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555" windowWidth="19815" windowHeight="7365" firstSheet="12" activeTab="22"/>
  </bookViews>
  <sheets>
    <sheet name="Nov-19" sheetId="1" r:id="rId1"/>
    <sheet name="Hoja1" sheetId="2" r:id="rId2"/>
    <sheet name="Dic-19" sheetId="3" r:id="rId3"/>
    <sheet name="Ene-20" sheetId="4" r:id="rId4"/>
    <sheet name="Feb-20" sheetId="5" r:id="rId5"/>
    <sheet name="Mar-20" sheetId="6" r:id="rId6"/>
    <sheet name="Abr-20" sheetId="7" r:id="rId7"/>
    <sheet name="May-20" sheetId="8" r:id="rId8"/>
    <sheet name="Jul-20" sheetId="9" r:id="rId9"/>
    <sheet name="Ago-20" sheetId="10" r:id="rId10"/>
    <sheet name="Set-20" sheetId="11" r:id="rId11"/>
    <sheet name="Oct-20" sheetId="12" r:id="rId12"/>
    <sheet name="Nov-20" sheetId="13" r:id="rId13"/>
    <sheet name="Dic-20" sheetId="14" r:id="rId14"/>
    <sheet name="Ene-21" sheetId="15" r:id="rId15"/>
    <sheet name="Feb-21" sheetId="16" r:id="rId16"/>
    <sheet name="Mar-21" sheetId="17" r:id="rId17"/>
    <sheet name="Abr-21" sheetId="18" r:id="rId18"/>
    <sheet name="May-21" sheetId="19" r:id="rId19"/>
    <sheet name="jun-21" sheetId="20" r:id="rId20"/>
    <sheet name="Jul-21" sheetId="21" r:id="rId21"/>
    <sheet name="Ago-21" sheetId="22" r:id="rId22"/>
    <sheet name="Set-21" sheetId="23" r:id="rId23"/>
  </sheet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24" roundtripDataSignature="AMtx7mjvvgTrRpdNCdNsIYhkXZ1M1rTSIA=="/>
    </ext>
  </extLst>
</workbook>
</file>

<file path=xl/calcChain.xml><?xml version="1.0" encoding="utf-8"?>
<calcChain xmlns="http://schemas.openxmlformats.org/spreadsheetml/2006/main">
  <c r="E88" i="23" l="1"/>
  <c r="F88" i="23"/>
  <c r="G88" i="23"/>
  <c r="H88" i="23"/>
  <c r="I88" i="23"/>
  <c r="J88" i="23"/>
  <c r="K88" i="23"/>
  <c r="L88" i="23"/>
  <c r="M88" i="23"/>
  <c r="E84" i="23"/>
  <c r="F84" i="23"/>
  <c r="G84" i="23"/>
  <c r="H84" i="23"/>
  <c r="I84" i="23"/>
  <c r="J84" i="23"/>
  <c r="K84" i="23"/>
  <c r="L84" i="23"/>
  <c r="M84" i="23"/>
  <c r="E83" i="23"/>
  <c r="F83" i="23"/>
  <c r="G83" i="23"/>
  <c r="H83" i="23"/>
  <c r="I83" i="23"/>
  <c r="J83" i="23"/>
  <c r="K83" i="23"/>
  <c r="L83" i="23"/>
  <c r="M83" i="23"/>
  <c r="E82" i="23"/>
  <c r="F82" i="23"/>
  <c r="G82" i="23"/>
  <c r="H82" i="23"/>
  <c r="I82" i="23"/>
  <c r="J82" i="23"/>
  <c r="K82" i="23"/>
  <c r="L82" i="23"/>
  <c r="M82" i="23"/>
  <c r="E81" i="23"/>
  <c r="F81" i="23"/>
  <c r="G81" i="23"/>
  <c r="H81" i="23"/>
  <c r="I81" i="23"/>
  <c r="J81" i="23"/>
  <c r="K81" i="23"/>
  <c r="L81" i="23"/>
  <c r="M81" i="23"/>
  <c r="E37" i="23"/>
  <c r="E79" i="23"/>
  <c r="F37" i="23"/>
  <c r="F79" i="23"/>
  <c r="G37" i="23"/>
  <c r="G79" i="23"/>
  <c r="H37" i="23"/>
  <c r="H79" i="23"/>
  <c r="I37" i="23"/>
  <c r="I79" i="23"/>
  <c r="J37" i="23"/>
  <c r="J79" i="23"/>
  <c r="K37" i="23"/>
  <c r="K79" i="23"/>
  <c r="L37" i="23"/>
  <c r="L79" i="23"/>
  <c r="M37" i="23"/>
  <c r="M79" i="23"/>
  <c r="D82" i="23"/>
  <c r="D81" i="23"/>
  <c r="D59" i="23"/>
  <c r="M59" i="23"/>
  <c r="M64" i="23"/>
  <c r="M77" i="23"/>
  <c r="M12" i="23"/>
  <c r="L59" i="23"/>
  <c r="L64" i="23"/>
  <c r="L77" i="23"/>
  <c r="L12" i="23"/>
  <c r="K59" i="23"/>
  <c r="K64" i="23"/>
  <c r="K77" i="23"/>
  <c r="K12" i="23"/>
  <c r="J59" i="23"/>
  <c r="J64" i="23"/>
  <c r="J77" i="23"/>
  <c r="J12" i="23"/>
  <c r="I59" i="23"/>
  <c r="I64" i="23"/>
  <c r="I77" i="23"/>
  <c r="I12" i="23"/>
  <c r="H59" i="23"/>
  <c r="H64" i="23"/>
  <c r="H77" i="23"/>
  <c r="H12" i="23"/>
  <c r="G59" i="23"/>
  <c r="G64" i="23"/>
  <c r="G77" i="23"/>
  <c r="G12" i="23"/>
  <c r="F59" i="23"/>
  <c r="F64" i="23"/>
  <c r="F77" i="23"/>
  <c r="F12" i="23"/>
  <c r="E59" i="23"/>
  <c r="E64" i="23"/>
  <c r="E77" i="23"/>
  <c r="E12" i="23"/>
  <c r="D64" i="23"/>
  <c r="D77" i="23"/>
  <c r="D37" i="23"/>
  <c r="D12" i="23"/>
  <c r="D79" i="23"/>
  <c r="D83" i="23"/>
  <c r="D84" i="23"/>
  <c r="D88" i="23"/>
  <c r="D83" i="22"/>
  <c r="E84" i="22"/>
  <c r="F84" i="22"/>
  <c r="G84" i="22"/>
  <c r="H84" i="22"/>
  <c r="I84" i="22"/>
  <c r="J84" i="22"/>
  <c r="K84" i="22"/>
  <c r="L84" i="22"/>
  <c r="M84" i="22"/>
  <c r="N84" i="22"/>
  <c r="D84" i="22"/>
  <c r="E59" i="22"/>
  <c r="F59" i="22"/>
  <c r="G59" i="22"/>
  <c r="H59" i="22"/>
  <c r="I59" i="22"/>
  <c r="J59" i="22"/>
  <c r="K59" i="22"/>
  <c r="L59" i="22"/>
  <c r="M59" i="22"/>
  <c r="N59" i="22"/>
  <c r="D59" i="22"/>
  <c r="E42" i="22"/>
  <c r="F42" i="22"/>
  <c r="G42" i="22"/>
  <c r="H42" i="22"/>
  <c r="I42" i="22"/>
  <c r="J42" i="22"/>
  <c r="K42" i="22"/>
  <c r="L42" i="22"/>
  <c r="M42" i="22"/>
  <c r="N42" i="22"/>
  <c r="E13" i="22"/>
  <c r="F13" i="22"/>
  <c r="G13" i="22"/>
  <c r="H13" i="22"/>
  <c r="I13" i="22"/>
  <c r="J13" i="22"/>
  <c r="K13" i="22"/>
  <c r="L13" i="22"/>
  <c r="M13" i="22"/>
  <c r="N13" i="22"/>
  <c r="D42" i="22"/>
  <c r="E81" i="22"/>
  <c r="E83" i="22"/>
  <c r="E86" i="22"/>
  <c r="E90" i="22"/>
  <c r="F81" i="22"/>
  <c r="F83" i="22"/>
  <c r="F86" i="22"/>
  <c r="F90" i="22"/>
  <c r="G81" i="22"/>
  <c r="G83" i="22"/>
  <c r="G86" i="22"/>
  <c r="G90" i="22"/>
  <c r="H81" i="22"/>
  <c r="H83" i="22"/>
  <c r="H86" i="22"/>
  <c r="H90" i="22"/>
  <c r="I81" i="22"/>
  <c r="I83" i="22"/>
  <c r="I86" i="22"/>
  <c r="I90" i="22"/>
  <c r="J81" i="22"/>
  <c r="J83" i="22"/>
  <c r="J86" i="22"/>
  <c r="J90" i="22"/>
  <c r="K81" i="22"/>
  <c r="K83" i="22"/>
  <c r="K86" i="22"/>
  <c r="K90" i="22"/>
  <c r="L81" i="22"/>
  <c r="L83" i="22"/>
  <c r="L86" i="22"/>
  <c r="L90" i="22"/>
  <c r="M81" i="22"/>
  <c r="M83" i="22"/>
  <c r="M86" i="22"/>
  <c r="M90" i="22"/>
  <c r="N81" i="22"/>
  <c r="N83" i="22"/>
  <c r="N86" i="22"/>
  <c r="N90" i="22"/>
  <c r="E85" i="22"/>
  <c r="F85" i="22"/>
  <c r="G85" i="22"/>
  <c r="H85" i="22"/>
  <c r="I85" i="22"/>
  <c r="J85" i="22"/>
  <c r="K85" i="22"/>
  <c r="L85" i="22"/>
  <c r="M85" i="22"/>
  <c r="N85" i="22"/>
  <c r="D85" i="22"/>
  <c r="D13" i="22"/>
  <c r="E66" i="22"/>
  <c r="F66" i="22"/>
  <c r="G66" i="22"/>
  <c r="H66" i="22"/>
  <c r="I66" i="22"/>
  <c r="J66" i="22"/>
  <c r="K66" i="22"/>
  <c r="L66" i="22"/>
  <c r="M66" i="22"/>
  <c r="N66" i="22"/>
  <c r="M79" i="22"/>
  <c r="L79" i="22"/>
  <c r="K79" i="22"/>
  <c r="J79" i="22"/>
  <c r="I79" i="22"/>
  <c r="H79" i="22"/>
  <c r="G79" i="22"/>
  <c r="F79" i="22"/>
  <c r="E79" i="22"/>
  <c r="D66" i="22"/>
  <c r="D79" i="22"/>
  <c r="D81" i="22"/>
  <c r="D86" i="22"/>
  <c r="D90" i="22"/>
  <c r="N79" i="22"/>
  <c r="E92" i="21"/>
  <c r="F92" i="21"/>
  <c r="M92" i="21"/>
  <c r="L92" i="21"/>
  <c r="K92" i="21"/>
  <c r="J92" i="21"/>
  <c r="I92" i="21"/>
  <c r="H92" i="21"/>
  <c r="G92" i="21"/>
  <c r="D92" i="21"/>
  <c r="F91" i="21"/>
  <c r="G91" i="21"/>
  <c r="H91" i="21"/>
  <c r="I91" i="21"/>
  <c r="J91" i="21"/>
  <c r="K91" i="21"/>
  <c r="L91" i="21"/>
  <c r="M91" i="21"/>
  <c r="E87" i="21"/>
  <c r="F87" i="21"/>
  <c r="G87" i="21"/>
  <c r="H87" i="21"/>
  <c r="I87" i="21"/>
  <c r="J87" i="21"/>
  <c r="K87" i="21"/>
  <c r="L87" i="21"/>
  <c r="M87" i="21"/>
  <c r="N87" i="21"/>
  <c r="O87" i="21"/>
  <c r="F74" i="21"/>
  <c r="G74" i="21"/>
  <c r="H74" i="21"/>
  <c r="I74" i="21"/>
  <c r="J74" i="21"/>
  <c r="K74" i="21"/>
  <c r="L74" i="21"/>
  <c r="M74" i="21"/>
  <c r="N74" i="21"/>
  <c r="O74" i="21"/>
  <c r="E89" i="21"/>
  <c r="F89" i="21"/>
  <c r="G89" i="21"/>
  <c r="H89" i="21"/>
  <c r="I89" i="21"/>
  <c r="J89" i="21"/>
  <c r="K89" i="21"/>
  <c r="L89" i="21"/>
  <c r="M89" i="21"/>
  <c r="N89" i="21"/>
  <c r="E94" i="21"/>
  <c r="E98" i="21"/>
  <c r="F94" i="21"/>
  <c r="F98" i="21"/>
  <c r="G94" i="21"/>
  <c r="G98" i="21"/>
  <c r="H94" i="21"/>
  <c r="H98" i="21"/>
  <c r="I94" i="21"/>
  <c r="I98" i="21"/>
  <c r="J94" i="21"/>
  <c r="J98" i="21"/>
  <c r="K94" i="21"/>
  <c r="K98" i="21"/>
  <c r="L94" i="21"/>
  <c r="L98" i="21"/>
  <c r="M94" i="21"/>
  <c r="M98" i="21"/>
  <c r="N94" i="21"/>
  <c r="N98" i="21"/>
  <c r="D94" i="21"/>
  <c r="E93" i="21"/>
  <c r="F93" i="21"/>
  <c r="G93" i="21"/>
  <c r="H93" i="21"/>
  <c r="I93" i="21"/>
  <c r="J93" i="21"/>
  <c r="K93" i="21"/>
  <c r="L93" i="21"/>
  <c r="M93" i="21"/>
  <c r="N93" i="21"/>
  <c r="N92" i="21"/>
  <c r="E91" i="21"/>
  <c r="N91" i="21"/>
  <c r="D93" i="21"/>
  <c r="D91" i="21"/>
  <c r="E65" i="21"/>
  <c r="F65" i="21"/>
  <c r="G65" i="21"/>
  <c r="H65" i="21"/>
  <c r="I65" i="21"/>
  <c r="J65" i="21"/>
  <c r="K65" i="21"/>
  <c r="L65" i="21"/>
  <c r="M65" i="21"/>
  <c r="N65" i="21"/>
  <c r="O65" i="21"/>
  <c r="D65" i="21"/>
  <c r="E49" i="21"/>
  <c r="F49" i="21"/>
  <c r="G49" i="21"/>
  <c r="H49" i="21"/>
  <c r="I49" i="21"/>
  <c r="J49" i="21"/>
  <c r="K49" i="21"/>
  <c r="L49" i="21"/>
  <c r="M49" i="21"/>
  <c r="N49" i="21"/>
  <c r="D49" i="21"/>
  <c r="E74" i="21"/>
  <c r="D74" i="21"/>
  <c r="E17" i="21"/>
  <c r="F17" i="21"/>
  <c r="G17" i="21"/>
  <c r="H17" i="21"/>
  <c r="I17" i="21"/>
  <c r="J17" i="21"/>
  <c r="K17" i="21"/>
  <c r="L17" i="21"/>
  <c r="M17" i="21"/>
  <c r="N17" i="21"/>
  <c r="O17" i="21"/>
  <c r="D87" i="21"/>
  <c r="D17" i="21"/>
  <c r="D89" i="21"/>
  <c r="D98" i="21"/>
  <c r="D83" i="20"/>
  <c r="E90" i="20"/>
  <c r="F90" i="20"/>
  <c r="E86" i="20"/>
  <c r="F86" i="20"/>
  <c r="E84" i="20"/>
  <c r="F84" i="20"/>
  <c r="E83" i="20"/>
  <c r="F83" i="20"/>
  <c r="E81" i="20"/>
  <c r="F81" i="20"/>
  <c r="D84" i="20"/>
  <c r="E59" i="20"/>
  <c r="F59" i="20"/>
  <c r="D43" i="20"/>
  <c r="E66" i="20"/>
  <c r="F66" i="20"/>
  <c r="D66" i="20"/>
  <c r="F79" i="20"/>
  <c r="E79" i="20"/>
  <c r="D79" i="20"/>
  <c r="D59" i="20"/>
  <c r="F43" i="20"/>
  <c r="E43" i="20"/>
  <c r="F12" i="20"/>
  <c r="E12" i="20"/>
  <c r="D12" i="20"/>
  <c r="D79" i="19"/>
  <c r="D61" i="19"/>
  <c r="D67" i="19"/>
  <c r="D43" i="19"/>
  <c r="D13" i="19"/>
  <c r="E43" i="19"/>
  <c r="F43" i="19"/>
  <c r="G43" i="19"/>
  <c r="E67" i="19"/>
  <c r="F67" i="19"/>
  <c r="G67" i="19"/>
  <c r="D83" i="19"/>
  <c r="E13" i="19"/>
  <c r="E83" i="19"/>
  <c r="F13" i="19"/>
  <c r="F83" i="19"/>
  <c r="G13" i="19"/>
  <c r="G83" i="19"/>
  <c r="G61" i="19"/>
  <c r="G79" i="19"/>
  <c r="F61" i="19"/>
  <c r="F79" i="19"/>
  <c r="E61" i="19"/>
  <c r="E79" i="19"/>
  <c r="G39" i="18"/>
  <c r="H39" i="18"/>
  <c r="D78" i="18"/>
  <c r="E59" i="18"/>
  <c r="E83" i="18"/>
  <c r="F59" i="18"/>
  <c r="F83" i="18"/>
  <c r="G59" i="18"/>
  <c r="G83" i="18"/>
  <c r="H59" i="18"/>
  <c r="H83" i="18"/>
  <c r="E39" i="18"/>
  <c r="F39" i="18"/>
  <c r="D39" i="18"/>
  <c r="E10" i="18"/>
  <c r="F10" i="18"/>
  <c r="G10" i="18"/>
  <c r="H10" i="18"/>
  <c r="H44" i="18"/>
  <c r="H63" i="18"/>
  <c r="H67" i="18"/>
  <c r="H78" i="18"/>
  <c r="H82" i="18"/>
  <c r="G44" i="18"/>
  <c r="G63" i="18"/>
  <c r="G67" i="18"/>
  <c r="G78" i="18"/>
  <c r="G82" i="18"/>
  <c r="F44" i="18"/>
  <c r="F63" i="18"/>
  <c r="F67" i="18"/>
  <c r="F78" i="18"/>
  <c r="F82" i="18"/>
  <c r="E44" i="18"/>
  <c r="E63" i="18"/>
  <c r="E67" i="18"/>
  <c r="E78" i="18"/>
  <c r="E82" i="18"/>
  <c r="D44" i="18"/>
  <c r="D59" i="18"/>
  <c r="D83" i="18"/>
  <c r="D63" i="18"/>
  <c r="D67" i="18"/>
  <c r="D10" i="18"/>
  <c r="D82" i="18"/>
  <c r="I51" i="17"/>
  <c r="I72" i="17"/>
  <c r="I76" i="17"/>
  <c r="I80" i="17"/>
  <c r="I84" i="17"/>
  <c r="I95" i="17"/>
  <c r="I46" i="17"/>
  <c r="I18" i="17"/>
  <c r="I99" i="17"/>
  <c r="H51" i="17"/>
  <c r="H72" i="17"/>
  <c r="H76" i="17"/>
  <c r="H80" i="17"/>
  <c r="H84" i="17"/>
  <c r="H95" i="17"/>
  <c r="H46" i="17"/>
  <c r="H18" i="17"/>
  <c r="H99" i="17"/>
  <c r="G51" i="17"/>
  <c r="G72" i="17"/>
  <c r="G76" i="17"/>
  <c r="G80" i="17"/>
  <c r="G84" i="17"/>
  <c r="G95" i="17"/>
  <c r="G46" i="17"/>
  <c r="G18" i="17"/>
  <c r="G99" i="17"/>
  <c r="F51" i="17"/>
  <c r="F72" i="17"/>
  <c r="F76" i="17"/>
  <c r="F80" i="17"/>
  <c r="F84" i="17"/>
  <c r="F95" i="17"/>
  <c r="F46" i="17"/>
  <c r="F18" i="17"/>
  <c r="F99" i="17"/>
  <c r="E51" i="17"/>
  <c r="E72" i="17"/>
  <c r="E76" i="17"/>
  <c r="E80" i="17"/>
  <c r="E84" i="17"/>
  <c r="E95" i="17"/>
  <c r="E46" i="17"/>
  <c r="E18" i="17"/>
  <c r="E99" i="17"/>
  <c r="D51" i="17"/>
  <c r="D72" i="17"/>
  <c r="D76" i="17"/>
  <c r="D80" i="17"/>
  <c r="D84" i="17"/>
  <c r="D95" i="17"/>
  <c r="D46" i="17"/>
  <c r="D18" i="17"/>
  <c r="D97" i="17"/>
  <c r="D99" i="17"/>
  <c r="D100" i="17"/>
  <c r="D102" i="17"/>
  <c r="D106" i="17"/>
  <c r="J61" i="16"/>
  <c r="J84" i="16"/>
  <c r="J88" i="16"/>
  <c r="J92" i="16"/>
  <c r="J96" i="16"/>
  <c r="J107" i="16"/>
  <c r="J55" i="16"/>
  <c r="J14" i="16"/>
  <c r="J109" i="16"/>
  <c r="J111" i="16"/>
  <c r="J112" i="16"/>
  <c r="J114" i="16"/>
  <c r="J118" i="16"/>
  <c r="I61" i="16"/>
  <c r="I84" i="16"/>
  <c r="I88" i="16"/>
  <c r="I92" i="16"/>
  <c r="I96" i="16"/>
  <c r="I107" i="16"/>
  <c r="I55" i="16"/>
  <c r="I14" i="16"/>
  <c r="I109" i="16"/>
  <c r="I111" i="16"/>
  <c r="I112" i="16"/>
  <c r="I114" i="16"/>
  <c r="I118" i="16"/>
  <c r="H61" i="16"/>
  <c r="H84" i="16"/>
  <c r="H88" i="16"/>
  <c r="H92" i="16"/>
  <c r="H96" i="16"/>
  <c r="H107" i="16"/>
  <c r="H55" i="16"/>
  <c r="H14" i="16"/>
  <c r="H109" i="16"/>
  <c r="H111" i="16"/>
  <c r="H112" i="16"/>
  <c r="H114" i="16"/>
  <c r="H118" i="16"/>
  <c r="G61" i="16"/>
  <c r="G84" i="16"/>
  <c r="G88" i="16"/>
  <c r="G92" i="16"/>
  <c r="G96" i="16"/>
  <c r="G107" i="16"/>
  <c r="G55" i="16"/>
  <c r="G14" i="16"/>
  <c r="G109" i="16"/>
  <c r="G111" i="16"/>
  <c r="G112" i="16"/>
  <c r="G114" i="16"/>
  <c r="G118" i="16"/>
  <c r="F61" i="16"/>
  <c r="F84" i="16"/>
  <c r="F88" i="16"/>
  <c r="F92" i="16"/>
  <c r="F96" i="16"/>
  <c r="F107" i="16"/>
  <c r="F55" i="16"/>
  <c r="F14" i="16"/>
  <c r="F109" i="16"/>
  <c r="F111" i="16"/>
  <c r="F112" i="16"/>
  <c r="F114" i="16"/>
  <c r="F118" i="16"/>
  <c r="E61" i="16"/>
  <c r="E84" i="16"/>
  <c r="E88" i="16"/>
  <c r="E92" i="16"/>
  <c r="E96" i="16"/>
  <c r="E107" i="16"/>
  <c r="E55" i="16"/>
  <c r="E14" i="16"/>
  <c r="E109" i="16"/>
  <c r="E111" i="16"/>
  <c r="E112" i="16"/>
  <c r="E114" i="16"/>
  <c r="E118" i="16"/>
  <c r="D61" i="16"/>
  <c r="D84" i="16"/>
  <c r="D88" i="16"/>
  <c r="D92" i="16"/>
  <c r="D96" i="16"/>
  <c r="D107" i="16"/>
  <c r="D55" i="16"/>
  <c r="D14" i="16"/>
  <c r="D109" i="16"/>
  <c r="D111" i="16"/>
  <c r="D112" i="16"/>
  <c r="D114" i="16"/>
  <c r="D118" i="16"/>
  <c r="D137" i="15"/>
  <c r="K67" i="15"/>
  <c r="K99" i="15"/>
  <c r="K104" i="15"/>
  <c r="K108" i="15"/>
  <c r="K112" i="15"/>
  <c r="K123" i="15"/>
  <c r="K61" i="15"/>
  <c r="K16" i="15"/>
  <c r="K125" i="15"/>
  <c r="K127" i="15"/>
  <c r="K128" i="15"/>
  <c r="K130" i="15"/>
  <c r="K134" i="15"/>
  <c r="J67" i="15"/>
  <c r="J99" i="15"/>
  <c r="J104" i="15"/>
  <c r="J108" i="15"/>
  <c r="J112" i="15"/>
  <c r="J123" i="15"/>
  <c r="J61" i="15"/>
  <c r="J16" i="15"/>
  <c r="J125" i="15"/>
  <c r="J127" i="15"/>
  <c r="J128" i="15"/>
  <c r="J130" i="15"/>
  <c r="J134" i="15"/>
  <c r="I67" i="15"/>
  <c r="I99" i="15"/>
  <c r="I104" i="15"/>
  <c r="I108" i="15"/>
  <c r="I112" i="15"/>
  <c r="I123" i="15"/>
  <c r="I61" i="15"/>
  <c r="I16" i="15"/>
  <c r="I125" i="15"/>
  <c r="I127" i="15"/>
  <c r="I128" i="15"/>
  <c r="I130" i="15"/>
  <c r="I134" i="15"/>
  <c r="H67" i="15"/>
  <c r="H99" i="15"/>
  <c r="H104" i="15"/>
  <c r="H108" i="15"/>
  <c r="H112" i="15"/>
  <c r="H123" i="15"/>
  <c r="H61" i="15"/>
  <c r="H16" i="15"/>
  <c r="H125" i="15"/>
  <c r="H127" i="15"/>
  <c r="H128" i="15"/>
  <c r="H130" i="15"/>
  <c r="H134" i="15"/>
  <c r="G67" i="15"/>
  <c r="G99" i="15"/>
  <c r="G104" i="15"/>
  <c r="G108" i="15"/>
  <c r="G112" i="15"/>
  <c r="G123" i="15"/>
  <c r="G61" i="15"/>
  <c r="G16" i="15"/>
  <c r="G125" i="15"/>
  <c r="G127" i="15"/>
  <c r="G128" i="15"/>
  <c r="G130" i="15"/>
  <c r="G134" i="15"/>
  <c r="F67" i="15"/>
  <c r="F99" i="15"/>
  <c r="F104" i="15"/>
  <c r="F108" i="15"/>
  <c r="F112" i="15"/>
  <c r="F123" i="15"/>
  <c r="F61" i="15"/>
  <c r="F16" i="15"/>
  <c r="F125" i="15"/>
  <c r="F127" i="15"/>
  <c r="F128" i="15"/>
  <c r="F130" i="15"/>
  <c r="F134" i="15"/>
  <c r="E67" i="15"/>
  <c r="E99" i="15"/>
  <c r="E104" i="15"/>
  <c r="E108" i="15"/>
  <c r="E112" i="15"/>
  <c r="E123" i="15"/>
  <c r="E61" i="15"/>
  <c r="E16" i="15"/>
  <c r="E125" i="15"/>
  <c r="E127" i="15"/>
  <c r="E128" i="15"/>
  <c r="E130" i="15"/>
  <c r="E134" i="15"/>
  <c r="D67" i="15"/>
  <c r="D99" i="15"/>
  <c r="D104" i="15"/>
  <c r="D108" i="15"/>
  <c r="D112" i="15"/>
  <c r="D123" i="15"/>
  <c r="D61" i="15"/>
  <c r="D16" i="15"/>
  <c r="D125" i="15"/>
  <c r="D127" i="15"/>
  <c r="D128" i="15"/>
  <c r="D130" i="15"/>
  <c r="D134" i="15"/>
  <c r="L52" i="14"/>
  <c r="L79" i="14"/>
  <c r="L84" i="14"/>
  <c r="L88" i="14"/>
  <c r="L92" i="14"/>
  <c r="L103" i="14"/>
  <c r="L46" i="14"/>
  <c r="L12" i="14"/>
  <c r="L105" i="14"/>
  <c r="L107" i="14"/>
  <c r="L108" i="14"/>
  <c r="L110" i="14"/>
  <c r="K52" i="14"/>
  <c r="K79" i="14"/>
  <c r="K84" i="14"/>
  <c r="K88" i="14"/>
  <c r="K92" i="14"/>
  <c r="K103" i="14"/>
  <c r="K46" i="14"/>
  <c r="K12" i="14"/>
  <c r="K105" i="14"/>
  <c r="K107" i="14"/>
  <c r="K108" i="14"/>
  <c r="K110" i="14"/>
  <c r="J52" i="14"/>
  <c r="J79" i="14"/>
  <c r="J84" i="14"/>
  <c r="J88" i="14"/>
  <c r="J92" i="14"/>
  <c r="J103" i="14"/>
  <c r="J46" i="14"/>
  <c r="J12" i="14"/>
  <c r="J105" i="14"/>
  <c r="J107" i="14"/>
  <c r="J108" i="14"/>
  <c r="J110" i="14"/>
  <c r="I52" i="14"/>
  <c r="I79" i="14"/>
  <c r="I84" i="14"/>
  <c r="I88" i="14"/>
  <c r="I92" i="14"/>
  <c r="I103" i="14"/>
  <c r="I46" i="14"/>
  <c r="I12" i="14"/>
  <c r="I105" i="14"/>
  <c r="I107" i="14"/>
  <c r="I108" i="14"/>
  <c r="I110" i="14"/>
  <c r="H52" i="14"/>
  <c r="H79" i="14"/>
  <c r="H84" i="14"/>
  <c r="H88" i="14"/>
  <c r="H92" i="14"/>
  <c r="H103" i="14"/>
  <c r="H46" i="14"/>
  <c r="H12" i="14"/>
  <c r="H105" i="14"/>
  <c r="H107" i="14"/>
  <c r="H108" i="14"/>
  <c r="H110" i="14"/>
  <c r="G52" i="14"/>
  <c r="G79" i="14"/>
  <c r="G84" i="14"/>
  <c r="G88" i="14"/>
  <c r="G92" i="14"/>
  <c r="G103" i="14"/>
  <c r="G46" i="14"/>
  <c r="G12" i="14"/>
  <c r="G105" i="14"/>
  <c r="G107" i="14"/>
  <c r="G108" i="14"/>
  <c r="G110" i="14"/>
  <c r="F52" i="14"/>
  <c r="F79" i="14"/>
  <c r="F84" i="14"/>
  <c r="F88" i="14"/>
  <c r="F92" i="14"/>
  <c r="F103" i="14"/>
  <c r="F46" i="14"/>
  <c r="F12" i="14"/>
  <c r="F105" i="14"/>
  <c r="F107" i="14"/>
  <c r="F108" i="14"/>
  <c r="F110" i="14"/>
  <c r="E52" i="14"/>
  <c r="E79" i="14"/>
  <c r="E84" i="14"/>
  <c r="E88" i="14"/>
  <c r="E92" i="14"/>
  <c r="E103" i="14"/>
  <c r="E46" i="14"/>
  <c r="E12" i="14"/>
  <c r="E105" i="14"/>
  <c r="E107" i="14"/>
  <c r="E108" i="14"/>
  <c r="E110" i="14"/>
  <c r="D52" i="14"/>
  <c r="D79" i="14"/>
  <c r="D84" i="14"/>
  <c r="D88" i="14"/>
  <c r="D92" i="14"/>
  <c r="D103" i="14"/>
  <c r="D46" i="14"/>
  <c r="D12" i="14"/>
  <c r="D105" i="14"/>
  <c r="D107" i="14"/>
  <c r="D108" i="14"/>
  <c r="D110" i="14"/>
  <c r="L58" i="13"/>
  <c r="L79" i="13"/>
  <c r="L84" i="13"/>
  <c r="L92" i="13"/>
  <c r="L104" i="13"/>
  <c r="L50" i="13"/>
  <c r="L11" i="13"/>
  <c r="L106" i="13"/>
  <c r="L108" i="13"/>
  <c r="L111" i="13"/>
  <c r="K58" i="13"/>
  <c r="K79" i="13"/>
  <c r="K84" i="13"/>
  <c r="K92" i="13"/>
  <c r="K104" i="13"/>
  <c r="K50" i="13"/>
  <c r="K11" i="13"/>
  <c r="K106" i="13"/>
  <c r="K108" i="13"/>
  <c r="K109" i="13"/>
  <c r="K111" i="13"/>
  <c r="J58" i="13"/>
  <c r="J79" i="13"/>
  <c r="J84" i="13"/>
  <c r="J92" i="13"/>
  <c r="J104" i="13"/>
  <c r="J50" i="13"/>
  <c r="J11" i="13"/>
  <c r="J106" i="13"/>
  <c r="J108" i="13"/>
  <c r="J109" i="13"/>
  <c r="J111" i="13"/>
  <c r="I58" i="13"/>
  <c r="I79" i="13"/>
  <c r="I84" i="13"/>
  <c r="I92" i="13"/>
  <c r="I104" i="13"/>
  <c r="I50" i="13"/>
  <c r="I11" i="13"/>
  <c r="I106" i="13"/>
  <c r="I108" i="13"/>
  <c r="I109" i="13"/>
  <c r="I111" i="13"/>
  <c r="H58" i="13"/>
  <c r="H79" i="13"/>
  <c r="H84" i="13"/>
  <c r="H92" i="13"/>
  <c r="H104" i="13"/>
  <c r="H50" i="13"/>
  <c r="H11" i="13"/>
  <c r="H106" i="13"/>
  <c r="H108" i="13"/>
  <c r="H109" i="13"/>
  <c r="H111" i="13"/>
  <c r="G58" i="13"/>
  <c r="G79" i="13"/>
  <c r="G84" i="13"/>
  <c r="G92" i="13"/>
  <c r="G104" i="13"/>
  <c r="G50" i="13"/>
  <c r="G11" i="13"/>
  <c r="G106" i="13"/>
  <c r="G108" i="13"/>
  <c r="G109" i="13"/>
  <c r="G111" i="13"/>
  <c r="F58" i="13"/>
  <c r="F79" i="13"/>
  <c r="F84" i="13"/>
  <c r="F88" i="13"/>
  <c r="F92" i="13"/>
  <c r="F104" i="13"/>
  <c r="F50" i="13"/>
  <c r="F11" i="13"/>
  <c r="F106" i="13"/>
  <c r="F108" i="13"/>
  <c r="F109" i="13"/>
  <c r="F111" i="13"/>
  <c r="E58" i="13"/>
  <c r="E79" i="13"/>
  <c r="E84" i="13"/>
  <c r="E88" i="13"/>
  <c r="E92" i="13"/>
  <c r="E104" i="13"/>
  <c r="E50" i="13"/>
  <c r="E11" i="13"/>
  <c r="E106" i="13"/>
  <c r="E108" i="13"/>
  <c r="E109" i="13"/>
  <c r="E111" i="13"/>
  <c r="D58" i="13"/>
  <c r="D79" i="13"/>
  <c r="D84" i="13"/>
  <c r="D88" i="13"/>
  <c r="D92" i="13"/>
  <c r="D104" i="13"/>
  <c r="D50" i="13"/>
  <c r="D11" i="13"/>
  <c r="D106" i="13"/>
  <c r="D108" i="13"/>
  <c r="D109" i="13"/>
  <c r="D111" i="13"/>
  <c r="M58" i="13"/>
  <c r="M79" i="13"/>
  <c r="M84" i="13"/>
  <c r="M92" i="13"/>
  <c r="M104" i="13"/>
  <c r="M50" i="13"/>
  <c r="M11" i="13"/>
  <c r="M106" i="13"/>
  <c r="M74" i="12"/>
  <c r="M94" i="12"/>
  <c r="M107" i="12"/>
  <c r="M119" i="12"/>
  <c r="M61" i="12"/>
  <c r="M9" i="12"/>
  <c r="M121" i="12"/>
  <c r="M123" i="12"/>
  <c r="M126" i="12"/>
  <c r="L74" i="12"/>
  <c r="L94" i="12"/>
  <c r="L107" i="12"/>
  <c r="L119" i="12"/>
  <c r="L61" i="12"/>
  <c r="L9" i="12"/>
  <c r="L121" i="12"/>
  <c r="L123" i="12"/>
  <c r="L124" i="12"/>
  <c r="L126" i="12"/>
  <c r="K74" i="12"/>
  <c r="K94" i="12"/>
  <c r="K107" i="12"/>
  <c r="K119" i="12"/>
  <c r="K61" i="12"/>
  <c r="K9" i="12"/>
  <c r="K121" i="12"/>
  <c r="K123" i="12"/>
  <c r="K124" i="12"/>
  <c r="K126" i="12"/>
  <c r="J74" i="12"/>
  <c r="J94" i="12"/>
  <c r="J107" i="12"/>
  <c r="J119" i="12"/>
  <c r="J61" i="12"/>
  <c r="J9" i="12"/>
  <c r="J121" i="12"/>
  <c r="J123" i="12"/>
  <c r="J124" i="12"/>
  <c r="J126" i="12"/>
  <c r="I74" i="12"/>
  <c r="I94" i="12"/>
  <c r="I107" i="12"/>
  <c r="I119" i="12"/>
  <c r="I61" i="12"/>
  <c r="I9" i="12"/>
  <c r="I121" i="12"/>
  <c r="I123" i="12"/>
  <c r="I124" i="12"/>
  <c r="I126" i="12"/>
  <c r="H74" i="12"/>
  <c r="H94" i="12"/>
  <c r="H107" i="12"/>
  <c r="H119" i="12"/>
  <c r="H61" i="12"/>
  <c r="H9" i="12"/>
  <c r="H121" i="12"/>
  <c r="H123" i="12"/>
  <c r="H124" i="12"/>
  <c r="H126" i="12"/>
  <c r="G74" i="12"/>
  <c r="G94" i="12"/>
  <c r="G99" i="12"/>
  <c r="G103" i="12"/>
  <c r="G107" i="12"/>
  <c r="G119" i="12"/>
  <c r="G61" i="12"/>
  <c r="G9" i="12"/>
  <c r="G121" i="12"/>
  <c r="G123" i="12"/>
  <c r="G124" i="12"/>
  <c r="G126" i="12"/>
  <c r="F74" i="12"/>
  <c r="F94" i="12"/>
  <c r="F99" i="12"/>
  <c r="F103" i="12"/>
  <c r="F107" i="12"/>
  <c r="F119" i="12"/>
  <c r="F61" i="12"/>
  <c r="F9" i="12"/>
  <c r="F121" i="12"/>
  <c r="F123" i="12"/>
  <c r="F124" i="12"/>
  <c r="F126" i="12"/>
  <c r="E74" i="12"/>
  <c r="E94" i="12"/>
  <c r="E99" i="12"/>
  <c r="E103" i="12"/>
  <c r="E107" i="12"/>
  <c r="E119" i="12"/>
  <c r="E61" i="12"/>
  <c r="E9" i="12"/>
  <c r="E121" i="12"/>
  <c r="E123" i="12"/>
  <c r="E124" i="12"/>
  <c r="E126" i="12"/>
  <c r="D74" i="12"/>
  <c r="D94" i="12"/>
  <c r="D99" i="12"/>
  <c r="D103" i="12"/>
  <c r="D107" i="12"/>
  <c r="D119" i="12"/>
  <c r="D61" i="12"/>
  <c r="D9" i="12"/>
  <c r="D121" i="12"/>
  <c r="D123" i="12"/>
  <c r="D124" i="12"/>
  <c r="D126" i="12"/>
  <c r="N74" i="12"/>
  <c r="N94" i="12"/>
  <c r="N107" i="12"/>
  <c r="N119" i="12"/>
  <c r="N61" i="12"/>
  <c r="N9" i="12"/>
  <c r="N121" i="12"/>
  <c r="H80" i="11"/>
  <c r="H102" i="11"/>
  <c r="H107" i="11"/>
  <c r="H111" i="11"/>
  <c r="H116" i="11"/>
  <c r="H128" i="11"/>
  <c r="H66" i="11"/>
  <c r="H7" i="11"/>
  <c r="H130" i="11"/>
  <c r="H132" i="11"/>
  <c r="H133" i="11"/>
  <c r="H135" i="11"/>
  <c r="G80" i="11"/>
  <c r="G102" i="11"/>
  <c r="G107" i="11"/>
  <c r="G111" i="11"/>
  <c r="G116" i="11"/>
  <c r="G128" i="11"/>
  <c r="G66" i="11"/>
  <c r="G7" i="11"/>
  <c r="G130" i="11"/>
  <c r="G132" i="11"/>
  <c r="G133" i="11"/>
  <c r="G135" i="11"/>
  <c r="F80" i="11"/>
  <c r="F102" i="11"/>
  <c r="F107" i="11"/>
  <c r="F111" i="11"/>
  <c r="F116" i="11"/>
  <c r="F128" i="11"/>
  <c r="F66" i="11"/>
  <c r="F7" i="11"/>
  <c r="F130" i="11"/>
  <c r="F132" i="11"/>
  <c r="F133" i="11"/>
  <c r="F135" i="11"/>
  <c r="E80" i="11"/>
  <c r="E102" i="11"/>
  <c r="E107" i="11"/>
  <c r="E111" i="11"/>
  <c r="E116" i="11"/>
  <c r="E128" i="11"/>
  <c r="E66" i="11"/>
  <c r="E7" i="11"/>
  <c r="E130" i="11"/>
  <c r="E132" i="11"/>
  <c r="E133" i="11"/>
  <c r="E135" i="11"/>
  <c r="D80" i="11"/>
  <c r="D102" i="11"/>
  <c r="D107" i="11"/>
  <c r="D111" i="11"/>
  <c r="D116" i="11"/>
  <c r="D128" i="11"/>
  <c r="D66" i="11"/>
  <c r="D7" i="11"/>
  <c r="D130" i="11"/>
  <c r="D132" i="11"/>
  <c r="D133" i="11"/>
  <c r="D135" i="11"/>
  <c r="I7" i="11"/>
  <c r="I56" i="10"/>
  <c r="I71" i="10"/>
  <c r="I76" i="10"/>
  <c r="I80" i="10"/>
  <c r="I85" i="10"/>
  <c r="I97" i="10"/>
  <c r="I41" i="10"/>
  <c r="I4" i="10"/>
  <c r="I99" i="10"/>
  <c r="I101" i="10"/>
  <c r="I102" i="10"/>
  <c r="I104" i="10"/>
  <c r="H56" i="10"/>
  <c r="H71" i="10"/>
  <c r="H76" i="10"/>
  <c r="H80" i="10"/>
  <c r="H85" i="10"/>
  <c r="H97" i="10"/>
  <c r="H41" i="10"/>
  <c r="H4" i="10"/>
  <c r="H99" i="10"/>
  <c r="H101" i="10"/>
  <c r="H102" i="10"/>
  <c r="H104" i="10"/>
  <c r="G56" i="10"/>
  <c r="G71" i="10"/>
  <c r="G76" i="10"/>
  <c r="G80" i="10"/>
  <c r="G85" i="10"/>
  <c r="G97" i="10"/>
  <c r="G41" i="10"/>
  <c r="G4" i="10"/>
  <c r="G99" i="10"/>
  <c r="G101" i="10"/>
  <c r="G102" i="10"/>
  <c r="G104" i="10"/>
  <c r="F56" i="10"/>
  <c r="F71" i="10"/>
  <c r="F76" i="10"/>
  <c r="F80" i="10"/>
  <c r="F85" i="10"/>
  <c r="F97" i="10"/>
  <c r="F41" i="10"/>
  <c r="F4" i="10"/>
  <c r="F99" i="10"/>
  <c r="F101" i="10"/>
  <c r="F102" i="10"/>
  <c r="F104" i="10"/>
  <c r="E56" i="10"/>
  <c r="E71" i="10"/>
  <c r="E76" i="10"/>
  <c r="E80" i="10"/>
  <c r="E85" i="10"/>
  <c r="E97" i="10"/>
  <c r="E41" i="10"/>
  <c r="E4" i="10"/>
  <c r="E99" i="10"/>
  <c r="E101" i="10"/>
  <c r="E102" i="10"/>
  <c r="E104" i="10"/>
  <c r="D56" i="10"/>
  <c r="D71" i="10"/>
  <c r="D76" i="10"/>
  <c r="D80" i="10"/>
  <c r="D85" i="10"/>
  <c r="D97" i="10"/>
  <c r="D41" i="10"/>
  <c r="D4" i="10"/>
  <c r="D99" i="10"/>
  <c r="D101" i="10"/>
  <c r="D102" i="10"/>
  <c r="D104" i="10"/>
  <c r="D53" i="9"/>
  <c r="D66" i="9"/>
  <c r="D72" i="9"/>
  <c r="D76" i="9"/>
  <c r="D81" i="9"/>
  <c r="D88" i="9"/>
  <c r="D90" i="9"/>
  <c r="D33" i="9"/>
  <c r="D34" i="9"/>
  <c r="D36" i="9"/>
  <c r="D92" i="9"/>
  <c r="D95" i="9"/>
  <c r="D97" i="9"/>
  <c r="D102" i="9"/>
  <c r="J53" i="9"/>
  <c r="J66" i="9"/>
  <c r="J72" i="9"/>
  <c r="J76" i="9"/>
  <c r="J81" i="9"/>
  <c r="J90" i="9"/>
  <c r="J36" i="9"/>
  <c r="J92" i="9"/>
  <c r="J95" i="9"/>
  <c r="J97" i="9"/>
  <c r="I53" i="9"/>
  <c r="I66" i="9"/>
  <c r="I72" i="9"/>
  <c r="I76" i="9"/>
  <c r="I81" i="9"/>
  <c r="I90" i="9"/>
  <c r="I36" i="9"/>
  <c r="I92" i="9"/>
  <c r="I95" i="9"/>
  <c r="I97" i="9"/>
  <c r="H53" i="9"/>
  <c r="H66" i="9"/>
  <c r="H72" i="9"/>
  <c r="H76" i="9"/>
  <c r="H81" i="9"/>
  <c r="H90" i="9"/>
  <c r="H36" i="9"/>
  <c r="H92" i="9"/>
  <c r="H95" i="9"/>
  <c r="H97" i="9"/>
  <c r="G53" i="9"/>
  <c r="G66" i="9"/>
  <c r="G72" i="9"/>
  <c r="G76" i="9"/>
  <c r="G81" i="9"/>
  <c r="G90" i="9"/>
  <c r="G36" i="9"/>
  <c r="G92" i="9"/>
  <c r="G95" i="9"/>
  <c r="G97" i="9"/>
  <c r="F53" i="9"/>
  <c r="F66" i="9"/>
  <c r="F72" i="9"/>
  <c r="F76" i="9"/>
  <c r="F81" i="9"/>
  <c r="F90" i="9"/>
  <c r="F36" i="9"/>
  <c r="F92" i="9"/>
  <c r="F95" i="9"/>
  <c r="F97" i="9"/>
  <c r="E53" i="9"/>
  <c r="E66" i="9"/>
  <c r="E72" i="9"/>
  <c r="E76" i="9"/>
  <c r="E81" i="9"/>
  <c r="E90" i="9"/>
  <c r="E36" i="9"/>
  <c r="E92" i="9"/>
  <c r="E95" i="9"/>
  <c r="E97" i="9"/>
  <c r="M13" i="9"/>
  <c r="L50" i="8"/>
  <c r="L64" i="8"/>
  <c r="L71" i="8"/>
  <c r="L75" i="8"/>
  <c r="L80" i="8"/>
  <c r="L89" i="8"/>
  <c r="L31" i="8"/>
  <c r="L91" i="8"/>
  <c r="L93" i="8"/>
  <c r="L94" i="8"/>
  <c r="L96" i="8"/>
  <c r="K50" i="8"/>
  <c r="K64" i="8"/>
  <c r="K71" i="8"/>
  <c r="K75" i="8"/>
  <c r="K80" i="8"/>
  <c r="K89" i="8"/>
  <c r="K31" i="8"/>
  <c r="K91" i="8"/>
  <c r="K93" i="8"/>
  <c r="K94" i="8"/>
  <c r="K96" i="8"/>
  <c r="J50" i="8"/>
  <c r="J64" i="8"/>
  <c r="J71" i="8"/>
  <c r="J75" i="8"/>
  <c r="J80" i="8"/>
  <c r="J89" i="8"/>
  <c r="J31" i="8"/>
  <c r="J91" i="8"/>
  <c r="J93" i="8"/>
  <c r="J94" i="8"/>
  <c r="J96" i="8"/>
  <c r="I50" i="8"/>
  <c r="I64" i="8"/>
  <c r="I71" i="8"/>
  <c r="I75" i="8"/>
  <c r="I80" i="8"/>
  <c r="I89" i="8"/>
  <c r="I31" i="8"/>
  <c r="I91" i="8"/>
  <c r="I93" i="8"/>
  <c r="I94" i="8"/>
  <c r="I96" i="8"/>
  <c r="H50" i="8"/>
  <c r="H64" i="8"/>
  <c r="H71" i="8"/>
  <c r="H75" i="8"/>
  <c r="H80" i="8"/>
  <c r="H89" i="8"/>
  <c r="H31" i="8"/>
  <c r="H91" i="8"/>
  <c r="H93" i="8"/>
  <c r="H94" i="8"/>
  <c r="H96" i="8"/>
  <c r="G50" i="8"/>
  <c r="G64" i="8"/>
  <c r="G71" i="8"/>
  <c r="G75" i="8"/>
  <c r="G80" i="8"/>
  <c r="G89" i="8"/>
  <c r="G31" i="8"/>
  <c r="G91" i="8"/>
  <c r="G93" i="8"/>
  <c r="G94" i="8"/>
  <c r="G96" i="8"/>
  <c r="F50" i="8"/>
  <c r="F64" i="8"/>
  <c r="F71" i="8"/>
  <c r="F75" i="8"/>
  <c r="F80" i="8"/>
  <c r="F89" i="8"/>
  <c r="F31" i="8"/>
  <c r="F91" i="8"/>
  <c r="F93" i="8"/>
  <c r="F94" i="8"/>
  <c r="F96" i="8"/>
  <c r="E50" i="8"/>
  <c r="E64" i="8"/>
  <c r="E71" i="8"/>
  <c r="E75" i="8"/>
  <c r="E80" i="8"/>
  <c r="E89" i="8"/>
  <c r="E31" i="8"/>
  <c r="E91" i="8"/>
  <c r="E93" i="8"/>
  <c r="E94" i="8"/>
  <c r="E96" i="8"/>
  <c r="D50" i="8"/>
  <c r="D64" i="8"/>
  <c r="D71" i="8"/>
  <c r="D75" i="8"/>
  <c r="D80" i="8"/>
  <c r="D88" i="8"/>
  <c r="D89" i="8"/>
  <c r="D31" i="8"/>
  <c r="D91" i="8"/>
  <c r="D93" i="8"/>
  <c r="D94" i="8"/>
  <c r="D96" i="8"/>
  <c r="M54" i="7"/>
  <c r="M74" i="7"/>
  <c r="M83" i="7"/>
  <c r="M87" i="7"/>
  <c r="M92" i="7"/>
  <c r="M101" i="7"/>
  <c r="M33" i="7"/>
  <c r="M103" i="7"/>
  <c r="M105" i="7"/>
  <c r="M106" i="7"/>
  <c r="M108" i="7"/>
  <c r="L54" i="7"/>
  <c r="L74" i="7"/>
  <c r="L83" i="7"/>
  <c r="L87" i="7"/>
  <c r="L92" i="7"/>
  <c r="L101" i="7"/>
  <c r="L33" i="7"/>
  <c r="L103" i="7"/>
  <c r="L105" i="7"/>
  <c r="L106" i="7"/>
  <c r="L108" i="7"/>
  <c r="K54" i="7"/>
  <c r="K74" i="7"/>
  <c r="K83" i="7"/>
  <c r="K87" i="7"/>
  <c r="K92" i="7"/>
  <c r="K101" i="7"/>
  <c r="K33" i="7"/>
  <c r="K103" i="7"/>
  <c r="K105" i="7"/>
  <c r="K106" i="7"/>
  <c r="K108" i="7"/>
  <c r="J54" i="7"/>
  <c r="J74" i="7"/>
  <c r="J83" i="7"/>
  <c r="J87" i="7"/>
  <c r="J92" i="7"/>
  <c r="J101" i="7"/>
  <c r="J33" i="7"/>
  <c r="J103" i="7"/>
  <c r="J105" i="7"/>
  <c r="J106" i="7"/>
  <c r="J108" i="7"/>
  <c r="I54" i="7"/>
  <c r="I74" i="7"/>
  <c r="I83" i="7"/>
  <c r="I87" i="7"/>
  <c r="I92" i="7"/>
  <c r="I101" i="7"/>
  <c r="I33" i="7"/>
  <c r="I103" i="7"/>
  <c r="I105" i="7"/>
  <c r="I106" i="7"/>
  <c r="I108" i="7"/>
  <c r="H54" i="7"/>
  <c r="H74" i="7"/>
  <c r="H83" i="7"/>
  <c r="H87" i="7"/>
  <c r="H92" i="7"/>
  <c r="H101" i="7"/>
  <c r="H33" i="7"/>
  <c r="H103" i="7"/>
  <c r="H105" i="7"/>
  <c r="H106" i="7"/>
  <c r="H108" i="7"/>
  <c r="G54" i="7"/>
  <c r="G74" i="7"/>
  <c r="G83" i="7"/>
  <c r="G87" i="7"/>
  <c r="G92" i="7"/>
  <c r="G101" i="7"/>
  <c r="G33" i="7"/>
  <c r="G103" i="7"/>
  <c r="G105" i="7"/>
  <c r="G106" i="7"/>
  <c r="G108" i="7"/>
  <c r="F54" i="7"/>
  <c r="F74" i="7"/>
  <c r="F83" i="7"/>
  <c r="F87" i="7"/>
  <c r="F92" i="7"/>
  <c r="F101" i="7"/>
  <c r="F33" i="7"/>
  <c r="F103" i="7"/>
  <c r="F105" i="7"/>
  <c r="F106" i="7"/>
  <c r="F108" i="7"/>
  <c r="E54" i="7"/>
  <c r="E74" i="7"/>
  <c r="E83" i="7"/>
  <c r="E87" i="7"/>
  <c r="E92" i="7"/>
  <c r="E101" i="7"/>
  <c r="E33" i="7"/>
  <c r="E103" i="7"/>
  <c r="E105" i="7"/>
  <c r="E106" i="7"/>
  <c r="E108" i="7"/>
  <c r="D54" i="7"/>
  <c r="D74" i="7"/>
  <c r="D83" i="7"/>
  <c r="D87" i="7"/>
  <c r="D92" i="7"/>
  <c r="D101" i="7"/>
  <c r="D33" i="7"/>
  <c r="D103" i="7"/>
  <c r="D105" i="7"/>
  <c r="D106" i="7"/>
  <c r="D108" i="7"/>
  <c r="N67" i="6"/>
  <c r="N83" i="6"/>
  <c r="N94" i="6"/>
  <c r="N100" i="6"/>
  <c r="N106" i="6"/>
  <c r="N115" i="6"/>
  <c r="N45" i="6"/>
  <c r="N117" i="6"/>
  <c r="N119" i="6"/>
  <c r="N120" i="6"/>
  <c r="N122" i="6"/>
  <c r="M67" i="6"/>
  <c r="M83" i="6"/>
  <c r="M94" i="6"/>
  <c r="M100" i="6"/>
  <c r="M106" i="6"/>
  <c r="M115" i="6"/>
  <c r="M45" i="6"/>
  <c r="M117" i="6"/>
  <c r="M119" i="6"/>
  <c r="M120" i="6"/>
  <c r="M122" i="6"/>
  <c r="L67" i="6"/>
  <c r="L83" i="6"/>
  <c r="L94" i="6"/>
  <c r="L100" i="6"/>
  <c r="L106" i="6"/>
  <c r="L115" i="6"/>
  <c r="L45" i="6"/>
  <c r="L117" i="6"/>
  <c r="L119" i="6"/>
  <c r="L120" i="6"/>
  <c r="L122" i="6"/>
  <c r="K67" i="6"/>
  <c r="K83" i="6"/>
  <c r="K94" i="6"/>
  <c r="K100" i="6"/>
  <c r="K106" i="6"/>
  <c r="K115" i="6"/>
  <c r="K45" i="6"/>
  <c r="K117" i="6"/>
  <c r="K119" i="6"/>
  <c r="K120" i="6"/>
  <c r="K122" i="6"/>
  <c r="J67" i="6"/>
  <c r="J83" i="6"/>
  <c r="J94" i="6"/>
  <c r="J100" i="6"/>
  <c r="J106" i="6"/>
  <c r="J115" i="6"/>
  <c r="J45" i="6"/>
  <c r="J117" i="6"/>
  <c r="J119" i="6"/>
  <c r="J120" i="6"/>
  <c r="J122" i="6"/>
  <c r="I67" i="6"/>
  <c r="I83" i="6"/>
  <c r="I94" i="6"/>
  <c r="I100" i="6"/>
  <c r="I106" i="6"/>
  <c r="I115" i="6"/>
  <c r="I45" i="6"/>
  <c r="I117" i="6"/>
  <c r="I119" i="6"/>
  <c r="I120" i="6"/>
  <c r="I122" i="6"/>
  <c r="H67" i="6"/>
  <c r="H83" i="6"/>
  <c r="H94" i="6"/>
  <c r="H100" i="6"/>
  <c r="H106" i="6"/>
  <c r="H115" i="6"/>
  <c r="H45" i="6"/>
  <c r="H117" i="6"/>
  <c r="H119" i="6"/>
  <c r="H120" i="6"/>
  <c r="H122" i="6"/>
  <c r="G67" i="6"/>
  <c r="G83" i="6"/>
  <c r="G94" i="6"/>
  <c r="G100" i="6"/>
  <c r="G106" i="6"/>
  <c r="G115" i="6"/>
  <c r="G45" i="6"/>
  <c r="G117" i="6"/>
  <c r="G119" i="6"/>
  <c r="G120" i="6"/>
  <c r="G122" i="6"/>
  <c r="F67" i="6"/>
  <c r="F83" i="6"/>
  <c r="F94" i="6"/>
  <c r="F100" i="6"/>
  <c r="F106" i="6"/>
  <c r="F115" i="6"/>
  <c r="F45" i="6"/>
  <c r="F117" i="6"/>
  <c r="F119" i="6"/>
  <c r="F120" i="6"/>
  <c r="F122" i="6"/>
  <c r="E67" i="6"/>
  <c r="E83" i="6"/>
  <c r="E94" i="6"/>
  <c r="E100" i="6"/>
  <c r="E106" i="6"/>
  <c r="E115" i="6"/>
  <c r="E45" i="6"/>
  <c r="E117" i="6"/>
  <c r="E119" i="6"/>
  <c r="E120" i="6"/>
  <c r="E122" i="6"/>
  <c r="D67" i="6"/>
  <c r="D83" i="6"/>
  <c r="D94" i="6"/>
  <c r="D100" i="6"/>
  <c r="D106" i="6"/>
  <c r="D115" i="6"/>
  <c r="D45" i="6"/>
  <c r="D117" i="6"/>
  <c r="D119" i="6"/>
  <c r="D120" i="6"/>
  <c r="D122" i="6"/>
  <c r="O66" i="5"/>
  <c r="O78" i="5"/>
  <c r="O88" i="5"/>
  <c r="O96" i="5"/>
  <c r="O102" i="5"/>
  <c r="O111" i="5"/>
  <c r="O41" i="5"/>
  <c r="O113" i="5"/>
  <c r="O115" i="5"/>
  <c r="O116" i="5"/>
  <c r="O118" i="5"/>
  <c r="N66" i="5"/>
  <c r="N78" i="5"/>
  <c r="N88" i="5"/>
  <c r="N96" i="5"/>
  <c r="N102" i="5"/>
  <c r="N111" i="5"/>
  <c r="N41" i="5"/>
  <c r="N113" i="5"/>
  <c r="N115" i="5"/>
  <c r="N116" i="5"/>
  <c r="N118" i="5"/>
  <c r="M66" i="5"/>
  <c r="M78" i="5"/>
  <c r="M88" i="5"/>
  <c r="M96" i="5"/>
  <c r="M102" i="5"/>
  <c r="M111" i="5"/>
  <c r="M41" i="5"/>
  <c r="M113" i="5"/>
  <c r="M115" i="5"/>
  <c r="M116" i="5"/>
  <c r="M118" i="5"/>
  <c r="L66" i="5"/>
  <c r="L78" i="5"/>
  <c r="L88" i="5"/>
  <c r="L96" i="5"/>
  <c r="L102" i="5"/>
  <c r="L111" i="5"/>
  <c r="L41" i="5"/>
  <c r="L113" i="5"/>
  <c r="L115" i="5"/>
  <c r="L116" i="5"/>
  <c r="L118" i="5"/>
  <c r="K66" i="5"/>
  <c r="K78" i="5"/>
  <c r="K88" i="5"/>
  <c r="K96" i="5"/>
  <c r="K102" i="5"/>
  <c r="K111" i="5"/>
  <c r="K41" i="5"/>
  <c r="K113" i="5"/>
  <c r="K115" i="5"/>
  <c r="K116" i="5"/>
  <c r="K118" i="5"/>
  <c r="J66" i="5"/>
  <c r="J78" i="5"/>
  <c r="J88" i="5"/>
  <c r="J96" i="5"/>
  <c r="J102" i="5"/>
  <c r="J111" i="5"/>
  <c r="J41" i="5"/>
  <c r="J113" i="5"/>
  <c r="J115" i="5"/>
  <c r="J116" i="5"/>
  <c r="J118" i="5"/>
  <c r="I66" i="5"/>
  <c r="I78" i="5"/>
  <c r="I88" i="5"/>
  <c r="I96" i="5"/>
  <c r="I102" i="5"/>
  <c r="I111" i="5"/>
  <c r="I41" i="5"/>
  <c r="I113" i="5"/>
  <c r="I115" i="5"/>
  <c r="I116" i="5"/>
  <c r="I118" i="5"/>
  <c r="H66" i="5"/>
  <c r="H78" i="5"/>
  <c r="H88" i="5"/>
  <c r="H96" i="5"/>
  <c r="H102" i="5"/>
  <c r="H111" i="5"/>
  <c r="H41" i="5"/>
  <c r="H113" i="5"/>
  <c r="H115" i="5"/>
  <c r="H116" i="5"/>
  <c r="H118" i="5"/>
  <c r="G66" i="5"/>
  <c r="G78" i="5"/>
  <c r="G88" i="5"/>
  <c r="G96" i="5"/>
  <c r="G102" i="5"/>
  <c r="G111" i="5"/>
  <c r="G41" i="5"/>
  <c r="G113" i="5"/>
  <c r="G115" i="5"/>
  <c r="G116" i="5"/>
  <c r="G118" i="5"/>
  <c r="F66" i="5"/>
  <c r="F78" i="5"/>
  <c r="F88" i="5"/>
  <c r="F96" i="5"/>
  <c r="F102" i="5"/>
  <c r="F111" i="5"/>
  <c r="F41" i="5"/>
  <c r="F113" i="5"/>
  <c r="F115" i="5"/>
  <c r="F116" i="5"/>
  <c r="F118" i="5"/>
  <c r="E66" i="5"/>
  <c r="E78" i="5"/>
  <c r="E88" i="5"/>
  <c r="E96" i="5"/>
  <c r="E102" i="5"/>
  <c r="E111" i="5"/>
  <c r="E41" i="5"/>
  <c r="E113" i="5"/>
  <c r="E115" i="5"/>
  <c r="E116" i="5"/>
  <c r="E118" i="5"/>
  <c r="D66" i="5"/>
  <c r="D78" i="5"/>
  <c r="D88" i="5"/>
  <c r="D96" i="5"/>
  <c r="D102" i="5"/>
  <c r="D111" i="5"/>
  <c r="D41" i="5"/>
  <c r="D113" i="5"/>
  <c r="D115" i="5"/>
  <c r="D116" i="5"/>
  <c r="D118" i="5"/>
  <c r="D75" i="4"/>
  <c r="D79" i="4"/>
  <c r="D85" i="4"/>
  <c r="D98" i="4"/>
  <c r="D104" i="4"/>
  <c r="D112" i="4"/>
  <c r="D42" i="4"/>
  <c r="D114" i="4"/>
  <c r="D116" i="4"/>
  <c r="D117" i="4"/>
  <c r="D119" i="4"/>
  <c r="D58" i="3"/>
  <c r="D62" i="3"/>
  <c r="D75" i="3"/>
  <c r="D83" i="3"/>
  <c r="D91" i="3"/>
  <c r="D16" i="3"/>
  <c r="D93" i="3"/>
  <c r="D98" i="3"/>
  <c r="D47" i="1"/>
  <c r="D54" i="1"/>
  <c r="D63" i="1"/>
  <c r="D70" i="1"/>
  <c r="D75" i="1"/>
  <c r="D77" i="1"/>
  <c r="D79" i="1"/>
  <c r="D80" i="1"/>
  <c r="D82" i="1"/>
  <c r="D81" i="20"/>
  <c r="D86" i="20"/>
  <c r="D90" i="20"/>
  <c r="E100" i="17"/>
  <c r="E97" i="17"/>
  <c r="E102" i="17"/>
  <c r="E106" i="17"/>
  <c r="F100" i="17"/>
  <c r="F97" i="17"/>
  <c r="F102" i="17"/>
  <c r="F106" i="17"/>
  <c r="G100" i="17"/>
  <c r="G97" i="17"/>
  <c r="G102" i="17"/>
  <c r="G106" i="17"/>
  <c r="H100" i="17"/>
  <c r="H97" i="17"/>
  <c r="H102" i="17"/>
  <c r="H106" i="17"/>
  <c r="I100" i="17"/>
  <c r="I97" i="17"/>
  <c r="I102" i="17"/>
  <c r="I106" i="17"/>
  <c r="D80" i="18"/>
  <c r="D85" i="18"/>
  <c r="D89" i="18"/>
  <c r="E80" i="18"/>
  <c r="E85" i="18"/>
  <c r="E89" i="18"/>
  <c r="F80" i="18"/>
  <c r="F85" i="18"/>
  <c r="F89" i="18"/>
  <c r="G80" i="18"/>
  <c r="G85" i="18"/>
  <c r="G89" i="18"/>
  <c r="H80" i="18"/>
  <c r="H85" i="18"/>
  <c r="H89" i="18"/>
  <c r="E84" i="19"/>
  <c r="E81" i="19"/>
  <c r="E86" i="19"/>
  <c r="E90" i="19"/>
  <c r="F84" i="19"/>
  <c r="F81" i="19"/>
  <c r="F86" i="19"/>
  <c r="F90" i="19"/>
  <c r="G84" i="19"/>
  <c r="G81" i="19"/>
  <c r="G86" i="19"/>
  <c r="G90" i="19"/>
  <c r="D84" i="19"/>
  <c r="D81" i="19"/>
  <c r="D86" i="19"/>
  <c r="D90" i="19"/>
</calcChain>
</file>

<file path=xl/sharedStrings.xml><?xml version="1.0" encoding="utf-8"?>
<sst xmlns="http://schemas.openxmlformats.org/spreadsheetml/2006/main" count="3930" uniqueCount="1233">
  <si>
    <t xml:space="preserve">Fecha </t>
  </si>
  <si>
    <t>Descripcion</t>
  </si>
  <si>
    <t>Noviembre</t>
  </si>
  <si>
    <t>13/12/2018</t>
  </si>
  <si>
    <t>Libertad Sa Cuota: 11/18</t>
  </si>
  <si>
    <t>Lavarropas</t>
  </si>
  <si>
    <t>10/05/2019</t>
  </si>
  <si>
    <t>Lady Stork Cuota: 06/06</t>
  </si>
  <si>
    <t>Regalo zapatos Geronimo</t>
  </si>
  <si>
    <t>Indonesia-captainfin 618804* Cuota: 05/06</t>
  </si>
  <si>
    <t>18/07/2019</t>
  </si>
  <si>
    <t>Fuerza Neumaticos    6973 Cuota: 04/12</t>
  </si>
  <si>
    <t>Control comba Fiat Uno</t>
  </si>
  <si>
    <t>22/07/2019</t>
  </si>
  <si>
    <t>Fuerza Neumaticos 04/12</t>
  </si>
  <si>
    <t>Alineado Fiat Uno</t>
  </si>
  <si>
    <t>Dinosaurio SA 04/06</t>
  </si>
  <si>
    <t>Regalos tiendas Vesta</t>
  </si>
  <si>
    <t>MercadoPago 03/03</t>
  </si>
  <si>
    <t>Funko Pop Cata</t>
  </si>
  <si>
    <t>Easy Cordoba III 03/12</t>
  </si>
  <si>
    <t>Banquito Cata</t>
  </si>
  <si>
    <t>Sodimac 03/18</t>
  </si>
  <si>
    <t>Sommier Cata</t>
  </si>
  <si>
    <t>Personal 03/06</t>
  </si>
  <si>
    <t>Deuda anterior Personal</t>
  </si>
  <si>
    <t>Garcia Sports Srl 03/06</t>
  </si>
  <si>
    <t>Zapatillas Cata</t>
  </si>
  <si>
    <t>Tienda Sarmiento 03/03</t>
  </si>
  <si>
    <t>Manteles</t>
  </si>
  <si>
    <t>Easy Cordoba III 02/12</t>
  </si>
  <si>
    <t>Sillones living</t>
  </si>
  <si>
    <t>Cheeky Nuevocentro 02/03</t>
  </si>
  <si>
    <t>Saldo cambio regalo Cata</t>
  </si>
  <si>
    <t>El Ovalo repuestos 02/06</t>
  </si>
  <si>
    <t>Rulemanes Fiat Uno</t>
  </si>
  <si>
    <t>DiFarma Salud 02/03</t>
  </si>
  <si>
    <t>Optica Passeri 01/12</t>
  </si>
  <si>
    <t>Anteojos Cata</t>
  </si>
  <si>
    <t xml:space="preserve">Orbis </t>
  </si>
  <si>
    <t>Seguro Voyage</t>
  </si>
  <si>
    <t>Seguro Uno</t>
  </si>
  <si>
    <t>Roberto Aquilino 01/03</t>
  </si>
  <si>
    <t>Canillas lavatorio</t>
  </si>
  <si>
    <t>Orfeo superdomo</t>
  </si>
  <si>
    <t>Recital Yatra</t>
  </si>
  <si>
    <t>Walmart 01/18</t>
  </si>
  <si>
    <t>TV Lucia</t>
  </si>
  <si>
    <t>DGRCBA</t>
  </si>
  <si>
    <t>Multa caminera</t>
  </si>
  <si>
    <t>Netflix</t>
  </si>
  <si>
    <t>Parodi SRL 01/03</t>
  </si>
  <si>
    <t>Tarquino Yofre</t>
  </si>
  <si>
    <t>Libertad Sa 01/03</t>
  </si>
  <si>
    <t>Sherwin Pintecord 01/12</t>
  </si>
  <si>
    <t>Pintura habitacion Cata</t>
  </si>
  <si>
    <t>Spotify</t>
  </si>
  <si>
    <t>Lucom security 01/18</t>
  </si>
  <si>
    <t>Celular Claudia</t>
  </si>
  <si>
    <t>Negro el 11</t>
  </si>
  <si>
    <t>Almuerzo shopping</t>
  </si>
  <si>
    <t>Betos</t>
  </si>
  <si>
    <t>Funny Ville</t>
  </si>
  <si>
    <t>Bonificacion Betos</t>
  </si>
  <si>
    <t>Vanguard 01/06</t>
  </si>
  <si>
    <t>Regalo zapatos Elvira</t>
  </si>
  <si>
    <t>Karamelho 01/12</t>
  </si>
  <si>
    <t>Regalo Claudia</t>
  </si>
  <si>
    <t>Easy Cordoba 01/12</t>
  </si>
  <si>
    <t>Lo mas SRL 01/12</t>
  </si>
  <si>
    <t>Hierros reja Cata</t>
  </si>
  <si>
    <t>Bonificacion Libertad SA</t>
  </si>
  <si>
    <t>DiFarma Salud 01/03</t>
  </si>
  <si>
    <t>Bonificacion DiFarma</t>
  </si>
  <si>
    <t>Walmart</t>
  </si>
  <si>
    <t>Easy Cordoba</t>
  </si>
  <si>
    <t>Dinosaurio SA 01/06</t>
  </si>
  <si>
    <t>Tarjeta 7124</t>
  </si>
  <si>
    <t>CONSUMOS NORBERTO A PONCE</t>
  </si>
  <si>
    <t/>
  </si>
  <si>
    <t>17/11/2018</t>
  </si>
  <si>
    <t>Meta Sports Cuota: 12/12</t>
  </si>
  <si>
    <t>05/05/2019</t>
  </si>
  <si>
    <t>Indonesia Cuota: 06/06</t>
  </si>
  <si>
    <t>Cheeky 03/03</t>
  </si>
  <si>
    <t>Wanama Patio Olmos 01/06</t>
  </si>
  <si>
    <t>Tarjeta 8130</t>
  </si>
  <si>
    <t>CONSUMOS MALENA GUADAL PONCE</t>
  </si>
  <si>
    <t>Telefono 03/06</t>
  </si>
  <si>
    <t>Telefono Lucia</t>
  </si>
  <si>
    <t>19/07/2019</t>
  </si>
  <si>
    <t>Sodimac 02/18</t>
  </si>
  <si>
    <t>Cochon Lucia</t>
  </si>
  <si>
    <t>Lola Gomez</t>
  </si>
  <si>
    <t>Chipi Chic 01/03</t>
  </si>
  <si>
    <t>Mercadopago ArcosShowr 01/03</t>
  </si>
  <si>
    <t>Tapicor 01/03</t>
  </si>
  <si>
    <t>Tela tapizado sillas</t>
  </si>
  <si>
    <t>Tarjeta 8969</t>
  </si>
  <si>
    <t>CONSUMOS LUCIA CANDELA PONCE</t>
  </si>
  <si>
    <t>La gaviota 03/03</t>
  </si>
  <si>
    <t>Ver 02/03</t>
  </si>
  <si>
    <t>Mishka Cordoba 02/12</t>
  </si>
  <si>
    <t>Prune 02/12</t>
  </si>
  <si>
    <t>Tarjeta 4006</t>
  </si>
  <si>
    <t>CONSUMOS CLAUDIA DEL PERALTA</t>
  </si>
  <si>
    <t>Impuesto de sellos</t>
  </si>
  <si>
    <t>IVA RG 4240 21% (518,00)</t>
  </si>
  <si>
    <t>GASTOS ADMINISTRATIVOS</t>
  </si>
  <si>
    <t>TOTAL TARJETA</t>
  </si>
  <si>
    <t>Malena</t>
  </si>
  <si>
    <t>Lucia</t>
  </si>
  <si>
    <t>A PAGAR ARIEL</t>
  </si>
  <si>
    <t>Comercio</t>
  </si>
  <si>
    <t>Diciembre</t>
  </si>
  <si>
    <t>25/11/2019</t>
  </si>
  <si>
    <t>Easy Cordoba Contado 4758 Cuota: 01/12</t>
  </si>
  <si>
    <t>Tomas habitacion Cata</t>
  </si>
  <si>
    <t>23/11/2019</t>
  </si>
  <si>
    <t>Sherwin Pinturerias Pi Cuota: 01/03</t>
  </si>
  <si>
    <t>Sellador, cinta, rodillo</t>
  </si>
  <si>
    <t>21/11/2019</t>
  </si>
  <si>
    <t>C                    7378 Cuota: 01/03</t>
  </si>
  <si>
    <t>Aros Malena (Isadora)</t>
  </si>
  <si>
    <t>Yurere               1376 Cuota: 01/03</t>
  </si>
  <si>
    <t>Pantalon Malena</t>
  </si>
  <si>
    <t>18/11/2019</t>
  </si>
  <si>
    <t>Dinosaurio           0820</t>
  </si>
  <si>
    <t>Comida</t>
  </si>
  <si>
    <t>Wal-mart 3606 On Line7947</t>
  </si>
  <si>
    <t>Bonificacion Wal-mart</t>
  </si>
  <si>
    <t>Bonificacion Dinosaurio</t>
  </si>
  <si>
    <t>Bonificacion Mariano Max</t>
  </si>
  <si>
    <t>Mimo &amp; Co            1898 Cuota: 01/03</t>
  </si>
  <si>
    <t>Vestido Cata</t>
  </si>
  <si>
    <t>Dinosaurio Sa        5136 Cuota: 01/03</t>
  </si>
  <si>
    <t>Regalo Zoe</t>
  </si>
  <si>
    <t>Farmacity            8212 Cuota: 01/03</t>
  </si>
  <si>
    <t>Remedios Ariel</t>
  </si>
  <si>
    <t>Mariano Max Suc 2    1526</t>
  </si>
  <si>
    <t>04/11/2019</t>
  </si>
  <si>
    <t>Orbis Cia Arg 0000002704061-028-0</t>
  </si>
  <si>
    <t>Tarjeta 3044</t>
  </si>
  <si>
    <t>Shell Santa Rosa     1715</t>
  </si>
  <si>
    <t>13/11/2019</t>
  </si>
  <si>
    <t>Spotify P0d7860de4</t>
  </si>
  <si>
    <t>11/11/2019</t>
  </si>
  <si>
    <t>10/11/2019</t>
  </si>
  <si>
    <t>netflix.com</t>
  </si>
  <si>
    <t>09/11/2019</t>
  </si>
  <si>
    <t>Farmacia San Juan</t>
  </si>
  <si>
    <t>07/11/2019</t>
  </si>
  <si>
    <t>Libertad Sa          6984</t>
  </si>
  <si>
    <t>Vanguard             9541 Cuota: 01/06</t>
  </si>
  <si>
    <t>Easy Cordoba Iii Visa7766 Cuota: 01/12</t>
  </si>
  <si>
    <t>Orbis Cia Arg 0000006284389-004-0</t>
  </si>
  <si>
    <t>03/11/2019</t>
  </si>
  <si>
    <t>Dinosaurio SA 02/06</t>
  </si>
  <si>
    <t>Easy Cordoba 02/12</t>
  </si>
  <si>
    <t>Libertad Sa 02/03</t>
  </si>
  <si>
    <t>Lo mas SRL 02/12</t>
  </si>
  <si>
    <t>Vanguard 02/06</t>
  </si>
  <si>
    <t>Karamelho 02/12</t>
  </si>
  <si>
    <t>Sherwin Pintecord 02/12</t>
  </si>
  <si>
    <t>Parodi SRL 02/03</t>
  </si>
  <si>
    <t>Walmart 02/18</t>
  </si>
  <si>
    <t>Roberto Aquilino 02/03</t>
  </si>
  <si>
    <t>DiFarma Salud 03/03</t>
  </si>
  <si>
    <t>Garcia Sports Srl 04/06</t>
  </si>
  <si>
    <t>Sodimac 04/18</t>
  </si>
  <si>
    <t>Personal 04/06</t>
  </si>
  <si>
    <t>Easy Cordoba III 04/12</t>
  </si>
  <si>
    <t>Dinosaurio SA 05/06</t>
  </si>
  <si>
    <t>Fuerza Neumaticos 05/12</t>
  </si>
  <si>
    <t>Fuerza Neumaticos    6973 Cuota: 05/12</t>
  </si>
  <si>
    <t>Indonesia-captainfin 618804* Cuota: 06/06</t>
  </si>
  <si>
    <t>Libertad Sa Cuota: 12/18</t>
  </si>
  <si>
    <t>Wanama Patio Olmos 02/06</t>
  </si>
  <si>
    <t>Importe</t>
  </si>
  <si>
    <t>17/11/2019</t>
  </si>
  <si>
    <t>Vesinm Saicyf</t>
  </si>
  <si>
    <t>Gala</t>
  </si>
  <si>
    <t>Mercadopago*beautiful0300</t>
  </si>
  <si>
    <t>Difarma Salud        9329</t>
  </si>
  <si>
    <t>08/11/2019</t>
  </si>
  <si>
    <t>Santa M Jeans        5399 Cuota: 01/03</t>
  </si>
  <si>
    <t>Tapicor 02/03</t>
  </si>
  <si>
    <t>Mercadopago ArcosShowr 02/03</t>
  </si>
  <si>
    <t>Chipi Chic 02/03</t>
  </si>
  <si>
    <t>Telefono 04/06</t>
  </si>
  <si>
    <t>02/11/2019</t>
  </si>
  <si>
    <t>Prune 03/12</t>
  </si>
  <si>
    <t>Mishka Cordoba 03/12</t>
  </si>
  <si>
    <t>Ver 03/03</t>
  </si>
  <si>
    <t>Saldo anterior</t>
  </si>
  <si>
    <t>Intereses financiacion</t>
  </si>
  <si>
    <t>Db IVA 21% 1178,75</t>
  </si>
  <si>
    <t>Enero</t>
  </si>
  <si>
    <t>Shell Santa Rosa</t>
  </si>
  <si>
    <t>23/12/2019</t>
  </si>
  <si>
    <t>Mercado*El Grillo</t>
  </si>
  <si>
    <t>Comida navidad</t>
  </si>
  <si>
    <t>Grimoldi 8133 01/12</t>
  </si>
  <si>
    <t>Bonificacion Walmart</t>
  </si>
  <si>
    <t>EL OVALO REPUESTOS SR1506 C.01/03</t>
  </si>
  <si>
    <t>Correa Fiat Uno</t>
  </si>
  <si>
    <t>Farmacia Lider 526 Cuota: 01/03</t>
  </si>
  <si>
    <t>22/12/2019</t>
  </si>
  <si>
    <t>Cheeky Cordoba Paseo 9347 Cuota: 01/03</t>
  </si>
  <si>
    <t>Regalo Lola</t>
  </si>
  <si>
    <t>Grimoldi Shopping Vil6605 Cuota: 01/12</t>
  </si>
  <si>
    <t>Sandalias Male</t>
  </si>
  <si>
    <t>21/12/2019</t>
  </si>
  <si>
    <t>Farmacia Lopez Sanche2105</t>
  </si>
  <si>
    <t>Remedios</t>
  </si>
  <si>
    <t>19/12/2019</t>
  </si>
  <si>
    <t>Paz Premium Outlet   1880</t>
  </si>
  <si>
    <t>Ropa Male</t>
  </si>
  <si>
    <t>18/12/2019</t>
  </si>
  <si>
    <t>Grimoldi             8133 Cuota: 01/03</t>
  </si>
  <si>
    <t>Chanclas Lucia</t>
  </si>
  <si>
    <t>Bonificacion Grimoldi</t>
  </si>
  <si>
    <t>Falabella Sa         5372</t>
  </si>
  <si>
    <t>Regalo Navidad</t>
  </si>
  <si>
    <t>Mercadopago*agustino 0300</t>
  </si>
  <si>
    <t>Mate Ariel</t>
  </si>
  <si>
    <t>Tm Cordoba 11 Cuota: 01/06</t>
  </si>
  <si>
    <t>Regalos Cata</t>
  </si>
  <si>
    <t>Ver Cuota: 01/03</t>
  </si>
  <si>
    <t>Ropa</t>
  </si>
  <si>
    <t>Bonificacion Ver</t>
  </si>
  <si>
    <t>16/12/2019</t>
  </si>
  <si>
    <t>Difarma Cuota: 01/03</t>
  </si>
  <si>
    <t>Mercadopago*gustavoro0300</t>
  </si>
  <si>
    <t>Funda celu Cata</t>
  </si>
  <si>
    <t>Udemy Online Courses</t>
  </si>
  <si>
    <t>Curso Ariel</t>
  </si>
  <si>
    <t>13/12/2019</t>
  </si>
  <si>
    <t>Spotify P0dd4d4627</t>
  </si>
  <si>
    <t>11/12/2019</t>
  </si>
  <si>
    <t>09/12/2019</t>
  </si>
  <si>
    <t>08/12/2019</t>
  </si>
  <si>
    <t>Adornos navidad</t>
  </si>
  <si>
    <t>07/12/2019</t>
  </si>
  <si>
    <t>Carrefour Cba. Jardin3399</t>
  </si>
  <si>
    <t>Asado Roca Ariel</t>
  </si>
  <si>
    <t>02/12/2019</t>
  </si>
  <si>
    <t>01/12/2019</t>
  </si>
  <si>
    <t>30/11/2019</t>
  </si>
  <si>
    <t>28/11/2019</t>
  </si>
  <si>
    <t>Easy Cordoba Contado 4758 Cuota: 02/12</t>
  </si>
  <si>
    <t>Sherwin Pinturerias Pi Cuota: 02/03</t>
  </si>
  <si>
    <t>C                    7378 Cuota: 02/03</t>
  </si>
  <si>
    <t>Yurere               1376 Cuota: 02/03</t>
  </si>
  <si>
    <t>Mimo &amp; Co            1898 Cuota: 02/03</t>
  </si>
  <si>
    <t>Dinosaurio Sa        5136 Cuota: 02/03</t>
  </si>
  <si>
    <t>Farmacity            8212 Cuota: 02/03</t>
  </si>
  <si>
    <t>Vanguard             9541 Cuota: 02/06</t>
  </si>
  <si>
    <t>Easy Cordoba Iii Visa7766 Cuota: 02/12</t>
  </si>
  <si>
    <t>Dinosaurio SA 03/06</t>
  </si>
  <si>
    <t>Easy Cordoba 03/12</t>
  </si>
  <si>
    <t>Libertad Sa 03/03</t>
  </si>
  <si>
    <t>Lo mas SRL 03/12</t>
  </si>
  <si>
    <t>Vanguard 03/06</t>
  </si>
  <si>
    <t>Karamelho 03/12</t>
  </si>
  <si>
    <t>Lucom security 02/18</t>
  </si>
  <si>
    <t>Sherwin Pintecord 03/12</t>
  </si>
  <si>
    <t>Parodi SRL 03/03</t>
  </si>
  <si>
    <t>Walmart 03/18</t>
  </si>
  <si>
    <t>Roberto Aquilino 03/03</t>
  </si>
  <si>
    <t>Optica Passeri 02/12</t>
  </si>
  <si>
    <t>El Ovalo repuestos 03/06</t>
  </si>
  <si>
    <t>Garcia Sports Srl 05/06</t>
  </si>
  <si>
    <t>Sodimac 05/18</t>
  </si>
  <si>
    <t>Personal 05/06</t>
  </si>
  <si>
    <t>Easy Cordoba III 05/12</t>
  </si>
  <si>
    <t>Dinosaurio SA 06/06</t>
  </si>
  <si>
    <t>Fuerza Neumaticos 06/12</t>
  </si>
  <si>
    <t>Fuerza Neumaticos    6973 Cuota: 06/12</t>
  </si>
  <si>
    <t>Libertad Sa Cuota: 13/18</t>
  </si>
  <si>
    <t>Sofia Watch Cuota: 01/12</t>
  </si>
  <si>
    <t>Regalo Swarovsky</t>
  </si>
  <si>
    <t>Tarjeta 0952</t>
  </si>
  <si>
    <t>Cheeky               7498 Cuota: 01/03</t>
  </si>
  <si>
    <t>Regalo Cata???</t>
  </si>
  <si>
    <t>Lacoste Nuevo Centro 4415 Cuota: 01/03</t>
  </si>
  <si>
    <t>Regalo Ivan???</t>
  </si>
  <si>
    <t>Paz Premium Outlet   1880 Cuota: 01/03</t>
  </si>
  <si>
    <t>Chipi Chic Cuota: 01/03</t>
  </si>
  <si>
    <t>Santa M Jeans        5399 Cuota: 02/03</t>
  </si>
  <si>
    <t>Tapicor 03/03</t>
  </si>
  <si>
    <t>Mercadopago ArcosShowr 03/03</t>
  </si>
  <si>
    <t>Chipi Chic 03/03</t>
  </si>
  <si>
    <t>Telefono 05/06</t>
  </si>
  <si>
    <t>Prune 04/12</t>
  </si>
  <si>
    <t>Mishka Cordoba 04/12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</si>
  <si>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</si>
  <si>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</si>
  <si>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</si>
  <si>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</si>
  <si>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</si>
  <si>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</si>
  <si>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</si>
  <si>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</si>
  <si>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</si>
  <si>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Sodimac Cordoba II 01/12</t>
  </si>
  <si>
    <t>Ventilador</t>
  </si>
  <si>
    <t>Tierra mistica 01/03</t>
  </si>
  <si>
    <t>Regalos Mina Clavero</t>
  </si>
  <si>
    <t>Noxion</t>
  </si>
  <si>
    <t>Malla Cata y Male 01/06</t>
  </si>
  <si>
    <t>Lenceria Cristina</t>
  </si>
  <si>
    <t>Farmacity 8212 01/02</t>
  </si>
  <si>
    <t>De fabulas y cuentos 01/03</t>
  </si>
  <si>
    <t>Handicap 01/06</t>
  </si>
  <si>
    <t>Hockey Cata</t>
  </si>
  <si>
    <t>Proaudio center</t>
  </si>
  <si>
    <t>???</t>
  </si>
  <si>
    <t>Walmart 3606 on line7947</t>
  </si>
  <si>
    <t>Funnyville</t>
  </si>
  <si>
    <t>Salida a comer</t>
  </si>
  <si>
    <t>Alta Pizza</t>
  </si>
  <si>
    <t>La casa del musico 01/03</t>
  </si>
  <si>
    <t>Repuesto guitarra</t>
  </si>
  <si>
    <t>Tienda Los Angeles</t>
  </si>
  <si>
    <t>Tela vestido Cata</t>
  </si>
  <si>
    <t>El Grillo 0300</t>
  </si>
  <si>
    <t>America Muebles 4852 C.01/18</t>
  </si>
  <si>
    <t>Sillas comedor</t>
  </si>
  <si>
    <t>Grimoldi 8133 02/12</t>
  </si>
  <si>
    <t>EL OVALO REPUESTOS SR1506 C.02/03</t>
  </si>
  <si>
    <t>Farmacia Lider 526 Cuota: 02/03</t>
  </si>
  <si>
    <t>Cheeky Cordoba Paseo 9347 Cuota: 02/03</t>
  </si>
  <si>
    <t>Grimoldi Shopping Vil6605 Cuota: 02/12</t>
  </si>
  <si>
    <t>Grimoldi             8133 Cuota: 02/03</t>
  </si>
  <si>
    <t>Tm Cordoba 11 Cuota: 02/06</t>
  </si>
  <si>
    <t>Ver Cuota: 02/03</t>
  </si>
  <si>
    <t>Difarma Cuota: 02/03</t>
  </si>
  <si>
    <t>Easy Cordoba Contado 4758 Cuota: 03/12</t>
  </si>
  <si>
    <t>Sherwin Pinturerias Pi Cuota: 03/03</t>
  </si>
  <si>
    <t>C                    7378 Cuota: 03/03</t>
  </si>
  <si>
    <t>Yurere               1376 Cuota: 03/03</t>
  </si>
  <si>
    <t>Dinosaurio Sa        5136 Cuota: 03/03</t>
  </si>
  <si>
    <t>Tarj: 3044 CONSUMOS NORBERTO A PONCE</t>
  </si>
  <si>
    <t>Vanguard             9541 Cuota: 03/06</t>
  </si>
  <si>
    <t>Easy Cordoba Iii Visa7766 Cuota: 03/12</t>
  </si>
  <si>
    <t>Easy Cordoba 04/12</t>
  </si>
  <si>
    <t>Lo mas SRL 04/12</t>
  </si>
  <si>
    <t>Vanguard 04/06</t>
  </si>
  <si>
    <t>Karamelho 04/12</t>
  </si>
  <si>
    <t>Lucom security 04/18</t>
  </si>
  <si>
    <t>Sherwin Pintecord 04/12</t>
  </si>
  <si>
    <t>Walmart 04/18</t>
  </si>
  <si>
    <t>Optica Passeri 04/12</t>
  </si>
  <si>
    <t>El Ovalo repuestos 05/06</t>
  </si>
  <si>
    <t>Garcia Sports Srl 06/06</t>
  </si>
  <si>
    <t>Personal 06/06</t>
  </si>
  <si>
    <t>Easy Cordoba III 06/12</t>
  </si>
  <si>
    <t>Fuerza Neumaticos 07/12</t>
  </si>
  <si>
    <t>Fuerza Neumaticos    6973 Cuota: 07/12</t>
  </si>
  <si>
    <t>Libertad Sa Cuota: 14/18</t>
  </si>
  <si>
    <t>Tarj: 7124 CONSUMOS NORBERTO A PONCE</t>
  </si>
  <si>
    <t>Papanato</t>
  </si>
  <si>
    <t>Panaderia del Pilar</t>
  </si>
  <si>
    <t>Vesim</t>
  </si>
  <si>
    <t>Garcia Sports 01/06</t>
  </si>
  <si>
    <t>El tonel</t>
  </si>
  <si>
    <t>Beautiful girl</t>
  </si>
  <si>
    <t>Piedra Mora 01/03</t>
  </si>
  <si>
    <t>Sofia Watch Cuota: 02/12</t>
  </si>
  <si>
    <t>Oficina y arte 01/03</t>
  </si>
  <si>
    <t>Beautiful girl 01/12</t>
  </si>
  <si>
    <t>IS Cordoba 7 01/06</t>
  </si>
  <si>
    <t>Via verde</t>
  </si>
  <si>
    <t>Cheeky               7498 Cuota: 02/03</t>
  </si>
  <si>
    <t>Lacoste Nuevo Centro 4415 Cuota: 02/03</t>
  </si>
  <si>
    <t>Ivan</t>
  </si>
  <si>
    <t>Wanama Patio Olmos 04/06</t>
  </si>
  <si>
    <t>Paz Premium Outlet   1880 Cuota: 02/03</t>
  </si>
  <si>
    <t>Chipi Chic Cuota: 02/03</t>
  </si>
  <si>
    <t>All brands 06/06</t>
  </si>
  <si>
    <t>Tarj: 0952 CONSUMOS LUCIA CANDELA PONCE</t>
  </si>
  <si>
    <t>Mimo &amp; Co            1898 Cuota: 03/03</t>
  </si>
  <si>
    <t>Prune 05/12</t>
  </si>
  <si>
    <t>Mishka Cordoba 05/12</t>
  </si>
  <si>
    <t>Db Impuesto Pais 8%</t>
  </si>
  <si>
    <t>Maidana Libros</t>
  </si>
  <si>
    <t>Libros Cata</t>
  </si>
  <si>
    <t>YPF Puesto viejo</t>
  </si>
  <si>
    <t>Nafta Nono</t>
  </si>
  <si>
    <t>Aborigen</t>
  </si>
  <si>
    <t>Gorra Cata</t>
  </si>
  <si>
    <t>Bonificacion Shell</t>
  </si>
  <si>
    <t>Farmacit 01/02</t>
  </si>
  <si>
    <t>Pandy</t>
  </si>
  <si>
    <t>Regalo Fabri</t>
  </si>
  <si>
    <t>Mercado pago - Agustino</t>
  </si>
  <si>
    <t>Regalo Lu</t>
  </si>
  <si>
    <t>Rosseti deportes</t>
  </si>
  <si>
    <t>Walmart  3606 on line</t>
  </si>
  <si>
    <t>Ferniplast</t>
  </si>
  <si>
    <t>Utiles Cata</t>
  </si>
  <si>
    <t>Baterias Armenia</t>
  </si>
  <si>
    <t>Bateria Uno</t>
  </si>
  <si>
    <t>Librera Matices</t>
  </si>
  <si>
    <t>Hidrofil</t>
  </si>
  <si>
    <t>Easy 01/12</t>
  </si>
  <si>
    <t>Walmart 3606 cuotas 2206 01/12</t>
  </si>
  <si>
    <t>Horno electrico</t>
  </si>
  <si>
    <t>Sodimac Cordoba II 02/12</t>
  </si>
  <si>
    <t>Tierra mistica 02/03</t>
  </si>
  <si>
    <t>Noxion 02/06</t>
  </si>
  <si>
    <t>Lenceria Cristina 02/06</t>
  </si>
  <si>
    <t>Farmacity 8212 02/02</t>
  </si>
  <si>
    <t>De fabulas y cuentos 02/03</t>
  </si>
  <si>
    <t>Handicap 02/06</t>
  </si>
  <si>
    <t>La casa del musico 02/03</t>
  </si>
  <si>
    <t>America muebles 02/18</t>
  </si>
  <si>
    <t>Sillas</t>
  </si>
  <si>
    <t>Grimoldi 8133 03/12</t>
  </si>
  <si>
    <t>EL OVALO REPUESTOS SR1506 C.03/03</t>
  </si>
  <si>
    <t>Farmacia Lider 526 Cuota: 03/03</t>
  </si>
  <si>
    <t>Cheeky Cordoba Paseo 9347 Cuota: 03/03</t>
  </si>
  <si>
    <t>Grimoldi Shopping Vil6605 Cuota: 03/12</t>
  </si>
  <si>
    <t>Grimoldi             8133 Cuota: 03/03</t>
  </si>
  <si>
    <t>Tm Cordoba 11 Cuota: 03/06</t>
  </si>
  <si>
    <t>Ver Cuota: 03/03</t>
  </si>
  <si>
    <t>Difarma Cuota: 03/03</t>
  </si>
  <si>
    <t>Easy Cordoba Contado 4758 Cuota: 04/12</t>
  </si>
  <si>
    <t>Vanguard             9541 Cuota: 04/06</t>
  </si>
  <si>
    <t>Easy Cordoba Iii Visa7766 Cuota: 04/12</t>
  </si>
  <si>
    <t>Easy Cordoba 05/12</t>
  </si>
  <si>
    <t>Lo mas SRL 05/12</t>
  </si>
  <si>
    <t>Vanguard 05/06</t>
  </si>
  <si>
    <t>Karamelho 05/12</t>
  </si>
  <si>
    <t>Lucom security 05/18</t>
  </si>
  <si>
    <t>Sherwin Pintecord 05/12</t>
  </si>
  <si>
    <t>Walmart 05/18</t>
  </si>
  <si>
    <t>Optica Passeri 05/12</t>
  </si>
  <si>
    <t>Sodimac 07/18</t>
  </si>
  <si>
    <t>Easy Cordoba III 07/12</t>
  </si>
  <si>
    <t>Fuerza Neumaticos 08/12</t>
  </si>
  <si>
    <t>Fuerza Neumaticos    6973 Cuota: 08/12</t>
  </si>
  <si>
    <t>Libertad Sa Cuota: 15/18</t>
  </si>
  <si>
    <t>Vesimm</t>
  </si>
  <si>
    <t>Mc Donalds</t>
  </si>
  <si>
    <t>TM 01/03</t>
  </si>
  <si>
    <t>Lupes 01/03</t>
  </si>
  <si>
    <t>brandel.com.ar 01/03</t>
  </si>
  <si>
    <t>Bonificacion consumo Vea</t>
  </si>
  <si>
    <t>Vea 01/02</t>
  </si>
  <si>
    <t>Vaqueria 01/03</t>
  </si>
  <si>
    <t>Beatiful Girl 01/03</t>
  </si>
  <si>
    <t>Piedra Mora</t>
  </si>
  <si>
    <t>Garcia Sports 02/06</t>
  </si>
  <si>
    <t>Piedra Mora 02/03</t>
  </si>
  <si>
    <t>Sofia Watch Cuota: 03/12</t>
  </si>
  <si>
    <t>Bertoldi 01/12</t>
  </si>
  <si>
    <t>Junot 01/03</t>
  </si>
  <si>
    <t>Oficina y arte 02/03</t>
  </si>
  <si>
    <t>Beautiful girl 02/12</t>
  </si>
  <si>
    <t>IS Cordoba 7 02/06</t>
  </si>
  <si>
    <t>Cheeky               7498 Cuota: 03/03</t>
  </si>
  <si>
    <t>Regalo Cata</t>
  </si>
  <si>
    <t>Lacoste Nuevo Centro 4415 Cuota: 03/03</t>
  </si>
  <si>
    <t>Wanama Patio Olmos 05/06</t>
  </si>
  <si>
    <t>Chipi Chic Cuota: 03/03</t>
  </si>
  <si>
    <t>Sodimac 06/18</t>
  </si>
  <si>
    <t>Oficina y arte SRL</t>
  </si>
  <si>
    <t>Prune 06/12</t>
  </si>
  <si>
    <t>Mishka Cordoba 06/12</t>
  </si>
  <si>
    <t>Bonificacion Farmacia San Juan</t>
  </si>
  <si>
    <t>Bonificacion Farmacia Lopez Sanchez</t>
  </si>
  <si>
    <t>Farmacia Lopez Sanchez</t>
  </si>
  <si>
    <t>Alimentos</t>
  </si>
  <si>
    <t>Aborigen 02/03</t>
  </si>
  <si>
    <t>Farmacit 02/02</t>
  </si>
  <si>
    <t>Baterias Armenia 02/12</t>
  </si>
  <si>
    <t>Easy 02/12</t>
  </si>
  <si>
    <t>Walmart 3606 cuotas 2206 02/12</t>
  </si>
  <si>
    <t>Sodimac Cordoba II 03/12</t>
  </si>
  <si>
    <t>Tierra mistica 03/03</t>
  </si>
  <si>
    <t>Noxion 03/06</t>
  </si>
  <si>
    <t>Lenceria Cristina 03/06</t>
  </si>
  <si>
    <t>Handicap 03/06</t>
  </si>
  <si>
    <t>Farmacity            8212 Cuota: 03/03</t>
  </si>
  <si>
    <t>La casa del musico 03/03</t>
  </si>
  <si>
    <t>America muebles 03/18</t>
  </si>
  <si>
    <t>Grimoldi 8133 04/12</t>
  </si>
  <si>
    <t>Grimoldi Shopping Vil6605 Cuota: 04/12</t>
  </si>
  <si>
    <t>Tm Cordoba 11 Cuota: 04/06</t>
  </si>
  <si>
    <t>Easy Cordoba Contado 4758 Cuota: 05/12</t>
  </si>
  <si>
    <t>Vanguard             9541 Cuota: 05/06</t>
  </si>
  <si>
    <t>Easy Cordoba Iii Visa7766 Cuota: 05/12</t>
  </si>
  <si>
    <t>Easy Cordoba 06/12</t>
  </si>
  <si>
    <t>Lo mas SRL 06/12</t>
  </si>
  <si>
    <t>Vanguard 06/06</t>
  </si>
  <si>
    <t>Karamelho 06/12</t>
  </si>
  <si>
    <t>Lucom security 06/18</t>
  </si>
  <si>
    <t>Sherwin Pintecord 06/12</t>
  </si>
  <si>
    <t>Walmart 06/18</t>
  </si>
  <si>
    <t>Optica Passeri 06/12</t>
  </si>
  <si>
    <t>Sodimac 08/18</t>
  </si>
  <si>
    <t>Easy Cordoba III 08/12</t>
  </si>
  <si>
    <t>Fuerza Neumaticos 09/12</t>
  </si>
  <si>
    <t>Fuerza Neumaticos    6973 Cuota: 09/12</t>
  </si>
  <si>
    <t>Libertad Sa Cuota: 16/18</t>
  </si>
  <si>
    <t>Farmacia Viamonte 01/03</t>
  </si>
  <si>
    <t>Rebman 01/03</t>
  </si>
  <si>
    <t>Moon Light 01/03</t>
  </si>
  <si>
    <t>Bonificacion Mostaza</t>
  </si>
  <si>
    <t>Mostaza</t>
  </si>
  <si>
    <t>Solo moda</t>
  </si>
  <si>
    <t>Walmart 01/03</t>
  </si>
  <si>
    <t>Cube Comunicaciones</t>
  </si>
  <si>
    <t>TM 02/03</t>
  </si>
  <si>
    <t>Lupes 02/03</t>
  </si>
  <si>
    <t>brandel.com.ar 02/03</t>
  </si>
  <si>
    <t>Vea 02/02</t>
  </si>
  <si>
    <t>Vaqueria 02/03</t>
  </si>
  <si>
    <t>Beatiful Girl 02/03</t>
  </si>
  <si>
    <t>Garcia Sports 03/06</t>
  </si>
  <si>
    <t>Piedra Mora 03/03</t>
  </si>
  <si>
    <t>Sofia Watch Cuota: 04/12</t>
  </si>
  <si>
    <t>Bertoldi 02/12</t>
  </si>
  <si>
    <t>Junot 02/03</t>
  </si>
  <si>
    <t>Oficina y arte 03/03</t>
  </si>
  <si>
    <t>Beautiful girl 03/12</t>
  </si>
  <si>
    <t>IS Cordoba 7 03/06</t>
  </si>
  <si>
    <t>Wanama Patio Olmos 06/06</t>
  </si>
  <si>
    <t>Prune 07/12</t>
  </si>
  <si>
    <t>Mishka Cordoba 07/12</t>
  </si>
  <si>
    <t>Baterias Armenia 01/12</t>
  </si>
  <si>
    <t>Batería Voyage</t>
  </si>
  <si>
    <t>Cajas plasticas</t>
  </si>
  <si>
    <t>Autoservicio el 27</t>
  </si>
  <si>
    <t>Autoservicio Neto</t>
  </si>
  <si>
    <t>Walmart 3606 cuotas 2206 01/3</t>
  </si>
  <si>
    <t>Placard</t>
  </si>
  <si>
    <t>Mariano Max</t>
  </si>
  <si>
    <t>Aborigen 03/03</t>
  </si>
  <si>
    <t>Vanguard             9541 Cuota: 06/06</t>
  </si>
  <si>
    <t>Farmacia Viamonte 02/03</t>
  </si>
  <si>
    <t>Rebman 02/03</t>
  </si>
  <si>
    <t>Moon Light 02/03</t>
  </si>
  <si>
    <t>Walmart 02/03</t>
  </si>
  <si>
    <t>TM 03/03</t>
  </si>
  <si>
    <t>Lupes 03/03</t>
  </si>
  <si>
    <t>brandel.com.ar 03/03</t>
  </si>
  <si>
    <t>Vaqueria 03/03</t>
  </si>
  <si>
    <t>Beatiful Girl 03/03</t>
  </si>
  <si>
    <t>Garcia Sports 04/06</t>
  </si>
  <si>
    <t>Sofia Watch Cuota: 05/12</t>
  </si>
  <si>
    <t>Bertoldi 03/12</t>
  </si>
  <si>
    <t>Junot 03/03</t>
  </si>
  <si>
    <t>Beautiful girl 04/12</t>
  </si>
  <si>
    <t>IS Cordoba 7 04/06</t>
  </si>
  <si>
    <t>Prune 08/12</t>
  </si>
  <si>
    <t>Mishka Cordoba 08/12</t>
  </si>
  <si>
    <t>Maderera Misiones Srl2522</t>
  </si>
  <si>
    <t>Aro de luz</t>
  </si>
  <si>
    <t>Full Technology</t>
  </si>
  <si>
    <t>Easy Vt</t>
  </si>
  <si>
    <t>Maderas Male</t>
  </si>
  <si>
    <t>Mobelshop            6725 Cuota: 01/06</t>
  </si>
  <si>
    <t>Silla Cata</t>
  </si>
  <si>
    <t>www.fravega.com      3776 Cuota: 01/06</t>
  </si>
  <si>
    <t>Escritorio Cata</t>
  </si>
  <si>
    <t>Yiya</t>
  </si>
  <si>
    <t>Placard Cata</t>
  </si>
  <si>
    <t>Easy Cba Iii</t>
  </si>
  <si>
    <t>Optica Frankliing Cuota: 02/03</t>
  </si>
  <si>
    <t>Anteojos Ariel</t>
  </si>
  <si>
    <t>Walmart 3606 cuotas 2206 03/3</t>
  </si>
  <si>
    <t>Baterias Armenia 05/12</t>
  </si>
  <si>
    <t>Easy 05/12</t>
  </si>
  <si>
    <t>Walmart 3606 cuotas 2206 05/12</t>
  </si>
  <si>
    <t>Sodimac Cordoba II 06/12</t>
  </si>
  <si>
    <t>Noxion 06/06</t>
  </si>
  <si>
    <t>Lenceria Cristina 06/06</t>
  </si>
  <si>
    <t>Handicap 06/06</t>
  </si>
  <si>
    <t>America muebles 06/18</t>
  </si>
  <si>
    <t>Grimoldi 8133 07/12</t>
  </si>
  <si>
    <t>Grimoldi Shopping Vil6605 Cuota: 07/12</t>
  </si>
  <si>
    <t>Easy Cordoba Iii Visa7766 Cuota: 07/12</t>
  </si>
  <si>
    <t>Easy Cordoba Contado 4758 Cuota: 08/12</t>
  </si>
  <si>
    <t>Easy Cordoba Iii Visa7766 Cuota: 08/12</t>
  </si>
  <si>
    <t>Easy Cordoba 09/12</t>
  </si>
  <si>
    <t>Lo mas SRL 09/12</t>
  </si>
  <si>
    <t>Karamelho 09/12</t>
  </si>
  <si>
    <t>Lucom security 09/18</t>
  </si>
  <si>
    <t>Sherwin Pintecord 09/12</t>
  </si>
  <si>
    <t>Walmart 09/18</t>
  </si>
  <si>
    <t>Optica Passeri 09/12</t>
  </si>
  <si>
    <t>Easy Cordoba III 10/12</t>
  </si>
  <si>
    <t>Sodimac 11/18</t>
  </si>
  <si>
    <t>Easy Cordoba III 11/12</t>
  </si>
  <si>
    <t>Fuerza Neumaticos 12/12</t>
  </si>
  <si>
    <t>Fuerza Neumaticos    6973 Cuota: 12/12</t>
  </si>
  <si>
    <t>Kiss</t>
  </si>
  <si>
    <t>Chipi Chic</t>
  </si>
  <si>
    <t>Mercado Pago</t>
  </si>
  <si>
    <t>Auriculares</t>
  </si>
  <si>
    <t>Meta Sports          0188 Cuota: 01/03</t>
  </si>
  <si>
    <t xml:space="preserve">vvg </t>
  </si>
  <si>
    <t>16/06/2020</t>
  </si>
  <si>
    <t>05/06/2020</t>
  </si>
  <si>
    <t>Tp *karamelho        0213 Cuota: 01/12</t>
  </si>
  <si>
    <t>03/06/2020</t>
  </si>
  <si>
    <t>www.falabella.com.ar Cuota: 01/03</t>
  </si>
  <si>
    <t>26/05/2020</t>
  </si>
  <si>
    <t>Otica Passeri Cuota: 02/03</t>
  </si>
  <si>
    <t>Garcia Sports 06/06</t>
  </si>
  <si>
    <t>Sofia Watch Cuota: 07/12</t>
  </si>
  <si>
    <t>Beautiful girl 06/12</t>
  </si>
  <si>
    <t>IS Cordoba 7 06/06</t>
  </si>
  <si>
    <t>Saldo anterior a favor</t>
  </si>
  <si>
    <t>Xlshop 01/06</t>
  </si>
  <si>
    <t>Nana 01/03</t>
  </si>
  <si>
    <t>Tarjeta 3010</t>
  </si>
  <si>
    <t>Bonificacion Carrefour</t>
  </si>
  <si>
    <t>Carrefour</t>
  </si>
  <si>
    <t>Bonificacion Farmacia Lider</t>
  </si>
  <si>
    <t>Farmacia Lider</t>
  </si>
  <si>
    <t>Shell</t>
  </si>
  <si>
    <t>F.L.G. 01/12</t>
  </si>
  <si>
    <t>Saldo bateria</t>
  </si>
  <si>
    <t>Ale oportunidades 01/12</t>
  </si>
  <si>
    <t>Mesa luz Cata</t>
  </si>
  <si>
    <t>Easy</t>
  </si>
  <si>
    <t>Pandy 01/03</t>
  </si>
  <si>
    <t>La casa del musico 01/12</t>
  </si>
  <si>
    <t>Roblox</t>
  </si>
  <si>
    <t>Maderera Misiones</t>
  </si>
  <si>
    <t>Full Technology 02/03</t>
  </si>
  <si>
    <t>Mobelshop            6725 Cuota: 02/06</t>
  </si>
  <si>
    <t>www.fravega.com      3776 Cuota: 02/06</t>
  </si>
  <si>
    <t>Optica Frankliing Cuota: 03/03</t>
  </si>
  <si>
    <t>Baterias Armenia 03/12</t>
  </si>
  <si>
    <t>Easy 03/12</t>
  </si>
  <si>
    <t>Walmart 03/03</t>
  </si>
  <si>
    <t>Visa Plan V 01/09</t>
  </si>
  <si>
    <t>Financiacion</t>
  </si>
  <si>
    <t>Sodimac Cordoba II 04/12</t>
  </si>
  <si>
    <t>Baterias Armenia 06/12</t>
  </si>
  <si>
    <t>Easy 06/12</t>
  </si>
  <si>
    <t>Walmart 3606 cuotas 2206 06/12</t>
  </si>
  <si>
    <t>Sodimac Cordoba II 07/12</t>
  </si>
  <si>
    <t>America muebles 07/18</t>
  </si>
  <si>
    <t>Grimoldi 8133 08/12</t>
  </si>
  <si>
    <t>Grimoldi Shopping Vil6605 Cuota: 08/12</t>
  </si>
  <si>
    <t>Easy Cordoba Contado 4758 Cuota: 09/12</t>
  </si>
  <si>
    <t>Easy Cordoba Iii Visa7766 Cuota: 09/12</t>
  </si>
  <si>
    <t>Easy Cordoba 10/12</t>
  </si>
  <si>
    <t>Lo mas SRL 10/12</t>
  </si>
  <si>
    <t>Karamelho 10/12</t>
  </si>
  <si>
    <t>Lucom security 10/18</t>
  </si>
  <si>
    <t>Sherwin Pintecord 10/12</t>
  </si>
  <si>
    <t>Walmart 10/18</t>
  </si>
  <si>
    <t>Optica Passeri 10/12</t>
  </si>
  <si>
    <t>Sodimac 12/18</t>
  </si>
  <si>
    <t>Easy Cordoba III 12/12</t>
  </si>
  <si>
    <t>Bazar Avenida 01/06</t>
  </si>
  <si>
    <t>Balbi 01/03</t>
  </si>
  <si>
    <t>Mercado Pago 02/06</t>
  </si>
  <si>
    <t>Meta Sports          0188 Cuota: 02/03</t>
  </si>
  <si>
    <t>Tp *karamelho        0213 Cuota: 02/12</t>
  </si>
  <si>
    <t>www.falabella.com.ar Cuota: 02/03</t>
  </si>
  <si>
    <t>Otica Passeri Cuota: 03/03</t>
  </si>
  <si>
    <t>Sofia Watch Cuota: 08/12</t>
  </si>
  <si>
    <t>Bertoldi 06/12</t>
  </si>
  <si>
    <t>Beautiful girl 07/12</t>
  </si>
  <si>
    <t>Prune 11/12</t>
  </si>
  <si>
    <t>Mishka Cordoba 11/12</t>
  </si>
  <si>
    <t>DB IVA $ PLAN V</t>
  </si>
  <si>
    <t>Db Impuesto Pais 30%</t>
  </si>
  <si>
    <t>John L Cook 01/06</t>
  </si>
  <si>
    <t>Ver 01/06</t>
  </si>
  <si>
    <t>Xlshop 02/06</t>
  </si>
  <si>
    <t>Nana 02/03</t>
  </si>
  <si>
    <t>Bonificacion Petrosur</t>
  </si>
  <si>
    <t>Petrosur</t>
  </si>
  <si>
    <t>Mercado pago- carniceria</t>
  </si>
  <si>
    <t>Af Jeans</t>
  </si>
  <si>
    <t>Jean Cata</t>
  </si>
  <si>
    <t>Mercado pago 01/03</t>
  </si>
  <si>
    <t>Ver 01/03</t>
  </si>
  <si>
    <t>Mimo 01/03</t>
  </si>
  <si>
    <t>Disco</t>
  </si>
  <si>
    <t>Mercado pago 01/06</t>
  </si>
  <si>
    <t>Alem frenos 01/06</t>
  </si>
  <si>
    <t>Soluciones tecnologicas 01/03</t>
  </si>
  <si>
    <t>Carnes N 1</t>
  </si>
  <si>
    <t>Torrefuerte</t>
  </si>
  <si>
    <t>Tablet</t>
  </si>
  <si>
    <t>F.L.G. 02/12</t>
  </si>
  <si>
    <t>Visa Plan V 02/09</t>
  </si>
  <si>
    <t>Easy Cordoba Iii Visa7766 Cuota: 10/12</t>
  </si>
  <si>
    <t>Easy Cordoba 11/12</t>
  </si>
  <si>
    <t>Lo mas SRL 11/12</t>
  </si>
  <si>
    <t>Karamelho 11/12</t>
  </si>
  <si>
    <t>Lucom security 11/18</t>
  </si>
  <si>
    <t>Sherwin Pintecord 11/12</t>
  </si>
  <si>
    <t>Walmart 11/18</t>
  </si>
  <si>
    <t>Optica Passeri 11/12</t>
  </si>
  <si>
    <t>Sodimac 13/18</t>
  </si>
  <si>
    <t>Antares</t>
  </si>
  <si>
    <t>TM Cordoba 01/06</t>
  </si>
  <si>
    <t>Maria Pia 01/03</t>
  </si>
  <si>
    <t>Prime Video</t>
  </si>
  <si>
    <t>Nana</t>
  </si>
  <si>
    <t>Kiss indumentaria 01/06</t>
  </si>
  <si>
    <t>Bertoldi 07/12</t>
  </si>
  <si>
    <t>Beautiful girl 08/12</t>
  </si>
  <si>
    <t>Prune 12/12</t>
  </si>
  <si>
    <t>Mishka Cordoba 12/12</t>
  </si>
  <si>
    <t>Zaracom 01/03</t>
  </si>
  <si>
    <t>Portsaid</t>
  </si>
  <si>
    <t xml:space="preserve"> Levis 01/03</t>
  </si>
  <si>
    <t>John L Cook 02/06</t>
  </si>
  <si>
    <t>Ver 02/06</t>
  </si>
  <si>
    <t>Xlshop 03/06</t>
  </si>
  <si>
    <t>Nana 03/03</t>
  </si>
  <si>
    <t>Congelados Cordoba</t>
  </si>
  <si>
    <t>Carnes N1</t>
  </si>
  <si>
    <t>Difarma</t>
  </si>
  <si>
    <t>Google Roblox</t>
  </si>
  <si>
    <t>Nafta</t>
  </si>
  <si>
    <t>Merpago*pagodeservic</t>
  </si>
  <si>
    <t>Deuda Telecom</t>
  </si>
  <si>
    <t>Af Jeans 2/2</t>
  </si>
  <si>
    <t>Mercado pago 02/03</t>
  </si>
  <si>
    <t>Ropa Clau</t>
  </si>
  <si>
    <t>Mimo 02/03</t>
  </si>
  <si>
    <t>Visa Plan V 03/09</t>
  </si>
  <si>
    <t>Mercado Pago Alemoyano</t>
  </si>
  <si>
    <t>Google Tezza</t>
  </si>
  <si>
    <t>Kiss indumentaria 01/03</t>
  </si>
  <si>
    <t>TM Cordoba 02/06</t>
  </si>
  <si>
    <t>Maria Pia 02/03</t>
  </si>
  <si>
    <t>Kiss indumentaria 02/06</t>
  </si>
  <si>
    <t>Bazar Avenida 03/06</t>
  </si>
  <si>
    <t>Balbi 03/03</t>
  </si>
  <si>
    <t>Mercado Pago 04/06</t>
  </si>
  <si>
    <t>Tp *karamelho        0213 Cuota: 04/12</t>
  </si>
  <si>
    <t>Sofia Watch Cuota: 10/12</t>
  </si>
  <si>
    <t>Zaracom              3197 Cuota: 01/03</t>
  </si>
  <si>
    <t>Farmacity-pueyrredon 0099</t>
  </si>
  <si>
    <t>Mercadopago*importado1828</t>
  </si>
  <si>
    <t>Zaracom 02/03</t>
  </si>
  <si>
    <t xml:space="preserve"> Levis 02/03</t>
  </si>
  <si>
    <t>John L Cook 03/06</t>
  </si>
  <si>
    <t>Ver 03/06</t>
  </si>
  <si>
    <t>Xlshop 04/06</t>
  </si>
  <si>
    <t>Bonif Mariano Max</t>
  </si>
  <si>
    <t>Siravegna Pablo</t>
  </si>
  <si>
    <t>Andrea Franchesquini</t>
  </si>
  <si>
    <t>Mercado pago 03/03</t>
  </si>
  <si>
    <t>Mimo 03/03</t>
  </si>
  <si>
    <t>Mercado pago 03/06</t>
  </si>
  <si>
    <t>CableUTP</t>
  </si>
  <si>
    <t>Alem frenos 03/06</t>
  </si>
  <si>
    <t>Soluciones tecnologicas 03/03</t>
  </si>
  <si>
    <t>Torrefuerte 03/12</t>
  </si>
  <si>
    <t>F.L.G. 04/12</t>
  </si>
  <si>
    <t>Ale oportunidades 04/12</t>
  </si>
  <si>
    <t>La casa del musico 04/12</t>
  </si>
  <si>
    <t>Mobelshop            6725 Cuota: 05/06</t>
  </si>
  <si>
    <t>www.fravega.com      3776 Cuota: 05/06</t>
  </si>
  <si>
    <t>Visa Plan V 04/09</t>
  </si>
  <si>
    <t>Baterias Armenia 09/12</t>
  </si>
  <si>
    <t>Easy 09/12</t>
  </si>
  <si>
    <t>Walmart 3606 cuotas 2206 09/12</t>
  </si>
  <si>
    <t>Sodimac Cordoba II 10/12</t>
  </si>
  <si>
    <t>America muebles 10/18</t>
  </si>
  <si>
    <t>Grimoldi 8133 11/12</t>
  </si>
  <si>
    <t>Grimoldi Shopping Vil6605 Cuota: 11/12</t>
  </si>
  <si>
    <t>Easy Cordoba Iii Visa7766 Cuota: 11/12</t>
  </si>
  <si>
    <t>Easy Cordoba Contado 4758 Cuota: 12/12</t>
  </si>
  <si>
    <t>Easy Cordoba Iii Visa7766 Cuota: 12/12</t>
  </si>
  <si>
    <t>Lucom security 13/18</t>
  </si>
  <si>
    <t>Walmart 13/18</t>
  </si>
  <si>
    <t>Sodimac 15/18</t>
  </si>
  <si>
    <t>Mercado Pago AleMoyano</t>
  </si>
  <si>
    <t>Siravegna Pablo Adolfo Cuota: 01/03</t>
  </si>
  <si>
    <t>www.mercadopago.com/76709</t>
  </si>
  <si>
    <t>www.mercadopago.com Cuota: 02/03</t>
  </si>
  <si>
    <t>Kiss indumentaria 02/03</t>
  </si>
  <si>
    <t>TM Cordoba 03/06</t>
  </si>
  <si>
    <t>Maria Pia 03/03</t>
  </si>
  <si>
    <t>Kiss indumentaria 03/06</t>
  </si>
  <si>
    <t>Bazar Avenida 04/06</t>
  </si>
  <si>
    <t>Mercado Pago 05/06</t>
  </si>
  <si>
    <t>Tp *karamelho        0213 Cuota: 05/12</t>
  </si>
  <si>
    <t>Sofia Watch Cuota: 11/12</t>
  </si>
  <si>
    <t>Bertoldi 09/12</t>
  </si>
  <si>
    <t>Beautiful girl 10/12</t>
  </si>
  <si>
    <t>Sodimac 14/18</t>
  </si>
  <si>
    <t>Oficina y Arte</t>
  </si>
  <si>
    <t>Librería Matices</t>
  </si>
  <si>
    <t>Zaracom              3197 Cuota: 02/03</t>
  </si>
  <si>
    <t>Zaracom 03/03</t>
  </si>
  <si>
    <t xml:space="preserve"> Levis 03/03</t>
  </si>
  <si>
    <t>John L Cook 04/06</t>
  </si>
  <si>
    <t>Ver 04/06</t>
  </si>
  <si>
    <t>Xlshop 05/06</t>
  </si>
  <si>
    <t>Malkoni Hnos</t>
  </si>
  <si>
    <t>Herrajes Male</t>
  </si>
  <si>
    <t>Marcadores</t>
  </si>
  <si>
    <t>Ver apasionadas 01/03</t>
  </si>
  <si>
    <t>Personal 01/18</t>
  </si>
  <si>
    <t>Telefono Male</t>
  </si>
  <si>
    <t>Mercado pago 04/06</t>
  </si>
  <si>
    <t>Alem frenos 04/06</t>
  </si>
  <si>
    <t>Repuesto Uno</t>
  </si>
  <si>
    <t>Torrefuerte 04/12</t>
  </si>
  <si>
    <t>F.L.G. 05/12</t>
  </si>
  <si>
    <t>Ale oportunidades 05/12</t>
  </si>
  <si>
    <t>La casa del musico 05/12</t>
  </si>
  <si>
    <t>Mobelshop            6725 Cuota: 06/06</t>
  </si>
  <si>
    <t>www.fravega.com      3776 Cuota: 06/06</t>
  </si>
  <si>
    <t>Baterias Armenia 07/12</t>
  </si>
  <si>
    <t>Easy 07/12</t>
  </si>
  <si>
    <t>Visa Plan V 05/09</t>
  </si>
  <si>
    <t>Financiacion Visa</t>
  </si>
  <si>
    <t>Sodimac Cordoba II 08/12</t>
  </si>
  <si>
    <t>Baterias Armenia 10/12</t>
  </si>
  <si>
    <t>Easy 10/12</t>
  </si>
  <si>
    <t>Walmart 3606 cuotas 2206 10/12</t>
  </si>
  <si>
    <t>Sodimac Cordoba II 11/12</t>
  </si>
  <si>
    <t>America muebles 11/18</t>
  </si>
  <si>
    <t>Grimoldi 8133 12/12</t>
  </si>
  <si>
    <t>Grimoldi Shopping Vil6605 Cuota: 12/12</t>
  </si>
  <si>
    <t>Lucom security 14/18</t>
  </si>
  <si>
    <t>Walmart 14/18</t>
  </si>
  <si>
    <t>Sodimac 16/18</t>
  </si>
  <si>
    <t>Farmacia Martinez</t>
  </si>
  <si>
    <t>Patricios 01/03</t>
  </si>
  <si>
    <t>Al 100 bebidas</t>
  </si>
  <si>
    <t>Centro de reparaccion</t>
  </si>
  <si>
    <t>Carlos Fraire 01/03</t>
  </si>
  <si>
    <t>Say mood 01/03</t>
  </si>
  <si>
    <t>Ambar</t>
  </si>
  <si>
    <t>Pedidos Ya Ganix</t>
  </si>
  <si>
    <t>Google Tezza App</t>
  </si>
  <si>
    <t>Garcia Sports 01-06</t>
  </si>
  <si>
    <t>Ale Moyano</t>
  </si>
  <si>
    <t>Kiss indumentaria</t>
  </si>
  <si>
    <t>Siravegna Pablo Adolfo Cuota: 02/03</t>
  </si>
  <si>
    <t>www.mercadopago.com Cuota: 03/03</t>
  </si>
  <si>
    <t>Kiss indumentaria 03/03</t>
  </si>
  <si>
    <t>TM Cordoba 04/06</t>
  </si>
  <si>
    <t>Kiss indumentaria 04/06</t>
  </si>
  <si>
    <t>Bazar Avenida 05/06</t>
  </si>
  <si>
    <t>Mercado Pago 06/06</t>
  </si>
  <si>
    <t>Tp *karamelho        0213 Cuota: 06/12</t>
  </si>
  <si>
    <t>Sofia Watch Cuota: 12/12</t>
  </si>
  <si>
    <t>Bertoldi 10/12</t>
  </si>
  <si>
    <t>Beautiful girl 11/12</t>
  </si>
  <si>
    <t>IVA RG 4815 35% (402,33)</t>
  </si>
  <si>
    <t>Karmya 01/06</t>
  </si>
  <si>
    <t>Isadora 01/06</t>
  </si>
  <si>
    <t>Prune</t>
  </si>
  <si>
    <t>Regalo Carla</t>
  </si>
  <si>
    <t>Mercadopago*tsarmiento 01/06</t>
  </si>
  <si>
    <t>Siravegna Pablo 01/03</t>
  </si>
  <si>
    <t>Is Cordoba 01/03</t>
  </si>
  <si>
    <t>Lacoste 01/03</t>
  </si>
  <si>
    <t>Marcadopago*anamariao</t>
  </si>
  <si>
    <t>Difarma 01/03</t>
  </si>
  <si>
    <t>Zaracom              3197 Cuota: 03/03</t>
  </si>
  <si>
    <t>John L Cook 05/06</t>
  </si>
  <si>
    <t>Ver 05/06</t>
  </si>
  <si>
    <t>Xlshop 06/06</t>
  </si>
  <si>
    <t>Mercado Libre</t>
  </si>
  <si>
    <t>Pulpo</t>
  </si>
  <si>
    <t>Say Mood</t>
  </si>
  <si>
    <t>Ropa Lucia</t>
  </si>
  <si>
    <t>Ferniplast 01/03</t>
  </si>
  <si>
    <t>Tienda Los Angeles 01/03</t>
  </si>
  <si>
    <t>Carniceria</t>
  </si>
  <si>
    <t>Dinosaurio Super</t>
  </si>
  <si>
    <t>Cleo 01/03</t>
  </si>
  <si>
    <t>Paz Outlet</t>
  </si>
  <si>
    <t>Dino Mall</t>
  </si>
  <si>
    <t>Regalos</t>
  </si>
  <si>
    <t>Ver</t>
  </si>
  <si>
    <t>Ver apasionadas 02/03</t>
  </si>
  <si>
    <t>Personal 02/18</t>
  </si>
  <si>
    <t>Mercado pago 05/06</t>
  </si>
  <si>
    <t>Alem frenos 05/06</t>
  </si>
  <si>
    <t>Torrefuerte 05/12</t>
  </si>
  <si>
    <t>F.L.G. 06/12</t>
  </si>
  <si>
    <t>Ale oportunidades 06/12</t>
  </si>
  <si>
    <t>La casa del musico 06/12</t>
  </si>
  <si>
    <t>Baterias Armenia 08/12</t>
  </si>
  <si>
    <t>Easy 08/12</t>
  </si>
  <si>
    <t>Visa Plan V 06/09</t>
  </si>
  <si>
    <t>Sodimac Cordoba II 09/12</t>
  </si>
  <si>
    <t>Baterias Armenia 11/12</t>
  </si>
  <si>
    <t>Easy 11/12</t>
  </si>
  <si>
    <t>Walmart 3606 cuotas 2206 11/12</t>
  </si>
  <si>
    <t>Sodimac Cordoba II 12/12</t>
  </si>
  <si>
    <t>America muebles 12/18</t>
  </si>
  <si>
    <t>Lucom security 15/18</t>
  </si>
  <si>
    <t>Walmart 15/18</t>
  </si>
  <si>
    <t>Sodimac 17/18</t>
  </si>
  <si>
    <t>Mercadopago*Al100bebidas</t>
  </si>
  <si>
    <t>Maria Cecilia Ordoñez 01/06</t>
  </si>
  <si>
    <t>TM Cordoba 01/03</t>
  </si>
  <si>
    <t>Maria Flores 01/03</t>
  </si>
  <si>
    <t>Mae bebidas</t>
  </si>
  <si>
    <t>Cherry shoes 01/06</t>
  </si>
  <si>
    <t>Mercadopago*alexisman</t>
  </si>
  <si>
    <t>Lady Madona</t>
  </si>
  <si>
    <t>Garcia Sports 01/03</t>
  </si>
  <si>
    <t>Calipso 01/06</t>
  </si>
  <si>
    <t>Patricios 02/03</t>
  </si>
  <si>
    <t>Carlos Fraire 02/03</t>
  </si>
  <si>
    <t>Say mood 02/03</t>
  </si>
  <si>
    <t>Siravegna Pablo Adolfo Cuota: 03/03</t>
  </si>
  <si>
    <t>TM Cordoba 05/06</t>
  </si>
  <si>
    <t>Kiss indumentaria 05/06</t>
  </si>
  <si>
    <t>Bazar Avenida 06/06</t>
  </si>
  <si>
    <t>Tp *karamelho        0213 Cuota: 07/12</t>
  </si>
  <si>
    <t>Bertoldi 11/12</t>
  </si>
  <si>
    <t>Beautiful girl 12/12</t>
  </si>
  <si>
    <t>Ariel compras reales (Sin débitos)</t>
  </si>
  <si>
    <t>Farmacity 01/02</t>
  </si>
  <si>
    <t>Prune 02/03</t>
  </si>
  <si>
    <t>Siravegna Pablo 02/03</t>
  </si>
  <si>
    <t>Is Cordoba 02/03</t>
  </si>
  <si>
    <t>Lacoste 02/03</t>
  </si>
  <si>
    <t>Mercadopago*anmarieo 02/03</t>
  </si>
  <si>
    <t>Difarma 02/03</t>
  </si>
  <si>
    <t>John L Cook 06/06</t>
  </si>
  <si>
    <t>Ver 06/06</t>
  </si>
  <si>
    <t>MercadoPago*China</t>
  </si>
  <si>
    <t>MercadoPago*Emma</t>
  </si>
  <si>
    <t>El Ovalo 01/06</t>
  </si>
  <si>
    <t>Espejo Uno</t>
  </si>
  <si>
    <t>Meta Sports</t>
  </si>
  <si>
    <t>Crocs</t>
  </si>
  <si>
    <t>MercadoPago*LemosBeb</t>
  </si>
  <si>
    <t>Bonificación Walmart</t>
  </si>
  <si>
    <t>Cleo 02/03</t>
  </si>
  <si>
    <t>Ver apasionadas 03/03</t>
  </si>
  <si>
    <t>Personal 03/18</t>
  </si>
  <si>
    <t>Mercado pago 06/06</t>
  </si>
  <si>
    <t>Alem frenos 06/06</t>
  </si>
  <si>
    <t>Torrefuerte 06/12</t>
  </si>
  <si>
    <t>F.L.G. 07/12</t>
  </si>
  <si>
    <t>Ale oportunidades 07/12</t>
  </si>
  <si>
    <t>La casa del musico 07/12</t>
  </si>
  <si>
    <t>Visa Plan V 07/09</t>
  </si>
  <si>
    <t>Baterias Armenia 12/12</t>
  </si>
  <si>
    <t>Easy 12/12</t>
  </si>
  <si>
    <t>Walmart 3606 cuotas 2206 12/12</t>
  </si>
  <si>
    <t>America muebles 13/18</t>
  </si>
  <si>
    <t>Lucom security 16/18</t>
  </si>
  <si>
    <t>Walmart 16/18</t>
  </si>
  <si>
    <t>Sodimac 18/18</t>
  </si>
  <si>
    <t>Mercadopago*Farmacias1942</t>
  </si>
  <si>
    <t>Maria Cecilia Ordoñez 02/06</t>
  </si>
  <si>
    <t>TM Cordoba 02/03</t>
  </si>
  <si>
    <t>Cherry shoes 02/06</t>
  </si>
  <si>
    <t>Garcia Sports 02/03</t>
  </si>
  <si>
    <t>Calipso 02/06</t>
  </si>
  <si>
    <t>Patricios 03/03</t>
  </si>
  <si>
    <t>Carlos Fraire 03/03</t>
  </si>
  <si>
    <t>Say mood 03/03</t>
  </si>
  <si>
    <t>Jackie Smith 01/12</t>
  </si>
  <si>
    <t>TM Cordoba 06/06</t>
  </si>
  <si>
    <t>Kiss indumentaria 06/06</t>
  </si>
  <si>
    <t>Tp *karamelho        0213 Cuota: 08/12</t>
  </si>
  <si>
    <t>MercadoPago*Londres</t>
  </si>
  <si>
    <t>Mas Vision 01/06</t>
  </si>
  <si>
    <t>MercadoPago*rocio</t>
  </si>
  <si>
    <t>Farmacity 02/02</t>
  </si>
  <si>
    <t>Karmya 02/06</t>
  </si>
  <si>
    <t>Isadora 02/06</t>
  </si>
  <si>
    <t>Prune 03/03</t>
  </si>
  <si>
    <t>Mercadopago*tsarmiento 03/06</t>
  </si>
  <si>
    <t>Siravegna Pablo 03/03</t>
  </si>
  <si>
    <t>Is Cordoba 03/03</t>
  </si>
  <si>
    <t>Lacoste 03/03</t>
  </si>
  <si>
    <t>Mercadopago*anmarieo 03/03</t>
  </si>
  <si>
    <t>Difarma 03/03</t>
  </si>
  <si>
    <t>ElectroTienda 01/03</t>
  </si>
  <si>
    <t>Ropa deportiva Lucia</t>
  </si>
  <si>
    <t>Thermos 01/06</t>
  </si>
  <si>
    <t>ClinRot</t>
  </si>
  <si>
    <t>Regalo Lucio</t>
  </si>
  <si>
    <t>MercadoPago*Sheerbran 01/03</t>
  </si>
  <si>
    <t>El Ovalo 02/06</t>
  </si>
  <si>
    <t>MercadoPago*LemosBeb 02/03</t>
  </si>
  <si>
    <t>Ferniplast 02/03</t>
  </si>
  <si>
    <t>Tienda Los Angeles 02/03</t>
  </si>
  <si>
    <t>Cleo 03/03</t>
  </si>
  <si>
    <t>Personal 04/18</t>
  </si>
  <si>
    <t>Torrefuerte 07/12</t>
  </si>
  <si>
    <t>F.L.G. 08/12</t>
  </si>
  <si>
    <t>Ale oportunidades 08/12</t>
  </si>
  <si>
    <t>La casa del musico 08/12</t>
  </si>
  <si>
    <t>Visa Plan V 08/09</t>
  </si>
  <si>
    <t>America muebles 14/18</t>
  </si>
  <si>
    <t>Lucom security 17/18</t>
  </si>
  <si>
    <t>Walmart 17/18</t>
  </si>
  <si>
    <t>FullCell</t>
  </si>
  <si>
    <t>Sangai</t>
  </si>
  <si>
    <t>YPF Santa Maria</t>
  </si>
  <si>
    <t>MercadoPago*alexisman</t>
  </si>
  <si>
    <t>MarcadoPago*alexisman</t>
  </si>
  <si>
    <t>Maria Cecilia Ordoñez 03/06</t>
  </si>
  <si>
    <t>TM Cordoba 03/03</t>
  </si>
  <si>
    <t>Maria Flores 03/03</t>
  </si>
  <si>
    <t>Cherry shoes 03/06</t>
  </si>
  <si>
    <t>Garcia Sports 03/03</t>
  </si>
  <si>
    <t>Calipso 03/06</t>
  </si>
  <si>
    <t>Jackie Smith 02/12</t>
  </si>
  <si>
    <t>Tp *karamelho        0213 Cuota: 09/12</t>
  </si>
  <si>
    <t>Colchon Lucia</t>
  </si>
  <si>
    <t>Mimo 01-06</t>
  </si>
  <si>
    <t>Tarjeta 3036</t>
  </si>
  <si>
    <t>MercadoPago-Cotillon</t>
  </si>
  <si>
    <t>Mas Vision 02/06</t>
  </si>
  <si>
    <t>Karmya 03/06</t>
  </si>
  <si>
    <t>Isadora 03/06</t>
  </si>
  <si>
    <t>Mercadopago*tsarmiento 04/06</t>
  </si>
  <si>
    <t>Overwild 01/03</t>
  </si>
  <si>
    <t>MercadoPago*Garage 01/06</t>
  </si>
  <si>
    <t>ElectroTienda 02/03</t>
  </si>
  <si>
    <t>Thermos 02/06</t>
  </si>
  <si>
    <t>MercadoPago*Sheerbran 02/03</t>
  </si>
  <si>
    <t>El Ovalo 03/06</t>
  </si>
  <si>
    <t>MercadoPago*LemosBeb 03/03</t>
  </si>
  <si>
    <t>Say Mood 01/12</t>
  </si>
  <si>
    <t>Ferniplast 03/03</t>
  </si>
  <si>
    <t>Onda</t>
  </si>
  <si>
    <t>Tienda Los Angeles 03/03</t>
  </si>
  <si>
    <t>Personal 05/18</t>
  </si>
  <si>
    <t>Torrefuerte 08/12</t>
  </si>
  <si>
    <t>F.L.G. 09/12</t>
  </si>
  <si>
    <t>Ale oportunidades 09/12</t>
  </si>
  <si>
    <t>La casa del musico 09/12</t>
  </si>
  <si>
    <t>Visa Plan V 09/09</t>
  </si>
  <si>
    <t>America muebles 15/18</t>
  </si>
  <si>
    <t>Lucom security 18/18</t>
  </si>
  <si>
    <t>Walmart 18/18</t>
  </si>
  <si>
    <t>Malu 01/03</t>
  </si>
  <si>
    <t>Ruma</t>
  </si>
  <si>
    <t>Maria Cecilia Ordoñez 04/06</t>
  </si>
  <si>
    <t>Juleriaque 01/12</t>
  </si>
  <si>
    <t>Cherry shoes 04/06</t>
  </si>
  <si>
    <t>Calipso 04/06</t>
  </si>
  <si>
    <t>Garcia Sports 05/06</t>
  </si>
  <si>
    <t>Jackie Smith 03/12</t>
  </si>
  <si>
    <t>Tp *karamelho        0213 Cuota: 10/12</t>
  </si>
  <si>
    <t>Mimo 02-06</t>
  </si>
  <si>
    <t>Zaracom</t>
  </si>
  <si>
    <t>Mas Vision 03/06</t>
  </si>
  <si>
    <t>Lider eCommerce 01/12</t>
  </si>
  <si>
    <t>Karmya 04/06</t>
  </si>
  <si>
    <t>Isadora 04/06</t>
  </si>
  <si>
    <t>Mercadopago*tsarmiento 05/06</t>
  </si>
  <si>
    <t>Garin 01/12</t>
  </si>
  <si>
    <t>El Ovalo 01/03</t>
  </si>
  <si>
    <t>Microsoft</t>
  </si>
  <si>
    <t>Minecraft</t>
  </si>
  <si>
    <t>Overwild 02/03</t>
  </si>
  <si>
    <t>MercadoPago*Garage 02/06</t>
  </si>
  <si>
    <t>ElectroTienda 03/03</t>
  </si>
  <si>
    <t>Thermos 03/06</t>
  </si>
  <si>
    <t>MercadoPago*Sheerbran 03/03</t>
  </si>
  <si>
    <t>El Ovalo 04/06</t>
  </si>
  <si>
    <t>Say Mood 02/12</t>
  </si>
  <si>
    <t>Onda 02/12</t>
  </si>
  <si>
    <t>Personal 06/18</t>
  </si>
  <si>
    <t>Torrefuerte 09/12</t>
  </si>
  <si>
    <t>F.L.G. 10/12</t>
  </si>
  <si>
    <t>Ale oportunidades 10/12</t>
  </si>
  <si>
    <t>La casa del musico 10/12</t>
  </si>
  <si>
    <t>America muebles 16/18</t>
  </si>
  <si>
    <t>MercadoPago*Alexismano</t>
  </si>
  <si>
    <t>Malu 02/03</t>
  </si>
  <si>
    <t>Maria Cecilia Ordoñez 05/06</t>
  </si>
  <si>
    <t>Juleriaque 02/12</t>
  </si>
  <si>
    <t>Cherry shoes 05/06</t>
  </si>
  <si>
    <t>Calipso 05/06</t>
  </si>
  <si>
    <t>Jackie Smith 04/12</t>
  </si>
  <si>
    <t>Tp *karamelho        0213 Cuota: 11/12</t>
  </si>
  <si>
    <t>Grimoldi 01/03</t>
  </si>
  <si>
    <t>Mimo 03/06</t>
  </si>
  <si>
    <t>IVA RG 4240 21%</t>
  </si>
  <si>
    <t>IIBB PERCEP-CORD 3,00%</t>
  </si>
  <si>
    <t>Mas Vision 04/06</t>
  </si>
  <si>
    <t>MercadoPago*Chezmuabikin 01/12</t>
  </si>
  <si>
    <t>Lider eCommerce 02/12</t>
  </si>
  <si>
    <t>Karmya 05/06</t>
  </si>
  <si>
    <t>Isadora 05/06</t>
  </si>
  <si>
    <t>Mercadopago*tsarmiento 06/06</t>
  </si>
  <si>
    <t>Monza neumaticos</t>
  </si>
  <si>
    <t>Syna</t>
  </si>
  <si>
    <t>Construluz 01/12</t>
  </si>
  <si>
    <t>Vesimf</t>
  </si>
  <si>
    <t>El Ovalo 02/03</t>
  </si>
  <si>
    <t>Garin 02/12</t>
  </si>
  <si>
    <t>Overwild 03/03</t>
  </si>
  <si>
    <t>MercadoPago*Garage 03/06</t>
  </si>
  <si>
    <t>Thermos 04/06</t>
  </si>
  <si>
    <t>El Ovalo 05/06</t>
  </si>
  <si>
    <t>Say Mood 03/12</t>
  </si>
  <si>
    <t>Onda 03/12</t>
  </si>
  <si>
    <t>Personal 07/18</t>
  </si>
  <si>
    <t>Torrefuerte 10/12</t>
  </si>
  <si>
    <t>F.L.G. 11/12</t>
  </si>
  <si>
    <t>Ale oportunidades 11/12</t>
  </si>
  <si>
    <t>La casa del musico 11/12</t>
  </si>
  <si>
    <t>America muebles 17/18</t>
  </si>
  <si>
    <t>Mercadopago*Santiagoto</t>
  </si>
  <si>
    <t>Malu 03/03</t>
  </si>
  <si>
    <t>Maria Cecilia Ordoñez 06/06</t>
  </si>
  <si>
    <t>Juleriaque 03/12</t>
  </si>
  <si>
    <t>Cherry shoes 06/06</t>
  </si>
  <si>
    <t>Calipso 06/06</t>
  </si>
  <si>
    <t>Jackie Smith 05/12</t>
  </si>
  <si>
    <t>Tp *karamelho        0213 Cuota: 12/12</t>
  </si>
  <si>
    <t>Socco 01/01</t>
  </si>
  <si>
    <t>Isadora 06/06</t>
  </si>
  <si>
    <t>Karmya 06/06</t>
  </si>
  <si>
    <t>MercadoPago*Chezmuabikin 02/12</t>
  </si>
  <si>
    <t>Mas Vision 05/06</t>
  </si>
  <si>
    <t>Ver 01/12</t>
  </si>
  <si>
    <t>Optica Passeri</t>
  </si>
  <si>
    <t>MercadoPago*Farmacia</t>
  </si>
  <si>
    <t>Mimo 05/06</t>
  </si>
  <si>
    <t>Grimoldi 03/03</t>
  </si>
  <si>
    <t>Socco 02/03</t>
  </si>
  <si>
    <t>Socco</t>
  </si>
  <si>
    <t>Arredo</t>
  </si>
  <si>
    <t>America muebles 18/18</t>
  </si>
  <si>
    <t>La casa del musico 12/12</t>
  </si>
  <si>
    <t>Ale oportunidades 12/12</t>
  </si>
  <si>
    <t>F.L.G. 12/12</t>
  </si>
  <si>
    <t>Torrefuerte 11/12</t>
  </si>
  <si>
    <t>Personal 08/18</t>
  </si>
  <si>
    <t>Onda 04/12</t>
  </si>
  <si>
    <t>Say Mood 04/12</t>
  </si>
  <si>
    <t>El Ovalo 06/06</t>
  </si>
  <si>
    <t>Thermos 05/06</t>
  </si>
  <si>
    <t>MercadoPago*Garage 04/06</t>
  </si>
  <si>
    <t>Garin 03/12</t>
  </si>
  <si>
    <t>El Ovalo 03/03</t>
  </si>
  <si>
    <t>Construluz 02/12</t>
  </si>
  <si>
    <t>Monza neumaticos 02/12</t>
  </si>
  <si>
    <t>Piedra libre 01/03</t>
  </si>
  <si>
    <t>MercadoPago*SayMood</t>
  </si>
  <si>
    <t>Jackie Smith 06/12</t>
  </si>
  <si>
    <t>Juleriaque 04/12</t>
  </si>
  <si>
    <t>MercadoPago*BlueStore</t>
  </si>
  <si>
    <t>MercadoPago*DeLosPelos</t>
  </si>
  <si>
    <t>Tecnomundo</t>
  </si>
  <si>
    <t>Ajuste</t>
  </si>
  <si>
    <t>Claudia</t>
  </si>
  <si>
    <t>Torrefuerte 12/12</t>
  </si>
  <si>
    <t>Karamelho 07/12</t>
  </si>
  <si>
    <t>Personal 09/18</t>
  </si>
  <si>
    <t>Onda 05/12</t>
  </si>
  <si>
    <t>Say Mood 05/12</t>
  </si>
  <si>
    <t>Thermos 06/06</t>
  </si>
  <si>
    <t>MercadoPago*Garage 05/06</t>
  </si>
  <si>
    <t>Garin 04/12</t>
  </si>
  <si>
    <t>Construluz 03/12</t>
  </si>
  <si>
    <t>Monza neumaticos 03/12</t>
  </si>
  <si>
    <t>Piedra libre 02/03</t>
  </si>
  <si>
    <t>Favs 01/03</t>
  </si>
  <si>
    <t>Dino 01/03</t>
  </si>
  <si>
    <t>Macro Insumos</t>
  </si>
  <si>
    <t>Toner</t>
  </si>
  <si>
    <t>Karmya</t>
  </si>
  <si>
    <t>Regalo Guada</t>
  </si>
  <si>
    <t>Lider eCommerce 04/12</t>
  </si>
  <si>
    <t>MercadoPago*Chezmuabikin 03/12</t>
  </si>
  <si>
    <t>Mas Vision 06/06</t>
  </si>
  <si>
    <t>Ver 02/12</t>
  </si>
  <si>
    <t>Tm Cordoba 2</t>
  </si>
  <si>
    <t>MercadoPago*DelosPelos</t>
  </si>
  <si>
    <t>Mimo 06/06</t>
  </si>
  <si>
    <t>Socco 03/03</t>
  </si>
  <si>
    <t>Jackie Smith 07/12</t>
  </si>
  <si>
    <t>Juleriaque 05/12</t>
  </si>
  <si>
    <t>Mundo limpieza</t>
  </si>
  <si>
    <t>Saymood</t>
  </si>
  <si>
    <t>Merceria Gloria</t>
  </si>
  <si>
    <t>Af jeans 01/06</t>
  </si>
  <si>
    <t>Setiembre</t>
  </si>
  <si>
    <t>Perfumeria Edith 01/03</t>
  </si>
  <si>
    <t>MercadoPago*Alexis</t>
  </si>
  <si>
    <t>Db IVA 21%</t>
  </si>
  <si>
    <t>IVA RG 4815 35%</t>
  </si>
  <si>
    <t>Lider eCommerce 05/12</t>
  </si>
  <si>
    <t>MercadoPago*Chezmuabikin 04/12</t>
  </si>
  <si>
    <t>Ver 03/12</t>
  </si>
  <si>
    <t>Perfumeria Edith 02/03</t>
  </si>
  <si>
    <t>Farmacia Scurti</t>
  </si>
  <si>
    <t>Karamelho 08/12</t>
  </si>
  <si>
    <t>Personal 10/18</t>
  </si>
  <si>
    <t>Onda 06/12</t>
  </si>
  <si>
    <t>Say Mood 06/12</t>
  </si>
  <si>
    <t>MercadoPago*Garage 06/06</t>
  </si>
  <si>
    <t>Garin 05/12</t>
  </si>
  <si>
    <t>Construluz 04/12</t>
  </si>
  <si>
    <t>Easy 04/12</t>
  </si>
  <si>
    <t>Monza neumaticos 04/12</t>
  </si>
  <si>
    <t>Piedra libre 03/03</t>
  </si>
  <si>
    <t>Favs 02/03</t>
  </si>
  <si>
    <t>Dino 02/03</t>
  </si>
  <si>
    <t>Parodi 01/03</t>
  </si>
  <si>
    <t>Tarquino</t>
  </si>
  <si>
    <t>Est.Servicio Capdevila</t>
  </si>
  <si>
    <t>Ahora moda 01/03</t>
  </si>
  <si>
    <t>Jackie Smith 08/12</t>
  </si>
  <si>
    <t>Juleriaque 06/12</t>
  </si>
  <si>
    <t>Af jeans 02/06</t>
  </si>
  <si>
    <t>MercadoPago*Ruma</t>
  </si>
  <si>
    <t>DiFarma</t>
  </si>
  <si>
    <t>Mauro Matias 01/03</t>
  </si>
  <si>
    <t>Vidrios Martinez 01/03</t>
  </si>
  <si>
    <t>MercadoLibre*BlackPepper</t>
  </si>
  <si>
    <t>MercadoLibre*RumaTienda</t>
  </si>
  <si>
    <t>Mae Bebidas</t>
  </si>
  <si>
    <t>Show Case</t>
  </si>
  <si>
    <t>Saldo anterior /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</si>
</sst>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"/>
    <numFmt numFmtId="165" formatCode="dd/mm/yyyy"/>
    <numFmt numFmtId="166" formatCode="0.00_ ;[Red]\-0.00\ "/>
    <numFmt numFmtId="167" formatCode="dd/mm/yyyy;@"/>
  </numFmts>
  <fonts count="10" x14ac:knownFonts="1">
    <font>
      <sz val="11"/>
      <color theme="1"/>
      <name val="Arial"/>
    </font>
    <font>
      <b/>
      <sz val="10"/>
      <color rgb="FF80000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4"/>
      <color rgb="FF0070C0"/>
      <name val="Arial"/>
    </font>
    <font>
      <b/>
      <sz val="14"/>
      <color rgb="FF548135"/>
      <name val="Arial"/>
    </font>
    <font>
      <b/>
      <sz val="11"/>
      <color rgb="FFFF0000"/>
      <name val="Arial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164" fontId="3" fillId="0" borderId="1" xfId="0" applyNumberFormat="1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right" vertical="center"/>
    </xf>
    <xf numFmtId="165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2" fontId="3" fillId="0" borderId="1" xfId="0" applyNumberFormat="1" applyFont="1" applyBorder="1" applyAlignment="1">
      <alignment horizontal="right"/>
    </xf>
    <xf numFmtId="2" fontId="4" fillId="2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2" fontId="4" fillId="2" borderId="1" xfId="0" applyNumberFormat="1" applyFont="1" applyFill="1" applyBorder="1" applyAlignment="1">
      <alignment horizontal="right" vertical="center" wrapText="1"/>
    </xf>
    <xf numFmtId="165" fontId="3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 wrapText="1"/>
    </xf>
    <xf numFmtId="2" fontId="4" fillId="3" borderId="1" xfId="0" applyNumberFormat="1" applyFont="1" applyFill="1" applyBorder="1" applyAlignment="1">
      <alignment horizontal="right" vertical="center" wrapText="1"/>
    </xf>
    <xf numFmtId="2" fontId="4" fillId="0" borderId="1" xfId="0" applyNumberFormat="1" applyFont="1" applyBorder="1" applyAlignment="1">
      <alignment horizontal="right" vertical="center" wrapText="1"/>
    </xf>
    <xf numFmtId="0" fontId="3" fillId="3" borderId="1" xfId="0" applyFont="1" applyFill="1" applyBorder="1"/>
    <xf numFmtId="2" fontId="2" fillId="0" borderId="0" xfId="0" applyNumberFormat="1" applyFont="1"/>
    <xf numFmtId="0" fontId="3" fillId="0" borderId="1" xfId="0" applyFont="1" applyBorder="1"/>
    <xf numFmtId="166" fontId="4" fillId="2" borderId="1" xfId="0" applyNumberFormat="1" applyFont="1" applyFill="1" applyBorder="1" applyAlignment="1">
      <alignment horizontal="right" vertical="center" wrapText="1"/>
    </xf>
    <xf numFmtId="2" fontId="1" fillId="2" borderId="2" xfId="0" applyNumberFormat="1" applyFont="1" applyFill="1" applyBorder="1" applyAlignment="1">
      <alignment horizontal="right" vertical="center" wrapText="1"/>
    </xf>
    <xf numFmtId="2" fontId="1" fillId="2" borderId="3" xfId="0" applyNumberFormat="1" applyFont="1" applyFill="1" applyBorder="1" applyAlignment="1">
      <alignment horizontal="right" vertical="center" wrapText="1"/>
    </xf>
    <xf numFmtId="2" fontId="1" fillId="2" borderId="4" xfId="0" applyNumberFormat="1" applyFont="1" applyFill="1" applyBorder="1" applyAlignment="1">
      <alignment horizontal="right" vertical="center" wrapText="1"/>
    </xf>
    <xf numFmtId="0" fontId="2" fillId="2" borderId="5" xfId="0" applyFont="1" applyFill="1" applyBorder="1"/>
    <xf numFmtId="2" fontId="2" fillId="0" borderId="0" xfId="0" applyNumberFormat="1" applyFont="1" applyAlignment="1">
      <alignment horizontal="right"/>
    </xf>
    <xf numFmtId="2" fontId="2" fillId="0" borderId="1" xfId="0" applyNumberFormat="1" applyFont="1" applyBorder="1" applyAlignment="1">
      <alignment horizontal="right"/>
    </xf>
    <xf numFmtId="164" fontId="3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left"/>
    </xf>
    <xf numFmtId="166" fontId="4" fillId="3" borderId="1" xfId="0" applyNumberFormat="1" applyFont="1" applyFill="1" applyBorder="1" applyAlignment="1">
      <alignment horizontal="right" vertical="center" wrapText="1"/>
    </xf>
    <xf numFmtId="165" fontId="3" fillId="0" borderId="6" xfId="0" applyNumberFormat="1" applyFont="1" applyBorder="1" applyAlignment="1">
      <alignment horizontal="left"/>
    </xf>
    <xf numFmtId="2" fontId="1" fillId="2" borderId="7" xfId="0" applyNumberFormat="1" applyFont="1" applyFill="1" applyBorder="1" applyAlignment="1">
      <alignment horizontal="righ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/>
    <xf numFmtId="2" fontId="3" fillId="3" borderId="1" xfId="0" applyNumberFormat="1" applyFont="1" applyFill="1" applyBorder="1"/>
    <xf numFmtId="2" fontId="5" fillId="0" borderId="0" xfId="0" applyNumberFormat="1" applyFont="1"/>
    <xf numFmtId="0" fontId="2" fillId="0" borderId="0" xfId="0" applyFont="1" applyAlignment="1">
      <alignment horizontal="right"/>
    </xf>
    <xf numFmtId="2" fontId="6" fillId="0" borderId="0" xfId="0" applyNumberFormat="1" applyFont="1"/>
    <xf numFmtId="166" fontId="1" fillId="2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166" fontId="3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166" fontId="1" fillId="5" borderId="4" xfId="0" applyNumberFormat="1" applyFont="1" applyFill="1" applyBorder="1" applyAlignment="1">
      <alignment horizontal="right" vertical="center" wrapText="1"/>
    </xf>
    <xf numFmtId="166" fontId="2" fillId="0" borderId="0" xfId="0" applyNumberFormat="1" applyFont="1" applyAlignment="1">
      <alignment horizontal="right"/>
    </xf>
    <xf numFmtId="166" fontId="4" fillId="2" borderId="1" xfId="0" applyNumberFormat="1" applyFont="1" applyFill="1" applyBorder="1" applyAlignment="1">
      <alignment horizontal="right" vertical="center"/>
    </xf>
    <xf numFmtId="166" fontId="3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166" fontId="3" fillId="3" borderId="1" xfId="0" applyNumberFormat="1" applyFont="1" applyFill="1" applyBorder="1" applyAlignment="1">
      <alignment horizontal="right"/>
    </xf>
    <xf numFmtId="165" fontId="3" fillId="4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6" fontId="3" fillId="4" borderId="1" xfId="0" applyNumberFormat="1" applyFont="1" applyFill="1" applyBorder="1"/>
    <xf numFmtId="0" fontId="4" fillId="4" borderId="1" xfId="0" applyFont="1" applyFill="1" applyBorder="1"/>
    <xf numFmtId="166" fontId="2" fillId="0" borderId="0" xfId="0" applyNumberFormat="1" applyFont="1"/>
    <xf numFmtId="166" fontId="1" fillId="0" borderId="4" xfId="0" applyNumberFormat="1" applyFont="1" applyBorder="1" applyAlignment="1">
      <alignment horizontal="right" vertical="center" wrapText="1"/>
    </xf>
    <xf numFmtId="166" fontId="5" fillId="0" borderId="0" xfId="0" applyNumberFormat="1" applyFont="1"/>
    <xf numFmtId="166" fontId="6" fillId="0" borderId="0" xfId="0" applyNumberFormat="1" applyFont="1"/>
    <xf numFmtId="2" fontId="1" fillId="2" borderId="5" xfId="0" applyNumberFormat="1" applyFont="1" applyFill="1" applyBorder="1" applyAlignment="1">
      <alignment horizontal="right" vertical="center" wrapText="1"/>
    </xf>
    <xf numFmtId="166" fontId="1" fillId="0" borderId="0" xfId="0" applyNumberFormat="1" applyFont="1" applyAlignment="1">
      <alignment horizontal="right" vertical="center" wrapText="1"/>
    </xf>
    <xf numFmtId="0" fontId="2" fillId="4" borderId="1" xfId="0" applyFont="1" applyFill="1" applyBorder="1"/>
    <xf numFmtId="166" fontId="4" fillId="4" borderId="1" xfId="0" applyNumberFormat="1" applyFont="1" applyFill="1" applyBorder="1" applyAlignment="1">
      <alignment horizontal="right" vertical="center" wrapText="1"/>
    </xf>
    <xf numFmtId="166" fontId="3" fillId="0" borderId="1" xfId="0" applyNumberFormat="1" applyFont="1" applyBorder="1" applyAlignment="1">
      <alignment horizontal="right" vertical="center"/>
    </xf>
    <xf numFmtId="166" fontId="3" fillId="4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 wrapText="1"/>
    </xf>
    <xf numFmtId="166" fontId="4" fillId="3" borderId="1" xfId="0" applyNumberFormat="1" applyFont="1" applyFill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/>
    </xf>
    <xf numFmtId="166" fontId="1" fillId="0" borderId="8" xfId="0" applyNumberFormat="1" applyFont="1" applyBorder="1" applyAlignment="1">
      <alignment horizontal="right" vertical="center" wrapText="1"/>
    </xf>
    <xf numFmtId="2" fontId="2" fillId="0" borderId="1" xfId="0" applyNumberFormat="1" applyFont="1" applyBorder="1"/>
    <xf numFmtId="166" fontId="3" fillId="3" borderId="1" xfId="0" applyNumberFormat="1" applyFont="1" applyFill="1" applyBorder="1" applyAlignment="1">
      <alignment horizontal="right" vertical="center"/>
    </xf>
    <xf numFmtId="2" fontId="2" fillId="3" borderId="1" xfId="0" applyNumberFormat="1" applyFont="1" applyFill="1" applyBorder="1"/>
    <xf numFmtId="0" fontId="2" fillId="3" borderId="1" xfId="0" applyFont="1" applyFill="1" applyBorder="1"/>
    <xf numFmtId="2" fontId="3" fillId="0" borderId="1" xfId="0" applyNumberFormat="1" applyFont="1" applyBorder="1"/>
    <xf numFmtId="166" fontId="1" fillId="5" borderId="9" xfId="0" applyNumberFormat="1" applyFont="1" applyFill="1" applyBorder="1" applyAlignment="1">
      <alignment horizontal="right" vertical="center" wrapText="1"/>
    </xf>
    <xf numFmtId="166" fontId="1" fillId="3" borderId="4" xfId="0" applyNumberFormat="1" applyFont="1" applyFill="1" applyBorder="1" applyAlignment="1">
      <alignment horizontal="right" vertical="center" wrapText="1"/>
    </xf>
    <xf numFmtId="166" fontId="1" fillId="3" borderId="9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vertical="center" wrapText="1"/>
    </xf>
    <xf numFmtId="2" fontId="1" fillId="0" borderId="2" xfId="0" applyNumberFormat="1" applyFont="1" applyBorder="1" applyAlignment="1">
      <alignment horizontal="right" vertical="center" wrapText="1"/>
    </xf>
    <xf numFmtId="2" fontId="1" fillId="0" borderId="3" xfId="0" applyNumberFormat="1" applyFont="1" applyBorder="1" applyAlignment="1">
      <alignment horizontal="right" vertical="center" wrapText="1"/>
    </xf>
    <xf numFmtId="0" fontId="4" fillId="0" borderId="0" xfId="0" applyFont="1"/>
    <xf numFmtId="166" fontId="3" fillId="2" borderId="5" xfId="0" applyNumberFormat="1" applyFont="1" applyFill="1" applyBorder="1" applyAlignment="1">
      <alignment horizontal="right" vertical="center"/>
    </xf>
    <xf numFmtId="0" fontId="0" fillId="0" borderId="1" xfId="0" applyBorder="1"/>
    <xf numFmtId="166" fontId="4" fillId="0" borderId="6" xfId="0" applyNumberFormat="1" applyFont="1" applyBorder="1" applyAlignment="1">
      <alignment horizontal="right" vertical="center" wrapText="1"/>
    </xf>
    <xf numFmtId="166" fontId="4" fillId="0" borderId="10" xfId="0" applyNumberFormat="1" applyFont="1" applyBorder="1" applyAlignment="1">
      <alignment horizontal="right" vertical="center" wrapText="1"/>
    </xf>
    <xf numFmtId="2" fontId="1" fillId="2" borderId="11" xfId="0" applyNumberFormat="1" applyFont="1" applyFill="1" applyBorder="1" applyAlignment="1">
      <alignment horizontal="right" vertical="center" wrapText="1"/>
    </xf>
    <xf numFmtId="166" fontId="1" fillId="3" borderId="12" xfId="0" applyNumberFormat="1" applyFont="1" applyFill="1" applyBorder="1" applyAlignment="1">
      <alignment horizontal="right" vertical="center" wrapText="1"/>
    </xf>
    <xf numFmtId="166" fontId="1" fillId="0" borderId="12" xfId="0" applyNumberFormat="1" applyFont="1" applyBorder="1" applyAlignment="1">
      <alignment horizontal="right" vertical="center" wrapText="1"/>
    </xf>
    <xf numFmtId="166" fontId="1" fillId="0" borderId="13" xfId="0" applyNumberFormat="1" applyFont="1" applyBorder="1" applyAlignment="1">
      <alignment horizontal="right" vertical="center" wrapText="1"/>
    </xf>
    <xf numFmtId="166" fontId="3" fillId="2" borderId="14" xfId="0" applyNumberFormat="1" applyFont="1" applyFill="1" applyBorder="1" applyAlignment="1">
      <alignment horizontal="right" vertical="center"/>
    </xf>
    <xf numFmtId="166" fontId="1" fillId="2" borderId="14" xfId="0" applyNumberFormat="1" applyFont="1" applyFill="1" applyBorder="1" applyAlignment="1">
      <alignment horizontal="center" vertical="center" wrapText="1"/>
    </xf>
    <xf numFmtId="166" fontId="3" fillId="3" borderId="14" xfId="0" applyNumberFormat="1" applyFont="1" applyFill="1" applyBorder="1" applyAlignment="1">
      <alignment horizontal="right" vertical="center"/>
    </xf>
    <xf numFmtId="166" fontId="4" fillId="2" borderId="14" xfId="0" applyNumberFormat="1" applyFont="1" applyFill="1" applyBorder="1" applyAlignment="1">
      <alignment horizontal="right" vertical="center" wrapText="1"/>
    </xf>
    <xf numFmtId="0" fontId="2" fillId="0" borderId="6" xfId="0" applyFont="1" applyBorder="1"/>
    <xf numFmtId="0" fontId="2" fillId="0" borderId="12" xfId="0" applyFont="1" applyBorder="1"/>
    <xf numFmtId="2" fontId="3" fillId="0" borderId="6" xfId="0" applyNumberFormat="1" applyFont="1" applyBorder="1"/>
    <xf numFmtId="2" fontId="3" fillId="0" borderId="10" xfId="0" applyNumberFormat="1" applyFont="1" applyBorder="1"/>
    <xf numFmtId="0" fontId="1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left" vertical="center"/>
    </xf>
    <xf numFmtId="166" fontId="4" fillId="0" borderId="15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4" fillId="2" borderId="16" xfId="0" applyFont="1" applyFill="1" applyBorder="1" applyAlignment="1">
      <alignment horizontal="left" vertical="center"/>
    </xf>
    <xf numFmtId="166" fontId="3" fillId="0" borderId="17" xfId="0" applyNumberFormat="1" applyFont="1" applyBorder="1" applyAlignment="1">
      <alignment horizontal="right" vertical="center"/>
    </xf>
    <xf numFmtId="166" fontId="3" fillId="2" borderId="16" xfId="0" applyNumberFormat="1" applyFont="1" applyFill="1" applyBorder="1" applyAlignment="1">
      <alignment horizontal="right" vertical="center"/>
    </xf>
    <xf numFmtId="166" fontId="4" fillId="3" borderId="14" xfId="0" applyNumberFormat="1" applyFont="1" applyFill="1" applyBorder="1" applyAlignment="1">
      <alignment horizontal="right" vertical="center"/>
    </xf>
    <xf numFmtId="0" fontId="1" fillId="2" borderId="18" xfId="0" applyFont="1" applyFill="1" applyBorder="1" applyAlignment="1">
      <alignment horizontal="center" vertical="center" wrapText="1"/>
    </xf>
    <xf numFmtId="166" fontId="3" fillId="4" borderId="14" xfId="0" applyNumberFormat="1" applyFont="1" applyFill="1" applyBorder="1" applyAlignment="1">
      <alignment horizontal="right" vertical="center"/>
    </xf>
    <xf numFmtId="166" fontId="4" fillId="4" borderId="14" xfId="0" applyNumberFormat="1" applyFont="1" applyFill="1" applyBorder="1" applyAlignment="1">
      <alignment horizontal="right" vertical="center" wrapText="1"/>
    </xf>
    <xf numFmtId="166" fontId="4" fillId="4" borderId="1" xfId="0" applyNumberFormat="1" applyFont="1" applyFill="1" applyBorder="1" applyAlignment="1">
      <alignment horizontal="right" vertical="center"/>
    </xf>
    <xf numFmtId="165" fontId="3" fillId="0" borderId="17" xfId="0" applyNumberFormat="1" applyFont="1" applyBorder="1" applyAlignment="1">
      <alignment horizontal="left"/>
    </xf>
    <xf numFmtId="166" fontId="4" fillId="3" borderId="19" xfId="0" applyNumberFormat="1" applyFont="1" applyFill="1" applyBorder="1" applyAlignment="1">
      <alignment horizontal="right" vertical="center" wrapText="1"/>
    </xf>
    <xf numFmtId="166" fontId="3" fillId="3" borderId="16" xfId="0" applyNumberFormat="1" applyFont="1" applyFill="1" applyBorder="1" applyAlignment="1">
      <alignment horizontal="right" vertical="center"/>
    </xf>
    <xf numFmtId="166" fontId="4" fillId="3" borderId="14" xfId="0" applyNumberFormat="1" applyFont="1" applyFill="1" applyBorder="1" applyAlignment="1">
      <alignment horizontal="right" vertical="center" wrapText="1"/>
    </xf>
    <xf numFmtId="166" fontId="3" fillId="0" borderId="14" xfId="0" applyNumberFormat="1" applyFont="1" applyBorder="1" applyAlignment="1">
      <alignment horizontal="right" vertical="center"/>
    </xf>
    <xf numFmtId="165" fontId="3" fillId="6" borderId="1" xfId="0" applyNumberFormat="1" applyFont="1" applyFill="1" applyBorder="1" applyAlignment="1">
      <alignment horizontal="left"/>
    </xf>
    <xf numFmtId="0" fontId="4" fillId="6" borderId="1" xfId="0" applyFont="1" applyFill="1" applyBorder="1" applyAlignment="1">
      <alignment horizontal="left" vertical="center"/>
    </xf>
    <xf numFmtId="0" fontId="2" fillId="6" borderId="1" xfId="0" applyFont="1" applyFill="1" applyBorder="1"/>
    <xf numFmtId="166" fontId="3" fillId="6" borderId="1" xfId="0" applyNumberFormat="1" applyFont="1" applyFill="1" applyBorder="1" applyAlignment="1">
      <alignment horizontal="right" vertical="center"/>
    </xf>
    <xf numFmtId="165" fontId="3" fillId="7" borderId="1" xfId="0" applyNumberFormat="1" applyFont="1" applyFill="1" applyBorder="1" applyAlignment="1">
      <alignment horizontal="left"/>
    </xf>
    <xf numFmtId="0" fontId="4" fillId="7" borderId="1" xfId="0" applyFont="1" applyFill="1" applyBorder="1" applyAlignment="1">
      <alignment horizontal="left" vertical="center"/>
    </xf>
    <xf numFmtId="0" fontId="2" fillId="7" borderId="1" xfId="0" applyFont="1" applyFill="1" applyBorder="1"/>
    <xf numFmtId="166" fontId="3" fillId="7" borderId="1" xfId="0" applyNumberFormat="1" applyFont="1" applyFill="1" applyBorder="1" applyAlignment="1">
      <alignment horizontal="right" vertical="center"/>
    </xf>
    <xf numFmtId="0" fontId="4" fillId="8" borderId="1" xfId="0" applyFont="1" applyFill="1" applyBorder="1" applyAlignment="1">
      <alignment horizontal="left" vertical="center"/>
    </xf>
    <xf numFmtId="166" fontId="3" fillId="8" borderId="1" xfId="0" applyNumberFormat="1" applyFont="1" applyFill="1" applyBorder="1" applyAlignment="1">
      <alignment horizontal="right" vertical="center"/>
    </xf>
    <xf numFmtId="0" fontId="8" fillId="7" borderId="0" xfId="0" applyFont="1" applyFill="1"/>
    <xf numFmtId="0" fontId="8" fillId="2" borderId="1" xfId="0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 wrapText="1"/>
    </xf>
    <xf numFmtId="166" fontId="3" fillId="9" borderId="1" xfId="0" applyNumberFormat="1" applyFont="1" applyFill="1" applyBorder="1" applyAlignment="1">
      <alignment horizontal="right" vertical="center"/>
    </xf>
    <xf numFmtId="165" fontId="3" fillId="0" borderId="14" xfId="0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66" fontId="3" fillId="8" borderId="14" xfId="0" applyNumberFormat="1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/>
    </xf>
    <xf numFmtId="166" fontId="3" fillId="8" borderId="16" xfId="0" applyNumberFormat="1" applyFont="1" applyFill="1" applyBorder="1" applyAlignment="1">
      <alignment horizontal="right" vertical="center"/>
    </xf>
    <xf numFmtId="0" fontId="8" fillId="7" borderId="1" xfId="0" applyFont="1" applyFill="1" applyBorder="1" applyAlignment="1">
      <alignment horizontal="left" vertical="center"/>
    </xf>
    <xf numFmtId="0" fontId="9" fillId="0" borderId="1" xfId="0" applyFont="1" applyBorder="1"/>
    <xf numFmtId="0" fontId="2" fillId="7" borderId="0" xfId="0" applyFont="1" applyFill="1"/>
    <xf numFmtId="0" fontId="3" fillId="2" borderId="14" xfId="0" applyFont="1" applyFill="1" applyBorder="1" applyAlignment="1">
      <alignment horizontal="left" vertical="center"/>
    </xf>
    <xf numFmtId="166" fontId="1" fillId="10" borderId="12" xfId="0" applyNumberFormat="1" applyFont="1" applyFill="1" applyBorder="1" applyAlignment="1">
      <alignment horizontal="right" vertical="center" wrapText="1"/>
    </xf>
    <xf numFmtId="166" fontId="1" fillId="10" borderId="4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7" borderId="0" xfId="0" applyFont="1" applyFill="1"/>
    <xf numFmtId="0" fontId="3" fillId="8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 wrapText="1"/>
    </xf>
    <xf numFmtId="165" fontId="3" fillId="3" borderId="6" xfId="0" applyNumberFormat="1" applyFont="1" applyFill="1" applyBorder="1" applyAlignment="1">
      <alignment horizontal="left"/>
    </xf>
    <xf numFmtId="0" fontId="4" fillId="3" borderId="6" xfId="0" applyFont="1" applyFill="1" applyBorder="1" applyAlignment="1">
      <alignment horizontal="left" vertical="center" wrapText="1"/>
    </xf>
    <xf numFmtId="166" fontId="4" fillId="3" borderId="6" xfId="0" applyNumberFormat="1" applyFont="1" applyFill="1" applyBorder="1" applyAlignment="1">
      <alignment horizontal="right" vertical="center" wrapText="1"/>
    </xf>
    <xf numFmtId="0" fontId="4" fillId="2" borderId="6" xfId="0" applyFont="1" applyFill="1" applyBorder="1" applyAlignment="1">
      <alignment horizontal="left" vertical="center" wrapText="1"/>
    </xf>
    <xf numFmtId="166" fontId="4" fillId="2" borderId="6" xfId="0" applyNumberFormat="1" applyFont="1" applyFill="1" applyBorder="1" applyAlignment="1">
      <alignment horizontal="right" vertical="center" wrapText="1"/>
    </xf>
    <xf numFmtId="166" fontId="4" fillId="4" borderId="6" xfId="0" applyNumberFormat="1" applyFont="1" applyFill="1" applyBorder="1" applyAlignment="1">
      <alignment horizontal="right" vertical="center" wrapText="1"/>
    </xf>
    <xf numFmtId="165" fontId="3" fillId="4" borderId="6" xfId="0" applyNumberFormat="1" applyFont="1" applyFill="1" applyBorder="1" applyAlignment="1">
      <alignment horizontal="left"/>
    </xf>
    <xf numFmtId="0" fontId="4" fillId="4" borderId="6" xfId="0" applyFont="1" applyFill="1" applyBorder="1" applyAlignment="1">
      <alignment horizontal="left" vertical="center" wrapText="1"/>
    </xf>
    <xf numFmtId="166" fontId="1" fillId="5" borderId="8" xfId="0" applyNumberFormat="1" applyFont="1" applyFill="1" applyBorder="1" applyAlignment="1">
      <alignment horizontal="right" vertical="center" wrapText="1"/>
    </xf>
    <xf numFmtId="14" fontId="4" fillId="3" borderId="6" xfId="0" applyNumberFormat="1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 wrapText="1"/>
    </xf>
    <xf numFmtId="166" fontId="4" fillId="4" borderId="10" xfId="0" applyNumberFormat="1" applyFont="1" applyFill="1" applyBorder="1" applyAlignment="1">
      <alignment horizontal="right" vertical="center" wrapText="1"/>
    </xf>
    <xf numFmtId="166" fontId="1" fillId="0" borderId="11" xfId="0" applyNumberFormat="1" applyFont="1" applyBorder="1" applyAlignment="1">
      <alignment horizontal="right" vertical="center" wrapText="1"/>
    </xf>
    <xf numFmtId="166" fontId="1" fillId="0" borderId="9" xfId="0" applyNumberFormat="1" applyFont="1" applyBorder="1" applyAlignment="1">
      <alignment horizontal="right" vertical="center" wrapText="1"/>
    </xf>
    <xf numFmtId="166" fontId="1" fillId="3" borderId="8" xfId="0" applyNumberFormat="1" applyFont="1" applyFill="1" applyBorder="1" applyAlignment="1">
      <alignment horizontal="right" vertical="center" wrapText="1"/>
    </xf>
    <xf numFmtId="166" fontId="1" fillId="2" borderId="6" xfId="0" applyNumberFormat="1" applyFont="1" applyFill="1" applyBorder="1" applyAlignment="1">
      <alignment horizontal="center" vertical="center" wrapText="1"/>
    </xf>
    <xf numFmtId="166" fontId="4" fillId="0" borderId="14" xfId="0" applyNumberFormat="1" applyFont="1" applyBorder="1" applyAlignment="1">
      <alignment horizontal="right" vertical="center" wrapText="1"/>
    </xf>
    <xf numFmtId="0" fontId="2" fillId="0" borderId="14" xfId="0" applyFont="1" applyBorder="1"/>
    <xf numFmtId="166" fontId="4" fillId="0" borderId="14" xfId="0" applyNumberFormat="1" applyFont="1" applyBorder="1" applyAlignment="1">
      <alignment horizontal="right" vertical="center"/>
    </xf>
    <xf numFmtId="166" fontId="4" fillId="2" borderId="6" xfId="0" applyNumberFormat="1" applyFont="1" applyFill="1" applyBorder="1" applyAlignment="1">
      <alignment horizontal="right" vertical="center"/>
    </xf>
    <xf numFmtId="166" fontId="4" fillId="2" borderId="10" xfId="0" applyNumberFormat="1" applyFont="1" applyFill="1" applyBorder="1" applyAlignment="1">
      <alignment horizontal="right" vertical="center"/>
    </xf>
    <xf numFmtId="166" fontId="3" fillId="0" borderId="14" xfId="0" applyNumberFormat="1" applyFont="1" applyBorder="1" applyAlignment="1">
      <alignment horizontal="right"/>
    </xf>
    <xf numFmtId="166" fontId="1" fillId="2" borderId="15" xfId="0" applyNumberFormat="1" applyFont="1" applyFill="1" applyBorder="1" applyAlignment="1">
      <alignment horizontal="center" vertical="center" wrapText="1"/>
    </xf>
    <xf numFmtId="0" fontId="4" fillId="0" borderId="14" xfId="0" applyFont="1" applyBorder="1"/>
    <xf numFmtId="0" fontId="1" fillId="2" borderId="6" xfId="0" applyFont="1" applyFill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left"/>
    </xf>
    <xf numFmtId="0" fontId="2" fillId="0" borderId="16" xfId="0" applyFont="1" applyBorder="1"/>
    <xf numFmtId="166" fontId="3" fillId="0" borderId="16" xfId="0" applyNumberFormat="1" applyFont="1" applyBorder="1" applyAlignment="1">
      <alignment horizontal="right" vertical="center"/>
    </xf>
    <xf numFmtId="0" fontId="0" fillId="0" borderId="14" xfId="0" applyBorder="1"/>
    <xf numFmtId="166" fontId="4" fillId="0" borderId="19" xfId="0" applyNumberFormat="1" applyFont="1" applyBorder="1" applyAlignment="1">
      <alignment horizontal="right" vertical="center" wrapText="1"/>
    </xf>
    <xf numFmtId="166" fontId="3" fillId="4" borderId="6" xfId="0" applyNumberFormat="1" applyFont="1" applyFill="1" applyBorder="1" applyAlignment="1">
      <alignment horizontal="right" vertical="center"/>
    </xf>
    <xf numFmtId="166" fontId="3" fillId="2" borderId="6" xfId="0" applyNumberFormat="1" applyFont="1" applyFill="1" applyBorder="1" applyAlignment="1">
      <alignment horizontal="right" vertical="center"/>
    </xf>
    <xf numFmtId="166" fontId="4" fillId="4" borderId="10" xfId="0" applyNumberFormat="1" applyFont="1" applyFill="1" applyBorder="1" applyAlignment="1">
      <alignment horizontal="right" vertical="center"/>
    </xf>
    <xf numFmtId="2" fontId="3" fillId="4" borderId="6" xfId="0" applyNumberFormat="1" applyFont="1" applyFill="1" applyBorder="1"/>
    <xf numFmtId="0" fontId="1" fillId="2" borderId="10" xfId="0" applyFont="1" applyFill="1" applyBorder="1" applyAlignment="1">
      <alignment horizontal="center" vertical="center" wrapText="1"/>
    </xf>
    <xf numFmtId="0" fontId="0" fillId="0" borderId="16" xfId="0" applyBorder="1"/>
    <xf numFmtId="166" fontId="4" fillId="3" borderId="15" xfId="0" applyNumberFormat="1" applyFont="1" applyFill="1" applyBorder="1" applyAlignment="1">
      <alignment horizontal="right" vertical="center" wrapText="1"/>
    </xf>
    <xf numFmtId="166" fontId="3" fillId="3" borderId="6" xfId="0" applyNumberFormat="1" applyFont="1" applyFill="1" applyBorder="1" applyAlignment="1">
      <alignment horizontal="right" vertical="center"/>
    </xf>
    <xf numFmtId="2" fontId="3" fillId="3" borderId="6" xfId="0" applyNumberFormat="1" applyFont="1" applyFill="1" applyBorder="1"/>
    <xf numFmtId="166" fontId="3" fillId="8" borderId="6" xfId="0" applyNumberFormat="1" applyFont="1" applyFill="1" applyBorder="1" applyAlignment="1">
      <alignment horizontal="right" vertical="center"/>
    </xf>
    <xf numFmtId="166" fontId="3" fillId="7" borderId="14" xfId="0" applyNumberFormat="1" applyFont="1" applyFill="1" applyBorder="1" applyAlignment="1">
      <alignment horizontal="right" vertical="center"/>
    </xf>
    <xf numFmtId="0" fontId="0" fillId="0" borderId="17" xfId="0" applyBorder="1"/>
    <xf numFmtId="0" fontId="2" fillId="0" borderId="5" xfId="0" applyFont="1" applyBorder="1"/>
    <xf numFmtId="166" fontId="4" fillId="0" borderId="20" xfId="0" applyNumberFormat="1" applyFont="1" applyBorder="1" applyAlignment="1">
      <alignment horizontal="right" vertical="center" wrapText="1"/>
    </xf>
    <xf numFmtId="0" fontId="2" fillId="0" borderId="20" xfId="0" applyFont="1" applyBorder="1"/>
    <xf numFmtId="0" fontId="1" fillId="2" borderId="20" xfId="0" applyFont="1" applyFill="1" applyBorder="1" applyAlignment="1">
      <alignment horizontal="center" vertical="center" wrapText="1"/>
    </xf>
    <xf numFmtId="166" fontId="1" fillId="2" borderId="20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0" fillId="0" borderId="20" xfId="0" applyBorder="1"/>
    <xf numFmtId="166" fontId="1" fillId="7" borderId="13" xfId="0" applyNumberFormat="1" applyFont="1" applyFill="1" applyBorder="1" applyAlignment="1">
      <alignment horizontal="right" vertical="center" wrapText="1"/>
    </xf>
    <xf numFmtId="166" fontId="1" fillId="7" borderId="4" xfId="0" applyNumberFormat="1" applyFont="1" applyFill="1" applyBorder="1" applyAlignment="1">
      <alignment horizontal="right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0" fontId="4" fillId="0" borderId="20" xfId="0" applyFont="1" applyBorder="1"/>
    <xf numFmtId="0" fontId="0" fillId="0" borderId="21" xfId="0" applyBorder="1"/>
    <xf numFmtId="0" fontId="2" fillId="0" borderId="17" xfId="0" applyFont="1" applyBorder="1"/>
    <xf numFmtId="0" fontId="2" fillId="7" borderId="14" xfId="0" applyFont="1" applyFill="1" applyBorder="1"/>
    <xf numFmtId="0" fontId="2" fillId="3" borderId="14" xfId="0" applyFont="1" applyFill="1" applyBorder="1"/>
    <xf numFmtId="166" fontId="1" fillId="7" borderId="8" xfId="0" applyNumberFormat="1" applyFont="1" applyFill="1" applyBorder="1" applyAlignment="1">
      <alignment horizontal="right" vertical="center" wrapText="1"/>
    </xf>
    <xf numFmtId="166" fontId="3" fillId="2" borderId="20" xfId="0" applyNumberFormat="1" applyFont="1" applyFill="1" applyBorder="1" applyAlignment="1">
      <alignment horizontal="right" vertical="center"/>
    </xf>
    <xf numFmtId="166" fontId="3" fillId="8" borderId="20" xfId="0" applyNumberFormat="1" applyFont="1" applyFill="1" applyBorder="1" applyAlignment="1">
      <alignment horizontal="right" vertical="center"/>
    </xf>
    <xf numFmtId="166" fontId="3" fillId="0" borderId="20" xfId="0" applyNumberFormat="1" applyFont="1" applyFill="1" applyBorder="1" applyAlignment="1">
      <alignment horizontal="right" vertical="center"/>
    </xf>
    <xf numFmtId="166" fontId="3" fillId="3" borderId="20" xfId="0" applyNumberFormat="1" applyFont="1" applyFill="1" applyBorder="1" applyAlignment="1">
      <alignment horizontal="right" vertical="center"/>
    </xf>
    <xf numFmtId="2" fontId="1" fillId="0" borderId="22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166" fontId="1" fillId="0" borderId="8" xfId="0" applyNumberFormat="1" applyFont="1" applyFill="1" applyBorder="1" applyAlignment="1">
      <alignment horizontal="right" vertical="center" wrapText="1"/>
    </xf>
    <xf numFmtId="165" fontId="3" fillId="0" borderId="20" xfId="0" applyNumberFormat="1" applyFont="1" applyBorder="1" applyAlignment="1">
      <alignment horizontal="left"/>
    </xf>
    <xf numFmtId="0" fontId="3" fillId="2" borderId="20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left" vertical="center"/>
    </xf>
    <xf numFmtId="166" fontId="3" fillId="0" borderId="20" xfId="0" applyNumberFormat="1" applyFont="1" applyBorder="1" applyAlignment="1">
      <alignment horizontal="right" vertical="center"/>
    </xf>
    <xf numFmtId="0" fontId="4" fillId="2" borderId="20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 wrapText="1"/>
    </xf>
    <xf numFmtId="165" fontId="3" fillId="7" borderId="16" xfId="0" applyNumberFormat="1" applyFont="1" applyFill="1" applyBorder="1" applyAlignment="1">
      <alignment horizontal="left"/>
    </xf>
    <xf numFmtId="0" fontId="3" fillId="8" borderId="16" xfId="0" applyFont="1" applyFill="1" applyBorder="1" applyAlignment="1">
      <alignment horizontal="left" vertical="center"/>
    </xf>
    <xf numFmtId="0" fontId="2" fillId="7" borderId="17" xfId="0" applyFont="1" applyFill="1" applyBorder="1"/>
    <xf numFmtId="2" fontId="3" fillId="0" borderId="20" xfId="0" applyNumberFormat="1" applyFont="1" applyBorder="1"/>
    <xf numFmtId="165" fontId="3" fillId="7" borderId="20" xfId="0" applyNumberFormat="1" applyFont="1" applyFill="1" applyBorder="1" applyAlignment="1">
      <alignment horizontal="left"/>
    </xf>
    <xf numFmtId="0" fontId="3" fillId="8" borderId="20" xfId="0" applyFont="1" applyFill="1" applyBorder="1" applyAlignment="1">
      <alignment horizontal="left" vertical="center"/>
    </xf>
    <xf numFmtId="0" fontId="2" fillId="7" borderId="20" xfId="0" applyFont="1" applyFill="1" applyBorder="1"/>
    <xf numFmtId="166" fontId="4" fillId="0" borderId="23" xfId="0" applyNumberFormat="1" applyFont="1" applyBorder="1" applyAlignment="1">
      <alignment horizontal="right" vertical="center" wrapText="1"/>
    </xf>
    <xf numFmtId="0" fontId="2" fillId="0" borderId="23" xfId="0" applyFont="1" applyBorder="1"/>
    <xf numFmtId="166" fontId="1" fillId="0" borderId="13" xfId="0" applyNumberFormat="1" applyFont="1" applyFill="1" applyBorder="1" applyAlignment="1">
      <alignment horizontal="right" vertical="center" wrapText="1"/>
    </xf>
    <xf numFmtId="0" fontId="0" fillId="0" borderId="0" xfId="0" applyFill="1"/>
    <xf numFmtId="166" fontId="3" fillId="7" borderId="2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3" width="34" customWidth="1"/>
    <col min="4" max="4" width="11.375" customWidth="1"/>
    <col min="5" max="24" width="8" customWidth="1"/>
  </cols>
  <sheetData>
    <row r="1" spans="1:24" ht="14.25" customHeight="1" x14ac:dyDescent="0.2">
      <c r="A1" s="1" t="s">
        <v>0</v>
      </c>
      <c r="B1" s="1" t="s">
        <v>1</v>
      </c>
      <c r="C1" s="1" t="s">
        <v>1</v>
      </c>
      <c r="D1" s="1" t="s">
        <v>2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">
      <c r="A2" s="3" t="s">
        <v>3</v>
      </c>
      <c r="B2" s="4" t="s">
        <v>4</v>
      </c>
      <c r="C2" s="4" t="s">
        <v>5</v>
      </c>
      <c r="D2" s="5">
        <v>989.75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2">
      <c r="A3" s="3" t="s">
        <v>6</v>
      </c>
      <c r="B3" s="4" t="s">
        <v>7</v>
      </c>
      <c r="C3" s="4" t="s">
        <v>8</v>
      </c>
      <c r="D3" s="5">
        <v>416.66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2">
      <c r="A4" s="6">
        <v>43617</v>
      </c>
      <c r="B4" s="7" t="s">
        <v>9</v>
      </c>
      <c r="C4" s="7"/>
      <c r="D4" s="8">
        <v>127.5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2">
      <c r="A5" s="3" t="s">
        <v>10</v>
      </c>
      <c r="B5" s="4" t="s">
        <v>11</v>
      </c>
      <c r="C5" s="4" t="s">
        <v>12</v>
      </c>
      <c r="D5" s="9">
        <v>91.66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2">
      <c r="A6" s="3" t="s">
        <v>13</v>
      </c>
      <c r="B6" s="10" t="s">
        <v>14</v>
      </c>
      <c r="C6" s="10" t="s">
        <v>15</v>
      </c>
      <c r="D6" s="9">
        <v>76.66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2">
      <c r="A7" s="6">
        <v>43674</v>
      </c>
      <c r="B7" s="10" t="s">
        <v>16</v>
      </c>
      <c r="C7" s="10" t="s">
        <v>17</v>
      </c>
      <c r="D7" s="9">
        <v>364.66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2">
      <c r="A8" s="6">
        <v>43690</v>
      </c>
      <c r="B8" s="10" t="s">
        <v>18</v>
      </c>
      <c r="C8" s="10" t="s">
        <v>19</v>
      </c>
      <c r="D8" s="9">
        <v>466.66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2">
      <c r="A9" s="6">
        <v>43692</v>
      </c>
      <c r="B9" s="10" t="s">
        <v>20</v>
      </c>
      <c r="C9" s="10" t="s">
        <v>21</v>
      </c>
      <c r="D9" s="9">
        <v>261.3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 x14ac:dyDescent="0.2">
      <c r="A10" s="6">
        <v>43665</v>
      </c>
      <c r="B10" s="10" t="s">
        <v>22</v>
      </c>
      <c r="C10" s="10" t="s">
        <v>23</v>
      </c>
      <c r="D10" s="9">
        <v>666.61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2">
      <c r="A11" s="6">
        <v>43664</v>
      </c>
      <c r="B11" s="10" t="s">
        <v>24</v>
      </c>
      <c r="C11" s="10" t="s">
        <v>25</v>
      </c>
      <c r="D11" s="9">
        <v>154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2">
      <c r="A12" s="6">
        <v>43700</v>
      </c>
      <c r="B12" s="10" t="s">
        <v>26</v>
      </c>
      <c r="C12" s="10" t="s">
        <v>27</v>
      </c>
      <c r="D12" s="9">
        <v>415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2">
      <c r="A13" s="6">
        <v>43701</v>
      </c>
      <c r="B13" s="10" t="s">
        <v>28</v>
      </c>
      <c r="C13" s="10" t="s">
        <v>29</v>
      </c>
      <c r="D13" s="9">
        <v>454.66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2">
      <c r="A14" s="6">
        <v>43712</v>
      </c>
      <c r="B14" s="10" t="s">
        <v>30</v>
      </c>
      <c r="C14" s="10" t="s">
        <v>31</v>
      </c>
      <c r="D14" s="9">
        <v>375.66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2">
      <c r="A15" s="6">
        <v>43718</v>
      </c>
      <c r="B15" s="10" t="s">
        <v>32</v>
      </c>
      <c r="C15" s="10" t="s">
        <v>33</v>
      </c>
      <c r="D15" s="9">
        <v>88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2">
      <c r="A16" s="6">
        <v>43719</v>
      </c>
      <c r="B16" s="10" t="s">
        <v>34</v>
      </c>
      <c r="C16" s="10" t="s">
        <v>35</v>
      </c>
      <c r="D16" s="9">
        <v>402.5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x14ac:dyDescent="0.2">
      <c r="A17" s="6">
        <v>43731</v>
      </c>
      <c r="B17" s="10" t="s">
        <v>36</v>
      </c>
      <c r="C17" s="10"/>
      <c r="D17" s="9">
        <v>244.47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x14ac:dyDescent="0.2">
      <c r="A18" s="6">
        <v>43734</v>
      </c>
      <c r="B18" s="10" t="s">
        <v>37</v>
      </c>
      <c r="C18" s="10" t="s">
        <v>38</v>
      </c>
      <c r="D18" s="9">
        <v>170.87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x14ac:dyDescent="0.2">
      <c r="A19" s="6">
        <v>43735</v>
      </c>
      <c r="B19" s="11" t="s">
        <v>39</v>
      </c>
      <c r="C19" s="11" t="s">
        <v>40</v>
      </c>
      <c r="D19" s="12">
        <v>2068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2">
      <c r="A20" s="6">
        <v>43735</v>
      </c>
      <c r="B20" s="11" t="s">
        <v>39</v>
      </c>
      <c r="C20" s="11" t="s">
        <v>41</v>
      </c>
      <c r="D20" s="12">
        <v>1316.55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x14ac:dyDescent="0.2">
      <c r="A21" s="6">
        <v>43739</v>
      </c>
      <c r="B21" s="11" t="s">
        <v>42</v>
      </c>
      <c r="C21" s="11" t="s">
        <v>43</v>
      </c>
      <c r="D21" s="12">
        <v>224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x14ac:dyDescent="0.2">
      <c r="A22" s="13">
        <v>43744</v>
      </c>
      <c r="B22" s="14" t="s">
        <v>44</v>
      </c>
      <c r="C22" s="14" t="s">
        <v>45</v>
      </c>
      <c r="D22" s="15">
        <v>432</v>
      </c>
      <c r="E22" s="2"/>
      <c r="F22" s="16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 x14ac:dyDescent="0.2">
      <c r="A23" s="13">
        <v>43744</v>
      </c>
      <c r="B23" s="14" t="s">
        <v>46</v>
      </c>
      <c r="C23" s="14" t="s">
        <v>47</v>
      </c>
      <c r="D23" s="15">
        <v>599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 x14ac:dyDescent="0.2">
      <c r="A24" s="13">
        <v>43744</v>
      </c>
      <c r="B24" s="17" t="s">
        <v>44</v>
      </c>
      <c r="C24" s="17" t="s">
        <v>45</v>
      </c>
      <c r="D24" s="15">
        <v>2400</v>
      </c>
      <c r="E24" s="1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2">
      <c r="A25" s="6">
        <v>43746</v>
      </c>
      <c r="B25" s="19" t="s">
        <v>48</v>
      </c>
      <c r="C25" s="19" t="s">
        <v>49</v>
      </c>
      <c r="D25" s="12">
        <v>2422</v>
      </c>
      <c r="E25" s="18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 x14ac:dyDescent="0.2">
      <c r="A26" s="6">
        <v>43748</v>
      </c>
      <c r="B26" s="11" t="s">
        <v>50</v>
      </c>
      <c r="C26" s="11"/>
      <c r="D26" s="12">
        <v>369</v>
      </c>
      <c r="E26" s="1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 x14ac:dyDescent="0.2">
      <c r="A27" s="6">
        <v>43749</v>
      </c>
      <c r="B27" s="11" t="s">
        <v>51</v>
      </c>
      <c r="C27" s="11" t="s">
        <v>52</v>
      </c>
      <c r="D27" s="12">
        <v>322.60000000000002</v>
      </c>
      <c r="E27" s="18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 x14ac:dyDescent="0.2">
      <c r="A28" s="6">
        <v>43750</v>
      </c>
      <c r="B28" s="11" t="s">
        <v>53</v>
      </c>
      <c r="C28" s="11"/>
      <c r="D28" s="12">
        <v>707.56</v>
      </c>
      <c r="E28" s="18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 x14ac:dyDescent="0.2">
      <c r="A29" s="6">
        <v>43750</v>
      </c>
      <c r="B29" s="11" t="s">
        <v>54</v>
      </c>
      <c r="C29" s="11" t="s">
        <v>55</v>
      </c>
      <c r="D29" s="12">
        <v>438.68</v>
      </c>
      <c r="E29" s="1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 x14ac:dyDescent="0.2">
      <c r="A30" s="6">
        <v>43751</v>
      </c>
      <c r="B30" s="11" t="s">
        <v>56</v>
      </c>
      <c r="C30" s="11"/>
      <c r="D30" s="12">
        <v>149</v>
      </c>
      <c r="E30" s="18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 x14ac:dyDescent="0.2">
      <c r="A31" s="6">
        <v>43751</v>
      </c>
      <c r="B31" s="11" t="s">
        <v>57</v>
      </c>
      <c r="C31" s="11" t="s">
        <v>58</v>
      </c>
      <c r="D31" s="12">
        <v>600.02</v>
      </c>
      <c r="E31" s="1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 x14ac:dyDescent="0.2">
      <c r="A32" s="6">
        <v>43751</v>
      </c>
      <c r="B32" s="11" t="s">
        <v>59</v>
      </c>
      <c r="C32" s="11" t="s">
        <v>60</v>
      </c>
      <c r="D32" s="12">
        <v>375</v>
      </c>
      <c r="E32" s="18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 x14ac:dyDescent="0.2">
      <c r="A33" s="6">
        <v>43751</v>
      </c>
      <c r="B33" s="11" t="s">
        <v>61</v>
      </c>
      <c r="C33" s="11" t="s">
        <v>60</v>
      </c>
      <c r="D33" s="12">
        <v>515</v>
      </c>
      <c r="E33" s="18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 x14ac:dyDescent="0.2">
      <c r="A34" s="6">
        <v>43751</v>
      </c>
      <c r="B34" s="11" t="s">
        <v>62</v>
      </c>
      <c r="C34" s="11" t="s">
        <v>60</v>
      </c>
      <c r="D34" s="12">
        <v>335</v>
      </c>
      <c r="E34" s="18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2">
      <c r="A35" s="6">
        <v>43751</v>
      </c>
      <c r="B35" s="11" t="s">
        <v>63</v>
      </c>
      <c r="C35" s="11" t="s">
        <v>60</v>
      </c>
      <c r="D35" s="20">
        <v>-103</v>
      </c>
      <c r="E35" s="1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2">
      <c r="A36" s="6">
        <v>43757</v>
      </c>
      <c r="B36" s="11" t="s">
        <v>64</v>
      </c>
      <c r="C36" s="11" t="s">
        <v>65</v>
      </c>
      <c r="D36" s="20">
        <v>532</v>
      </c>
      <c r="E36" s="18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2">
      <c r="A37" s="6">
        <v>43757</v>
      </c>
      <c r="B37" s="11" t="s">
        <v>66</v>
      </c>
      <c r="C37" s="11" t="s">
        <v>67</v>
      </c>
      <c r="D37" s="20">
        <v>267.62</v>
      </c>
      <c r="E37" s="18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2">
      <c r="A38" s="6">
        <v>43759</v>
      </c>
      <c r="B38" s="11" t="s">
        <v>53</v>
      </c>
      <c r="C38" s="11"/>
      <c r="D38" s="20">
        <v>343.52</v>
      </c>
      <c r="E38" s="1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2">
      <c r="A39" s="6">
        <v>43759</v>
      </c>
      <c r="B39" s="11" t="s">
        <v>68</v>
      </c>
      <c r="C39" s="11"/>
      <c r="D39" s="20">
        <v>126.15</v>
      </c>
      <c r="E39" s="18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2">
      <c r="A40" s="6">
        <v>43759</v>
      </c>
      <c r="B40" s="11" t="s">
        <v>69</v>
      </c>
      <c r="C40" s="11" t="s">
        <v>70</v>
      </c>
      <c r="D40" s="20">
        <v>449.94</v>
      </c>
      <c r="E40" s="18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2">
      <c r="A41" s="6">
        <v>43759</v>
      </c>
      <c r="B41" s="11" t="s">
        <v>71</v>
      </c>
      <c r="C41" s="11"/>
      <c r="D41" s="20">
        <v>-206.11</v>
      </c>
      <c r="E41" s="18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2">
      <c r="A42" s="6">
        <v>43760</v>
      </c>
      <c r="B42" s="11" t="s">
        <v>72</v>
      </c>
      <c r="C42" s="11"/>
      <c r="D42" s="20">
        <v>324.08</v>
      </c>
      <c r="E42" s="18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2">
      <c r="A43" s="6">
        <v>43760</v>
      </c>
      <c r="B43" s="11" t="s">
        <v>73</v>
      </c>
      <c r="C43" s="11"/>
      <c r="D43" s="20">
        <v>-194.44</v>
      </c>
      <c r="E43" s="18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2">
      <c r="A44" s="6">
        <v>43764</v>
      </c>
      <c r="B44" s="11" t="s">
        <v>74</v>
      </c>
      <c r="C44" s="11"/>
      <c r="D44" s="20">
        <v>508</v>
      </c>
      <c r="E44" s="18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2">
      <c r="A45" s="6">
        <v>43765</v>
      </c>
      <c r="B45" s="11" t="s">
        <v>75</v>
      </c>
      <c r="C45" s="11"/>
      <c r="D45" s="20">
        <v>207</v>
      </c>
      <c r="E45" s="18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2">
      <c r="A46" s="6">
        <v>43765</v>
      </c>
      <c r="B46" s="11" t="s">
        <v>76</v>
      </c>
      <c r="C46" s="11"/>
      <c r="D46" s="20">
        <v>249.7</v>
      </c>
      <c r="E46" s="18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2">
      <c r="A47" s="21" t="s">
        <v>77</v>
      </c>
      <c r="B47" s="22" t="s">
        <v>78</v>
      </c>
      <c r="C47" s="22"/>
      <c r="D47" s="23">
        <f>SUM(D2:D46)</f>
        <v>21544.490000000005</v>
      </c>
      <c r="E47" s="1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2">
      <c r="A48" s="24" t="s">
        <v>79</v>
      </c>
      <c r="B48" s="24" t="s">
        <v>79</v>
      </c>
      <c r="C48" s="24"/>
      <c r="D48" s="25"/>
      <c r="E48" s="18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2">
      <c r="A49" s="1" t="s">
        <v>0</v>
      </c>
      <c r="B49" s="1" t="s">
        <v>1</v>
      </c>
      <c r="C49" s="1"/>
      <c r="D49" s="26"/>
      <c r="E49" s="18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2">
      <c r="A50" s="6" t="s">
        <v>80</v>
      </c>
      <c r="B50" s="4" t="s">
        <v>81</v>
      </c>
      <c r="C50" s="4"/>
      <c r="D50" s="5">
        <v>209.91</v>
      </c>
      <c r="E50" s="18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2">
      <c r="A51" s="6" t="s">
        <v>82</v>
      </c>
      <c r="B51" s="4" t="s">
        <v>83</v>
      </c>
      <c r="C51" s="4"/>
      <c r="D51" s="5">
        <v>577.5</v>
      </c>
      <c r="E51" s="18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2">
      <c r="A52" s="6">
        <v>43697</v>
      </c>
      <c r="B52" s="4" t="s">
        <v>84</v>
      </c>
      <c r="C52" s="4"/>
      <c r="D52" s="8">
        <v>1184.33</v>
      </c>
      <c r="E52" s="1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2">
      <c r="A53" s="154">
        <v>43760</v>
      </c>
      <c r="B53" s="155" t="s">
        <v>85</v>
      </c>
      <c r="C53" s="155"/>
      <c r="D53" s="156">
        <v>215.85</v>
      </c>
      <c r="E53" s="18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2">
      <c r="A54" s="21" t="s">
        <v>86</v>
      </c>
      <c r="B54" s="22" t="s">
        <v>87</v>
      </c>
      <c r="C54" s="22"/>
      <c r="D54" s="23">
        <f>SUM(D50:D53)</f>
        <v>2187.5899999999997</v>
      </c>
      <c r="E54" s="18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2">
      <c r="A55" s="24" t="s">
        <v>79</v>
      </c>
      <c r="B55" s="24" t="s">
        <v>79</v>
      </c>
      <c r="C55" s="24"/>
      <c r="D55" s="25"/>
      <c r="E55" s="18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2">
      <c r="A56" s="1" t="s">
        <v>0</v>
      </c>
      <c r="B56" s="1" t="s">
        <v>1</v>
      </c>
      <c r="C56" s="1"/>
      <c r="D56" s="26"/>
      <c r="E56" s="1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2">
      <c r="A57" s="27" t="s">
        <v>10</v>
      </c>
      <c r="B57" s="28" t="s">
        <v>88</v>
      </c>
      <c r="C57" s="28" t="s">
        <v>89</v>
      </c>
      <c r="D57" s="29">
        <v>3150</v>
      </c>
      <c r="E57" s="18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2">
      <c r="A58" s="27" t="s">
        <v>90</v>
      </c>
      <c r="B58" s="30" t="s">
        <v>91</v>
      </c>
      <c r="C58" s="30" t="s">
        <v>92</v>
      </c>
      <c r="D58" s="29">
        <v>816.61</v>
      </c>
      <c r="E58" s="18"/>
      <c r="F58" s="1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2">
      <c r="A59" s="13">
        <v>43734</v>
      </c>
      <c r="B59" s="14" t="s">
        <v>93</v>
      </c>
      <c r="C59" s="14"/>
      <c r="D59" s="31">
        <v>320.5</v>
      </c>
      <c r="E59" s="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2">
      <c r="A60" s="13">
        <v>43735</v>
      </c>
      <c r="B60" s="14" t="s">
        <v>94</v>
      </c>
      <c r="C60" s="14"/>
      <c r="D60" s="31">
        <v>659.74</v>
      </c>
      <c r="E60" s="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2">
      <c r="A61" s="13">
        <v>43751</v>
      </c>
      <c r="B61" s="14" t="s">
        <v>95</v>
      </c>
      <c r="C61" s="14"/>
      <c r="D61" s="31">
        <v>871.21</v>
      </c>
      <c r="E61" s="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2">
      <c r="A62" s="32">
        <v>43762</v>
      </c>
      <c r="B62" s="157" t="s">
        <v>96</v>
      </c>
      <c r="C62" s="11" t="s">
        <v>97</v>
      </c>
      <c r="D62" s="158">
        <v>330.3</v>
      </c>
      <c r="E62" s="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2">
      <c r="A63" s="21" t="s">
        <v>98</v>
      </c>
      <c r="B63" s="22" t="s">
        <v>99</v>
      </c>
      <c r="C63" s="33"/>
      <c r="D63" s="34">
        <f>SUM(D57:D62)</f>
        <v>6148.3600000000006</v>
      </c>
      <c r="E63" s="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2">
      <c r="A64" s="24" t="s">
        <v>79</v>
      </c>
      <c r="B64" s="24" t="s">
        <v>79</v>
      </c>
      <c r="C64" s="24"/>
      <c r="D64" s="25"/>
      <c r="E64" s="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2">
      <c r="A65" s="1" t="s">
        <v>0</v>
      </c>
      <c r="B65" s="1" t="s">
        <v>1</v>
      </c>
      <c r="C65" s="1"/>
      <c r="D65" s="8"/>
      <c r="E65" s="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2">
      <c r="A66" s="6">
        <v>43705</v>
      </c>
      <c r="B66" s="35" t="s">
        <v>100</v>
      </c>
      <c r="C66" s="35"/>
      <c r="D66" s="8">
        <v>213.33</v>
      </c>
      <c r="E66" s="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2">
      <c r="A67" s="6">
        <v>43714</v>
      </c>
      <c r="B67" s="35" t="s">
        <v>101</v>
      </c>
      <c r="C67" s="35"/>
      <c r="D67" s="8">
        <v>1162.6600000000001</v>
      </c>
      <c r="E67" s="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2">
      <c r="A68" s="13">
        <v>43715</v>
      </c>
      <c r="B68" s="36" t="s">
        <v>102</v>
      </c>
      <c r="C68" s="36"/>
      <c r="D68" s="17">
        <v>1788.33</v>
      </c>
      <c r="E68" s="18"/>
      <c r="F68" s="1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2">
      <c r="A69" s="13">
        <v>43715</v>
      </c>
      <c r="B69" s="17" t="s">
        <v>103</v>
      </c>
      <c r="C69" s="17"/>
      <c r="D69" s="37">
        <v>515</v>
      </c>
      <c r="E69" s="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2">
      <c r="A70" s="21" t="s">
        <v>104</v>
      </c>
      <c r="B70" s="22" t="s">
        <v>105</v>
      </c>
      <c r="C70" s="22"/>
      <c r="D70" s="23">
        <f>SUM(D66:D69)</f>
        <v>3679.3199999999997</v>
      </c>
      <c r="E70" s="1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2">
      <c r="A71" s="2"/>
      <c r="B71" s="2"/>
      <c r="C71" s="2"/>
      <c r="D71" s="2"/>
      <c r="E71" s="1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2">
      <c r="A72" s="1" t="s">
        <v>0</v>
      </c>
      <c r="B72" s="1" t="s">
        <v>1</v>
      </c>
      <c r="C72" s="1"/>
      <c r="D72" s="8"/>
      <c r="E72" s="1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2">
      <c r="A73" s="6">
        <v>43769</v>
      </c>
      <c r="B73" s="11" t="s">
        <v>106</v>
      </c>
      <c r="C73" s="11"/>
      <c r="D73" s="20">
        <v>505.03</v>
      </c>
      <c r="E73" s="1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2">
      <c r="A74" s="6">
        <v>43769</v>
      </c>
      <c r="B74" s="11" t="s">
        <v>107</v>
      </c>
      <c r="C74" s="11"/>
      <c r="D74" s="20">
        <v>108.78</v>
      </c>
      <c r="E74" s="1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2">
      <c r="A75" s="21"/>
      <c r="B75" s="22" t="s">
        <v>108</v>
      </c>
      <c r="C75" s="22"/>
      <c r="D75" s="34">
        <f>SUM(D73:D74)</f>
        <v>613.80999999999995</v>
      </c>
      <c r="E75" s="1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2">
      <c r="A76" s="2"/>
      <c r="B76" s="2"/>
      <c r="C76" s="2"/>
      <c r="D76" s="2"/>
      <c r="E76" s="1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25">
      <c r="A77" s="2"/>
      <c r="B77" s="2"/>
      <c r="C77" s="38" t="s">
        <v>109</v>
      </c>
      <c r="D77" s="38">
        <f>D47+D54+D63+D70+D75</f>
        <v>34173.570000000007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2">
      <c r="A78" s="2"/>
      <c r="B78" s="2"/>
      <c r="C78" s="2"/>
      <c r="D78" s="3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2">
      <c r="A79" s="2"/>
      <c r="B79" s="2" t="s">
        <v>110</v>
      </c>
      <c r="C79" s="2"/>
      <c r="D79" s="18">
        <f>D53+D68+D69+200</f>
        <v>2719.18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2">
      <c r="A80" s="2"/>
      <c r="B80" s="2" t="s">
        <v>111</v>
      </c>
      <c r="C80" s="2"/>
      <c r="D80" s="25">
        <f>D22+D23+D57+D58+D59+D60+D61+D24</f>
        <v>9249.06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2">
      <c r="A81" s="2"/>
      <c r="B81" s="2"/>
      <c r="C81" s="2"/>
      <c r="D81" s="3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25">
      <c r="A82" s="2"/>
      <c r="B82" s="2"/>
      <c r="C82" s="40" t="s">
        <v>112</v>
      </c>
      <c r="D82" s="40">
        <f>D77-D79-D80</f>
        <v>22205.330000000009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2">
      <c r="A83" s="2"/>
      <c r="B83" s="2"/>
      <c r="C83" s="2"/>
      <c r="D83" s="3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2">
      <c r="A84" s="2"/>
      <c r="B84" s="2"/>
      <c r="C84" s="2"/>
      <c r="D84" s="3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2">
      <c r="A85" s="2"/>
      <c r="B85" s="2"/>
      <c r="C85" s="2"/>
      <c r="D85" s="3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2">
      <c r="A86" s="2"/>
      <c r="B86" s="2"/>
      <c r="C86" s="2"/>
      <c r="D86" s="3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2">
      <c r="A87" s="2"/>
      <c r="B87" s="2"/>
      <c r="C87" s="2"/>
      <c r="D87" s="3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2">
      <c r="A88" s="2"/>
      <c r="B88" s="2"/>
      <c r="C88" s="2"/>
      <c r="D88" s="3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2">
      <c r="A89" s="2"/>
      <c r="B89" s="2"/>
      <c r="C89" s="2"/>
      <c r="D89" s="3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2">
      <c r="A90" s="2"/>
      <c r="B90" s="2"/>
      <c r="C90" s="2"/>
      <c r="D90" s="3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2">
      <c r="A91" s="2"/>
      <c r="B91" s="2"/>
      <c r="C91" s="2"/>
      <c r="D91" s="3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2">
      <c r="A92" s="2"/>
      <c r="B92" s="2"/>
      <c r="C92" s="2"/>
      <c r="D92" s="3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2">
      <c r="A93" s="2"/>
      <c r="B93" s="2"/>
      <c r="C93" s="2"/>
      <c r="D93" s="3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2">
      <c r="A94" s="2"/>
      <c r="B94" s="2"/>
      <c r="C94" s="2"/>
      <c r="D94" s="3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2">
      <c r="A95" s="2"/>
      <c r="B95" s="2"/>
      <c r="C95" s="2"/>
      <c r="D95" s="3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2">
      <c r="A96" s="2"/>
      <c r="B96" s="2"/>
      <c r="C96" s="2"/>
      <c r="D96" s="3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2">
      <c r="A97" s="2"/>
      <c r="B97" s="2"/>
      <c r="C97" s="2"/>
      <c r="D97" s="3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2">
      <c r="A98" s="2"/>
      <c r="B98" s="2"/>
      <c r="C98" s="2"/>
      <c r="D98" s="3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2">
      <c r="A99" s="2"/>
      <c r="B99" s="2"/>
      <c r="C99" s="2"/>
      <c r="D99" s="3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2">
      <c r="A100" s="2"/>
      <c r="B100" s="2"/>
      <c r="C100" s="2"/>
      <c r="D100" s="3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2">
      <c r="A101" s="2"/>
      <c r="B101" s="2"/>
      <c r="C101" s="2"/>
      <c r="D101" s="3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2">
      <c r="A102" s="2"/>
      <c r="B102" s="2"/>
      <c r="C102" s="2"/>
      <c r="D102" s="3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2">
      <c r="A103" s="2"/>
      <c r="B103" s="2"/>
      <c r="C103" s="2"/>
      <c r="D103" s="3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2">
      <c r="A104" s="2"/>
      <c r="B104" s="2"/>
      <c r="C104" s="2"/>
      <c r="D104" s="3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2">
      <c r="A105" s="2"/>
      <c r="B105" s="2"/>
      <c r="C105" s="2"/>
      <c r="D105" s="3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2">
      <c r="A106" s="2"/>
      <c r="B106" s="2"/>
      <c r="C106" s="2"/>
      <c r="D106" s="3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2">
      <c r="A107" s="2"/>
      <c r="B107" s="2"/>
      <c r="C107" s="2"/>
      <c r="D107" s="3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2">
      <c r="A108" s="2"/>
      <c r="B108" s="2"/>
      <c r="C108" s="2"/>
      <c r="D108" s="3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2">
      <c r="A109" s="2"/>
      <c r="B109" s="2"/>
      <c r="C109" s="2"/>
      <c r="D109" s="3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2">
      <c r="A110" s="2"/>
      <c r="B110" s="2"/>
      <c r="C110" s="2"/>
      <c r="D110" s="3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2">
      <c r="A111" s="2"/>
      <c r="B111" s="2"/>
      <c r="C111" s="2"/>
      <c r="D111" s="3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2">
      <c r="A112" s="2"/>
      <c r="B112" s="2"/>
      <c r="C112" s="2"/>
      <c r="D112" s="3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2">
      <c r="A113" s="2"/>
      <c r="B113" s="2"/>
      <c r="C113" s="2"/>
      <c r="D113" s="3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2">
      <c r="A114" s="2"/>
      <c r="B114" s="2"/>
      <c r="C114" s="2"/>
      <c r="D114" s="3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2">
      <c r="A115" s="2"/>
      <c r="B115" s="2"/>
      <c r="C115" s="2"/>
      <c r="D115" s="3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2">
      <c r="A116" s="2"/>
      <c r="B116" s="2"/>
      <c r="C116" s="2"/>
      <c r="D116" s="3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2">
      <c r="A117" s="2"/>
      <c r="B117" s="2"/>
      <c r="C117" s="2"/>
      <c r="D117" s="3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2">
      <c r="A118" s="2"/>
      <c r="B118" s="2"/>
      <c r="C118" s="2"/>
      <c r="D118" s="3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2">
      <c r="A119" s="2"/>
      <c r="B119" s="2"/>
      <c r="C119" s="2"/>
      <c r="D119" s="3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2">
      <c r="A120" s="2"/>
      <c r="B120" s="2"/>
      <c r="C120" s="2"/>
      <c r="D120" s="3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2">
      <c r="A121" s="2"/>
      <c r="B121" s="2"/>
      <c r="C121" s="2"/>
      <c r="D121" s="3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2">
      <c r="A122" s="2"/>
      <c r="B122" s="2"/>
      <c r="C122" s="2"/>
      <c r="D122" s="3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2">
      <c r="A123" s="2"/>
      <c r="B123" s="2"/>
      <c r="C123" s="2"/>
      <c r="D123" s="3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2">
      <c r="A124" s="2"/>
      <c r="B124" s="2"/>
      <c r="C124" s="2"/>
      <c r="D124" s="3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2">
      <c r="A125" s="2"/>
      <c r="B125" s="2"/>
      <c r="C125" s="2"/>
      <c r="D125" s="3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2">
      <c r="A126" s="2"/>
      <c r="B126" s="2"/>
      <c r="C126" s="2"/>
      <c r="D126" s="3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2">
      <c r="A127" s="2"/>
      <c r="B127" s="2"/>
      <c r="C127" s="2"/>
      <c r="D127" s="3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2">
      <c r="A128" s="2"/>
      <c r="B128" s="2"/>
      <c r="C128" s="2"/>
      <c r="D128" s="3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2">
      <c r="A129" s="2"/>
      <c r="B129" s="2"/>
      <c r="C129" s="2"/>
      <c r="D129" s="3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2">
      <c r="A130" s="2"/>
      <c r="B130" s="2"/>
      <c r="C130" s="2"/>
      <c r="D130" s="3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2">
      <c r="A131" s="2"/>
      <c r="B131" s="2"/>
      <c r="C131" s="2"/>
      <c r="D131" s="3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2">
      <c r="A132" s="2"/>
      <c r="B132" s="2"/>
      <c r="C132" s="2"/>
      <c r="D132" s="3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2">
      <c r="A133" s="2"/>
      <c r="B133" s="2"/>
      <c r="C133" s="2"/>
      <c r="D133" s="3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2">
      <c r="A134" s="2"/>
      <c r="B134" s="2"/>
      <c r="C134" s="2"/>
      <c r="D134" s="3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2">
      <c r="A135" s="2"/>
      <c r="B135" s="2"/>
      <c r="C135" s="2"/>
      <c r="D135" s="3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2">
      <c r="A136" s="2"/>
      <c r="B136" s="2"/>
      <c r="C136" s="2"/>
      <c r="D136" s="3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2">
      <c r="A137" s="2"/>
      <c r="B137" s="2"/>
      <c r="C137" s="2"/>
      <c r="D137" s="3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2">
      <c r="A138" s="2"/>
      <c r="B138" s="2"/>
      <c r="C138" s="2"/>
      <c r="D138" s="3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2">
      <c r="A139" s="2"/>
      <c r="B139" s="2"/>
      <c r="C139" s="2"/>
      <c r="D139" s="3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2">
      <c r="A140" s="2"/>
      <c r="B140" s="2"/>
      <c r="C140" s="2"/>
      <c r="D140" s="3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2">
      <c r="A141" s="2"/>
      <c r="B141" s="2"/>
      <c r="C141" s="2"/>
      <c r="D141" s="3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2">
      <c r="A142" s="2"/>
      <c r="B142" s="2"/>
      <c r="C142" s="2"/>
      <c r="D142" s="3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2">
      <c r="A143" s="2"/>
      <c r="B143" s="2"/>
      <c r="C143" s="2"/>
      <c r="D143" s="3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2">
      <c r="A144" s="2"/>
      <c r="B144" s="2"/>
      <c r="C144" s="2"/>
      <c r="D144" s="3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2">
      <c r="A145" s="2"/>
      <c r="B145" s="2"/>
      <c r="C145" s="2"/>
      <c r="D145" s="3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2">
      <c r="A146" s="2"/>
      <c r="B146" s="2"/>
      <c r="C146" s="2"/>
      <c r="D146" s="3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2">
      <c r="A147" s="2"/>
      <c r="B147" s="2"/>
      <c r="C147" s="2"/>
      <c r="D147" s="3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2">
      <c r="A148" s="2"/>
      <c r="B148" s="2"/>
      <c r="C148" s="2"/>
      <c r="D148" s="3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2">
      <c r="A149" s="2"/>
      <c r="B149" s="2"/>
      <c r="C149" s="2"/>
      <c r="D149" s="3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2">
      <c r="A150" s="2"/>
      <c r="B150" s="2"/>
      <c r="C150" s="2"/>
      <c r="D150" s="3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2">
      <c r="A151" s="2"/>
      <c r="B151" s="2"/>
      <c r="C151" s="2"/>
      <c r="D151" s="3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2">
      <c r="A152" s="2"/>
      <c r="B152" s="2"/>
      <c r="C152" s="2"/>
      <c r="D152" s="3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2">
      <c r="A153" s="2"/>
      <c r="B153" s="2"/>
      <c r="C153" s="2"/>
      <c r="D153" s="3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2">
      <c r="A154" s="2"/>
      <c r="B154" s="2"/>
      <c r="C154" s="2"/>
      <c r="D154" s="3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2">
      <c r="A155" s="2"/>
      <c r="B155" s="2"/>
      <c r="C155" s="2"/>
      <c r="D155" s="3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2">
      <c r="A156" s="2"/>
      <c r="B156" s="2"/>
      <c r="C156" s="2"/>
      <c r="D156" s="3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2">
      <c r="A157" s="2"/>
      <c r="B157" s="2"/>
      <c r="C157" s="2"/>
      <c r="D157" s="3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2">
      <c r="A158" s="2"/>
      <c r="B158" s="2"/>
      <c r="C158" s="2"/>
      <c r="D158" s="3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2">
      <c r="A159" s="2"/>
      <c r="B159" s="2"/>
      <c r="C159" s="2"/>
      <c r="D159" s="3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2">
      <c r="A160" s="2"/>
      <c r="B160" s="2"/>
      <c r="C160" s="2"/>
      <c r="D160" s="3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2">
      <c r="A161" s="2"/>
      <c r="B161" s="2"/>
      <c r="C161" s="2"/>
      <c r="D161" s="3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2">
      <c r="A162" s="2"/>
      <c r="B162" s="2"/>
      <c r="C162" s="2"/>
      <c r="D162" s="3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2">
      <c r="A163" s="2"/>
      <c r="B163" s="2"/>
      <c r="C163" s="2"/>
      <c r="D163" s="3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2">
      <c r="A164" s="2"/>
      <c r="B164" s="2"/>
      <c r="C164" s="2"/>
      <c r="D164" s="3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2">
      <c r="A165" s="2"/>
      <c r="B165" s="2"/>
      <c r="C165" s="2"/>
      <c r="D165" s="3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2">
      <c r="A166" s="2"/>
      <c r="B166" s="2"/>
      <c r="C166" s="2"/>
      <c r="D166" s="3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2">
      <c r="A167" s="2"/>
      <c r="B167" s="2"/>
      <c r="C167" s="2"/>
      <c r="D167" s="3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2">
      <c r="A168" s="2"/>
      <c r="B168" s="2"/>
      <c r="C168" s="2"/>
      <c r="D168" s="3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2">
      <c r="A169" s="2"/>
      <c r="B169" s="2"/>
      <c r="C169" s="2"/>
      <c r="D169" s="3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2">
      <c r="A170" s="2"/>
      <c r="B170" s="2"/>
      <c r="C170" s="2"/>
      <c r="D170" s="3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2">
      <c r="A171" s="2"/>
      <c r="B171" s="2"/>
      <c r="C171" s="2"/>
      <c r="D171" s="3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2">
      <c r="A172" s="2"/>
      <c r="B172" s="2"/>
      <c r="C172" s="2"/>
      <c r="D172" s="3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2">
      <c r="A173" s="2"/>
      <c r="B173" s="2"/>
      <c r="C173" s="2"/>
      <c r="D173" s="3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2">
      <c r="A174" s="2"/>
      <c r="B174" s="2"/>
      <c r="C174" s="2"/>
      <c r="D174" s="3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2">
      <c r="A175" s="2"/>
      <c r="B175" s="2"/>
      <c r="C175" s="2"/>
      <c r="D175" s="3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2">
      <c r="A176" s="2"/>
      <c r="B176" s="2"/>
      <c r="C176" s="2"/>
      <c r="D176" s="3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2">
      <c r="A177" s="2"/>
      <c r="B177" s="2"/>
      <c r="C177" s="2"/>
      <c r="D177" s="3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2">
      <c r="A178" s="2"/>
      <c r="B178" s="2"/>
      <c r="C178" s="2"/>
      <c r="D178" s="3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2">
      <c r="A179" s="2"/>
      <c r="B179" s="2"/>
      <c r="C179" s="2"/>
      <c r="D179" s="3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2">
      <c r="A180" s="2"/>
      <c r="B180" s="2"/>
      <c r="C180" s="2"/>
      <c r="D180" s="3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2">
      <c r="A181" s="2"/>
      <c r="B181" s="2"/>
      <c r="C181" s="2"/>
      <c r="D181" s="3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2">
      <c r="A182" s="2"/>
      <c r="B182" s="2"/>
      <c r="C182" s="2"/>
      <c r="D182" s="3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2">
      <c r="A183" s="2"/>
      <c r="B183" s="2"/>
      <c r="C183" s="2"/>
      <c r="D183" s="3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2">
      <c r="A184" s="2"/>
      <c r="B184" s="2"/>
      <c r="C184" s="2"/>
      <c r="D184" s="3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2">
      <c r="A185" s="2"/>
      <c r="B185" s="2"/>
      <c r="C185" s="2"/>
      <c r="D185" s="3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2">
      <c r="A186" s="2"/>
      <c r="B186" s="2"/>
      <c r="C186" s="2"/>
      <c r="D186" s="3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2">
      <c r="A187" s="2"/>
      <c r="B187" s="2"/>
      <c r="C187" s="2"/>
      <c r="D187" s="3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2">
      <c r="A188" s="2"/>
      <c r="B188" s="2"/>
      <c r="C188" s="2"/>
      <c r="D188" s="3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2">
      <c r="A189" s="2"/>
      <c r="B189" s="2"/>
      <c r="C189" s="2"/>
      <c r="D189" s="3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2">
      <c r="A190" s="2"/>
      <c r="B190" s="2"/>
      <c r="C190" s="2"/>
      <c r="D190" s="3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2">
      <c r="A191" s="2"/>
      <c r="B191" s="2"/>
      <c r="C191" s="2"/>
      <c r="D191" s="3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2">
      <c r="A192" s="2"/>
      <c r="B192" s="2"/>
      <c r="C192" s="2"/>
      <c r="D192" s="3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2">
      <c r="A193" s="2"/>
      <c r="B193" s="2"/>
      <c r="C193" s="2"/>
      <c r="D193" s="3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2">
      <c r="A194" s="2"/>
      <c r="B194" s="2"/>
      <c r="C194" s="2"/>
      <c r="D194" s="3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2">
      <c r="A195" s="2"/>
      <c r="B195" s="2"/>
      <c r="C195" s="2"/>
      <c r="D195" s="3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2">
      <c r="A196" s="2"/>
      <c r="B196" s="2"/>
      <c r="C196" s="2"/>
      <c r="D196" s="3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2">
      <c r="A197" s="2"/>
      <c r="B197" s="2"/>
      <c r="C197" s="2"/>
      <c r="D197" s="3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2">
      <c r="A198" s="2"/>
      <c r="B198" s="2"/>
      <c r="C198" s="2"/>
      <c r="D198" s="3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2">
      <c r="A199" s="2"/>
      <c r="B199" s="2"/>
      <c r="C199" s="2"/>
      <c r="D199" s="3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2">
      <c r="A200" s="2"/>
      <c r="B200" s="2"/>
      <c r="C200" s="2"/>
      <c r="D200" s="3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2">
      <c r="A201" s="2"/>
      <c r="B201" s="2"/>
      <c r="C201" s="2"/>
      <c r="D201" s="3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2">
      <c r="A202" s="2"/>
      <c r="B202" s="2"/>
      <c r="C202" s="2"/>
      <c r="D202" s="3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2">
      <c r="A203" s="2"/>
      <c r="B203" s="2"/>
      <c r="C203" s="2"/>
      <c r="D203" s="3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2">
      <c r="A204" s="2"/>
      <c r="B204" s="2"/>
      <c r="C204" s="2"/>
      <c r="D204" s="3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2">
      <c r="A205" s="2"/>
      <c r="B205" s="2"/>
      <c r="C205" s="2"/>
      <c r="D205" s="3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2">
      <c r="A206" s="2"/>
      <c r="B206" s="2"/>
      <c r="C206" s="2"/>
      <c r="D206" s="3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2">
      <c r="A207" s="2"/>
      <c r="B207" s="2"/>
      <c r="C207" s="2"/>
      <c r="D207" s="3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2">
      <c r="A208" s="2"/>
      <c r="B208" s="2"/>
      <c r="C208" s="2"/>
      <c r="D208" s="3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2">
      <c r="A209" s="2"/>
      <c r="B209" s="2"/>
      <c r="C209" s="2"/>
      <c r="D209" s="3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2">
      <c r="A210" s="2"/>
      <c r="B210" s="2"/>
      <c r="C210" s="2"/>
      <c r="D210" s="3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2">
      <c r="A211" s="2"/>
      <c r="B211" s="2"/>
      <c r="C211" s="2"/>
      <c r="D211" s="3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2">
      <c r="A212" s="2"/>
      <c r="B212" s="2"/>
      <c r="C212" s="2"/>
      <c r="D212" s="3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2">
      <c r="A213" s="2"/>
      <c r="B213" s="2"/>
      <c r="C213" s="2"/>
      <c r="D213" s="3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2">
      <c r="A214" s="2"/>
      <c r="B214" s="2"/>
      <c r="C214" s="2"/>
      <c r="D214" s="3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2">
      <c r="A215" s="2"/>
      <c r="B215" s="2"/>
      <c r="C215" s="2"/>
      <c r="D215" s="3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2">
      <c r="A216" s="2"/>
      <c r="B216" s="2"/>
      <c r="C216" s="2"/>
      <c r="D216" s="3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2">
      <c r="A217" s="2"/>
      <c r="B217" s="2"/>
      <c r="C217" s="2"/>
      <c r="D217" s="3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2">
      <c r="A218" s="2"/>
      <c r="B218" s="2"/>
      <c r="C218" s="2"/>
      <c r="D218" s="3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2">
      <c r="A219" s="2"/>
      <c r="B219" s="2"/>
      <c r="C219" s="2"/>
      <c r="D219" s="3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2">
      <c r="A220" s="2"/>
      <c r="B220" s="2"/>
      <c r="C220" s="2"/>
      <c r="D220" s="3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2">
      <c r="A221" s="2"/>
      <c r="B221" s="2"/>
      <c r="C221" s="2"/>
      <c r="D221" s="3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2">
      <c r="A222" s="2"/>
      <c r="B222" s="2"/>
      <c r="C222" s="2"/>
      <c r="D222" s="3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2">
      <c r="A223" s="2"/>
      <c r="B223" s="2"/>
      <c r="C223" s="2"/>
      <c r="D223" s="3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2">
      <c r="A224" s="2"/>
      <c r="B224" s="2"/>
      <c r="C224" s="2"/>
      <c r="D224" s="3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2">
      <c r="A225" s="2"/>
      <c r="B225" s="2"/>
      <c r="C225" s="2"/>
      <c r="D225" s="3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2">
      <c r="A226" s="2"/>
      <c r="B226" s="2"/>
      <c r="C226" s="2"/>
      <c r="D226" s="3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2">
      <c r="A227" s="2"/>
      <c r="B227" s="2"/>
      <c r="C227" s="2"/>
      <c r="D227" s="3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2">
      <c r="A228" s="2"/>
      <c r="B228" s="2"/>
      <c r="C228" s="2"/>
      <c r="D228" s="3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2">
      <c r="A229" s="2"/>
      <c r="B229" s="2"/>
      <c r="C229" s="2"/>
      <c r="D229" s="3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2">
      <c r="A230" s="2"/>
      <c r="B230" s="2"/>
      <c r="C230" s="2"/>
      <c r="D230" s="3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2">
      <c r="A231" s="2"/>
      <c r="B231" s="2"/>
      <c r="C231" s="2"/>
      <c r="D231" s="3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2">
      <c r="A232" s="2"/>
      <c r="B232" s="2"/>
      <c r="C232" s="2"/>
      <c r="D232" s="3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2">
      <c r="A233" s="2"/>
      <c r="B233" s="2"/>
      <c r="C233" s="2"/>
      <c r="D233" s="3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2">
      <c r="A234" s="2"/>
      <c r="B234" s="2"/>
      <c r="C234" s="2"/>
      <c r="D234" s="3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2">
      <c r="A235" s="2"/>
      <c r="B235" s="2"/>
      <c r="C235" s="2"/>
      <c r="D235" s="3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2">
      <c r="A236" s="2"/>
      <c r="B236" s="2"/>
      <c r="C236" s="2"/>
      <c r="D236" s="3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2">
      <c r="A237" s="2"/>
      <c r="B237" s="2"/>
      <c r="C237" s="2"/>
      <c r="D237" s="3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 x14ac:dyDescent="0.2">
      <c r="A238" s="2"/>
      <c r="B238" s="2"/>
      <c r="C238" s="2"/>
      <c r="D238" s="3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 x14ac:dyDescent="0.2">
      <c r="A239" s="2"/>
      <c r="B239" s="2"/>
      <c r="C239" s="2"/>
      <c r="D239" s="3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 x14ac:dyDescent="0.2">
      <c r="A240" s="2"/>
      <c r="B240" s="2"/>
      <c r="C240" s="2"/>
      <c r="D240" s="3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 x14ac:dyDescent="0.2">
      <c r="A241" s="2"/>
      <c r="B241" s="2"/>
      <c r="C241" s="2"/>
      <c r="D241" s="3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 x14ac:dyDescent="0.2">
      <c r="A242" s="2"/>
      <c r="B242" s="2"/>
      <c r="C242" s="2"/>
      <c r="D242" s="3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 x14ac:dyDescent="0.2">
      <c r="A243" s="2"/>
      <c r="B243" s="2"/>
      <c r="C243" s="2"/>
      <c r="D243" s="3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 x14ac:dyDescent="0.2">
      <c r="A244" s="2"/>
      <c r="B244" s="2"/>
      <c r="C244" s="2"/>
      <c r="D244" s="3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 x14ac:dyDescent="0.2">
      <c r="A245" s="2"/>
      <c r="B245" s="2"/>
      <c r="C245" s="2"/>
      <c r="D245" s="3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 x14ac:dyDescent="0.2">
      <c r="A246" s="2"/>
      <c r="B246" s="2"/>
      <c r="C246" s="2"/>
      <c r="D246" s="3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 x14ac:dyDescent="0.2">
      <c r="A247" s="2"/>
      <c r="B247" s="2"/>
      <c r="C247" s="2"/>
      <c r="D247" s="3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 x14ac:dyDescent="0.2">
      <c r="A248" s="2"/>
      <c r="B248" s="2"/>
      <c r="C248" s="2"/>
      <c r="D248" s="3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 x14ac:dyDescent="0.2">
      <c r="A249" s="2"/>
      <c r="B249" s="2"/>
      <c r="C249" s="2"/>
      <c r="D249" s="3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 x14ac:dyDescent="0.2">
      <c r="A250" s="2"/>
      <c r="B250" s="2"/>
      <c r="C250" s="2"/>
      <c r="D250" s="3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 x14ac:dyDescent="0.2">
      <c r="A251" s="2"/>
      <c r="B251" s="2"/>
      <c r="C251" s="2"/>
      <c r="D251" s="3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 x14ac:dyDescent="0.2">
      <c r="A252" s="2"/>
      <c r="B252" s="2"/>
      <c r="C252" s="2"/>
      <c r="D252" s="3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 x14ac:dyDescent="0.2">
      <c r="A253" s="2"/>
      <c r="B253" s="2"/>
      <c r="C253" s="2"/>
      <c r="D253" s="3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 x14ac:dyDescent="0.2">
      <c r="A254" s="2"/>
      <c r="B254" s="2"/>
      <c r="C254" s="2"/>
      <c r="D254" s="3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 x14ac:dyDescent="0.2">
      <c r="A255" s="2"/>
      <c r="B255" s="2"/>
      <c r="C255" s="2"/>
      <c r="D255" s="3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 x14ac:dyDescent="0.2">
      <c r="A256" s="2"/>
      <c r="B256" s="2"/>
      <c r="C256" s="2"/>
      <c r="D256" s="3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 x14ac:dyDescent="0.2">
      <c r="A257" s="2"/>
      <c r="B257" s="2"/>
      <c r="C257" s="2"/>
      <c r="D257" s="3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 x14ac:dyDescent="0.2">
      <c r="A258" s="2"/>
      <c r="B258" s="2"/>
      <c r="C258" s="2"/>
      <c r="D258" s="3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 x14ac:dyDescent="0.2">
      <c r="A259" s="2"/>
      <c r="B259" s="2"/>
      <c r="C259" s="2"/>
      <c r="D259" s="3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 x14ac:dyDescent="0.2">
      <c r="A260" s="2"/>
      <c r="B260" s="2"/>
      <c r="C260" s="2"/>
      <c r="D260" s="3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 x14ac:dyDescent="0.2">
      <c r="A261" s="2"/>
      <c r="B261" s="2"/>
      <c r="C261" s="2"/>
      <c r="D261" s="3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 x14ac:dyDescent="0.2">
      <c r="A262" s="2"/>
      <c r="B262" s="2"/>
      <c r="C262" s="2"/>
      <c r="D262" s="3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 x14ac:dyDescent="0.2">
      <c r="A263" s="2"/>
      <c r="B263" s="2"/>
      <c r="C263" s="2"/>
      <c r="D263" s="3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 x14ac:dyDescent="0.2">
      <c r="A264" s="2"/>
      <c r="B264" s="2"/>
      <c r="C264" s="2"/>
      <c r="D264" s="3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 x14ac:dyDescent="0.2">
      <c r="A265" s="2"/>
      <c r="B265" s="2"/>
      <c r="C265" s="2"/>
      <c r="D265" s="3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 x14ac:dyDescent="0.2">
      <c r="A266" s="2"/>
      <c r="B266" s="2"/>
      <c r="C266" s="2"/>
      <c r="D266" s="3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 x14ac:dyDescent="0.2">
      <c r="A267" s="2"/>
      <c r="B267" s="2"/>
      <c r="C267" s="2"/>
      <c r="D267" s="3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 x14ac:dyDescent="0.2">
      <c r="A268" s="2"/>
      <c r="B268" s="2"/>
      <c r="C268" s="2"/>
      <c r="D268" s="3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 x14ac:dyDescent="0.2">
      <c r="A269" s="2"/>
      <c r="B269" s="2"/>
      <c r="C269" s="2"/>
      <c r="D269" s="3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 x14ac:dyDescent="0.2">
      <c r="A270" s="2"/>
      <c r="B270" s="2"/>
      <c r="C270" s="2"/>
      <c r="D270" s="3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 x14ac:dyDescent="0.2">
      <c r="A271" s="2"/>
      <c r="B271" s="2"/>
      <c r="C271" s="2"/>
      <c r="D271" s="3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 x14ac:dyDescent="0.2">
      <c r="A272" s="2"/>
      <c r="B272" s="2"/>
      <c r="C272" s="2"/>
      <c r="D272" s="3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 x14ac:dyDescent="0.2">
      <c r="A273" s="2"/>
      <c r="B273" s="2"/>
      <c r="C273" s="2"/>
      <c r="D273" s="3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 x14ac:dyDescent="0.2">
      <c r="A274" s="2"/>
      <c r="B274" s="2"/>
      <c r="C274" s="2"/>
      <c r="D274" s="3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 x14ac:dyDescent="0.2">
      <c r="A275" s="2"/>
      <c r="B275" s="2"/>
      <c r="C275" s="2"/>
      <c r="D275" s="3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 x14ac:dyDescent="0.2">
      <c r="A276" s="2"/>
      <c r="B276" s="2"/>
      <c r="C276" s="2"/>
      <c r="D276" s="3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 x14ac:dyDescent="0.2">
      <c r="A277" s="2"/>
      <c r="B277" s="2"/>
      <c r="C277" s="2"/>
      <c r="D277" s="3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 x14ac:dyDescent="0.2">
      <c r="A278" s="2"/>
      <c r="B278" s="2"/>
      <c r="C278" s="2"/>
      <c r="D278" s="3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 x14ac:dyDescent="0.2">
      <c r="A279" s="2"/>
      <c r="B279" s="2"/>
      <c r="C279" s="2"/>
      <c r="D279" s="3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 x14ac:dyDescent="0.2">
      <c r="A280" s="2"/>
      <c r="B280" s="2"/>
      <c r="C280" s="2"/>
      <c r="D280" s="3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 x14ac:dyDescent="0.2">
      <c r="A281" s="2"/>
      <c r="B281" s="2"/>
      <c r="C281" s="2"/>
      <c r="D281" s="3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 x14ac:dyDescent="0.2">
      <c r="A282" s="2"/>
      <c r="B282" s="2"/>
      <c r="C282" s="2"/>
      <c r="D282" s="3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 x14ac:dyDescent="0.2"/>
    <row r="284" spans="1:24" ht="15.75" customHeight="1" x14ac:dyDescent="0.2"/>
    <row r="285" spans="1:24" ht="15.75" customHeight="1" x14ac:dyDescent="0.2"/>
    <row r="286" spans="1:24" ht="15.75" customHeight="1" x14ac:dyDescent="0.2"/>
    <row r="287" spans="1:24" ht="15.75" customHeight="1" x14ac:dyDescent="0.2"/>
    <row r="288" spans="1:24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9" width="12" customWidth="1"/>
    <col min="10" max="26" width="8" customWidth="1"/>
  </cols>
  <sheetData>
    <row r="1" spans="1:26" ht="14.25" customHeight="1" x14ac:dyDescent="0.2">
      <c r="A1" s="1" t="s">
        <v>0</v>
      </c>
      <c r="B1" s="1" t="s">
        <v>1</v>
      </c>
      <c r="C1" s="1"/>
      <c r="D1" s="41" t="s">
        <v>302</v>
      </c>
      <c r="E1" s="41" t="s">
        <v>303</v>
      </c>
      <c r="F1" s="41" t="s">
        <v>304</v>
      </c>
      <c r="G1" s="41" t="s">
        <v>2</v>
      </c>
      <c r="H1" s="41" t="s">
        <v>114</v>
      </c>
      <c r="I1" s="41" t="s">
        <v>197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">
      <c r="A2" s="6">
        <v>44040</v>
      </c>
      <c r="B2" s="7" t="s">
        <v>617</v>
      </c>
      <c r="C2" s="7"/>
      <c r="D2" s="31">
        <v>598.75</v>
      </c>
      <c r="E2" s="68">
        <v>598.75</v>
      </c>
      <c r="F2" s="68">
        <v>598.75</v>
      </c>
      <c r="G2" s="68">
        <v>598.75</v>
      </c>
      <c r="H2" s="68">
        <v>598.75</v>
      </c>
      <c r="I2" s="68">
        <v>598.75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6">
        <v>44030</v>
      </c>
      <c r="B3" s="7" t="s">
        <v>618</v>
      </c>
      <c r="C3" s="7"/>
      <c r="D3" s="31">
        <v>715</v>
      </c>
      <c r="E3" s="68">
        <v>715</v>
      </c>
      <c r="F3" s="68">
        <v>715</v>
      </c>
      <c r="G3" s="68"/>
      <c r="H3" s="68"/>
      <c r="I3" s="6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21" t="s">
        <v>619</v>
      </c>
      <c r="B4" s="22" t="s">
        <v>87</v>
      </c>
      <c r="C4" s="22"/>
      <c r="D4" s="79">
        <f t="shared" ref="D4:I4" si="0">SUM(D2:D3)</f>
        <v>1313.75</v>
      </c>
      <c r="E4" s="79">
        <f t="shared" si="0"/>
        <v>1313.75</v>
      </c>
      <c r="F4" s="79">
        <f t="shared" si="0"/>
        <v>1313.75</v>
      </c>
      <c r="G4" s="79">
        <f t="shared" si="0"/>
        <v>598.75</v>
      </c>
      <c r="H4" s="79">
        <f t="shared" si="0"/>
        <v>598.75</v>
      </c>
      <c r="I4" s="79">
        <f t="shared" si="0"/>
        <v>598.75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1" t="s">
        <v>0</v>
      </c>
      <c r="B6" s="1" t="s">
        <v>113</v>
      </c>
      <c r="C6" s="1" t="s">
        <v>1</v>
      </c>
      <c r="D6" s="41" t="s">
        <v>302</v>
      </c>
      <c r="E6" s="41" t="s">
        <v>303</v>
      </c>
      <c r="F6" s="41" t="s">
        <v>304</v>
      </c>
      <c r="G6" s="41" t="s">
        <v>2</v>
      </c>
      <c r="H6" s="41" t="s">
        <v>114</v>
      </c>
      <c r="I6" s="41" t="s">
        <v>197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">
      <c r="A7" s="6">
        <v>44040</v>
      </c>
      <c r="B7" s="4" t="s">
        <v>620</v>
      </c>
      <c r="C7" s="47"/>
      <c r="D7" s="73">
        <v>-99.94</v>
      </c>
      <c r="E7" s="42"/>
      <c r="F7" s="41"/>
      <c r="G7" s="41"/>
      <c r="H7" s="41"/>
      <c r="I7" s="4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">
      <c r="A8" s="6">
        <v>44040</v>
      </c>
      <c r="B8" s="4" t="s">
        <v>621</v>
      </c>
      <c r="C8" s="47"/>
      <c r="D8" s="73">
        <v>499.74</v>
      </c>
      <c r="E8" s="42"/>
      <c r="F8" s="41"/>
      <c r="G8" s="41"/>
      <c r="H8" s="41"/>
      <c r="I8" s="4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">
      <c r="A9" s="6">
        <v>44040</v>
      </c>
      <c r="B9" s="4" t="s">
        <v>622</v>
      </c>
      <c r="C9" s="47"/>
      <c r="D9" s="73">
        <v>-70.91</v>
      </c>
      <c r="E9" s="42"/>
      <c r="F9" s="41"/>
      <c r="G9" s="41"/>
      <c r="H9" s="41"/>
      <c r="I9" s="4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">
      <c r="A10" s="6">
        <v>44040</v>
      </c>
      <c r="B10" s="4" t="s">
        <v>623</v>
      </c>
      <c r="C10" s="47"/>
      <c r="D10" s="73">
        <v>354.57</v>
      </c>
      <c r="E10" s="42"/>
      <c r="F10" s="41"/>
      <c r="G10" s="41"/>
      <c r="H10" s="41"/>
      <c r="I10" s="4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A11" s="6">
        <v>44026</v>
      </c>
      <c r="B11" s="4" t="s">
        <v>624</v>
      </c>
      <c r="C11" s="47"/>
      <c r="D11" s="73">
        <v>1000</v>
      </c>
      <c r="E11" s="42"/>
      <c r="F11" s="41"/>
      <c r="G11" s="41"/>
      <c r="H11" s="41"/>
      <c r="I11" s="41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">
      <c r="A12" s="6">
        <v>44026</v>
      </c>
      <c r="B12" s="4" t="s">
        <v>625</v>
      </c>
      <c r="C12" s="47" t="s">
        <v>626</v>
      </c>
      <c r="D12" s="73">
        <v>225</v>
      </c>
      <c r="E12" s="42">
        <v>225</v>
      </c>
      <c r="F12" s="42">
        <v>225</v>
      </c>
      <c r="G12" s="42">
        <v>225</v>
      </c>
      <c r="H12" s="42">
        <v>225</v>
      </c>
      <c r="I12" s="42">
        <v>225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">
      <c r="A13" s="6">
        <v>44025</v>
      </c>
      <c r="B13" s="4" t="s">
        <v>627</v>
      </c>
      <c r="C13" s="47" t="s">
        <v>628</v>
      </c>
      <c r="D13" s="73">
        <v>257.77999999999997</v>
      </c>
      <c r="E13" s="42">
        <v>257.77999999999997</v>
      </c>
      <c r="F13" s="42">
        <v>257.77999999999997</v>
      </c>
      <c r="G13" s="42">
        <v>257.77999999999997</v>
      </c>
      <c r="H13" s="42">
        <v>257.77999999999997</v>
      </c>
      <c r="I13" s="42">
        <v>257.77999999999997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">
      <c r="A14" s="6">
        <v>44022</v>
      </c>
      <c r="B14" s="4" t="s">
        <v>629</v>
      </c>
      <c r="C14" s="47"/>
      <c r="D14" s="73">
        <v>720</v>
      </c>
      <c r="E14" s="42"/>
      <c r="F14" s="41"/>
      <c r="G14" s="41"/>
      <c r="H14" s="41"/>
      <c r="I14" s="41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">
      <c r="A15" s="6">
        <v>44020</v>
      </c>
      <c r="B15" s="4" t="s">
        <v>630</v>
      </c>
      <c r="C15" s="47"/>
      <c r="D15" s="73">
        <v>585</v>
      </c>
      <c r="E15" s="42">
        <v>585</v>
      </c>
      <c r="F15" s="42">
        <v>585</v>
      </c>
      <c r="G15" s="42"/>
      <c r="H15" s="42"/>
      <c r="I15" s="4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">
      <c r="A16" s="6">
        <v>44020</v>
      </c>
      <c r="B16" s="4" t="s">
        <v>631</v>
      </c>
      <c r="C16" s="47"/>
      <c r="D16" s="73">
        <v>50</v>
      </c>
      <c r="E16" s="42">
        <v>50</v>
      </c>
      <c r="F16" s="42">
        <v>50</v>
      </c>
      <c r="G16" s="42">
        <v>50</v>
      </c>
      <c r="H16" s="42">
        <v>50</v>
      </c>
      <c r="I16" s="42">
        <v>50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">
      <c r="A17" s="6">
        <v>44018</v>
      </c>
      <c r="B17" s="4" t="s">
        <v>632</v>
      </c>
      <c r="C17" s="47"/>
      <c r="D17" s="73"/>
      <c r="E17" s="42"/>
      <c r="F17" s="41"/>
      <c r="G17" s="41"/>
      <c r="H17" s="41"/>
      <c r="I17" s="41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5" customHeight="1" x14ac:dyDescent="0.2">
      <c r="A18" s="6">
        <v>44015</v>
      </c>
      <c r="B18" s="4" t="s">
        <v>633</v>
      </c>
      <c r="C18" s="47" t="s">
        <v>563</v>
      </c>
      <c r="D18" s="73">
        <v>490</v>
      </c>
      <c r="E18" s="42"/>
      <c r="F18" s="41"/>
      <c r="G18" s="41"/>
      <c r="H18" s="41"/>
      <c r="I18" s="41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3.5" customHeight="1" x14ac:dyDescent="0.2">
      <c r="A19" s="6">
        <v>44008</v>
      </c>
      <c r="B19" s="4" t="s">
        <v>634</v>
      </c>
      <c r="C19" s="47" t="s">
        <v>560</v>
      </c>
      <c r="D19" s="73">
        <v>506.3</v>
      </c>
      <c r="E19" s="42">
        <v>506.32</v>
      </c>
      <c r="F19" s="42"/>
      <c r="G19" s="42"/>
      <c r="H19" s="42"/>
      <c r="I19" s="4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">
      <c r="A20" s="6">
        <v>43986</v>
      </c>
      <c r="B20" s="4" t="s">
        <v>635</v>
      </c>
      <c r="C20" s="47" t="s">
        <v>565</v>
      </c>
      <c r="D20" s="73">
        <v>516.66</v>
      </c>
      <c r="E20" s="42">
        <v>516.66</v>
      </c>
      <c r="F20" s="42">
        <v>516.66</v>
      </c>
      <c r="G20" s="42">
        <v>516.66</v>
      </c>
      <c r="H20" s="42">
        <v>516.66</v>
      </c>
      <c r="I20" s="4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3.5" customHeight="1" x14ac:dyDescent="0.2">
      <c r="A21" s="6">
        <v>43984</v>
      </c>
      <c r="B21" s="4" t="s">
        <v>636</v>
      </c>
      <c r="C21" s="47" t="s">
        <v>567</v>
      </c>
      <c r="D21" s="73">
        <v>699.83</v>
      </c>
      <c r="E21" s="66">
        <v>699.85</v>
      </c>
      <c r="F21" s="66">
        <v>699.85</v>
      </c>
      <c r="G21" s="66">
        <v>699.85</v>
      </c>
      <c r="H21" s="66">
        <v>699.85</v>
      </c>
      <c r="I21" s="4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3.5" customHeight="1" x14ac:dyDescent="0.2">
      <c r="A22" s="6">
        <v>43974</v>
      </c>
      <c r="B22" s="4" t="s">
        <v>637</v>
      </c>
      <c r="C22" s="47" t="s">
        <v>572</v>
      </c>
      <c r="D22" s="73">
        <v>348.33</v>
      </c>
      <c r="E22" s="42"/>
      <c r="F22" s="42"/>
      <c r="G22" s="42"/>
      <c r="H22" s="42"/>
      <c r="I22" s="4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3.5" customHeight="1" x14ac:dyDescent="0.2">
      <c r="A23" s="6">
        <v>43966</v>
      </c>
      <c r="B23" s="4" t="s">
        <v>638</v>
      </c>
      <c r="C23" s="47" t="s">
        <v>533</v>
      </c>
      <c r="D23" s="73">
        <v>680</v>
      </c>
      <c r="E23" s="42">
        <v>680</v>
      </c>
      <c r="F23" s="42">
        <v>680</v>
      </c>
      <c r="G23" s="42">
        <v>680</v>
      </c>
      <c r="H23" s="42">
        <v>680</v>
      </c>
      <c r="I23" s="42">
        <v>680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5" customHeight="1" x14ac:dyDescent="0.2">
      <c r="A24" s="6">
        <v>43963</v>
      </c>
      <c r="B24" s="4" t="s">
        <v>639</v>
      </c>
      <c r="C24" s="47" t="s">
        <v>534</v>
      </c>
      <c r="D24" s="73">
        <v>248.75</v>
      </c>
      <c r="E24" s="42">
        <v>248.75</v>
      </c>
      <c r="F24" s="42">
        <v>248.75</v>
      </c>
      <c r="G24" s="42">
        <v>248.75</v>
      </c>
      <c r="H24" s="42">
        <v>248.75</v>
      </c>
      <c r="I24" s="42">
        <v>248.75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5" customHeight="1" x14ac:dyDescent="0.2">
      <c r="A25" s="6">
        <v>43953</v>
      </c>
      <c r="B25" s="4" t="s">
        <v>640</v>
      </c>
      <c r="C25" s="47"/>
      <c r="D25" s="73">
        <v>2655.69</v>
      </c>
      <c r="E25" s="42"/>
      <c r="F25" s="42"/>
      <c r="G25" s="42"/>
      <c r="H25" s="42"/>
      <c r="I25" s="4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5" customHeight="1" x14ac:dyDescent="0.2">
      <c r="A26" s="6">
        <v>43951</v>
      </c>
      <c r="B26" s="4" t="s">
        <v>641</v>
      </c>
      <c r="C26" s="47" t="s">
        <v>642</v>
      </c>
      <c r="D26" s="73">
        <v>1925.22</v>
      </c>
      <c r="E26" s="42">
        <v>1925.22</v>
      </c>
      <c r="F26" s="42">
        <v>1925.22</v>
      </c>
      <c r="G26" s="42">
        <v>1925.22</v>
      </c>
      <c r="H26" s="42">
        <v>1925.22</v>
      </c>
      <c r="I26" s="42">
        <v>1925.22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13">
        <v>43946</v>
      </c>
      <c r="B27" s="28" t="s">
        <v>643</v>
      </c>
      <c r="C27" s="75" t="s">
        <v>538</v>
      </c>
      <c r="D27" s="73">
        <v>2892.33</v>
      </c>
      <c r="E27" s="73">
        <v>2892.34</v>
      </c>
      <c r="F27" s="73">
        <v>2892.34</v>
      </c>
      <c r="G27" s="73">
        <v>2892.34</v>
      </c>
      <c r="H27" s="73">
        <v>2892.34</v>
      </c>
      <c r="I27" s="73">
        <v>2892.34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6">
        <v>43865</v>
      </c>
      <c r="B28" s="4" t="s">
        <v>644</v>
      </c>
      <c r="C28" s="47" t="s">
        <v>403</v>
      </c>
      <c r="D28" s="73">
        <v>594.08000000000004</v>
      </c>
      <c r="E28" s="42">
        <v>594.08000000000004</v>
      </c>
      <c r="F28" s="42">
        <v>594.08000000000004</v>
      </c>
      <c r="G28" s="42">
        <v>594.08000000000004</v>
      </c>
      <c r="H28" s="42">
        <v>594.08000000000004</v>
      </c>
      <c r="I28" s="42">
        <v>594.08000000000004</v>
      </c>
      <c r="J28" s="42">
        <v>594.08000000000004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">
      <c r="A29" s="6">
        <v>43863</v>
      </c>
      <c r="B29" s="4" t="s">
        <v>645</v>
      </c>
      <c r="C29" s="47"/>
      <c r="D29" s="73">
        <v>61.66</v>
      </c>
      <c r="E29" s="42">
        <v>61.66</v>
      </c>
      <c r="F29" s="42">
        <v>61.66</v>
      </c>
      <c r="G29" s="42">
        <v>61.66</v>
      </c>
      <c r="H29" s="42">
        <v>61.66</v>
      </c>
      <c r="I29" s="42">
        <v>61.66</v>
      </c>
      <c r="J29" s="42">
        <v>61.66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6">
        <v>43862</v>
      </c>
      <c r="B30" s="4" t="s">
        <v>646</v>
      </c>
      <c r="C30" s="47" t="s">
        <v>408</v>
      </c>
      <c r="D30" s="73">
        <v>749.91</v>
      </c>
      <c r="E30" s="42">
        <v>749.91</v>
      </c>
      <c r="F30" s="42">
        <v>749.91</v>
      </c>
      <c r="G30" s="42">
        <v>749.91</v>
      </c>
      <c r="H30" s="42">
        <v>749.91</v>
      </c>
      <c r="I30" s="42">
        <v>749.91</v>
      </c>
      <c r="J30" s="42">
        <v>749.91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6">
        <v>43849</v>
      </c>
      <c r="B31" s="4" t="s">
        <v>647</v>
      </c>
      <c r="C31" s="47" t="s">
        <v>306</v>
      </c>
      <c r="D31" s="73">
        <v>416.58</v>
      </c>
      <c r="E31" s="42">
        <v>416.62</v>
      </c>
      <c r="F31" s="42">
        <v>416.62</v>
      </c>
      <c r="G31" s="42">
        <v>416.62</v>
      </c>
      <c r="H31" s="42">
        <v>416.62</v>
      </c>
      <c r="I31" s="42">
        <v>416.62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6">
        <v>43826</v>
      </c>
      <c r="B32" s="4" t="s">
        <v>648</v>
      </c>
      <c r="C32" s="47" t="s">
        <v>418</v>
      </c>
      <c r="D32" s="73">
        <v>974.55</v>
      </c>
      <c r="E32" s="42">
        <v>974.55</v>
      </c>
      <c r="F32" s="42">
        <v>974.55</v>
      </c>
      <c r="G32" s="42">
        <v>974.55</v>
      </c>
      <c r="H32" s="42">
        <v>974.55</v>
      </c>
      <c r="I32" s="42">
        <v>974.55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3" t="s">
        <v>199</v>
      </c>
      <c r="B33" s="4" t="s">
        <v>649</v>
      </c>
      <c r="C33" s="47"/>
      <c r="D33" s="73">
        <v>183.33</v>
      </c>
      <c r="E33" s="42">
        <v>183.33</v>
      </c>
      <c r="F33" s="42">
        <v>183.33</v>
      </c>
      <c r="G33" s="42">
        <v>183.33</v>
      </c>
      <c r="H33" s="42">
        <v>183.33</v>
      </c>
      <c r="I33" s="4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3" t="s">
        <v>207</v>
      </c>
      <c r="B34" s="4" t="s">
        <v>650</v>
      </c>
      <c r="C34" s="47" t="s">
        <v>211</v>
      </c>
      <c r="D34" s="73">
        <v>375</v>
      </c>
      <c r="E34" s="42">
        <v>375</v>
      </c>
      <c r="F34" s="42">
        <v>375</v>
      </c>
      <c r="G34" s="42">
        <v>375</v>
      </c>
      <c r="H34" s="42">
        <v>375</v>
      </c>
      <c r="I34" s="4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3" t="s">
        <v>237</v>
      </c>
      <c r="B35" s="4" t="s">
        <v>238</v>
      </c>
      <c r="C35" s="47"/>
      <c r="D35" s="73">
        <v>239</v>
      </c>
      <c r="E35" s="42">
        <v>149</v>
      </c>
      <c r="F35" s="42">
        <v>149</v>
      </c>
      <c r="G35" s="42">
        <v>149</v>
      </c>
      <c r="H35" s="42">
        <v>149</v>
      </c>
      <c r="I35" s="4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3" t="s">
        <v>239</v>
      </c>
      <c r="B36" s="4" t="s">
        <v>148</v>
      </c>
      <c r="C36" s="47"/>
      <c r="D36" s="73">
        <v>369</v>
      </c>
      <c r="E36" s="42">
        <v>369</v>
      </c>
      <c r="F36" s="42">
        <v>369</v>
      </c>
      <c r="G36" s="42">
        <v>369</v>
      </c>
      <c r="H36" s="42">
        <v>369</v>
      </c>
      <c r="I36" s="4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3" t="s">
        <v>241</v>
      </c>
      <c r="B37" s="4" t="s">
        <v>586</v>
      </c>
      <c r="C37" s="47" t="s">
        <v>242</v>
      </c>
      <c r="D37" s="73">
        <v>132.66999999999999</v>
      </c>
      <c r="E37" s="42">
        <v>132.66999999999999</v>
      </c>
      <c r="F37" s="42">
        <v>132.66999999999999</v>
      </c>
      <c r="G37" s="42">
        <v>132.66999999999999</v>
      </c>
      <c r="H37" s="42">
        <v>132.66999999999999</v>
      </c>
      <c r="I37" s="4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3" t="s">
        <v>246</v>
      </c>
      <c r="B38" s="4" t="s">
        <v>141</v>
      </c>
      <c r="C38" s="47" t="s">
        <v>41</v>
      </c>
      <c r="D38" s="73"/>
      <c r="E38" s="42">
        <v>1318</v>
      </c>
      <c r="F38" s="42">
        <v>1318</v>
      </c>
      <c r="G38" s="42">
        <v>1318</v>
      </c>
      <c r="H38" s="42">
        <v>1318</v>
      </c>
      <c r="I38" s="42">
        <v>1318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3" t="s">
        <v>246</v>
      </c>
      <c r="B39" s="4" t="s">
        <v>155</v>
      </c>
      <c r="C39" s="47" t="s">
        <v>40</v>
      </c>
      <c r="D39" s="73"/>
      <c r="E39" s="42">
        <v>2136.89</v>
      </c>
      <c r="F39" s="42">
        <v>2136.89</v>
      </c>
      <c r="G39" s="42">
        <v>2136.89</v>
      </c>
      <c r="H39" s="42">
        <v>2136.89</v>
      </c>
      <c r="I39" s="42">
        <v>2136.89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3" t="s">
        <v>115</v>
      </c>
      <c r="B40" s="4" t="s">
        <v>651</v>
      </c>
      <c r="C40" s="47" t="s">
        <v>117</v>
      </c>
      <c r="D40" s="73">
        <v>35.14</v>
      </c>
      <c r="E40" s="42">
        <v>35.14</v>
      </c>
      <c r="F40" s="42">
        <v>35.14</v>
      </c>
      <c r="G40" s="42">
        <v>35.14</v>
      </c>
      <c r="H40" s="47"/>
      <c r="I40" s="4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21" t="s">
        <v>142</v>
      </c>
      <c r="B41" s="22" t="s">
        <v>343</v>
      </c>
      <c r="C41" s="22"/>
      <c r="D41" s="78">
        <f t="shared" ref="D41:I41" si="1">SUM(D7:D40)</f>
        <v>18615.269999999997</v>
      </c>
      <c r="E41" s="78">
        <f t="shared" si="1"/>
        <v>16082.769999999999</v>
      </c>
      <c r="F41" s="78">
        <f t="shared" si="1"/>
        <v>15576.449999999999</v>
      </c>
      <c r="G41" s="78">
        <f t="shared" si="1"/>
        <v>14991.449999999999</v>
      </c>
      <c r="H41" s="78">
        <f t="shared" si="1"/>
        <v>14956.31</v>
      </c>
      <c r="I41" s="78">
        <f t="shared" si="1"/>
        <v>12530.8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1" t="s">
        <v>0</v>
      </c>
      <c r="B43" s="1" t="s">
        <v>1</v>
      </c>
      <c r="C43" s="1" t="s">
        <v>1</v>
      </c>
      <c r="D43" s="47"/>
      <c r="E43" s="47"/>
      <c r="F43" s="47"/>
      <c r="G43" s="47"/>
      <c r="H43" s="47"/>
      <c r="I43" s="4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3" t="s">
        <v>140</v>
      </c>
      <c r="B44" s="4" t="s">
        <v>652</v>
      </c>
      <c r="C44" s="4"/>
      <c r="D44" s="31">
        <v>81.52</v>
      </c>
      <c r="E44" s="20">
        <v>81.52</v>
      </c>
      <c r="F44" s="20">
        <v>81.52</v>
      </c>
      <c r="G44" s="20">
        <v>81.52</v>
      </c>
      <c r="H44" s="50"/>
      <c r="I44" s="4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3" t="s">
        <v>156</v>
      </c>
      <c r="B45" s="4" t="s">
        <v>652</v>
      </c>
      <c r="C45" s="4"/>
      <c r="D45" s="31">
        <v>559.80999999999995</v>
      </c>
      <c r="E45" s="20">
        <v>559.80999999999995</v>
      </c>
      <c r="F45" s="20">
        <v>559.80999999999995</v>
      </c>
      <c r="G45" s="20">
        <v>559.80999999999995</v>
      </c>
      <c r="H45" s="50"/>
      <c r="I45" s="4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6">
        <v>43759</v>
      </c>
      <c r="B46" s="11" t="s">
        <v>653</v>
      </c>
      <c r="C46" s="4"/>
      <c r="D46" s="31">
        <v>126.13</v>
      </c>
      <c r="E46" s="20">
        <v>126.13</v>
      </c>
      <c r="F46" s="20">
        <v>126.13</v>
      </c>
      <c r="G46" s="50"/>
      <c r="H46" s="50"/>
      <c r="I46" s="4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6">
        <v>43759</v>
      </c>
      <c r="B47" s="11" t="s">
        <v>654</v>
      </c>
      <c r="C47" s="4" t="s">
        <v>70</v>
      </c>
      <c r="D47" s="31">
        <v>449.87</v>
      </c>
      <c r="E47" s="20">
        <v>449.87</v>
      </c>
      <c r="F47" s="20">
        <v>449.87</v>
      </c>
      <c r="G47" s="50"/>
      <c r="H47" s="50"/>
      <c r="I47" s="4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6">
        <v>43757</v>
      </c>
      <c r="B48" s="11" t="s">
        <v>655</v>
      </c>
      <c r="C48" s="4" t="s">
        <v>67</v>
      </c>
      <c r="D48" s="31">
        <v>267.58</v>
      </c>
      <c r="E48" s="20">
        <v>267.58</v>
      </c>
      <c r="F48" s="20">
        <v>267.58</v>
      </c>
      <c r="G48" s="50"/>
      <c r="H48" s="50"/>
      <c r="I48" s="4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6">
        <v>43751</v>
      </c>
      <c r="B49" s="11" t="s">
        <v>656</v>
      </c>
      <c r="C49" s="4" t="s">
        <v>58</v>
      </c>
      <c r="D49" s="31">
        <v>599.94000000000005</v>
      </c>
      <c r="E49" s="20">
        <v>599.94000000000005</v>
      </c>
      <c r="F49" s="20">
        <v>599.94000000000005</v>
      </c>
      <c r="G49" s="20">
        <v>599.94000000000005</v>
      </c>
      <c r="H49" s="20">
        <v>599.94000000000005</v>
      </c>
      <c r="I49" s="20">
        <v>599.94000000000005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6">
        <v>43750</v>
      </c>
      <c r="B50" s="11" t="s">
        <v>657</v>
      </c>
      <c r="C50" s="4" t="s">
        <v>55</v>
      </c>
      <c r="D50" s="31">
        <v>438.68</v>
      </c>
      <c r="E50" s="20">
        <v>438.68</v>
      </c>
      <c r="F50" s="20">
        <v>438.68</v>
      </c>
      <c r="G50" s="50"/>
      <c r="H50" s="50"/>
      <c r="I50" s="4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6">
        <v>43744</v>
      </c>
      <c r="B51" s="80" t="s">
        <v>658</v>
      </c>
      <c r="C51" s="35" t="s">
        <v>47</v>
      </c>
      <c r="D51" s="69">
        <v>599</v>
      </c>
      <c r="E51" s="70">
        <v>599</v>
      </c>
      <c r="F51" s="70">
        <v>599</v>
      </c>
      <c r="G51" s="70">
        <v>599</v>
      </c>
      <c r="H51" s="70">
        <v>599</v>
      </c>
      <c r="I51" s="70">
        <v>599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6">
        <v>43734</v>
      </c>
      <c r="B52" s="10" t="s">
        <v>659</v>
      </c>
      <c r="C52" s="4" t="s">
        <v>38</v>
      </c>
      <c r="D52" s="69">
        <v>170.83</v>
      </c>
      <c r="E52" s="50">
        <v>170.83</v>
      </c>
      <c r="F52" s="50">
        <v>170.83</v>
      </c>
      <c r="G52" s="50"/>
      <c r="H52" s="50"/>
      <c r="I52" s="4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6">
        <v>43712</v>
      </c>
      <c r="B53" s="10" t="s">
        <v>596</v>
      </c>
      <c r="C53" s="4" t="s">
        <v>31</v>
      </c>
      <c r="D53" s="69">
        <v>375.66</v>
      </c>
      <c r="E53" s="50">
        <v>375.66</v>
      </c>
      <c r="F53" s="47"/>
      <c r="G53" s="47"/>
      <c r="H53" s="47"/>
      <c r="I53" s="4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6">
        <v>43665</v>
      </c>
      <c r="B54" s="10" t="s">
        <v>660</v>
      </c>
      <c r="C54" s="4" t="s">
        <v>23</v>
      </c>
      <c r="D54" s="69">
        <v>666.61</v>
      </c>
      <c r="E54" s="50">
        <v>666.61</v>
      </c>
      <c r="F54" s="50">
        <v>666.61</v>
      </c>
      <c r="G54" s="50">
        <v>666.61</v>
      </c>
      <c r="H54" s="50">
        <v>666.61</v>
      </c>
      <c r="I54" s="50">
        <v>666.61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6">
        <v>43692</v>
      </c>
      <c r="B55" s="10" t="s">
        <v>661</v>
      </c>
      <c r="C55" s="4" t="s">
        <v>21</v>
      </c>
      <c r="D55" s="69">
        <v>261.3</v>
      </c>
      <c r="E55" s="47"/>
      <c r="F55" s="47"/>
      <c r="G55" s="47"/>
      <c r="H55" s="47"/>
      <c r="I55" s="4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21" t="s">
        <v>77</v>
      </c>
      <c r="B56" s="22" t="s">
        <v>361</v>
      </c>
      <c r="C56" s="22"/>
      <c r="D56" s="71">
        <f t="shared" ref="D56:I56" si="2">SUM(D44:D55)</f>
        <v>4596.9299999999994</v>
      </c>
      <c r="E56" s="71">
        <f t="shared" si="2"/>
        <v>4335.6299999999992</v>
      </c>
      <c r="F56" s="71">
        <f t="shared" si="2"/>
        <v>3959.97</v>
      </c>
      <c r="G56" s="71">
        <f t="shared" si="2"/>
        <v>2506.88</v>
      </c>
      <c r="H56" s="71">
        <f t="shared" si="2"/>
        <v>1865.5500000000002</v>
      </c>
      <c r="I56" s="71">
        <f t="shared" si="2"/>
        <v>1865.5500000000002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24" t="s">
        <v>79</v>
      </c>
      <c r="B57" s="24" t="s">
        <v>79</v>
      </c>
      <c r="C57" s="24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1" t="s">
        <v>0</v>
      </c>
      <c r="B58" s="1" t="s">
        <v>1</v>
      </c>
      <c r="C58" s="1"/>
      <c r="D58" s="47"/>
      <c r="E58" s="47"/>
      <c r="F58" s="47"/>
      <c r="G58" s="47"/>
      <c r="H58" s="47"/>
      <c r="I58" s="4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6">
        <v>44028</v>
      </c>
      <c r="B59" s="35" t="s">
        <v>94</v>
      </c>
      <c r="C59" s="81"/>
      <c r="D59" s="73">
        <v>1059.68</v>
      </c>
      <c r="E59" s="66">
        <v>1059.68</v>
      </c>
      <c r="F59" s="66">
        <v>1059.68</v>
      </c>
      <c r="G59" s="66"/>
      <c r="H59" s="66"/>
      <c r="I59" s="6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6">
        <v>44020</v>
      </c>
      <c r="B60" s="35" t="s">
        <v>662</v>
      </c>
      <c r="C60" s="81"/>
      <c r="D60" s="73">
        <v>747.31</v>
      </c>
      <c r="E60" s="66">
        <v>747.31</v>
      </c>
      <c r="F60" s="66">
        <v>747.31</v>
      </c>
      <c r="G60" s="66">
        <v>747.31</v>
      </c>
      <c r="H60" s="66">
        <v>747.31</v>
      </c>
      <c r="I60" s="66">
        <v>747.31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6">
        <v>44020</v>
      </c>
      <c r="B61" s="35" t="s">
        <v>663</v>
      </c>
      <c r="C61" s="81"/>
      <c r="D61" s="73">
        <v>333.33</v>
      </c>
      <c r="E61" s="66">
        <v>333.33</v>
      </c>
      <c r="F61" s="66">
        <v>333.33</v>
      </c>
      <c r="G61" s="66"/>
      <c r="H61" s="66"/>
      <c r="I61" s="6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6">
        <v>44019</v>
      </c>
      <c r="B62" s="35" t="s">
        <v>513</v>
      </c>
      <c r="C62" s="81"/>
      <c r="D62" s="73">
        <v>1291.05</v>
      </c>
      <c r="E62" s="66">
        <v>1291.05</v>
      </c>
      <c r="F62" s="66">
        <v>1291.05</v>
      </c>
      <c r="G62" s="66"/>
      <c r="H62" s="66"/>
      <c r="I62" s="6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6">
        <v>44002</v>
      </c>
      <c r="B63" s="35" t="s">
        <v>188</v>
      </c>
      <c r="C63" s="81"/>
      <c r="D63" s="73">
        <v>436.33</v>
      </c>
      <c r="E63" s="66">
        <v>436.34</v>
      </c>
      <c r="F63" s="66"/>
      <c r="G63" s="66"/>
      <c r="H63" s="66"/>
      <c r="I63" s="6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6">
        <v>44001</v>
      </c>
      <c r="B64" s="35" t="s">
        <v>664</v>
      </c>
      <c r="C64" s="82" t="s">
        <v>602</v>
      </c>
      <c r="D64" s="73">
        <v>582.99</v>
      </c>
      <c r="E64" s="66">
        <v>583</v>
      </c>
      <c r="F64" s="66">
        <v>583</v>
      </c>
      <c r="G64" s="66">
        <v>583</v>
      </c>
      <c r="H64" s="66">
        <v>583</v>
      </c>
      <c r="I64" s="6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6">
        <v>44000</v>
      </c>
      <c r="B65" s="35" t="s">
        <v>665</v>
      </c>
      <c r="C65" s="81"/>
      <c r="D65" s="73">
        <v>1840</v>
      </c>
      <c r="E65" s="66">
        <v>1840</v>
      </c>
      <c r="F65" s="66"/>
      <c r="G65" s="66"/>
      <c r="H65" s="66"/>
      <c r="I65" s="6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3" t="s">
        <v>605</v>
      </c>
      <c r="B66" s="35" t="s">
        <v>665</v>
      </c>
      <c r="C66" s="81"/>
      <c r="D66" s="73">
        <v>1310</v>
      </c>
      <c r="E66" s="66">
        <v>1310</v>
      </c>
      <c r="F66" s="66"/>
      <c r="G66" s="66"/>
      <c r="H66" s="66"/>
      <c r="I66" s="6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3" t="s">
        <v>606</v>
      </c>
      <c r="B67" s="35" t="s">
        <v>666</v>
      </c>
      <c r="C67" s="81"/>
      <c r="D67" s="73">
        <v>384.58</v>
      </c>
      <c r="E67" s="66">
        <v>384.58</v>
      </c>
      <c r="F67" s="66">
        <v>384.58</v>
      </c>
      <c r="G67" s="66">
        <v>384.58</v>
      </c>
      <c r="H67" s="66">
        <v>384.58</v>
      </c>
      <c r="I67" s="66">
        <v>384.58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3" t="s">
        <v>608</v>
      </c>
      <c r="B68" s="35" t="s">
        <v>667</v>
      </c>
      <c r="C68" s="81"/>
      <c r="D68" s="73">
        <v>1066</v>
      </c>
      <c r="E68" s="66">
        <v>1066</v>
      </c>
      <c r="F68" s="66"/>
      <c r="G68" s="66"/>
      <c r="H68" s="66"/>
      <c r="I68" s="6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3" t="s">
        <v>610</v>
      </c>
      <c r="B69" s="35" t="s">
        <v>668</v>
      </c>
      <c r="C69" s="81"/>
      <c r="D69" s="73">
        <v>1830</v>
      </c>
      <c r="E69" s="66"/>
      <c r="F69" s="66"/>
      <c r="G69" s="66"/>
      <c r="H69" s="66"/>
      <c r="I69" s="6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32">
        <v>43820</v>
      </c>
      <c r="B70" s="35" t="s">
        <v>669</v>
      </c>
      <c r="C70" s="82" t="s">
        <v>281</v>
      </c>
      <c r="D70" s="73">
        <v>615.83000000000004</v>
      </c>
      <c r="E70" s="66">
        <v>615.83000000000004</v>
      </c>
      <c r="F70" s="66">
        <v>615.83000000000004</v>
      </c>
      <c r="G70" s="66">
        <v>615.83000000000004</v>
      </c>
      <c r="H70" s="66">
        <v>615.83000000000004</v>
      </c>
      <c r="I70" s="66">
        <v>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83" t="s">
        <v>282</v>
      </c>
      <c r="B71" s="84" t="s">
        <v>99</v>
      </c>
      <c r="C71" s="84"/>
      <c r="D71" s="78">
        <f t="shared" ref="D71:I71" si="3">SUM(D59:D70)</f>
        <v>11497.1</v>
      </c>
      <c r="E71" s="78">
        <f t="shared" si="3"/>
        <v>9667.1200000000008</v>
      </c>
      <c r="F71" s="78">
        <f t="shared" si="3"/>
        <v>5014.78</v>
      </c>
      <c r="G71" s="78">
        <f t="shared" si="3"/>
        <v>2330.7199999999998</v>
      </c>
      <c r="H71" s="78">
        <f t="shared" si="3"/>
        <v>2330.7199999999998</v>
      </c>
      <c r="I71" s="78">
        <f t="shared" si="3"/>
        <v>1131.8899999999999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62"/>
      <c r="B72" s="62"/>
      <c r="C72" s="6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1" t="s">
        <v>0</v>
      </c>
      <c r="B73" s="1" t="s">
        <v>1</v>
      </c>
      <c r="C73" s="1"/>
      <c r="D73" s="47"/>
      <c r="E73" s="47"/>
      <c r="F73" s="47"/>
      <c r="G73" s="47"/>
      <c r="H73" s="47"/>
      <c r="I73" s="4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6">
        <v>43878</v>
      </c>
      <c r="B74" s="7" t="s">
        <v>670</v>
      </c>
      <c r="C74" s="7"/>
      <c r="D74" s="31">
        <v>529.28</v>
      </c>
      <c r="E74" s="68">
        <v>529.28</v>
      </c>
      <c r="F74" s="68">
        <v>529.28</v>
      </c>
      <c r="G74" s="68">
        <v>529.28</v>
      </c>
      <c r="H74" s="68">
        <v>529.28</v>
      </c>
      <c r="I74" s="68">
        <v>529.28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6">
        <v>43829</v>
      </c>
      <c r="B75" s="7" t="s">
        <v>671</v>
      </c>
      <c r="C75" s="7"/>
      <c r="D75" s="31">
        <v>73.33</v>
      </c>
      <c r="E75" s="68">
        <v>73.37</v>
      </c>
      <c r="F75" s="68">
        <v>73.37</v>
      </c>
      <c r="G75" s="68">
        <v>73.37</v>
      </c>
      <c r="H75" s="68">
        <v>73.37</v>
      </c>
      <c r="I75" s="68">
        <v>73.37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21" t="s">
        <v>86</v>
      </c>
      <c r="B76" s="22" t="s">
        <v>87</v>
      </c>
      <c r="C76" s="22"/>
      <c r="D76" s="79">
        <f t="shared" ref="D76:I76" si="4">SUM(D74:D75)</f>
        <v>602.61</v>
      </c>
      <c r="E76" s="79">
        <f t="shared" si="4"/>
        <v>602.65</v>
      </c>
      <c r="F76" s="79">
        <f t="shared" si="4"/>
        <v>602.65</v>
      </c>
      <c r="G76" s="79">
        <f t="shared" si="4"/>
        <v>602.65</v>
      </c>
      <c r="H76" s="79">
        <f t="shared" si="4"/>
        <v>602.65</v>
      </c>
      <c r="I76" s="79">
        <f t="shared" si="4"/>
        <v>602.65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24" t="s">
        <v>79</v>
      </c>
      <c r="B77" s="24" t="s">
        <v>79</v>
      </c>
      <c r="C77" s="2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1" t="s">
        <v>0</v>
      </c>
      <c r="B78" s="1" t="s">
        <v>1</v>
      </c>
      <c r="C78" s="1" t="s">
        <v>1</v>
      </c>
      <c r="D78" s="47"/>
      <c r="E78" s="47"/>
      <c r="F78" s="47"/>
      <c r="G78" s="47"/>
      <c r="H78" s="47"/>
      <c r="I78" s="4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3" t="s">
        <v>90</v>
      </c>
      <c r="B79" s="10" t="s">
        <v>595</v>
      </c>
      <c r="C79" s="10" t="s">
        <v>92</v>
      </c>
      <c r="D79" s="37">
        <v>816.61</v>
      </c>
      <c r="E79" s="76">
        <v>816.61</v>
      </c>
      <c r="F79" s="76">
        <v>816.61</v>
      </c>
      <c r="G79" s="76">
        <v>816.61</v>
      </c>
      <c r="H79" s="76">
        <v>816.61</v>
      </c>
      <c r="I79" s="76">
        <v>816.61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21" t="s">
        <v>98</v>
      </c>
      <c r="B80" s="22" t="s">
        <v>381</v>
      </c>
      <c r="C80" s="22"/>
      <c r="D80" s="168">
        <f t="shared" ref="D80:I80" si="5">SUM(D79)</f>
        <v>816.61</v>
      </c>
      <c r="E80" s="168">
        <f t="shared" si="5"/>
        <v>816.61</v>
      </c>
      <c r="F80" s="168">
        <f t="shared" si="5"/>
        <v>816.61</v>
      </c>
      <c r="G80" s="168">
        <f t="shared" si="5"/>
        <v>816.61</v>
      </c>
      <c r="H80" s="168">
        <f t="shared" si="5"/>
        <v>816.61</v>
      </c>
      <c r="I80" s="168">
        <f t="shared" si="5"/>
        <v>816.61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24" t="s">
        <v>79</v>
      </c>
      <c r="B81" s="24" t="s">
        <v>79</v>
      </c>
      <c r="C81" s="2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1" t="s">
        <v>0</v>
      </c>
      <c r="B82" s="1" t="s">
        <v>1</v>
      </c>
      <c r="C82" s="1"/>
      <c r="D82" s="47"/>
      <c r="E82" s="47"/>
      <c r="F82" s="47"/>
      <c r="G82" s="47"/>
      <c r="H82" s="47"/>
      <c r="I82" s="4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6">
        <v>43715</v>
      </c>
      <c r="B83" s="19" t="s">
        <v>672</v>
      </c>
      <c r="C83" s="19"/>
      <c r="D83" s="53">
        <v>515</v>
      </c>
      <c r="E83" s="51">
        <v>515</v>
      </c>
      <c r="F83" s="51"/>
      <c r="G83" s="51"/>
      <c r="H83" s="51"/>
      <c r="I83" s="51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6">
        <v>43715</v>
      </c>
      <c r="B84" s="7" t="s">
        <v>673</v>
      </c>
      <c r="C84" s="7"/>
      <c r="D84" s="53">
        <v>1788.33</v>
      </c>
      <c r="E84" s="51">
        <v>1788.33</v>
      </c>
      <c r="F84" s="51"/>
      <c r="G84" s="51"/>
      <c r="H84" s="51"/>
      <c r="I84" s="51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21" t="s">
        <v>104</v>
      </c>
      <c r="B85" s="22" t="s">
        <v>105</v>
      </c>
      <c r="C85" s="22"/>
      <c r="D85" s="78">
        <f t="shared" ref="D85:I85" si="6">SUM(D83:D84)</f>
        <v>2303.33</v>
      </c>
      <c r="E85" s="59">
        <f t="shared" si="6"/>
        <v>2303.33</v>
      </c>
      <c r="F85" s="59">
        <f t="shared" si="6"/>
        <v>0</v>
      </c>
      <c r="G85" s="59">
        <f t="shared" si="6"/>
        <v>0</v>
      </c>
      <c r="H85" s="59">
        <f t="shared" si="6"/>
        <v>0</v>
      </c>
      <c r="I85" s="59">
        <f t="shared" si="6"/>
        <v>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1" t="s">
        <v>0</v>
      </c>
      <c r="B87" s="1" t="s">
        <v>1</v>
      </c>
      <c r="C87" s="1"/>
      <c r="D87" s="47"/>
      <c r="E87" s="47"/>
      <c r="F87" s="47"/>
      <c r="G87" s="47"/>
      <c r="H87" s="47"/>
      <c r="I87" s="4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1"/>
      <c r="B88" s="11" t="s">
        <v>194</v>
      </c>
      <c r="C88" s="1"/>
      <c r="D88" s="47">
        <v>14692.19</v>
      </c>
      <c r="E88" s="47"/>
      <c r="F88" s="47"/>
      <c r="G88" s="47"/>
      <c r="H88" s="47"/>
      <c r="I88" s="4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1"/>
      <c r="B89" s="85" t="s">
        <v>674</v>
      </c>
      <c r="C89" s="1"/>
      <c r="D89" s="47">
        <v>136.72999999999999</v>
      </c>
      <c r="E89" s="47"/>
      <c r="F89" s="47"/>
      <c r="G89" s="47"/>
      <c r="H89" s="47"/>
      <c r="I89" s="4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6"/>
      <c r="B90" s="11" t="s">
        <v>106</v>
      </c>
      <c r="C90" s="11"/>
      <c r="D90" s="47">
        <v>613.14</v>
      </c>
      <c r="E90" s="47"/>
      <c r="F90" s="47"/>
      <c r="G90" s="47"/>
      <c r="H90" s="47"/>
      <c r="I90" s="4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6"/>
      <c r="B91" s="11" t="s">
        <v>195</v>
      </c>
      <c r="C91" s="11"/>
      <c r="D91" s="47">
        <v>657.82</v>
      </c>
      <c r="E91" s="47"/>
      <c r="F91" s="47"/>
      <c r="G91" s="47"/>
      <c r="H91" s="47"/>
      <c r="I91" s="4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6"/>
      <c r="B92" s="11" t="s">
        <v>196</v>
      </c>
      <c r="C92" s="11"/>
      <c r="D92" s="47">
        <v>138.13999999999999</v>
      </c>
      <c r="E92" s="47"/>
      <c r="F92" s="47"/>
      <c r="G92" s="47"/>
      <c r="H92" s="47"/>
      <c r="I92" s="4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6"/>
      <c r="B93" s="11" t="s">
        <v>385</v>
      </c>
      <c r="C93" s="11"/>
      <c r="D93" s="47">
        <v>48.64</v>
      </c>
      <c r="E93" s="47"/>
      <c r="F93" s="47"/>
      <c r="G93" s="47"/>
      <c r="H93" s="47"/>
      <c r="I93" s="4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6"/>
      <c r="B94" s="11" t="s">
        <v>107</v>
      </c>
      <c r="C94" s="11"/>
      <c r="D94" s="47">
        <v>50.19</v>
      </c>
      <c r="E94" s="47"/>
      <c r="F94" s="47"/>
      <c r="G94" s="47"/>
      <c r="H94" s="47"/>
      <c r="I94" s="4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6"/>
      <c r="B95" s="11" t="s">
        <v>107</v>
      </c>
      <c r="C95" s="11"/>
      <c r="D95" s="47">
        <v>77.489999999999995</v>
      </c>
      <c r="E95" s="47"/>
      <c r="F95" s="47"/>
      <c r="G95" s="47"/>
      <c r="H95" s="47"/>
      <c r="I95" s="4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6"/>
      <c r="B96" s="11" t="s">
        <v>675</v>
      </c>
      <c r="C96" s="11"/>
      <c r="D96" s="47">
        <v>21.44</v>
      </c>
      <c r="E96" s="47"/>
      <c r="F96" s="47"/>
      <c r="G96" s="47"/>
      <c r="H96" s="47"/>
      <c r="I96" s="4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21"/>
      <c r="B97" s="22" t="s">
        <v>108</v>
      </c>
      <c r="C97" s="22"/>
      <c r="D97" s="59">
        <f t="shared" ref="D97:I97" si="7">SUM(D88:D96)</f>
        <v>16435.78</v>
      </c>
      <c r="E97" s="59">
        <f t="shared" si="7"/>
        <v>0</v>
      </c>
      <c r="F97" s="59">
        <f t="shared" si="7"/>
        <v>0</v>
      </c>
      <c r="G97" s="59">
        <f t="shared" si="7"/>
        <v>0</v>
      </c>
      <c r="H97" s="59">
        <f t="shared" si="7"/>
        <v>0</v>
      </c>
      <c r="I97" s="59">
        <f t="shared" si="7"/>
        <v>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38" t="s">
        <v>109</v>
      </c>
      <c r="D99" s="60">
        <f t="shared" ref="D99:I99" si="8">D56+D71+D76+D80+D85+D97+D41+D4</f>
        <v>56181.38</v>
      </c>
      <c r="E99" s="60">
        <f t="shared" si="8"/>
        <v>35121.86</v>
      </c>
      <c r="F99" s="60">
        <f t="shared" si="8"/>
        <v>27284.21</v>
      </c>
      <c r="G99" s="60">
        <f t="shared" si="8"/>
        <v>21847.059999999998</v>
      </c>
      <c r="H99" s="60">
        <f t="shared" si="8"/>
        <v>21170.59</v>
      </c>
      <c r="I99" s="60">
        <f t="shared" si="8"/>
        <v>17546.25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2"/>
      <c r="B101" s="2" t="s">
        <v>110</v>
      </c>
      <c r="C101" s="2"/>
      <c r="D101" s="58">
        <f t="shared" ref="D101:I101" si="9">D4+D14+D18</f>
        <v>2523.75</v>
      </c>
      <c r="E101" s="58">
        <f t="shared" si="9"/>
        <v>1313.75</v>
      </c>
      <c r="F101" s="58">
        <f t="shared" si="9"/>
        <v>1313.75</v>
      </c>
      <c r="G101" s="58">
        <f t="shared" si="9"/>
        <v>598.75</v>
      </c>
      <c r="H101" s="58">
        <f t="shared" si="9"/>
        <v>598.75</v>
      </c>
      <c r="I101" s="58">
        <f t="shared" si="9"/>
        <v>598.75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2"/>
      <c r="B102" s="2" t="s">
        <v>111</v>
      </c>
      <c r="C102" s="2"/>
      <c r="D102" s="49">
        <f t="shared" ref="D102:I102" si="10">1250+D51+D71+D80</f>
        <v>14162.710000000001</v>
      </c>
      <c r="E102" s="49">
        <f t="shared" si="10"/>
        <v>12332.730000000001</v>
      </c>
      <c r="F102" s="49">
        <f t="shared" si="10"/>
        <v>7680.3899999999994</v>
      </c>
      <c r="G102" s="49">
        <f t="shared" si="10"/>
        <v>4996.329999999999</v>
      </c>
      <c r="H102" s="49">
        <f t="shared" si="10"/>
        <v>4996.329999999999</v>
      </c>
      <c r="I102" s="49">
        <f t="shared" si="10"/>
        <v>3797.5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40" t="s">
        <v>112</v>
      </c>
      <c r="D104" s="61">
        <f t="shared" ref="D104:I104" si="11">D99-D101-D102</f>
        <v>39494.92</v>
      </c>
      <c r="E104" s="61">
        <f t="shared" si="11"/>
        <v>21475.379999999997</v>
      </c>
      <c r="F104" s="61">
        <f t="shared" si="11"/>
        <v>18290.07</v>
      </c>
      <c r="G104" s="61">
        <f t="shared" si="11"/>
        <v>16251.98</v>
      </c>
      <c r="H104" s="61">
        <f t="shared" si="11"/>
        <v>15575.510000000002</v>
      </c>
      <c r="I104" s="61">
        <f t="shared" si="11"/>
        <v>13150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8" width="12" customWidth="1"/>
    <col min="9" max="25" width="8" customWidth="1"/>
  </cols>
  <sheetData>
    <row r="1" spans="1:25" ht="14.25" customHeight="1" x14ac:dyDescent="0.2">
      <c r="A1" s="1" t="s">
        <v>0</v>
      </c>
      <c r="B1" s="1" t="s">
        <v>1</v>
      </c>
      <c r="C1" s="1"/>
      <c r="D1" s="41" t="s">
        <v>303</v>
      </c>
      <c r="E1" s="41" t="s">
        <v>304</v>
      </c>
      <c r="F1" s="41" t="s">
        <v>2</v>
      </c>
      <c r="G1" s="41" t="s">
        <v>114</v>
      </c>
      <c r="H1" s="41" t="s">
        <v>197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x14ac:dyDescent="0.2">
      <c r="A2" s="6">
        <v>44056</v>
      </c>
      <c r="B2" s="7" t="s">
        <v>676</v>
      </c>
      <c r="C2" s="7"/>
      <c r="D2" s="31">
        <v>224.7</v>
      </c>
      <c r="E2" s="68">
        <v>224.7</v>
      </c>
      <c r="F2" s="68">
        <v>224.7</v>
      </c>
      <c r="G2" s="68">
        <v>224.7</v>
      </c>
      <c r="H2" s="68">
        <v>224.7</v>
      </c>
      <c r="I2" s="68">
        <v>224.7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">
      <c r="A3" s="6">
        <v>44045</v>
      </c>
      <c r="B3" s="7" t="s">
        <v>677</v>
      </c>
      <c r="C3" s="7"/>
      <c r="D3" s="31">
        <v>340</v>
      </c>
      <c r="E3" s="68">
        <v>340</v>
      </c>
      <c r="F3" s="68">
        <v>340</v>
      </c>
      <c r="G3" s="68">
        <v>340</v>
      </c>
      <c r="H3" s="68">
        <v>340</v>
      </c>
      <c r="I3" s="68">
        <v>340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x14ac:dyDescent="0.2">
      <c r="A4" s="6">
        <v>44044</v>
      </c>
      <c r="B4" s="7" t="s">
        <v>600</v>
      </c>
      <c r="C4" s="7"/>
      <c r="D4" s="31">
        <v>1490</v>
      </c>
      <c r="E4" s="68"/>
      <c r="F4" s="68"/>
      <c r="G4" s="68"/>
      <c r="H4" s="6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x14ac:dyDescent="0.2">
      <c r="A5" s="6">
        <v>44040</v>
      </c>
      <c r="B5" s="7" t="s">
        <v>678</v>
      </c>
      <c r="C5" s="7"/>
      <c r="D5" s="31">
        <v>598.75</v>
      </c>
      <c r="E5" s="68">
        <v>598.75</v>
      </c>
      <c r="F5" s="68">
        <v>598.75</v>
      </c>
      <c r="G5" s="68">
        <v>598.75</v>
      </c>
      <c r="H5" s="68">
        <v>598.75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25" customHeight="1" x14ac:dyDescent="0.2">
      <c r="A6" s="6">
        <v>44030</v>
      </c>
      <c r="B6" s="7" t="s">
        <v>679</v>
      </c>
      <c r="C6" s="7"/>
      <c r="D6" s="31">
        <v>715</v>
      </c>
      <c r="E6" s="68">
        <v>715</v>
      </c>
      <c r="F6" s="68"/>
      <c r="G6" s="68"/>
      <c r="H6" s="6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 x14ac:dyDescent="0.2">
      <c r="A7" s="21" t="s">
        <v>619</v>
      </c>
      <c r="B7" s="22" t="s">
        <v>87</v>
      </c>
      <c r="C7" s="22"/>
      <c r="D7" s="79">
        <f t="shared" ref="D7:I7" si="0">SUM(D2:D6)</f>
        <v>3368.45</v>
      </c>
      <c r="E7" s="79">
        <f t="shared" si="0"/>
        <v>1878.45</v>
      </c>
      <c r="F7" s="79">
        <f t="shared" si="0"/>
        <v>1163.45</v>
      </c>
      <c r="G7" s="79">
        <f t="shared" si="0"/>
        <v>1163.45</v>
      </c>
      <c r="H7" s="79">
        <f t="shared" si="0"/>
        <v>1163.45</v>
      </c>
      <c r="I7" s="79">
        <f t="shared" si="0"/>
        <v>564.70000000000005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2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3.5" customHeight="1" x14ac:dyDescent="0.2">
      <c r="A9" s="1" t="s">
        <v>0</v>
      </c>
      <c r="B9" s="1" t="s">
        <v>113</v>
      </c>
      <c r="C9" s="1" t="s">
        <v>1</v>
      </c>
      <c r="D9" s="41" t="s">
        <v>303</v>
      </c>
      <c r="E9" s="41" t="s">
        <v>304</v>
      </c>
      <c r="F9" s="41" t="s">
        <v>2</v>
      </c>
      <c r="G9" s="41" t="s">
        <v>114</v>
      </c>
      <c r="H9" s="41" t="s">
        <v>197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3.5" customHeight="1" x14ac:dyDescent="0.2">
      <c r="A10" s="6"/>
      <c r="B10" s="4"/>
      <c r="C10" s="47"/>
      <c r="D10" s="42"/>
      <c r="E10" s="42"/>
      <c r="F10" s="42"/>
      <c r="G10" s="42"/>
      <c r="H10" s="42"/>
      <c r="I10" s="86"/>
      <c r="J10" s="8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3.5" customHeight="1" x14ac:dyDescent="0.2">
      <c r="A11" s="6"/>
      <c r="B11" s="4" t="s">
        <v>680</v>
      </c>
      <c r="C11" s="47"/>
      <c r="D11" s="42">
        <v>-160</v>
      </c>
      <c r="E11" s="42"/>
      <c r="F11" s="42"/>
      <c r="G11" s="42"/>
      <c r="H11" s="42"/>
      <c r="I11" s="86"/>
      <c r="J11" s="8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3.5" customHeight="1" x14ac:dyDescent="0.2">
      <c r="A12" s="6"/>
      <c r="B12" s="4" t="s">
        <v>132</v>
      </c>
      <c r="C12" s="47"/>
      <c r="D12" s="42">
        <v>-303.06</v>
      </c>
      <c r="E12" s="42"/>
      <c r="F12" s="42"/>
      <c r="G12" s="42"/>
      <c r="H12" s="42"/>
      <c r="I12" s="86"/>
      <c r="J12" s="8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3.5" customHeight="1" x14ac:dyDescent="0.2">
      <c r="A13" s="6"/>
      <c r="B13" s="4" t="s">
        <v>681</v>
      </c>
      <c r="C13" s="47"/>
      <c r="D13" s="42">
        <v>800</v>
      </c>
      <c r="E13" s="42"/>
      <c r="F13" s="42"/>
      <c r="G13" s="42"/>
      <c r="H13" s="42"/>
      <c r="I13" s="86"/>
      <c r="J13" s="8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3.5" customHeight="1" x14ac:dyDescent="0.2">
      <c r="A14" s="6"/>
      <c r="B14" s="4" t="s">
        <v>150</v>
      </c>
      <c r="C14" s="47"/>
      <c r="D14" s="42">
        <v>960</v>
      </c>
      <c r="E14" s="42"/>
      <c r="F14" s="42"/>
      <c r="G14" s="42"/>
      <c r="H14" s="42"/>
      <c r="I14" s="86"/>
      <c r="J14" s="8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3.5" customHeight="1" x14ac:dyDescent="0.2">
      <c r="A15" s="6">
        <v>44069</v>
      </c>
      <c r="B15" s="4" t="s">
        <v>539</v>
      </c>
      <c r="C15" s="47"/>
      <c r="D15" s="42">
        <v>1515.32</v>
      </c>
      <c r="E15" s="42"/>
      <c r="F15" s="42"/>
      <c r="G15" s="42"/>
      <c r="H15" s="42"/>
      <c r="I15" s="86"/>
      <c r="J15" s="86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3.5" customHeight="1" x14ac:dyDescent="0.2">
      <c r="A16" s="6">
        <v>44066</v>
      </c>
      <c r="B16" s="4" t="s">
        <v>682</v>
      </c>
      <c r="C16" s="47"/>
      <c r="D16" s="42">
        <v>1451.81</v>
      </c>
      <c r="E16" s="42"/>
      <c r="F16" s="42"/>
      <c r="G16" s="42"/>
      <c r="H16" s="42"/>
      <c r="I16" s="86"/>
      <c r="J16" s="8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3.5" customHeight="1" x14ac:dyDescent="0.2">
      <c r="A17" s="6"/>
      <c r="B17" s="4" t="s">
        <v>392</v>
      </c>
      <c r="C17" s="47"/>
      <c r="D17" s="42">
        <v>-200</v>
      </c>
      <c r="E17" s="42"/>
      <c r="F17" s="42"/>
      <c r="G17" s="42"/>
      <c r="H17" s="42"/>
      <c r="I17" s="86"/>
      <c r="J17" s="8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3.5" customHeight="1" x14ac:dyDescent="0.2">
      <c r="A18" s="6"/>
      <c r="B18" s="4" t="s">
        <v>51</v>
      </c>
      <c r="C18" s="47"/>
      <c r="D18" s="42">
        <v>264.79000000000002</v>
      </c>
      <c r="E18" s="42">
        <v>264.79000000000002</v>
      </c>
      <c r="F18" s="42">
        <v>264.79000000000002</v>
      </c>
      <c r="G18" s="42"/>
      <c r="H18" s="42"/>
      <c r="I18" s="86"/>
      <c r="J18" s="8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3.5" customHeight="1" x14ac:dyDescent="0.2">
      <c r="A19" s="6"/>
      <c r="B19" s="4" t="s">
        <v>683</v>
      </c>
      <c r="C19" s="47" t="s">
        <v>684</v>
      </c>
      <c r="D19" s="42">
        <v>650</v>
      </c>
      <c r="E19" s="42">
        <v>650</v>
      </c>
      <c r="F19" s="42"/>
      <c r="G19" s="42"/>
      <c r="H19" s="42"/>
      <c r="I19" s="86"/>
      <c r="J19" s="86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3.5" customHeight="1" x14ac:dyDescent="0.2">
      <c r="A20" s="6"/>
      <c r="B20" s="4" t="s">
        <v>685</v>
      </c>
      <c r="C20" s="47" t="s">
        <v>27</v>
      </c>
      <c r="D20" s="42">
        <v>594.55999999999995</v>
      </c>
      <c r="E20" s="42">
        <v>594.55999999999995</v>
      </c>
      <c r="F20" s="42">
        <v>594.55999999999995</v>
      </c>
      <c r="G20" s="42"/>
      <c r="H20" s="42"/>
      <c r="I20" s="86"/>
      <c r="J20" s="86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3.5" customHeight="1" x14ac:dyDescent="0.2">
      <c r="A21" s="6"/>
      <c r="B21" s="4" t="s">
        <v>539</v>
      </c>
      <c r="C21" s="47"/>
      <c r="D21" s="42">
        <v>2944.69</v>
      </c>
      <c r="E21" s="42"/>
      <c r="F21" s="42"/>
      <c r="G21" s="42"/>
      <c r="H21" s="42"/>
      <c r="I21" s="86"/>
      <c r="J21" s="8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3.5" customHeight="1" x14ac:dyDescent="0.2">
      <c r="A22" s="6"/>
      <c r="B22" s="4" t="s">
        <v>686</v>
      </c>
      <c r="C22" s="47"/>
      <c r="D22" s="42">
        <v>463.34</v>
      </c>
      <c r="E22" s="42">
        <v>463.34</v>
      </c>
      <c r="F22" s="42">
        <v>463.34</v>
      </c>
      <c r="G22" s="42"/>
      <c r="H22" s="42"/>
      <c r="I22" s="86"/>
      <c r="J22" s="8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3.5" customHeight="1" x14ac:dyDescent="0.2">
      <c r="A23" s="6"/>
      <c r="B23" s="4" t="s">
        <v>687</v>
      </c>
      <c r="C23" s="47"/>
      <c r="D23" s="42">
        <v>263.33999999999997</v>
      </c>
      <c r="E23" s="42">
        <v>263.33999999999997</v>
      </c>
      <c r="F23" s="42">
        <v>263.33999999999997</v>
      </c>
      <c r="G23" s="42"/>
      <c r="H23" s="42"/>
      <c r="I23" s="86"/>
      <c r="J23" s="8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3.5" customHeight="1" x14ac:dyDescent="0.2">
      <c r="A24" s="6"/>
      <c r="B24" s="4" t="s">
        <v>688</v>
      </c>
      <c r="C24" s="47"/>
      <c r="D24" s="42">
        <v>560.94000000000005</v>
      </c>
      <c r="E24" s="42"/>
      <c r="F24" s="42"/>
      <c r="G24" s="42"/>
      <c r="H24" s="42"/>
      <c r="I24" s="86"/>
      <c r="J24" s="8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3.5" customHeight="1" x14ac:dyDescent="0.2">
      <c r="A25" s="6">
        <v>44065</v>
      </c>
      <c r="B25" s="4" t="s">
        <v>624</v>
      </c>
      <c r="C25" s="47"/>
      <c r="D25" s="42">
        <v>1000</v>
      </c>
      <c r="E25" s="42"/>
      <c r="F25" s="42"/>
      <c r="G25" s="42"/>
      <c r="H25" s="42"/>
      <c r="I25" s="86"/>
      <c r="J25" s="8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3.5" customHeight="1" x14ac:dyDescent="0.2">
      <c r="A26" s="6">
        <v>44061</v>
      </c>
      <c r="B26" s="4" t="s">
        <v>539</v>
      </c>
      <c r="C26" s="47"/>
      <c r="D26" s="42">
        <v>1466.86</v>
      </c>
      <c r="E26" s="42"/>
      <c r="F26" s="42"/>
      <c r="G26" s="42"/>
      <c r="H26" s="42"/>
      <c r="I26" s="86"/>
      <c r="J26" s="8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3.5" customHeight="1" x14ac:dyDescent="0.2">
      <c r="A27" s="6">
        <v>44059</v>
      </c>
      <c r="B27" s="4" t="s">
        <v>74</v>
      </c>
      <c r="C27" s="47"/>
      <c r="D27" s="42">
        <v>928.4</v>
      </c>
      <c r="E27" s="42"/>
      <c r="F27" s="42"/>
      <c r="G27" s="42"/>
      <c r="H27" s="42"/>
      <c r="I27" s="86"/>
      <c r="J27" s="8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3.5" customHeight="1" x14ac:dyDescent="0.2">
      <c r="A28" s="6">
        <v>44054</v>
      </c>
      <c r="B28" s="4" t="s">
        <v>689</v>
      </c>
      <c r="C28" s="47"/>
      <c r="D28" s="42">
        <v>237</v>
      </c>
      <c r="E28" s="42">
        <v>237</v>
      </c>
      <c r="F28" s="42">
        <v>237</v>
      </c>
      <c r="G28" s="42">
        <v>237</v>
      </c>
      <c r="H28" s="42">
        <v>237</v>
      </c>
      <c r="I28" s="42">
        <v>237</v>
      </c>
      <c r="J28" s="86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3.5" customHeight="1" x14ac:dyDescent="0.2">
      <c r="A29" s="6">
        <v>44047</v>
      </c>
      <c r="B29" s="4" t="s">
        <v>690</v>
      </c>
      <c r="C29" s="47"/>
      <c r="D29" s="42">
        <v>511.7</v>
      </c>
      <c r="E29" s="42">
        <v>511.7</v>
      </c>
      <c r="F29" s="42">
        <v>511.7</v>
      </c>
      <c r="G29" s="42">
        <v>511.7</v>
      </c>
      <c r="H29" s="42">
        <v>511.7</v>
      </c>
      <c r="I29" s="42">
        <v>511.7</v>
      </c>
      <c r="J29" s="4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3.5" customHeight="1" x14ac:dyDescent="0.2">
      <c r="A30" s="6">
        <v>44046</v>
      </c>
      <c r="B30" s="4"/>
      <c r="C30" s="47"/>
      <c r="D30" s="42"/>
      <c r="E30" s="42"/>
      <c r="F30" s="42"/>
      <c r="G30" s="41"/>
      <c r="H30" s="4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3.5" customHeight="1" x14ac:dyDescent="0.2">
      <c r="A31" s="6">
        <v>44046</v>
      </c>
      <c r="B31" s="4" t="s">
        <v>691</v>
      </c>
      <c r="C31" s="47"/>
      <c r="D31" s="42">
        <v>322.35000000000002</v>
      </c>
      <c r="E31" s="42">
        <v>322.35000000000002</v>
      </c>
      <c r="F31" s="42">
        <v>322.35000000000002</v>
      </c>
      <c r="G31" s="41"/>
      <c r="H31" s="4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3.5" customHeight="1" x14ac:dyDescent="0.2">
      <c r="A32" s="6">
        <v>44045</v>
      </c>
      <c r="B32" s="4" t="s">
        <v>692</v>
      </c>
      <c r="C32" s="47"/>
      <c r="D32" s="42">
        <v>740.74</v>
      </c>
      <c r="E32" s="41"/>
      <c r="F32" s="41"/>
      <c r="G32" s="41"/>
      <c r="H32" s="4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3.5" customHeight="1" x14ac:dyDescent="0.2">
      <c r="A33" s="6">
        <v>44045</v>
      </c>
      <c r="B33" s="4" t="s">
        <v>535</v>
      </c>
      <c r="C33" s="47"/>
      <c r="D33" s="42">
        <v>533.15</v>
      </c>
      <c r="E33" s="41"/>
      <c r="F33" s="41"/>
      <c r="G33" s="41"/>
      <c r="H33" s="4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3.5" customHeight="1" x14ac:dyDescent="0.2">
      <c r="A34" s="6">
        <v>44044</v>
      </c>
      <c r="B34" s="4" t="s">
        <v>632</v>
      </c>
      <c r="C34" s="47"/>
      <c r="D34" s="42"/>
      <c r="E34" s="41"/>
      <c r="F34" s="41"/>
      <c r="G34" s="41"/>
      <c r="H34" s="4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3.5" customHeight="1" x14ac:dyDescent="0.2">
      <c r="A35" s="6">
        <v>44043</v>
      </c>
      <c r="B35" s="4" t="s">
        <v>539</v>
      </c>
      <c r="C35" s="47"/>
      <c r="D35" s="42">
        <v>2016</v>
      </c>
      <c r="E35" s="41"/>
      <c r="F35" s="41"/>
      <c r="G35" s="41"/>
      <c r="H35" s="4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3.5" customHeight="1" x14ac:dyDescent="0.2">
      <c r="A36" s="6">
        <v>44043</v>
      </c>
      <c r="B36" s="4" t="s">
        <v>693</v>
      </c>
      <c r="C36" s="47" t="s">
        <v>694</v>
      </c>
      <c r="D36" s="42">
        <v>1495</v>
      </c>
      <c r="E36" s="42">
        <v>1495</v>
      </c>
      <c r="F36" s="42">
        <v>1495</v>
      </c>
      <c r="G36" s="42">
        <v>1495</v>
      </c>
      <c r="H36" s="42">
        <v>1495</v>
      </c>
      <c r="I36" s="42">
        <v>1495</v>
      </c>
      <c r="J36" s="42">
        <v>1495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3.5" customHeight="1" x14ac:dyDescent="0.2">
      <c r="A37" s="6">
        <v>44026</v>
      </c>
      <c r="B37" s="4" t="s">
        <v>695</v>
      </c>
      <c r="C37" s="47" t="s">
        <v>626</v>
      </c>
      <c r="D37" s="73">
        <v>225</v>
      </c>
      <c r="E37" s="42">
        <v>225</v>
      </c>
      <c r="F37" s="42">
        <v>225</v>
      </c>
      <c r="G37" s="42">
        <v>225</v>
      </c>
      <c r="H37" s="42">
        <v>225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3.5" customHeight="1" x14ac:dyDescent="0.2">
      <c r="A38" s="6">
        <v>44025</v>
      </c>
      <c r="B38" s="4" t="s">
        <v>627</v>
      </c>
      <c r="C38" s="47" t="s">
        <v>628</v>
      </c>
      <c r="D38" s="42">
        <v>257.77999999999997</v>
      </c>
      <c r="E38" s="42">
        <v>257.77999999999997</v>
      </c>
      <c r="F38" s="42">
        <v>257.77999999999997</v>
      </c>
      <c r="G38" s="42">
        <v>257.77999999999997</v>
      </c>
      <c r="H38" s="42">
        <v>257.77999999999997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3.5" customHeight="1" x14ac:dyDescent="0.2">
      <c r="A39" s="6">
        <v>44022</v>
      </c>
      <c r="B39" s="4" t="s">
        <v>629</v>
      </c>
      <c r="C39" s="47"/>
      <c r="D39" s="42"/>
      <c r="E39" s="41"/>
      <c r="F39" s="41"/>
      <c r="G39" s="41"/>
      <c r="H39" s="4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3.5" customHeight="1" x14ac:dyDescent="0.2">
      <c r="A40" s="6">
        <v>44020</v>
      </c>
      <c r="B40" s="4" t="s">
        <v>630</v>
      </c>
      <c r="C40" s="47"/>
      <c r="D40" s="42">
        <v>585</v>
      </c>
      <c r="E40" s="42">
        <v>585</v>
      </c>
      <c r="F40" s="42"/>
      <c r="G40" s="42"/>
      <c r="H40" s="4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3.5" customHeight="1" x14ac:dyDescent="0.2">
      <c r="A41" s="6">
        <v>44020</v>
      </c>
      <c r="B41" s="4" t="s">
        <v>631</v>
      </c>
      <c r="C41" s="47"/>
      <c r="D41" s="42">
        <v>50</v>
      </c>
      <c r="E41" s="42">
        <v>50</v>
      </c>
      <c r="F41" s="42">
        <v>50</v>
      </c>
      <c r="G41" s="42">
        <v>50</v>
      </c>
      <c r="H41" s="42">
        <v>50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3.5" customHeight="1" x14ac:dyDescent="0.2">
      <c r="A42" s="6">
        <v>44018</v>
      </c>
      <c r="B42" s="4" t="s">
        <v>632</v>
      </c>
      <c r="C42" s="47"/>
      <c r="D42" s="42"/>
      <c r="E42" s="41"/>
      <c r="F42" s="41"/>
      <c r="G42" s="41"/>
      <c r="H42" s="4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3.5" customHeight="1" x14ac:dyDescent="0.2">
      <c r="A43" s="6">
        <v>44015</v>
      </c>
      <c r="B43" s="4" t="s">
        <v>633</v>
      </c>
      <c r="C43" s="47" t="s">
        <v>563</v>
      </c>
      <c r="D43" s="42"/>
      <c r="E43" s="41"/>
      <c r="F43" s="41"/>
      <c r="G43" s="41"/>
      <c r="H43" s="4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3.5" customHeight="1" x14ac:dyDescent="0.2">
      <c r="A44" s="6">
        <v>44008</v>
      </c>
      <c r="B44" s="4" t="s">
        <v>634</v>
      </c>
      <c r="C44" s="47" t="s">
        <v>560</v>
      </c>
      <c r="D44" s="42">
        <v>506.32</v>
      </c>
      <c r="E44" s="42"/>
      <c r="F44" s="42"/>
      <c r="G44" s="42"/>
      <c r="H44" s="4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3.5" customHeight="1" x14ac:dyDescent="0.2">
      <c r="A45" s="6">
        <v>43986</v>
      </c>
      <c r="B45" s="4" t="s">
        <v>635</v>
      </c>
      <c r="C45" s="47" t="s">
        <v>565</v>
      </c>
      <c r="D45" s="42">
        <v>516.66</v>
      </c>
      <c r="E45" s="42">
        <v>516.66</v>
      </c>
      <c r="F45" s="42">
        <v>516.66</v>
      </c>
      <c r="G45" s="42">
        <v>516.66</v>
      </c>
      <c r="H45" s="4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3.5" customHeight="1" x14ac:dyDescent="0.2">
      <c r="A46" s="6">
        <v>43984</v>
      </c>
      <c r="B46" s="4" t="s">
        <v>636</v>
      </c>
      <c r="C46" s="47" t="s">
        <v>567</v>
      </c>
      <c r="D46" s="66">
        <v>699.85</v>
      </c>
      <c r="E46" s="66">
        <v>699.85</v>
      </c>
      <c r="F46" s="66">
        <v>699.85</v>
      </c>
      <c r="G46" s="66">
        <v>699.85</v>
      </c>
      <c r="H46" s="4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3.5" customHeight="1" x14ac:dyDescent="0.2">
      <c r="A47" s="6">
        <v>43974</v>
      </c>
      <c r="B47" s="4" t="s">
        <v>637</v>
      </c>
      <c r="C47" s="47" t="s">
        <v>572</v>
      </c>
      <c r="D47" s="42"/>
      <c r="E47" s="42"/>
      <c r="F47" s="42"/>
      <c r="G47" s="42"/>
      <c r="H47" s="4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3.5" customHeight="1" x14ac:dyDescent="0.2">
      <c r="A48" s="6">
        <v>43966</v>
      </c>
      <c r="B48" s="4" t="s">
        <v>638</v>
      </c>
      <c r="C48" s="47" t="s">
        <v>533</v>
      </c>
      <c r="D48" s="42">
        <v>680</v>
      </c>
      <c r="E48" s="42">
        <v>680</v>
      </c>
      <c r="F48" s="42">
        <v>680</v>
      </c>
      <c r="G48" s="42">
        <v>680</v>
      </c>
      <c r="H48" s="42">
        <v>680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3.5" customHeight="1" x14ac:dyDescent="0.2">
      <c r="A49" s="6">
        <v>43963</v>
      </c>
      <c r="B49" s="4" t="s">
        <v>639</v>
      </c>
      <c r="C49" s="47" t="s">
        <v>534</v>
      </c>
      <c r="D49" s="42">
        <v>248.75</v>
      </c>
      <c r="E49" s="42">
        <v>248.75</v>
      </c>
      <c r="F49" s="42">
        <v>248.75</v>
      </c>
      <c r="G49" s="42">
        <v>248.75</v>
      </c>
      <c r="H49" s="42">
        <v>248.75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3.5" customHeight="1" x14ac:dyDescent="0.2">
      <c r="A50" s="6">
        <v>43953</v>
      </c>
      <c r="B50" s="4" t="s">
        <v>640</v>
      </c>
      <c r="C50" s="47"/>
      <c r="D50" s="42"/>
      <c r="E50" s="42"/>
      <c r="F50" s="42"/>
      <c r="G50" s="42"/>
      <c r="H50" s="4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3.5" customHeight="1" x14ac:dyDescent="0.2">
      <c r="A51" s="6">
        <v>43951</v>
      </c>
      <c r="B51" s="4" t="s">
        <v>696</v>
      </c>
      <c r="C51" s="47" t="s">
        <v>642</v>
      </c>
      <c r="D51" s="42">
        <v>1925.22</v>
      </c>
      <c r="E51" s="42">
        <v>1925.22</v>
      </c>
      <c r="F51" s="42">
        <v>1925.22</v>
      </c>
      <c r="G51" s="42">
        <v>1925.22</v>
      </c>
      <c r="H51" s="42">
        <v>1925.22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 x14ac:dyDescent="0.2">
      <c r="A52" s="13">
        <v>43946</v>
      </c>
      <c r="B52" s="28" t="s">
        <v>643</v>
      </c>
      <c r="C52" s="75" t="s">
        <v>538</v>
      </c>
      <c r="D52" s="73">
        <v>2892.34</v>
      </c>
      <c r="E52" s="73">
        <v>2892.34</v>
      </c>
      <c r="F52" s="73">
        <v>2892.34</v>
      </c>
      <c r="G52" s="73">
        <v>2892.34</v>
      </c>
      <c r="H52" s="73">
        <v>2892.34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 x14ac:dyDescent="0.2">
      <c r="A53" s="6">
        <v>43865</v>
      </c>
      <c r="B53" s="4" t="s">
        <v>644</v>
      </c>
      <c r="C53" s="47" t="s">
        <v>403</v>
      </c>
      <c r="D53" s="42">
        <v>594.08000000000004</v>
      </c>
      <c r="E53" s="42">
        <v>594.08000000000004</v>
      </c>
      <c r="F53" s="42">
        <v>594.08000000000004</v>
      </c>
      <c r="G53" s="42">
        <v>594.08000000000004</v>
      </c>
      <c r="H53" s="42">
        <v>594.08000000000004</v>
      </c>
      <c r="I53" s="42">
        <v>594.08000000000004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 x14ac:dyDescent="0.2">
      <c r="A54" s="6">
        <v>43863</v>
      </c>
      <c r="B54" s="4" t="s">
        <v>645</v>
      </c>
      <c r="C54" s="47"/>
      <c r="D54" s="42">
        <v>61.66</v>
      </c>
      <c r="E54" s="42">
        <v>61.66</v>
      </c>
      <c r="F54" s="42">
        <v>61.66</v>
      </c>
      <c r="G54" s="42">
        <v>61.66</v>
      </c>
      <c r="H54" s="42">
        <v>61.66</v>
      </c>
      <c r="I54" s="42">
        <v>61.66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 x14ac:dyDescent="0.2">
      <c r="A55" s="6">
        <v>43862</v>
      </c>
      <c r="B55" s="4" t="s">
        <v>646</v>
      </c>
      <c r="C55" s="47" t="s">
        <v>408</v>
      </c>
      <c r="D55" s="42">
        <v>749.91</v>
      </c>
      <c r="E55" s="42">
        <v>749.91</v>
      </c>
      <c r="F55" s="42">
        <v>749.91</v>
      </c>
      <c r="G55" s="42">
        <v>749.91</v>
      </c>
      <c r="H55" s="42">
        <v>749.91</v>
      </c>
      <c r="I55" s="42">
        <v>749.91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 x14ac:dyDescent="0.2">
      <c r="A56" s="6">
        <v>43849</v>
      </c>
      <c r="B56" s="4" t="s">
        <v>647</v>
      </c>
      <c r="C56" s="47" t="s">
        <v>306</v>
      </c>
      <c r="D56" s="42">
        <v>416.62</v>
      </c>
      <c r="E56" s="42">
        <v>416.62</v>
      </c>
      <c r="F56" s="42">
        <v>416.62</v>
      </c>
      <c r="G56" s="42">
        <v>416.62</v>
      </c>
      <c r="H56" s="42">
        <v>416.62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 x14ac:dyDescent="0.2">
      <c r="A57" s="6">
        <v>43826</v>
      </c>
      <c r="B57" s="4" t="s">
        <v>648</v>
      </c>
      <c r="C57" s="47" t="s">
        <v>418</v>
      </c>
      <c r="D57" s="42">
        <v>974.55</v>
      </c>
      <c r="E57" s="42">
        <v>974.55</v>
      </c>
      <c r="F57" s="42">
        <v>974.55</v>
      </c>
      <c r="G57" s="42">
        <v>974.55</v>
      </c>
      <c r="H57" s="42">
        <v>974.55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 x14ac:dyDescent="0.2">
      <c r="A58" s="3" t="s">
        <v>199</v>
      </c>
      <c r="B58" s="4" t="s">
        <v>649</v>
      </c>
      <c r="C58" s="47"/>
      <c r="D58" s="42">
        <v>183.33</v>
      </c>
      <c r="E58" s="42">
        <v>183.33</v>
      </c>
      <c r="F58" s="42">
        <v>183.33</v>
      </c>
      <c r="G58" s="42">
        <v>183.33</v>
      </c>
      <c r="H58" s="4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 x14ac:dyDescent="0.2">
      <c r="A59" s="3" t="s">
        <v>207</v>
      </c>
      <c r="B59" s="4" t="s">
        <v>650</v>
      </c>
      <c r="C59" s="47" t="s">
        <v>211</v>
      </c>
      <c r="D59" s="42">
        <v>375</v>
      </c>
      <c r="E59" s="42">
        <v>375</v>
      </c>
      <c r="F59" s="42">
        <v>375</v>
      </c>
      <c r="G59" s="42">
        <v>375</v>
      </c>
      <c r="H59" s="4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 x14ac:dyDescent="0.2">
      <c r="A60" s="3" t="s">
        <v>237</v>
      </c>
      <c r="B60" s="4" t="s">
        <v>238</v>
      </c>
      <c r="C60" s="47"/>
      <c r="D60" s="73">
        <v>308.31</v>
      </c>
      <c r="E60" s="42">
        <v>149</v>
      </c>
      <c r="F60" s="42">
        <v>149</v>
      </c>
      <c r="G60" s="42">
        <v>149</v>
      </c>
      <c r="H60" s="47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 x14ac:dyDescent="0.2">
      <c r="A61" s="3" t="s">
        <v>239</v>
      </c>
      <c r="B61" s="4" t="s">
        <v>148</v>
      </c>
      <c r="C61" s="47"/>
      <c r="D61" s="73">
        <v>369</v>
      </c>
      <c r="E61" s="42">
        <v>369</v>
      </c>
      <c r="F61" s="42">
        <v>369</v>
      </c>
      <c r="G61" s="42">
        <v>369</v>
      </c>
      <c r="H61" s="47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 x14ac:dyDescent="0.2">
      <c r="A62" s="3" t="s">
        <v>241</v>
      </c>
      <c r="B62" s="4" t="s">
        <v>586</v>
      </c>
      <c r="C62" s="47" t="s">
        <v>242</v>
      </c>
      <c r="D62" s="42">
        <v>132.66999999999999</v>
      </c>
      <c r="E62" s="42">
        <v>132.66999999999999</v>
      </c>
      <c r="F62" s="42">
        <v>132.66999999999999</v>
      </c>
      <c r="G62" s="42">
        <v>132.66999999999999</v>
      </c>
      <c r="H62" s="47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 x14ac:dyDescent="0.2">
      <c r="A63" s="3" t="s">
        <v>246</v>
      </c>
      <c r="B63" s="4" t="s">
        <v>141</v>
      </c>
      <c r="C63" s="47" t="s">
        <v>41</v>
      </c>
      <c r="D63" s="73">
        <v>2038</v>
      </c>
      <c r="E63" s="42">
        <v>1318</v>
      </c>
      <c r="F63" s="42">
        <v>1318</v>
      </c>
      <c r="G63" s="42">
        <v>1318</v>
      </c>
      <c r="H63" s="42">
        <v>1318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 x14ac:dyDescent="0.2">
      <c r="A64" s="3" t="s">
        <v>246</v>
      </c>
      <c r="B64" s="4" t="s">
        <v>155</v>
      </c>
      <c r="C64" s="47" t="s">
        <v>40</v>
      </c>
      <c r="D64" s="73">
        <v>2563</v>
      </c>
      <c r="E64" s="42">
        <v>2136.89</v>
      </c>
      <c r="F64" s="42">
        <v>2136.89</v>
      </c>
      <c r="G64" s="42">
        <v>2136.89</v>
      </c>
      <c r="H64" s="42">
        <v>2136.89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 x14ac:dyDescent="0.2">
      <c r="A65" s="3" t="s">
        <v>115</v>
      </c>
      <c r="B65" s="4" t="s">
        <v>651</v>
      </c>
      <c r="C65" s="47" t="s">
        <v>117</v>
      </c>
      <c r="D65" s="42">
        <v>35.14</v>
      </c>
      <c r="E65" s="42">
        <v>35.14</v>
      </c>
      <c r="F65" s="42">
        <v>35.14</v>
      </c>
      <c r="G65" s="47"/>
      <c r="H65" s="47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 x14ac:dyDescent="0.2">
      <c r="A66" s="21" t="s">
        <v>142</v>
      </c>
      <c r="B66" s="22" t="s">
        <v>343</v>
      </c>
      <c r="C66" s="22"/>
      <c r="D66" s="78">
        <f t="shared" ref="D66:H66" si="1">SUM(D11:D65)</f>
        <v>36445.119999999995</v>
      </c>
      <c r="E66" s="78">
        <f t="shared" si="1"/>
        <v>20378.53</v>
      </c>
      <c r="F66" s="78">
        <f t="shared" si="1"/>
        <v>19143.53</v>
      </c>
      <c r="G66" s="78">
        <f t="shared" si="1"/>
        <v>17200.009999999998</v>
      </c>
      <c r="H66" s="78">
        <f t="shared" si="1"/>
        <v>14774.5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 x14ac:dyDescent="0.2">
      <c r="A68" s="1" t="s">
        <v>0</v>
      </c>
      <c r="B68" s="1" t="s">
        <v>1</v>
      </c>
      <c r="C68" s="1" t="s">
        <v>1</v>
      </c>
      <c r="D68" s="47"/>
      <c r="E68" s="47"/>
      <c r="F68" s="47"/>
      <c r="G68" s="47"/>
      <c r="H68" s="47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 x14ac:dyDescent="0.2">
      <c r="A69" s="3" t="s">
        <v>140</v>
      </c>
      <c r="B69" s="4" t="s">
        <v>697</v>
      </c>
      <c r="C69" s="4"/>
      <c r="D69" s="31">
        <v>81.52</v>
      </c>
      <c r="E69" s="20">
        <v>81.52</v>
      </c>
      <c r="F69" s="20">
        <v>81.52</v>
      </c>
      <c r="G69" s="50"/>
      <c r="H69" s="4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 x14ac:dyDescent="0.2">
      <c r="A70" s="3" t="s">
        <v>156</v>
      </c>
      <c r="B70" s="4" t="s">
        <v>697</v>
      </c>
      <c r="C70" s="4"/>
      <c r="D70" s="31">
        <v>559.80999999999995</v>
      </c>
      <c r="E70" s="20">
        <v>559.80999999999995</v>
      </c>
      <c r="F70" s="20">
        <v>559.80999999999995</v>
      </c>
      <c r="G70" s="50"/>
      <c r="H70" s="4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 x14ac:dyDescent="0.2">
      <c r="A71" s="6">
        <v>43759</v>
      </c>
      <c r="B71" s="11" t="s">
        <v>698</v>
      </c>
      <c r="C71" s="4"/>
      <c r="D71" s="31">
        <v>126.13</v>
      </c>
      <c r="E71" s="20">
        <v>126.13</v>
      </c>
      <c r="F71" s="50"/>
      <c r="G71" s="50"/>
      <c r="H71" s="4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 x14ac:dyDescent="0.2">
      <c r="A72" s="6">
        <v>43759</v>
      </c>
      <c r="B72" s="11" t="s">
        <v>699</v>
      </c>
      <c r="C72" s="4" t="s">
        <v>70</v>
      </c>
      <c r="D72" s="31">
        <v>449.87</v>
      </c>
      <c r="E72" s="20">
        <v>449.87</v>
      </c>
      <c r="F72" s="50"/>
      <c r="G72" s="50"/>
      <c r="H72" s="47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 x14ac:dyDescent="0.2">
      <c r="A73" s="6">
        <v>43757</v>
      </c>
      <c r="B73" s="11" t="s">
        <v>700</v>
      </c>
      <c r="C73" s="4" t="s">
        <v>67</v>
      </c>
      <c r="D73" s="31">
        <v>267.58</v>
      </c>
      <c r="E73" s="20">
        <v>267.58</v>
      </c>
      <c r="F73" s="50"/>
      <c r="G73" s="50"/>
      <c r="H73" s="47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 x14ac:dyDescent="0.2">
      <c r="A74" s="6">
        <v>43751</v>
      </c>
      <c r="B74" s="11" t="s">
        <v>701</v>
      </c>
      <c r="C74" s="4" t="s">
        <v>58</v>
      </c>
      <c r="D74" s="31">
        <v>599.94000000000005</v>
      </c>
      <c r="E74" s="20">
        <v>599.94000000000005</v>
      </c>
      <c r="F74" s="20">
        <v>599.94000000000005</v>
      </c>
      <c r="G74" s="20">
        <v>599.94000000000005</v>
      </c>
      <c r="H74" s="20">
        <v>599.94000000000005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 x14ac:dyDescent="0.2">
      <c r="A75" s="6">
        <v>43750</v>
      </c>
      <c r="B75" s="11" t="s">
        <v>702</v>
      </c>
      <c r="C75" s="4" t="s">
        <v>55</v>
      </c>
      <c r="D75" s="31">
        <v>438.68</v>
      </c>
      <c r="E75" s="20">
        <v>438.68</v>
      </c>
      <c r="F75" s="50"/>
      <c r="G75" s="50"/>
      <c r="H75" s="47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 x14ac:dyDescent="0.2">
      <c r="A76" s="6">
        <v>43744</v>
      </c>
      <c r="B76" s="80" t="s">
        <v>703</v>
      </c>
      <c r="C76" s="35" t="s">
        <v>47</v>
      </c>
      <c r="D76" s="69">
        <v>599</v>
      </c>
      <c r="E76" s="70">
        <v>599</v>
      </c>
      <c r="F76" s="70">
        <v>599</v>
      </c>
      <c r="G76" s="70">
        <v>599</v>
      </c>
      <c r="H76" s="70">
        <v>599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 x14ac:dyDescent="0.2">
      <c r="A77" s="6">
        <v>43734</v>
      </c>
      <c r="B77" s="10" t="s">
        <v>704</v>
      </c>
      <c r="C77" s="4" t="s">
        <v>38</v>
      </c>
      <c r="D77" s="69">
        <v>170.83</v>
      </c>
      <c r="E77" s="50">
        <v>170.83</v>
      </c>
      <c r="F77" s="50"/>
      <c r="G77" s="50"/>
      <c r="H77" s="47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 x14ac:dyDescent="0.2">
      <c r="A78" s="6">
        <v>43712</v>
      </c>
      <c r="B78" s="10" t="s">
        <v>661</v>
      </c>
      <c r="C78" s="4" t="s">
        <v>31</v>
      </c>
      <c r="D78" s="69">
        <v>375.66</v>
      </c>
      <c r="E78" s="47"/>
      <c r="F78" s="47"/>
      <c r="G78" s="47"/>
      <c r="H78" s="47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 x14ac:dyDescent="0.2">
      <c r="A79" s="6">
        <v>43665</v>
      </c>
      <c r="B79" s="10" t="s">
        <v>705</v>
      </c>
      <c r="C79" s="4" t="s">
        <v>23</v>
      </c>
      <c r="D79" s="69">
        <v>666.61</v>
      </c>
      <c r="E79" s="50">
        <v>666.61</v>
      </c>
      <c r="F79" s="50">
        <v>666.61</v>
      </c>
      <c r="G79" s="50">
        <v>666.61</v>
      </c>
      <c r="H79" s="50">
        <v>666.61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 x14ac:dyDescent="0.2">
      <c r="A80" s="21" t="s">
        <v>77</v>
      </c>
      <c r="B80" s="22" t="s">
        <v>361</v>
      </c>
      <c r="C80" s="22"/>
      <c r="D80" s="71">
        <f t="shared" ref="D80:H80" si="2">SUM(D69:D79)</f>
        <v>4335.6299999999992</v>
      </c>
      <c r="E80" s="71">
        <f t="shared" si="2"/>
        <v>3959.97</v>
      </c>
      <c r="F80" s="71">
        <f t="shared" si="2"/>
        <v>2506.88</v>
      </c>
      <c r="G80" s="71">
        <f t="shared" si="2"/>
        <v>1865.5500000000002</v>
      </c>
      <c r="H80" s="71">
        <f t="shared" si="2"/>
        <v>1865.5500000000002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 x14ac:dyDescent="0.2">
      <c r="A81" s="24" t="s">
        <v>79</v>
      </c>
      <c r="B81" s="24" t="s">
        <v>79</v>
      </c>
      <c r="C81" s="2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 x14ac:dyDescent="0.2">
      <c r="A82" s="1" t="s">
        <v>0</v>
      </c>
      <c r="B82" s="1" t="s">
        <v>1</v>
      </c>
      <c r="C82" s="1"/>
      <c r="D82" s="47"/>
      <c r="E82" s="47"/>
      <c r="F82" s="47"/>
      <c r="G82" s="47"/>
      <c r="H82" s="47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 x14ac:dyDescent="0.2">
      <c r="A83" s="6">
        <v>44068</v>
      </c>
      <c r="B83" s="35" t="s">
        <v>706</v>
      </c>
      <c r="C83" s="81"/>
      <c r="D83" s="66">
        <v>1570</v>
      </c>
      <c r="E83" s="66"/>
      <c r="F83" s="66"/>
      <c r="G83" s="66"/>
      <c r="H83" s="66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 x14ac:dyDescent="0.2">
      <c r="A84" s="6">
        <v>44058</v>
      </c>
      <c r="B84" s="35" t="s">
        <v>707</v>
      </c>
      <c r="C84" s="81"/>
      <c r="D84" s="66">
        <v>279</v>
      </c>
      <c r="E84" s="66">
        <v>279</v>
      </c>
      <c r="F84" s="66">
        <v>279</v>
      </c>
      <c r="G84" s="66">
        <v>279</v>
      </c>
      <c r="H84" s="66">
        <v>279</v>
      </c>
      <c r="I84" s="66">
        <v>279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 x14ac:dyDescent="0.2">
      <c r="A85" s="6">
        <v>44051</v>
      </c>
      <c r="B85" s="35" t="s">
        <v>708</v>
      </c>
      <c r="C85" s="81"/>
      <c r="D85" s="66">
        <v>1323.48</v>
      </c>
      <c r="E85" s="66">
        <v>1323.48</v>
      </c>
      <c r="F85" s="66">
        <v>1323.48</v>
      </c>
      <c r="G85" s="66"/>
      <c r="H85" s="66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 x14ac:dyDescent="0.2">
      <c r="A86" s="6">
        <v>44045</v>
      </c>
      <c r="B86" s="35" t="s">
        <v>709</v>
      </c>
      <c r="C86" s="81"/>
      <c r="D86" s="66">
        <v>282.51</v>
      </c>
      <c r="E86" s="66">
        <v>282.51</v>
      </c>
      <c r="F86" s="66">
        <v>282.51</v>
      </c>
      <c r="G86" s="66">
        <v>282.51</v>
      </c>
      <c r="H86" s="66">
        <v>282.51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 x14ac:dyDescent="0.2">
      <c r="A87" s="6">
        <v>44044</v>
      </c>
      <c r="B87" s="35" t="s">
        <v>710</v>
      </c>
      <c r="C87" s="81"/>
      <c r="D87" s="66">
        <v>260</v>
      </c>
      <c r="E87" s="66"/>
      <c r="F87" s="66"/>
      <c r="G87" s="66"/>
      <c r="H87" s="66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 x14ac:dyDescent="0.2">
      <c r="A88" s="6"/>
      <c r="B88" s="35" t="s">
        <v>711</v>
      </c>
      <c r="C88" s="81"/>
      <c r="D88" s="66">
        <v>671.97</v>
      </c>
      <c r="E88" s="66">
        <v>671.97</v>
      </c>
      <c r="F88" s="66">
        <v>671.97</v>
      </c>
      <c r="G88" s="66">
        <v>671.97</v>
      </c>
      <c r="H88" s="66">
        <v>671.97</v>
      </c>
      <c r="I88" s="66">
        <v>671.97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 x14ac:dyDescent="0.2">
      <c r="A89" s="6"/>
      <c r="B89" s="35" t="s">
        <v>94</v>
      </c>
      <c r="C89" s="81"/>
      <c r="D89" s="66">
        <v>568.34</v>
      </c>
      <c r="E89" s="66">
        <v>568.34</v>
      </c>
      <c r="F89" s="66">
        <v>568.34</v>
      </c>
      <c r="G89" s="66"/>
      <c r="H89" s="66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 x14ac:dyDescent="0.2">
      <c r="A90" s="6">
        <v>44043</v>
      </c>
      <c r="B90" s="35" t="s">
        <v>600</v>
      </c>
      <c r="C90" s="81"/>
      <c r="D90" s="66">
        <v>1890</v>
      </c>
      <c r="E90" s="66"/>
      <c r="F90" s="66"/>
      <c r="G90" s="66"/>
      <c r="H90" s="66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 x14ac:dyDescent="0.2">
      <c r="A91" s="6">
        <v>44028</v>
      </c>
      <c r="B91" s="35" t="s">
        <v>94</v>
      </c>
      <c r="C91" s="81"/>
      <c r="D91" s="66">
        <v>1059.68</v>
      </c>
      <c r="E91" s="66">
        <v>1059.68</v>
      </c>
      <c r="F91" s="66"/>
      <c r="G91" s="66"/>
      <c r="H91" s="66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 x14ac:dyDescent="0.2">
      <c r="A92" s="6">
        <v>44020</v>
      </c>
      <c r="B92" s="35" t="s">
        <v>662</v>
      </c>
      <c r="C92" s="81"/>
      <c r="D92" s="66">
        <v>747.31</v>
      </c>
      <c r="E92" s="66">
        <v>747.31</v>
      </c>
      <c r="F92" s="66">
        <v>747.31</v>
      </c>
      <c r="G92" s="66">
        <v>747.31</v>
      </c>
      <c r="H92" s="66">
        <v>747.31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 x14ac:dyDescent="0.2">
      <c r="A93" s="6">
        <v>44020</v>
      </c>
      <c r="B93" s="35" t="s">
        <v>663</v>
      </c>
      <c r="C93" s="81"/>
      <c r="D93" s="66">
        <v>333.33</v>
      </c>
      <c r="E93" s="66">
        <v>333.33</v>
      </c>
      <c r="F93" s="66"/>
      <c r="G93" s="66"/>
      <c r="H93" s="6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 x14ac:dyDescent="0.2">
      <c r="A94" s="6">
        <v>44019</v>
      </c>
      <c r="B94" s="35" t="s">
        <v>513</v>
      </c>
      <c r="C94" s="81"/>
      <c r="D94" s="66">
        <v>1291.05</v>
      </c>
      <c r="E94" s="66">
        <v>1291.05</v>
      </c>
      <c r="F94" s="66"/>
      <c r="G94" s="66"/>
      <c r="H94" s="66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 x14ac:dyDescent="0.2">
      <c r="A95" s="6">
        <v>44002</v>
      </c>
      <c r="B95" s="35" t="s">
        <v>188</v>
      </c>
      <c r="C95" s="81"/>
      <c r="D95" s="66">
        <v>436.34</v>
      </c>
      <c r="E95" s="66"/>
      <c r="F95" s="66"/>
      <c r="G95" s="66"/>
      <c r="H95" s="66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 x14ac:dyDescent="0.2">
      <c r="A96" s="6">
        <v>44001</v>
      </c>
      <c r="B96" s="35" t="s">
        <v>664</v>
      </c>
      <c r="C96" s="82" t="s">
        <v>602</v>
      </c>
      <c r="D96" s="66">
        <v>583</v>
      </c>
      <c r="E96" s="66">
        <v>583</v>
      </c>
      <c r="F96" s="66">
        <v>583</v>
      </c>
      <c r="G96" s="66">
        <v>583</v>
      </c>
      <c r="H96" s="66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 x14ac:dyDescent="0.2">
      <c r="A97" s="6">
        <v>44000</v>
      </c>
      <c r="B97" s="35" t="s">
        <v>665</v>
      </c>
      <c r="C97" s="81"/>
      <c r="D97" s="66">
        <v>1840</v>
      </c>
      <c r="E97" s="66"/>
      <c r="F97" s="66"/>
      <c r="G97" s="66"/>
      <c r="H97" s="66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 x14ac:dyDescent="0.2">
      <c r="A98" s="3" t="s">
        <v>605</v>
      </c>
      <c r="B98" s="35" t="s">
        <v>665</v>
      </c>
      <c r="C98" s="81"/>
      <c r="D98" s="66">
        <v>1310</v>
      </c>
      <c r="E98" s="66"/>
      <c r="F98" s="66"/>
      <c r="G98" s="66"/>
      <c r="H98" s="66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 x14ac:dyDescent="0.2">
      <c r="A99" s="3" t="s">
        <v>606</v>
      </c>
      <c r="B99" s="35" t="s">
        <v>666</v>
      </c>
      <c r="C99" s="81"/>
      <c r="D99" s="66">
        <v>384.58</v>
      </c>
      <c r="E99" s="66">
        <v>384.58</v>
      </c>
      <c r="F99" s="66">
        <v>384.58</v>
      </c>
      <c r="G99" s="66">
        <v>384.58</v>
      </c>
      <c r="H99" s="66">
        <v>384.58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 x14ac:dyDescent="0.2">
      <c r="A100" s="3" t="s">
        <v>608</v>
      </c>
      <c r="B100" s="35" t="s">
        <v>667</v>
      </c>
      <c r="C100" s="81"/>
      <c r="D100" s="66">
        <v>1066</v>
      </c>
      <c r="E100" s="66"/>
      <c r="F100" s="66"/>
      <c r="G100" s="66"/>
      <c r="H100" s="66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 x14ac:dyDescent="0.2">
      <c r="A101" s="32">
        <v>43820</v>
      </c>
      <c r="B101" s="35" t="s">
        <v>669</v>
      </c>
      <c r="C101" s="82" t="s">
        <v>281</v>
      </c>
      <c r="D101" s="66">
        <v>615.83000000000004</v>
      </c>
      <c r="E101" s="66">
        <v>615.83000000000004</v>
      </c>
      <c r="F101" s="66">
        <v>615.83000000000004</v>
      </c>
      <c r="G101" s="66">
        <v>615.83000000000004</v>
      </c>
      <c r="H101" s="66">
        <v>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 x14ac:dyDescent="0.2">
      <c r="A102" s="83" t="s">
        <v>282</v>
      </c>
      <c r="B102" s="84" t="s">
        <v>99</v>
      </c>
      <c r="C102" s="84"/>
      <c r="D102" s="78">
        <f t="shared" ref="D102:H102" si="3">SUM(D83:D101)</f>
        <v>16512.420000000002</v>
      </c>
      <c r="E102" s="78">
        <f t="shared" si="3"/>
        <v>8140.0800000000008</v>
      </c>
      <c r="F102" s="78">
        <f t="shared" si="3"/>
        <v>5456.02</v>
      </c>
      <c r="G102" s="78">
        <f t="shared" si="3"/>
        <v>3564.2</v>
      </c>
      <c r="H102" s="78">
        <f t="shared" si="3"/>
        <v>2365.37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 x14ac:dyDescent="0.2">
      <c r="A103" s="62"/>
      <c r="B103" s="62"/>
      <c r="C103" s="6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 x14ac:dyDescent="0.2">
      <c r="A104" s="1" t="s">
        <v>0</v>
      </c>
      <c r="B104" s="1" t="s">
        <v>1</v>
      </c>
      <c r="C104" s="1"/>
      <c r="D104" s="47"/>
      <c r="E104" s="47"/>
      <c r="F104" s="47"/>
      <c r="G104" s="47"/>
      <c r="H104" s="47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 x14ac:dyDescent="0.2">
      <c r="A105" s="6">
        <v>43878</v>
      </c>
      <c r="B105" s="7" t="s">
        <v>712</v>
      </c>
      <c r="C105" s="7"/>
      <c r="D105" s="31">
        <v>529.28</v>
      </c>
      <c r="E105" s="68">
        <v>529.28</v>
      </c>
      <c r="F105" s="68">
        <v>529.28</v>
      </c>
      <c r="G105" s="68">
        <v>529.28</v>
      </c>
      <c r="H105" s="68">
        <v>529.28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 x14ac:dyDescent="0.2">
      <c r="A106" s="6">
        <v>43829</v>
      </c>
      <c r="B106" s="7" t="s">
        <v>713</v>
      </c>
      <c r="C106" s="7"/>
      <c r="D106" s="31">
        <v>73.33</v>
      </c>
      <c r="E106" s="68">
        <v>73.37</v>
      </c>
      <c r="F106" s="68">
        <v>73.37</v>
      </c>
      <c r="G106" s="68">
        <v>73.37</v>
      </c>
      <c r="H106" s="68">
        <v>73.37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 x14ac:dyDescent="0.2">
      <c r="A107" s="21" t="s">
        <v>86</v>
      </c>
      <c r="B107" s="22" t="s">
        <v>87</v>
      </c>
      <c r="C107" s="22"/>
      <c r="D107" s="79">
        <f t="shared" ref="D107:H107" si="4">SUM(D105:D106)</f>
        <v>602.61</v>
      </c>
      <c r="E107" s="79">
        <f t="shared" si="4"/>
        <v>602.65</v>
      </c>
      <c r="F107" s="79">
        <f t="shared" si="4"/>
        <v>602.65</v>
      </c>
      <c r="G107" s="79">
        <f t="shared" si="4"/>
        <v>602.65</v>
      </c>
      <c r="H107" s="79">
        <f t="shared" si="4"/>
        <v>602.65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 x14ac:dyDescent="0.2">
      <c r="A108" s="24" t="s">
        <v>79</v>
      </c>
      <c r="B108" s="24" t="s">
        <v>79</v>
      </c>
      <c r="C108" s="24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 x14ac:dyDescent="0.2">
      <c r="A109" s="1" t="s">
        <v>0</v>
      </c>
      <c r="B109" s="1" t="s">
        <v>1</v>
      </c>
      <c r="C109" s="1" t="s">
        <v>1</v>
      </c>
      <c r="D109" s="47"/>
      <c r="E109" s="47"/>
      <c r="F109" s="47"/>
      <c r="G109" s="47"/>
      <c r="H109" s="47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 x14ac:dyDescent="0.2">
      <c r="A110" s="3" t="s">
        <v>90</v>
      </c>
      <c r="B110" s="10" t="s">
        <v>595</v>
      </c>
      <c r="C110" s="10" t="s">
        <v>92</v>
      </c>
      <c r="D110" s="76">
        <v>816.61</v>
      </c>
      <c r="E110" s="76">
        <v>816.61</v>
      </c>
      <c r="F110" s="76">
        <v>816.61</v>
      </c>
      <c r="G110" s="76">
        <v>816.61</v>
      </c>
      <c r="H110" s="76">
        <v>816.61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 x14ac:dyDescent="0.2">
      <c r="A111" s="21" t="s">
        <v>98</v>
      </c>
      <c r="B111" s="22" t="s">
        <v>381</v>
      </c>
      <c r="C111" s="22"/>
      <c r="D111" s="168">
        <f t="shared" ref="D111:H111" si="5">SUM(D110)</f>
        <v>816.61</v>
      </c>
      <c r="E111" s="168">
        <f t="shared" si="5"/>
        <v>816.61</v>
      </c>
      <c r="F111" s="168">
        <f t="shared" si="5"/>
        <v>816.61</v>
      </c>
      <c r="G111" s="168">
        <f t="shared" si="5"/>
        <v>816.61</v>
      </c>
      <c r="H111" s="168">
        <f t="shared" si="5"/>
        <v>816.61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 x14ac:dyDescent="0.2">
      <c r="A112" s="24" t="s">
        <v>79</v>
      </c>
      <c r="B112" s="24" t="s">
        <v>79</v>
      </c>
      <c r="C112" s="24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 x14ac:dyDescent="0.2">
      <c r="A113" s="1" t="s">
        <v>0</v>
      </c>
      <c r="B113" s="1" t="s">
        <v>1</v>
      </c>
      <c r="C113" s="1"/>
      <c r="D113" s="47"/>
      <c r="E113" s="47"/>
      <c r="F113" s="47"/>
      <c r="G113" s="47"/>
      <c r="H113" s="4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 x14ac:dyDescent="0.2">
      <c r="A114" s="6">
        <v>43715</v>
      </c>
      <c r="B114" s="19" t="s">
        <v>714</v>
      </c>
      <c r="C114" s="19"/>
      <c r="D114" s="51">
        <v>515</v>
      </c>
      <c r="E114" s="51"/>
      <c r="F114" s="51"/>
      <c r="G114" s="51"/>
      <c r="H114" s="5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 x14ac:dyDescent="0.2">
      <c r="A115" s="6">
        <v>43715</v>
      </c>
      <c r="B115" s="7" t="s">
        <v>715</v>
      </c>
      <c r="C115" s="7"/>
      <c r="D115" s="51">
        <v>1788.33</v>
      </c>
      <c r="E115" s="51"/>
      <c r="F115" s="51"/>
      <c r="G115" s="51"/>
      <c r="H115" s="5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 x14ac:dyDescent="0.2">
      <c r="A116" s="21" t="s">
        <v>104</v>
      </c>
      <c r="B116" s="22" t="s">
        <v>105</v>
      </c>
      <c r="C116" s="22"/>
      <c r="D116" s="59">
        <f t="shared" ref="D116:H116" si="6">SUM(D114:D115)</f>
        <v>2303.33</v>
      </c>
      <c r="E116" s="59">
        <f t="shared" si="6"/>
        <v>0</v>
      </c>
      <c r="F116" s="59">
        <f t="shared" si="6"/>
        <v>0</v>
      </c>
      <c r="G116" s="59">
        <f t="shared" si="6"/>
        <v>0</v>
      </c>
      <c r="H116" s="59">
        <f t="shared" si="6"/>
        <v>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 x14ac:dyDescent="0.2">
      <c r="A118" s="1" t="s">
        <v>0</v>
      </c>
      <c r="B118" s="1" t="s">
        <v>1</v>
      </c>
      <c r="C118" s="1"/>
      <c r="D118" s="47"/>
      <c r="E118" s="47"/>
      <c r="F118" s="47"/>
      <c r="G118" s="47"/>
      <c r="H118" s="4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 x14ac:dyDescent="0.2">
      <c r="A119" s="1"/>
      <c r="B119" s="11" t="s">
        <v>194</v>
      </c>
      <c r="C119" s="1"/>
      <c r="D119" s="47"/>
      <c r="E119" s="47"/>
      <c r="F119" s="47"/>
      <c r="G119" s="47"/>
      <c r="H119" s="4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 x14ac:dyDescent="0.2">
      <c r="A120" s="1"/>
      <c r="B120" s="85" t="s">
        <v>674</v>
      </c>
      <c r="C120" s="1"/>
      <c r="D120" s="47"/>
      <c r="E120" s="47"/>
      <c r="F120" s="47"/>
      <c r="G120" s="47"/>
      <c r="H120" s="4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 x14ac:dyDescent="0.2">
      <c r="A121" s="6"/>
      <c r="B121" s="11" t="s">
        <v>106</v>
      </c>
      <c r="C121" s="11"/>
      <c r="D121" s="47">
        <v>974.19</v>
      </c>
      <c r="E121" s="47"/>
      <c r="F121" s="47"/>
      <c r="G121" s="47"/>
      <c r="H121" s="4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 x14ac:dyDescent="0.2">
      <c r="A122" s="6"/>
      <c r="B122" s="11" t="s">
        <v>195</v>
      </c>
      <c r="C122" s="11"/>
      <c r="D122" s="47">
        <v>179.32</v>
      </c>
      <c r="E122" s="47"/>
      <c r="F122" s="47"/>
      <c r="G122" s="47"/>
      <c r="H122" s="4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 x14ac:dyDescent="0.2">
      <c r="A123" s="6"/>
      <c r="B123" s="11" t="s">
        <v>196</v>
      </c>
      <c r="C123" s="11"/>
      <c r="D123" s="47">
        <v>37.659999999999997</v>
      </c>
      <c r="E123" s="47"/>
      <c r="F123" s="47"/>
      <c r="G123" s="47"/>
      <c r="H123" s="4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 x14ac:dyDescent="0.2">
      <c r="A124" s="6"/>
      <c r="B124" s="11" t="s">
        <v>385</v>
      </c>
      <c r="C124" s="11"/>
      <c r="D124" s="47">
        <v>29.52</v>
      </c>
      <c r="E124" s="47"/>
      <c r="F124" s="47"/>
      <c r="G124" s="47"/>
      <c r="H124" s="4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 x14ac:dyDescent="0.2">
      <c r="A125" s="6"/>
      <c r="B125" s="11" t="s">
        <v>107</v>
      </c>
      <c r="C125" s="11"/>
      <c r="D125" s="47">
        <v>77.489999999999995</v>
      </c>
      <c r="E125" s="47"/>
      <c r="F125" s="47"/>
      <c r="G125" s="47"/>
      <c r="H125" s="4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 x14ac:dyDescent="0.2">
      <c r="A126" s="6"/>
      <c r="B126" s="11" t="s">
        <v>107</v>
      </c>
      <c r="C126" s="11"/>
      <c r="D126" s="47"/>
      <c r="E126" s="47"/>
      <c r="F126" s="47"/>
      <c r="G126" s="47"/>
      <c r="H126" s="47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 x14ac:dyDescent="0.2">
      <c r="A127" s="6"/>
      <c r="B127" s="11" t="s">
        <v>675</v>
      </c>
      <c r="C127" s="11"/>
      <c r="D127" s="47">
        <v>110.56</v>
      </c>
      <c r="E127" s="47"/>
      <c r="F127" s="47"/>
      <c r="G127" s="47"/>
      <c r="H127" s="47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 x14ac:dyDescent="0.2">
      <c r="A128" s="21"/>
      <c r="B128" s="22" t="s">
        <v>108</v>
      </c>
      <c r="C128" s="22"/>
      <c r="D128" s="59">
        <f t="shared" ref="D128:H128" si="7">SUM(D119:D127)</f>
        <v>1408.74</v>
      </c>
      <c r="E128" s="59">
        <f t="shared" si="7"/>
        <v>0</v>
      </c>
      <c r="F128" s="59">
        <f t="shared" si="7"/>
        <v>0</v>
      </c>
      <c r="G128" s="59">
        <f t="shared" si="7"/>
        <v>0</v>
      </c>
      <c r="H128" s="59">
        <f t="shared" si="7"/>
        <v>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 x14ac:dyDescent="0.25">
      <c r="A130" s="2"/>
      <c r="B130" s="2"/>
      <c r="C130" s="38" t="s">
        <v>109</v>
      </c>
      <c r="D130" s="60">
        <f t="shared" ref="D130:H130" si="8">D80+D102+D107+D111+D116+D128+D66+D7</f>
        <v>65792.91</v>
      </c>
      <c r="E130" s="60">
        <f t="shared" si="8"/>
        <v>35776.289999999994</v>
      </c>
      <c r="F130" s="60">
        <f t="shared" si="8"/>
        <v>29689.140000000003</v>
      </c>
      <c r="G130" s="60">
        <f t="shared" si="8"/>
        <v>25212.469999999998</v>
      </c>
      <c r="H130" s="60">
        <f t="shared" si="8"/>
        <v>21588.13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 x14ac:dyDescent="0.2">
      <c r="A132" s="2"/>
      <c r="B132" s="2" t="s">
        <v>110</v>
      </c>
      <c r="C132" s="2"/>
      <c r="D132" s="58">
        <f t="shared" ref="D132:H132" si="9">D7+D39+D43</f>
        <v>3368.45</v>
      </c>
      <c r="E132" s="58">
        <f t="shared" si="9"/>
        <v>1878.45</v>
      </c>
      <c r="F132" s="58">
        <f t="shared" si="9"/>
        <v>1163.45</v>
      </c>
      <c r="G132" s="58">
        <f t="shared" si="9"/>
        <v>1163.45</v>
      </c>
      <c r="H132" s="58">
        <f t="shared" si="9"/>
        <v>1163.45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 x14ac:dyDescent="0.2">
      <c r="A133" s="2"/>
      <c r="B133" s="2" t="s">
        <v>111</v>
      </c>
      <c r="C133" s="2"/>
      <c r="D133" s="49">
        <f t="shared" ref="D133:H133" si="10">1250+D76+D102+D111</f>
        <v>19178.030000000002</v>
      </c>
      <c r="E133" s="49">
        <f t="shared" si="10"/>
        <v>10805.690000000002</v>
      </c>
      <c r="F133" s="49">
        <f t="shared" si="10"/>
        <v>8121.63</v>
      </c>
      <c r="G133" s="49">
        <f t="shared" si="10"/>
        <v>6229.8099999999995</v>
      </c>
      <c r="H133" s="49">
        <f t="shared" si="10"/>
        <v>5030.9799999999996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 x14ac:dyDescent="0.25">
      <c r="A135" s="2"/>
      <c r="B135" s="2"/>
      <c r="C135" s="40" t="s">
        <v>112</v>
      </c>
      <c r="D135" s="61">
        <f t="shared" ref="D135:H135" si="11">D130-D132-D133</f>
        <v>43246.430000000008</v>
      </c>
      <c r="E135" s="61">
        <f t="shared" si="11"/>
        <v>23092.149999999994</v>
      </c>
      <c r="F135" s="61">
        <f t="shared" si="11"/>
        <v>20404.060000000001</v>
      </c>
      <c r="G135" s="61">
        <f t="shared" si="11"/>
        <v>17819.21</v>
      </c>
      <c r="H135" s="61">
        <f t="shared" si="11"/>
        <v>15393.7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10" width="12" customWidth="1"/>
    <col min="11" max="13" width="10.625" customWidth="1"/>
    <col min="14" max="14" width="8.75" customWidth="1"/>
    <col min="15" max="24" width="8" customWidth="1"/>
  </cols>
  <sheetData>
    <row r="1" spans="1:24" ht="14.25" customHeight="1" x14ac:dyDescent="0.2">
      <c r="A1" s="1" t="s">
        <v>0</v>
      </c>
      <c r="B1" s="1" t="s">
        <v>1</v>
      </c>
      <c r="C1" s="1"/>
      <c r="D1" s="41" t="s">
        <v>304</v>
      </c>
      <c r="E1" s="41" t="s">
        <v>2</v>
      </c>
      <c r="F1" s="41" t="s">
        <v>114</v>
      </c>
      <c r="G1" s="169" t="s">
        <v>197</v>
      </c>
      <c r="H1" s="169" t="s">
        <v>296</v>
      </c>
      <c r="I1" s="169" t="s">
        <v>297</v>
      </c>
      <c r="J1" s="169" t="s">
        <v>298</v>
      </c>
      <c r="K1" s="169" t="s">
        <v>299</v>
      </c>
      <c r="L1" s="169" t="s">
        <v>300</v>
      </c>
      <c r="M1" s="169" t="s">
        <v>301</v>
      </c>
      <c r="N1" s="169" t="s">
        <v>302</v>
      </c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">
      <c r="A2" s="6">
        <v>44088</v>
      </c>
      <c r="B2" s="7" t="s">
        <v>716</v>
      </c>
      <c r="D2" s="68">
        <v>596</v>
      </c>
      <c r="E2" s="68">
        <v>596</v>
      </c>
      <c r="F2" s="170">
        <v>596</v>
      </c>
      <c r="G2" s="68"/>
      <c r="H2" s="87"/>
      <c r="I2" s="47"/>
      <c r="J2" s="47"/>
      <c r="K2" s="47"/>
      <c r="L2" s="47"/>
      <c r="M2" s="47"/>
      <c r="N2" s="47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2">
      <c r="A3" s="6">
        <v>44080</v>
      </c>
      <c r="B3" s="7" t="s">
        <v>717</v>
      </c>
      <c r="C3" s="7"/>
      <c r="D3" s="68">
        <v>2269.56</v>
      </c>
      <c r="E3" s="68"/>
      <c r="F3" s="170"/>
      <c r="G3" s="68"/>
      <c r="H3" s="68"/>
      <c r="I3" s="47"/>
      <c r="J3" s="47"/>
      <c r="K3" s="47"/>
      <c r="L3" s="47"/>
      <c r="M3" s="47"/>
      <c r="N3" s="47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2">
      <c r="A4" s="6">
        <v>44080</v>
      </c>
      <c r="B4" s="7" t="s">
        <v>718</v>
      </c>
      <c r="C4" s="7"/>
      <c r="D4" s="68">
        <v>1252.28</v>
      </c>
      <c r="E4" s="68">
        <v>1252.28</v>
      </c>
      <c r="F4" s="170">
        <v>1252.28</v>
      </c>
      <c r="G4" s="68"/>
      <c r="H4" s="68"/>
      <c r="I4" s="47"/>
      <c r="J4" s="47"/>
      <c r="K4" s="47"/>
      <c r="L4" s="47"/>
      <c r="M4" s="47"/>
      <c r="N4" s="47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2">
      <c r="A5" s="6">
        <v>44056</v>
      </c>
      <c r="B5" s="7" t="s">
        <v>719</v>
      </c>
      <c r="C5" s="7"/>
      <c r="D5" s="68">
        <v>224.7</v>
      </c>
      <c r="E5" s="68">
        <v>224.7</v>
      </c>
      <c r="F5" s="170">
        <v>224.7</v>
      </c>
      <c r="G5" s="68">
        <v>224.7</v>
      </c>
      <c r="H5" s="68">
        <v>224.7</v>
      </c>
      <c r="I5" s="47"/>
      <c r="J5" s="47"/>
      <c r="K5" s="47"/>
      <c r="L5" s="47"/>
      <c r="M5" s="47"/>
      <c r="N5" s="47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2">
      <c r="A6" s="6">
        <v>44045</v>
      </c>
      <c r="B6" s="7" t="s">
        <v>720</v>
      </c>
      <c r="C6" s="7"/>
      <c r="D6" s="68">
        <v>340</v>
      </c>
      <c r="E6" s="68">
        <v>340</v>
      </c>
      <c r="F6" s="170">
        <v>340</v>
      </c>
      <c r="G6" s="68">
        <v>340</v>
      </c>
      <c r="H6" s="68">
        <v>340</v>
      </c>
      <c r="I6" s="47"/>
      <c r="J6" s="47"/>
      <c r="K6" s="47"/>
      <c r="L6" s="47"/>
      <c r="M6" s="47"/>
      <c r="N6" s="47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2">
      <c r="A7" s="6">
        <v>44040</v>
      </c>
      <c r="B7" s="7" t="s">
        <v>721</v>
      </c>
      <c r="C7" s="7"/>
      <c r="D7" s="68">
        <v>598.75</v>
      </c>
      <c r="E7" s="68">
        <v>598.75</v>
      </c>
      <c r="F7" s="170">
        <v>598.75</v>
      </c>
      <c r="G7" s="68">
        <v>598.75</v>
      </c>
      <c r="H7" s="47"/>
      <c r="I7" s="47"/>
      <c r="J7" s="47"/>
      <c r="K7" s="47"/>
      <c r="L7" s="47"/>
      <c r="M7" s="47"/>
      <c r="N7" s="47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2">
      <c r="A8" s="6">
        <v>44030</v>
      </c>
      <c r="B8" s="7" t="s">
        <v>722</v>
      </c>
      <c r="C8" s="7"/>
      <c r="D8" s="88">
        <v>715</v>
      </c>
      <c r="E8" s="88"/>
      <c r="F8" s="89"/>
      <c r="G8" s="68"/>
      <c r="H8" s="47"/>
      <c r="I8" s="47"/>
      <c r="J8" s="47"/>
      <c r="K8" s="47"/>
      <c r="L8" s="47"/>
      <c r="M8" s="47"/>
      <c r="N8" s="47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2">
      <c r="A9" s="21" t="s">
        <v>619</v>
      </c>
      <c r="B9" s="22" t="s">
        <v>87</v>
      </c>
      <c r="C9" s="90"/>
      <c r="D9" s="91">
        <f t="shared" ref="D9:N9" si="0">SUM(D2:D8)</f>
        <v>5996.29</v>
      </c>
      <c r="E9" s="92">
        <f t="shared" si="0"/>
        <v>3011.73</v>
      </c>
      <c r="F9" s="92">
        <f t="shared" si="0"/>
        <v>3011.73</v>
      </c>
      <c r="G9" s="93">
        <f t="shared" si="0"/>
        <v>1163.45</v>
      </c>
      <c r="H9" s="93">
        <f t="shared" si="0"/>
        <v>564.70000000000005</v>
      </c>
      <c r="I9" s="93">
        <f t="shared" si="0"/>
        <v>0</v>
      </c>
      <c r="J9" s="93">
        <f t="shared" si="0"/>
        <v>0</v>
      </c>
      <c r="K9" s="93">
        <f t="shared" si="0"/>
        <v>0</v>
      </c>
      <c r="L9" s="93">
        <f t="shared" si="0"/>
        <v>0</v>
      </c>
      <c r="M9" s="93">
        <f t="shared" si="0"/>
        <v>0</v>
      </c>
      <c r="N9" s="93">
        <f t="shared" si="0"/>
        <v>0</v>
      </c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5" customHeight="1" x14ac:dyDescent="0.2">
      <c r="A11" s="1" t="s">
        <v>0</v>
      </c>
      <c r="B11" s="1" t="s">
        <v>113</v>
      </c>
      <c r="C11" s="1" t="s">
        <v>1</v>
      </c>
      <c r="D11" s="41" t="s">
        <v>304</v>
      </c>
      <c r="E11" s="41" t="s">
        <v>2</v>
      </c>
      <c r="F11" s="41" t="s">
        <v>114</v>
      </c>
      <c r="G11" s="41" t="s">
        <v>197</v>
      </c>
      <c r="H11" s="169" t="s">
        <v>296</v>
      </c>
      <c r="I11" s="169" t="s">
        <v>297</v>
      </c>
      <c r="J11" s="169" t="s">
        <v>298</v>
      </c>
      <c r="K11" s="169" t="s">
        <v>299</v>
      </c>
      <c r="L11" s="169" t="s">
        <v>300</v>
      </c>
      <c r="M11" s="169" t="s">
        <v>301</v>
      </c>
      <c r="N11" s="169" t="s">
        <v>302</v>
      </c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5" customHeight="1" x14ac:dyDescent="0.2">
      <c r="A12" s="6">
        <v>44102</v>
      </c>
      <c r="B12" s="4" t="s">
        <v>150</v>
      </c>
      <c r="C12" s="47"/>
      <c r="D12" s="42">
        <v>650</v>
      </c>
      <c r="E12" s="42"/>
      <c r="F12" s="42"/>
      <c r="G12" s="94"/>
      <c r="H12" s="42"/>
      <c r="I12" s="42"/>
      <c r="J12" s="47"/>
      <c r="K12" s="47"/>
      <c r="L12" s="47"/>
      <c r="M12" s="47"/>
      <c r="N12" s="47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3.5" customHeight="1" x14ac:dyDescent="0.2">
      <c r="A13" s="6">
        <v>44102</v>
      </c>
      <c r="B13" s="4" t="s">
        <v>723</v>
      </c>
      <c r="C13" s="47"/>
      <c r="D13" s="42">
        <v>319</v>
      </c>
      <c r="E13" s="42"/>
      <c r="F13" s="42"/>
      <c r="G13" s="94"/>
      <c r="H13" s="42"/>
      <c r="I13" s="42"/>
      <c r="J13" s="47"/>
      <c r="K13" s="47"/>
      <c r="L13" s="47"/>
      <c r="M13" s="47"/>
      <c r="N13" s="47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3.5" customHeight="1" x14ac:dyDescent="0.2">
      <c r="A14" s="6">
        <v>44101</v>
      </c>
      <c r="B14" s="4" t="s">
        <v>539</v>
      </c>
      <c r="C14" s="47"/>
      <c r="D14" s="42">
        <v>673.70100000000002</v>
      </c>
      <c r="E14" s="42"/>
      <c r="F14" s="42"/>
      <c r="G14" s="94"/>
      <c r="H14" s="42"/>
      <c r="I14" s="42"/>
      <c r="J14" s="47"/>
      <c r="K14" s="47"/>
      <c r="L14" s="47"/>
      <c r="M14" s="47"/>
      <c r="N14" s="47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3.5" customHeight="1" x14ac:dyDescent="0.2">
      <c r="A15" s="6">
        <v>44100</v>
      </c>
      <c r="B15" s="4" t="s">
        <v>535</v>
      </c>
      <c r="C15" s="47"/>
      <c r="D15" s="42">
        <v>568.92999999999995</v>
      </c>
      <c r="E15" s="42"/>
      <c r="F15" s="42"/>
      <c r="G15" s="94"/>
      <c r="H15" s="42"/>
      <c r="I15" s="42"/>
      <c r="J15" s="47"/>
      <c r="K15" s="47"/>
      <c r="L15" s="47"/>
      <c r="M15" s="47"/>
      <c r="N15" s="47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5" customHeight="1" x14ac:dyDescent="0.2">
      <c r="A16" s="6">
        <v>44100</v>
      </c>
      <c r="B16" s="4" t="s">
        <v>724</v>
      </c>
      <c r="C16" s="47"/>
      <c r="D16" s="42">
        <v>693.26</v>
      </c>
      <c r="E16" s="42"/>
      <c r="F16" s="42"/>
      <c r="G16" s="94"/>
      <c r="H16" s="42"/>
      <c r="I16" s="42"/>
      <c r="J16" s="47"/>
      <c r="K16" s="47"/>
      <c r="L16" s="47"/>
      <c r="M16" s="47"/>
      <c r="N16" s="47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5" customHeight="1" x14ac:dyDescent="0.2">
      <c r="A17" s="6">
        <v>44099</v>
      </c>
      <c r="B17" s="4" t="s">
        <v>539</v>
      </c>
      <c r="C17" s="47"/>
      <c r="D17" s="42">
        <v>2880.64</v>
      </c>
      <c r="E17" s="42"/>
      <c r="F17" s="42"/>
      <c r="G17" s="94"/>
      <c r="H17" s="42"/>
      <c r="I17" s="42"/>
      <c r="J17" s="47"/>
      <c r="K17" s="47"/>
      <c r="L17" s="47"/>
      <c r="M17" s="47"/>
      <c r="N17" s="47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5" customHeight="1" x14ac:dyDescent="0.2">
      <c r="A18" s="6">
        <v>44097</v>
      </c>
      <c r="B18" s="4" t="s">
        <v>539</v>
      </c>
      <c r="C18" s="47"/>
      <c r="D18" s="42">
        <v>4007.86</v>
      </c>
      <c r="E18" s="42"/>
      <c r="F18" s="42"/>
      <c r="G18" s="94"/>
      <c r="H18" s="42"/>
      <c r="I18" s="42"/>
      <c r="J18" s="47"/>
      <c r="K18" s="47"/>
      <c r="L18" s="47"/>
      <c r="M18" s="47"/>
      <c r="N18" s="47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5" customHeight="1" x14ac:dyDescent="0.2">
      <c r="A19" s="6">
        <v>44093</v>
      </c>
      <c r="B19" s="4" t="s">
        <v>725</v>
      </c>
      <c r="C19" s="47"/>
      <c r="D19" s="42">
        <v>846.47</v>
      </c>
      <c r="E19" s="42"/>
      <c r="F19" s="42"/>
      <c r="G19" s="94"/>
      <c r="H19" s="42"/>
      <c r="I19" s="42"/>
      <c r="J19" s="47"/>
      <c r="K19" s="47"/>
      <c r="L19" s="47"/>
      <c r="M19" s="47"/>
      <c r="N19" s="47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5" customHeight="1" x14ac:dyDescent="0.2">
      <c r="A20" s="6">
        <v>44081</v>
      </c>
      <c r="B20" s="4" t="s">
        <v>726</v>
      </c>
      <c r="C20" s="47"/>
      <c r="D20" s="42"/>
      <c r="E20" s="42"/>
      <c r="F20" s="42"/>
      <c r="G20" s="94"/>
      <c r="H20" s="42"/>
      <c r="I20" s="42"/>
      <c r="J20" s="47"/>
      <c r="K20" s="47"/>
      <c r="L20" s="47"/>
      <c r="M20" s="47"/>
      <c r="N20" s="47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5" customHeight="1" x14ac:dyDescent="0.2">
      <c r="A21" s="6">
        <v>44079</v>
      </c>
      <c r="B21" s="4" t="s">
        <v>681</v>
      </c>
      <c r="C21" s="47" t="s">
        <v>727</v>
      </c>
      <c r="D21" s="42">
        <v>1200</v>
      </c>
      <c r="E21" s="42"/>
      <c r="F21" s="42"/>
      <c r="G21" s="94"/>
      <c r="H21" s="42"/>
      <c r="I21" s="42"/>
      <c r="J21" s="47"/>
      <c r="K21" s="47"/>
      <c r="L21" s="47"/>
      <c r="M21" s="47"/>
      <c r="N21" s="47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5" customHeight="1" x14ac:dyDescent="0.2">
      <c r="A22" s="6">
        <v>44075</v>
      </c>
      <c r="B22" s="4" t="s">
        <v>51</v>
      </c>
      <c r="C22" s="47"/>
      <c r="D22" s="42">
        <v>510.08</v>
      </c>
      <c r="E22" s="42">
        <v>510.08</v>
      </c>
      <c r="F22" s="42">
        <v>510.08</v>
      </c>
      <c r="G22" s="94"/>
      <c r="H22" s="42"/>
      <c r="I22" s="42"/>
      <c r="J22" s="47"/>
      <c r="K22" s="47"/>
      <c r="L22" s="47"/>
      <c r="M22" s="47"/>
      <c r="N22" s="47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5" customHeight="1" x14ac:dyDescent="0.2">
      <c r="A23" s="6">
        <v>44075</v>
      </c>
      <c r="B23" s="4" t="s">
        <v>726</v>
      </c>
      <c r="C23" s="47"/>
      <c r="D23" s="42"/>
      <c r="E23" s="42"/>
      <c r="F23" s="42"/>
      <c r="G23" s="94"/>
      <c r="H23" s="42"/>
      <c r="I23" s="42"/>
      <c r="J23" s="47"/>
      <c r="K23" s="47"/>
      <c r="L23" s="47"/>
      <c r="M23" s="47"/>
      <c r="N23" s="47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5" customHeight="1" x14ac:dyDescent="0.2">
      <c r="A24" s="6">
        <v>44073</v>
      </c>
      <c r="B24" s="4" t="s">
        <v>724</v>
      </c>
      <c r="C24" s="47"/>
      <c r="D24" s="42">
        <v>471.09</v>
      </c>
      <c r="E24" s="42"/>
      <c r="F24" s="42"/>
      <c r="G24" s="94"/>
      <c r="H24" s="42"/>
      <c r="I24" s="42"/>
      <c r="J24" s="47"/>
      <c r="K24" s="47"/>
      <c r="L24" s="47"/>
      <c r="M24" s="47"/>
      <c r="N24" s="47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5" customHeight="1" x14ac:dyDescent="0.2">
      <c r="A25" s="6">
        <v>44072</v>
      </c>
      <c r="B25" s="4" t="s">
        <v>724</v>
      </c>
      <c r="C25" s="47"/>
      <c r="D25" s="42">
        <v>675.24</v>
      </c>
      <c r="E25" s="42"/>
      <c r="F25" s="42"/>
      <c r="G25" s="94"/>
      <c r="H25" s="42"/>
      <c r="I25" s="42"/>
      <c r="J25" s="47"/>
      <c r="K25" s="47"/>
      <c r="L25" s="47"/>
      <c r="M25" s="47"/>
      <c r="N25" s="47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5" customHeight="1" x14ac:dyDescent="0.2">
      <c r="A26" s="6">
        <v>44072</v>
      </c>
      <c r="B26" s="4" t="s">
        <v>150</v>
      </c>
      <c r="C26" s="47"/>
      <c r="D26" s="42">
        <v>530</v>
      </c>
      <c r="E26" s="42"/>
      <c r="F26" s="42"/>
      <c r="G26" s="94"/>
      <c r="H26" s="42"/>
      <c r="I26" s="42"/>
      <c r="J26" s="47"/>
      <c r="K26" s="47"/>
      <c r="L26" s="47"/>
      <c r="M26" s="47"/>
      <c r="N26" s="47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5" customHeight="1" x14ac:dyDescent="0.2">
      <c r="A27" s="6">
        <v>44072</v>
      </c>
      <c r="B27" s="4" t="s">
        <v>539</v>
      </c>
      <c r="C27" s="47"/>
      <c r="D27" s="42">
        <v>2602.9499999999998</v>
      </c>
      <c r="E27" s="42"/>
      <c r="F27" s="42"/>
      <c r="G27" s="94"/>
      <c r="H27" s="42"/>
      <c r="I27" s="42"/>
      <c r="J27" s="47"/>
      <c r="K27" s="47"/>
      <c r="L27" s="47"/>
      <c r="M27" s="47"/>
      <c r="N27" s="47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5" customHeight="1" x14ac:dyDescent="0.2">
      <c r="A28" s="6">
        <v>44070</v>
      </c>
      <c r="B28" s="4" t="s">
        <v>728</v>
      </c>
      <c r="C28" s="47" t="s">
        <v>729</v>
      </c>
      <c r="D28" s="42">
        <v>299.70999999999998</v>
      </c>
      <c r="E28" s="42"/>
      <c r="F28" s="42"/>
      <c r="G28" s="94"/>
      <c r="H28" s="42"/>
      <c r="I28" s="42"/>
      <c r="J28" s="47"/>
      <c r="K28" s="47"/>
      <c r="L28" s="47"/>
      <c r="M28" s="47"/>
      <c r="N28" s="47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5" customHeight="1" x14ac:dyDescent="0.2">
      <c r="A29" s="6">
        <v>44065</v>
      </c>
      <c r="B29" s="4" t="s">
        <v>164</v>
      </c>
      <c r="C29" s="47"/>
      <c r="D29" s="42">
        <v>264.79000000000002</v>
      </c>
      <c r="E29" s="42">
        <v>264.79000000000002</v>
      </c>
      <c r="F29" s="42"/>
      <c r="G29" s="94"/>
      <c r="H29" s="42"/>
      <c r="I29" s="42"/>
      <c r="J29" s="47"/>
      <c r="K29" s="47"/>
      <c r="L29" s="47"/>
      <c r="M29" s="47"/>
      <c r="N29" s="47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5" customHeight="1" x14ac:dyDescent="0.2">
      <c r="A30" s="6">
        <v>44065</v>
      </c>
      <c r="B30" s="4" t="s">
        <v>730</v>
      </c>
      <c r="C30" s="47" t="s">
        <v>684</v>
      </c>
      <c r="D30" s="42">
        <v>650</v>
      </c>
      <c r="E30" s="42"/>
      <c r="F30" s="42"/>
      <c r="G30" s="94"/>
      <c r="H30" s="42"/>
      <c r="I30" s="42"/>
      <c r="J30" s="47"/>
      <c r="K30" s="47"/>
      <c r="L30" s="47"/>
      <c r="M30" s="47"/>
      <c r="N30" s="47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5" customHeight="1" x14ac:dyDescent="0.2">
      <c r="A31" s="6">
        <v>44065</v>
      </c>
      <c r="B31" s="4" t="s">
        <v>731</v>
      </c>
      <c r="C31" s="47" t="s">
        <v>27</v>
      </c>
      <c r="D31" s="42">
        <v>594.55999999999995</v>
      </c>
      <c r="E31" s="42">
        <v>594.55999999999995</v>
      </c>
      <c r="F31" s="42"/>
      <c r="G31" s="94"/>
      <c r="H31" s="42"/>
      <c r="I31" s="42"/>
      <c r="J31" s="47"/>
      <c r="K31" s="47"/>
      <c r="L31" s="47"/>
      <c r="M31" s="47"/>
      <c r="N31" s="47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5" customHeight="1" x14ac:dyDescent="0.2">
      <c r="A32" s="6">
        <v>44065</v>
      </c>
      <c r="B32" s="4" t="s">
        <v>686</v>
      </c>
      <c r="C32" s="47" t="s">
        <v>732</v>
      </c>
      <c r="D32" s="42">
        <v>463.33</v>
      </c>
      <c r="E32" s="42">
        <v>463.34</v>
      </c>
      <c r="F32" s="42"/>
      <c r="G32" s="94"/>
      <c r="H32" s="42"/>
      <c r="I32" s="42"/>
      <c r="J32" s="47"/>
      <c r="K32" s="47"/>
      <c r="L32" s="47"/>
      <c r="M32" s="47"/>
      <c r="N32" s="47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5" customHeight="1" x14ac:dyDescent="0.2">
      <c r="A33" s="6">
        <v>44065</v>
      </c>
      <c r="B33" s="4" t="s">
        <v>733</v>
      </c>
      <c r="C33" s="47"/>
      <c r="D33" s="42">
        <v>263.33</v>
      </c>
      <c r="E33" s="42">
        <v>263.33999999999997</v>
      </c>
      <c r="F33" s="42"/>
      <c r="G33" s="94"/>
      <c r="H33" s="42"/>
      <c r="I33" s="42"/>
      <c r="J33" s="47"/>
      <c r="K33" s="47"/>
      <c r="L33" s="47"/>
      <c r="M33" s="47"/>
      <c r="N33" s="47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5" customHeight="1" x14ac:dyDescent="0.2">
      <c r="A34" s="6">
        <v>44054</v>
      </c>
      <c r="B34" s="4" t="s">
        <v>689</v>
      </c>
      <c r="C34" s="47"/>
      <c r="D34" s="42">
        <v>237</v>
      </c>
      <c r="E34" s="42">
        <v>237</v>
      </c>
      <c r="F34" s="42">
        <v>237</v>
      </c>
      <c r="G34" s="94">
        <v>237</v>
      </c>
      <c r="H34" s="42">
        <v>237</v>
      </c>
      <c r="I34" s="42"/>
      <c r="J34" s="47"/>
      <c r="K34" s="47"/>
      <c r="L34" s="47"/>
      <c r="M34" s="47"/>
      <c r="N34" s="47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5" customHeight="1" x14ac:dyDescent="0.2">
      <c r="A35" s="6">
        <v>44047</v>
      </c>
      <c r="B35" s="4" t="s">
        <v>690</v>
      </c>
      <c r="C35" s="47"/>
      <c r="D35" s="42">
        <v>511.7</v>
      </c>
      <c r="E35" s="42">
        <v>511.7</v>
      </c>
      <c r="F35" s="42">
        <v>511.7</v>
      </c>
      <c r="G35" s="94">
        <v>511.7</v>
      </c>
      <c r="H35" s="42">
        <v>511.7</v>
      </c>
      <c r="I35" s="42"/>
      <c r="J35" s="47"/>
      <c r="K35" s="47"/>
      <c r="L35" s="47"/>
      <c r="M35" s="47"/>
      <c r="N35" s="47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5" customHeight="1" x14ac:dyDescent="0.2">
      <c r="A36" s="6">
        <v>44046</v>
      </c>
      <c r="B36" s="4" t="s">
        <v>691</v>
      </c>
      <c r="C36" s="47"/>
      <c r="D36" s="42">
        <v>322.35000000000002</v>
      </c>
      <c r="E36" s="42">
        <v>322.35000000000002</v>
      </c>
      <c r="F36" s="41"/>
      <c r="G36" s="95"/>
      <c r="H36" s="47"/>
      <c r="I36" s="47"/>
      <c r="J36" s="47"/>
      <c r="K36" s="47"/>
      <c r="L36" s="47"/>
      <c r="M36" s="47"/>
      <c r="N36" s="47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5" customHeight="1" x14ac:dyDescent="0.2">
      <c r="A37" s="6">
        <v>44043</v>
      </c>
      <c r="B37" s="4" t="s">
        <v>693</v>
      </c>
      <c r="C37" s="47" t="s">
        <v>694</v>
      </c>
      <c r="D37" s="42">
        <v>1495</v>
      </c>
      <c r="E37" s="42">
        <v>1495</v>
      </c>
      <c r="F37" s="42">
        <v>1495</v>
      </c>
      <c r="G37" s="94">
        <v>1495</v>
      </c>
      <c r="H37" s="42">
        <v>1495</v>
      </c>
      <c r="I37" s="42">
        <v>1495</v>
      </c>
      <c r="J37" s="47"/>
      <c r="K37" s="47"/>
      <c r="L37" s="47"/>
      <c r="M37" s="47"/>
      <c r="N37" s="47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5" customHeight="1" x14ac:dyDescent="0.2">
      <c r="A38" s="6">
        <v>44026</v>
      </c>
      <c r="B38" s="4" t="s">
        <v>695</v>
      </c>
      <c r="C38" s="47" t="s">
        <v>626</v>
      </c>
      <c r="D38" s="42">
        <v>225</v>
      </c>
      <c r="E38" s="42">
        <v>225</v>
      </c>
      <c r="F38" s="42">
        <v>225</v>
      </c>
      <c r="G38" s="94">
        <v>225</v>
      </c>
      <c r="H38" s="47"/>
      <c r="I38" s="47"/>
      <c r="J38" s="47"/>
      <c r="K38" s="47"/>
      <c r="L38" s="47"/>
      <c r="M38" s="47"/>
      <c r="N38" s="47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5" customHeight="1" x14ac:dyDescent="0.2">
      <c r="A39" s="6">
        <v>44025</v>
      </c>
      <c r="B39" s="4" t="s">
        <v>627</v>
      </c>
      <c r="C39" s="47" t="s">
        <v>628</v>
      </c>
      <c r="D39" s="42">
        <v>257.77999999999997</v>
      </c>
      <c r="E39" s="42">
        <v>257.77999999999997</v>
      </c>
      <c r="F39" s="42">
        <v>257.77999999999997</v>
      </c>
      <c r="G39" s="94">
        <v>257.77999999999997</v>
      </c>
      <c r="H39" s="47"/>
      <c r="I39" s="47"/>
      <c r="J39" s="47"/>
      <c r="K39" s="47"/>
      <c r="L39" s="47"/>
      <c r="M39" s="47"/>
      <c r="N39" s="47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5" customHeight="1" x14ac:dyDescent="0.2">
      <c r="A40" s="6">
        <v>44020</v>
      </c>
      <c r="B40" s="4" t="s">
        <v>630</v>
      </c>
      <c r="C40" s="47"/>
      <c r="D40" s="42">
        <v>585</v>
      </c>
      <c r="E40" s="42"/>
      <c r="F40" s="42"/>
      <c r="G40" s="94"/>
      <c r="H40" s="47"/>
      <c r="I40" s="47"/>
      <c r="J40" s="47"/>
      <c r="K40" s="47"/>
      <c r="L40" s="47"/>
      <c r="M40" s="47"/>
      <c r="N40" s="47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5" customHeight="1" x14ac:dyDescent="0.2">
      <c r="A41" s="6">
        <v>44020</v>
      </c>
      <c r="B41" s="4" t="s">
        <v>631</v>
      </c>
      <c r="C41" s="47"/>
      <c r="D41" s="42">
        <v>50</v>
      </c>
      <c r="E41" s="42">
        <v>50</v>
      </c>
      <c r="F41" s="42">
        <v>50</v>
      </c>
      <c r="G41" s="94">
        <v>50</v>
      </c>
      <c r="H41" s="47"/>
      <c r="I41" s="47"/>
      <c r="J41" s="47"/>
      <c r="K41" s="47"/>
      <c r="L41" s="47"/>
      <c r="M41" s="47"/>
      <c r="N41" s="47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5" customHeight="1" x14ac:dyDescent="0.2">
      <c r="A42" s="6">
        <v>43986</v>
      </c>
      <c r="B42" s="4" t="s">
        <v>635</v>
      </c>
      <c r="C42" s="47" t="s">
        <v>565</v>
      </c>
      <c r="D42" s="42">
        <v>516.66</v>
      </c>
      <c r="E42" s="42">
        <v>516.66</v>
      </c>
      <c r="F42" s="42">
        <v>516.66</v>
      </c>
      <c r="G42" s="94"/>
      <c r="H42" s="47"/>
      <c r="I42" s="47"/>
      <c r="J42" s="47"/>
      <c r="K42" s="47"/>
      <c r="L42" s="47"/>
      <c r="M42" s="47"/>
      <c r="N42" s="47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5" customHeight="1" x14ac:dyDescent="0.2">
      <c r="A43" s="6">
        <v>43984</v>
      </c>
      <c r="B43" s="4" t="s">
        <v>636</v>
      </c>
      <c r="C43" s="47" t="s">
        <v>567</v>
      </c>
      <c r="D43" s="66">
        <v>699.85</v>
      </c>
      <c r="E43" s="66">
        <v>699.85</v>
      </c>
      <c r="F43" s="66">
        <v>699.85</v>
      </c>
      <c r="G43" s="94"/>
      <c r="H43" s="47"/>
      <c r="I43" s="47"/>
      <c r="J43" s="47"/>
      <c r="K43" s="47"/>
      <c r="L43" s="47"/>
      <c r="M43" s="47"/>
      <c r="N43" s="47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5" customHeight="1" x14ac:dyDescent="0.2">
      <c r="A44" s="6">
        <v>43966</v>
      </c>
      <c r="B44" s="4" t="s">
        <v>638</v>
      </c>
      <c r="C44" s="47" t="s">
        <v>533</v>
      </c>
      <c r="D44" s="42">
        <v>680</v>
      </c>
      <c r="E44" s="42">
        <v>680</v>
      </c>
      <c r="F44" s="42">
        <v>680</v>
      </c>
      <c r="G44" s="94">
        <v>680</v>
      </c>
      <c r="H44" s="47"/>
      <c r="I44" s="47"/>
      <c r="J44" s="47"/>
      <c r="K44" s="47"/>
      <c r="L44" s="47"/>
      <c r="M44" s="47"/>
      <c r="N44" s="47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5" customHeight="1" x14ac:dyDescent="0.2">
      <c r="A45" s="6">
        <v>43963</v>
      </c>
      <c r="B45" s="4" t="s">
        <v>639</v>
      </c>
      <c r="C45" s="47" t="s">
        <v>534</v>
      </c>
      <c r="D45" s="42">
        <v>248.75</v>
      </c>
      <c r="E45" s="42">
        <v>248.75</v>
      </c>
      <c r="F45" s="42">
        <v>248.75</v>
      </c>
      <c r="G45" s="94">
        <v>248.75</v>
      </c>
      <c r="H45" s="47"/>
      <c r="I45" s="47"/>
      <c r="J45" s="47"/>
      <c r="K45" s="47"/>
      <c r="L45" s="47"/>
      <c r="M45" s="47"/>
      <c r="N45" s="47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5" customHeight="1" x14ac:dyDescent="0.2">
      <c r="A46" s="6">
        <v>43951</v>
      </c>
      <c r="B46" s="4" t="s">
        <v>734</v>
      </c>
      <c r="C46" s="47" t="s">
        <v>642</v>
      </c>
      <c r="D46" s="42">
        <v>1925.22</v>
      </c>
      <c r="E46" s="42">
        <v>1925.22</v>
      </c>
      <c r="F46" s="42">
        <v>1925.22</v>
      </c>
      <c r="G46" s="94">
        <v>1925.22</v>
      </c>
      <c r="H46" s="94">
        <v>1925.22</v>
      </c>
      <c r="I46" s="94">
        <v>1925.22</v>
      </c>
      <c r="J46" s="94">
        <v>1925.22</v>
      </c>
      <c r="K46" s="47"/>
      <c r="L46" s="47"/>
      <c r="M46" s="47"/>
      <c r="N46" s="47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2">
      <c r="A47" s="13">
        <v>43946</v>
      </c>
      <c r="B47" s="28" t="s">
        <v>643</v>
      </c>
      <c r="C47" s="75" t="s">
        <v>538</v>
      </c>
      <c r="D47" s="73">
        <v>2892.34</v>
      </c>
      <c r="E47" s="73">
        <v>2892.34</v>
      </c>
      <c r="F47" s="73">
        <v>2892.34</v>
      </c>
      <c r="G47" s="96">
        <v>2892.34</v>
      </c>
      <c r="H47" s="94">
        <v>2892.34</v>
      </c>
      <c r="I47" s="94">
        <v>2892.34</v>
      </c>
      <c r="J47" s="94">
        <v>2892.34</v>
      </c>
      <c r="K47" s="94">
        <v>2892.34</v>
      </c>
      <c r="L47" s="94">
        <v>2892.34</v>
      </c>
      <c r="M47" s="94"/>
      <c r="N47" s="94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2">
      <c r="A48" s="6">
        <v>43865</v>
      </c>
      <c r="B48" s="4" t="s">
        <v>644</v>
      </c>
      <c r="C48" s="47" t="s">
        <v>403</v>
      </c>
      <c r="D48" s="42">
        <v>594.08000000000004</v>
      </c>
      <c r="E48" s="42">
        <v>594.08000000000004</v>
      </c>
      <c r="F48" s="42">
        <v>594.08000000000004</v>
      </c>
      <c r="G48" s="94">
        <v>594.08000000000004</v>
      </c>
      <c r="H48" s="42">
        <v>594.08000000000004</v>
      </c>
      <c r="I48" s="47"/>
      <c r="J48" s="47"/>
      <c r="K48" s="47"/>
      <c r="L48" s="47"/>
      <c r="M48" s="47"/>
      <c r="N48" s="47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2">
      <c r="A49" s="6">
        <v>43863</v>
      </c>
      <c r="B49" s="4" t="s">
        <v>645</v>
      </c>
      <c r="C49" s="47"/>
      <c r="D49" s="42">
        <v>61.66</v>
      </c>
      <c r="E49" s="42">
        <v>61.66</v>
      </c>
      <c r="F49" s="42">
        <v>61.66</v>
      </c>
      <c r="G49" s="94">
        <v>61.66</v>
      </c>
      <c r="H49" s="42">
        <v>61.66</v>
      </c>
      <c r="I49" s="47"/>
      <c r="J49" s="47"/>
      <c r="K49" s="47"/>
      <c r="L49" s="47"/>
      <c r="M49" s="47"/>
      <c r="N49" s="47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2">
      <c r="A50" s="6">
        <v>43862</v>
      </c>
      <c r="B50" s="4" t="s">
        <v>646</v>
      </c>
      <c r="C50" s="47" t="s">
        <v>408</v>
      </c>
      <c r="D50" s="42">
        <v>749.91</v>
      </c>
      <c r="E50" s="42">
        <v>749.91</v>
      </c>
      <c r="F50" s="42">
        <v>749.91</v>
      </c>
      <c r="G50" s="94">
        <v>749.91</v>
      </c>
      <c r="H50" s="42">
        <v>749.91</v>
      </c>
      <c r="I50" s="47"/>
      <c r="J50" s="47"/>
      <c r="K50" s="47"/>
      <c r="L50" s="47"/>
      <c r="M50" s="47"/>
      <c r="N50" s="47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2">
      <c r="A51" s="6">
        <v>43849</v>
      </c>
      <c r="B51" s="4" t="s">
        <v>647</v>
      </c>
      <c r="C51" s="47" t="s">
        <v>306</v>
      </c>
      <c r="D51" s="42">
        <v>416.62</v>
      </c>
      <c r="E51" s="42">
        <v>416.62</v>
      </c>
      <c r="F51" s="42">
        <v>416.62</v>
      </c>
      <c r="G51" s="94">
        <v>416.62</v>
      </c>
      <c r="H51" s="47"/>
      <c r="I51" s="47"/>
      <c r="J51" s="47"/>
      <c r="K51" s="47"/>
      <c r="L51" s="47"/>
      <c r="M51" s="47"/>
      <c r="N51" s="47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2">
      <c r="A52" s="6">
        <v>43826</v>
      </c>
      <c r="B52" s="4" t="s">
        <v>648</v>
      </c>
      <c r="C52" s="47" t="s">
        <v>418</v>
      </c>
      <c r="D52" s="42">
        <v>974.55</v>
      </c>
      <c r="E52" s="42">
        <v>974.55</v>
      </c>
      <c r="F52" s="42">
        <v>974.55</v>
      </c>
      <c r="G52" s="94">
        <v>974.55</v>
      </c>
      <c r="H52" s="47"/>
      <c r="I52" s="47"/>
      <c r="J52" s="47"/>
      <c r="K52" s="47"/>
      <c r="L52" s="47"/>
      <c r="M52" s="47"/>
      <c r="N52" s="47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2">
      <c r="A53" s="3" t="s">
        <v>199</v>
      </c>
      <c r="B53" s="4" t="s">
        <v>649</v>
      </c>
      <c r="C53" s="47"/>
      <c r="D53" s="42">
        <v>183.33</v>
      </c>
      <c r="E53" s="42">
        <v>183.33</v>
      </c>
      <c r="F53" s="42">
        <v>183.33</v>
      </c>
      <c r="G53" s="171"/>
      <c r="H53" s="47"/>
      <c r="I53" s="47"/>
      <c r="J53" s="47"/>
      <c r="K53" s="47"/>
      <c r="L53" s="47"/>
      <c r="M53" s="47"/>
      <c r="N53" s="47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2">
      <c r="A54" s="3" t="s">
        <v>207</v>
      </c>
      <c r="B54" s="4" t="s">
        <v>650</v>
      </c>
      <c r="C54" s="47" t="s">
        <v>211</v>
      </c>
      <c r="D54" s="42">
        <v>375</v>
      </c>
      <c r="E54" s="42">
        <v>375</v>
      </c>
      <c r="F54" s="42">
        <v>375</v>
      </c>
      <c r="G54" s="171"/>
      <c r="H54" s="47"/>
      <c r="I54" s="47"/>
      <c r="J54" s="47"/>
      <c r="K54" s="47"/>
      <c r="L54" s="47"/>
      <c r="M54" s="47"/>
      <c r="N54" s="47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2">
      <c r="A55" s="3" t="s">
        <v>237</v>
      </c>
      <c r="B55" s="4" t="s">
        <v>238</v>
      </c>
      <c r="C55" s="47"/>
      <c r="D55" s="42">
        <v>308.31</v>
      </c>
      <c r="E55" s="42">
        <v>308.31</v>
      </c>
      <c r="F55" s="42">
        <v>308.31</v>
      </c>
      <c r="G55" s="94">
        <v>308.31</v>
      </c>
      <c r="H55" s="94">
        <v>308.31</v>
      </c>
      <c r="I55" s="94">
        <v>308.31</v>
      </c>
      <c r="J55" s="94">
        <v>308.31</v>
      </c>
      <c r="K55" s="94">
        <v>308.31</v>
      </c>
      <c r="L55" s="94">
        <v>308.31</v>
      </c>
      <c r="M55" s="94">
        <v>308.31</v>
      </c>
      <c r="N55" s="47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2">
      <c r="A56" s="3" t="s">
        <v>239</v>
      </c>
      <c r="B56" s="4" t="s">
        <v>148</v>
      </c>
      <c r="C56" s="47"/>
      <c r="D56" s="42">
        <v>0</v>
      </c>
      <c r="E56" s="42">
        <v>369</v>
      </c>
      <c r="F56" s="42">
        <v>369</v>
      </c>
      <c r="G56" s="42">
        <v>369</v>
      </c>
      <c r="H56" s="42">
        <v>369</v>
      </c>
      <c r="I56" s="42">
        <v>369</v>
      </c>
      <c r="J56" s="42">
        <v>369</v>
      </c>
      <c r="K56" s="42">
        <v>369</v>
      </c>
      <c r="L56" s="42">
        <v>369</v>
      </c>
      <c r="M56" s="42">
        <v>369</v>
      </c>
      <c r="N56" s="47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2">
      <c r="A57" s="3" t="s">
        <v>241</v>
      </c>
      <c r="B57" s="4" t="s">
        <v>586</v>
      </c>
      <c r="C57" s="47" t="s">
        <v>242</v>
      </c>
      <c r="D57" s="42">
        <v>132.66999999999999</v>
      </c>
      <c r="E57" s="42">
        <v>132.66999999999999</v>
      </c>
      <c r="F57" s="42">
        <v>132.66999999999999</v>
      </c>
      <c r="G57" s="171"/>
      <c r="H57" s="47"/>
      <c r="I57" s="47"/>
      <c r="J57" s="47"/>
      <c r="K57" s="47"/>
      <c r="L57" s="47"/>
      <c r="M57" s="47"/>
      <c r="N57" s="47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2">
      <c r="A58" s="3" t="s">
        <v>246</v>
      </c>
      <c r="B58" s="4" t="s">
        <v>141</v>
      </c>
      <c r="C58" s="47" t="s">
        <v>41</v>
      </c>
      <c r="D58" s="42">
        <v>2036</v>
      </c>
      <c r="E58" s="42">
        <v>2036</v>
      </c>
      <c r="F58" s="42">
        <v>2036</v>
      </c>
      <c r="G58" s="42">
        <v>2036</v>
      </c>
      <c r="H58" s="42">
        <v>2036</v>
      </c>
      <c r="I58" s="42">
        <v>2036</v>
      </c>
      <c r="J58" s="42">
        <v>2036</v>
      </c>
      <c r="K58" s="42">
        <v>2036</v>
      </c>
      <c r="L58" s="42">
        <v>2036</v>
      </c>
      <c r="M58" s="42">
        <v>2036</v>
      </c>
      <c r="N58" s="47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2">
      <c r="A59" s="3" t="s">
        <v>246</v>
      </c>
      <c r="B59" s="4" t="s">
        <v>155</v>
      </c>
      <c r="C59" s="47" t="s">
        <v>40</v>
      </c>
      <c r="D59" s="42">
        <v>2563</v>
      </c>
      <c r="E59" s="42">
        <v>2563</v>
      </c>
      <c r="F59" s="42">
        <v>2563</v>
      </c>
      <c r="G59" s="42">
        <v>2563</v>
      </c>
      <c r="H59" s="42">
        <v>2563</v>
      </c>
      <c r="I59" s="42">
        <v>2563</v>
      </c>
      <c r="J59" s="42">
        <v>2563</v>
      </c>
      <c r="K59" s="42">
        <v>2563</v>
      </c>
      <c r="L59" s="42">
        <v>2563</v>
      </c>
      <c r="M59" s="42">
        <v>2563</v>
      </c>
      <c r="N59" s="47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2">
      <c r="A60" s="3" t="s">
        <v>115</v>
      </c>
      <c r="B60" s="4" t="s">
        <v>651</v>
      </c>
      <c r="C60" s="47" t="s">
        <v>117</v>
      </c>
      <c r="D60" s="42">
        <v>35.14</v>
      </c>
      <c r="E60" s="42">
        <v>35.14</v>
      </c>
      <c r="F60" s="47"/>
      <c r="G60" s="171"/>
      <c r="H60" s="47"/>
      <c r="I60" s="47"/>
      <c r="J60" s="47"/>
      <c r="K60" s="47"/>
      <c r="L60" s="47"/>
      <c r="M60" s="47"/>
      <c r="N60" s="47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2">
      <c r="A61" s="21" t="s">
        <v>142</v>
      </c>
      <c r="B61" s="22" t="s">
        <v>343</v>
      </c>
      <c r="C61" s="22"/>
      <c r="D61" s="78">
        <f t="shared" ref="D61:N61" si="1">SUM(D12:D60)</f>
        <v>38241.860999999997</v>
      </c>
      <c r="E61" s="59">
        <f t="shared" si="1"/>
        <v>20957.03</v>
      </c>
      <c r="F61" s="59">
        <f t="shared" si="1"/>
        <v>19013.510000000002</v>
      </c>
      <c r="G61" s="59">
        <f t="shared" si="1"/>
        <v>16595.919999999998</v>
      </c>
      <c r="H61" s="59">
        <f t="shared" si="1"/>
        <v>13743.22</v>
      </c>
      <c r="I61" s="59">
        <f t="shared" si="1"/>
        <v>11588.87</v>
      </c>
      <c r="J61" s="59">
        <f t="shared" si="1"/>
        <v>10093.870000000001</v>
      </c>
      <c r="K61" s="59">
        <f t="shared" si="1"/>
        <v>8168.65</v>
      </c>
      <c r="L61" s="59">
        <f t="shared" si="1"/>
        <v>8168.65</v>
      </c>
      <c r="M61" s="59">
        <f t="shared" si="1"/>
        <v>5276.3099999999995</v>
      </c>
      <c r="N61" s="59">
        <f t="shared" si="1"/>
        <v>0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2">
      <c r="A63" s="1" t="s">
        <v>0</v>
      </c>
      <c r="B63" s="1" t="s">
        <v>1</v>
      </c>
      <c r="C63" s="1" t="s">
        <v>1</v>
      </c>
      <c r="D63" s="47"/>
      <c r="E63" s="47"/>
      <c r="F63" s="47"/>
      <c r="G63" s="171"/>
      <c r="H63" s="47"/>
      <c r="I63" s="47"/>
      <c r="J63" s="47"/>
      <c r="K63" s="47"/>
      <c r="L63" s="47"/>
      <c r="M63" s="47"/>
      <c r="N63" s="47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2">
      <c r="A64" s="3" t="s">
        <v>140</v>
      </c>
      <c r="B64" s="4" t="s">
        <v>697</v>
      </c>
      <c r="C64" s="4"/>
      <c r="D64" s="20">
        <v>81.52</v>
      </c>
      <c r="E64" s="20">
        <v>81.52</v>
      </c>
      <c r="F64" s="50"/>
      <c r="G64" s="171"/>
      <c r="H64" s="47"/>
      <c r="I64" s="47"/>
      <c r="J64" s="47"/>
      <c r="K64" s="47"/>
      <c r="L64" s="47"/>
      <c r="M64" s="47"/>
      <c r="N64" s="47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2">
      <c r="A65" s="3" t="s">
        <v>156</v>
      </c>
      <c r="B65" s="4" t="s">
        <v>697</v>
      </c>
      <c r="C65" s="4"/>
      <c r="D65" s="20">
        <v>559.80999999999995</v>
      </c>
      <c r="E65" s="20">
        <v>559.80999999999995</v>
      </c>
      <c r="F65" s="50"/>
      <c r="G65" s="171"/>
      <c r="H65" s="47"/>
      <c r="I65" s="47"/>
      <c r="J65" s="47"/>
      <c r="K65" s="47"/>
      <c r="L65" s="47"/>
      <c r="M65" s="47"/>
      <c r="N65" s="47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2">
      <c r="A66" s="6">
        <v>43759</v>
      </c>
      <c r="B66" s="11" t="s">
        <v>698</v>
      </c>
      <c r="C66" s="4"/>
      <c r="D66" s="20">
        <v>126.13</v>
      </c>
      <c r="E66" s="50"/>
      <c r="F66" s="50"/>
      <c r="G66" s="171"/>
      <c r="H66" s="47"/>
      <c r="I66" s="47"/>
      <c r="J66" s="47"/>
      <c r="K66" s="47"/>
      <c r="L66" s="47"/>
      <c r="M66" s="47"/>
      <c r="N66" s="47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2">
      <c r="A67" s="6">
        <v>43759</v>
      </c>
      <c r="B67" s="11" t="s">
        <v>699</v>
      </c>
      <c r="C67" s="4" t="s">
        <v>70</v>
      </c>
      <c r="D67" s="20">
        <v>449.87</v>
      </c>
      <c r="E67" s="50"/>
      <c r="F67" s="50"/>
      <c r="G67" s="171"/>
      <c r="H67" s="47"/>
      <c r="I67" s="47"/>
      <c r="J67" s="47"/>
      <c r="K67" s="47"/>
      <c r="L67" s="47"/>
      <c r="M67" s="47"/>
      <c r="N67" s="47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2">
      <c r="A68" s="6">
        <v>43757</v>
      </c>
      <c r="B68" s="11" t="s">
        <v>700</v>
      </c>
      <c r="C68" s="4" t="s">
        <v>67</v>
      </c>
      <c r="D68" s="20">
        <v>267.58</v>
      </c>
      <c r="E68" s="50"/>
      <c r="F68" s="50"/>
      <c r="G68" s="171"/>
      <c r="H68" s="47"/>
      <c r="I68" s="47"/>
      <c r="J68" s="47"/>
      <c r="K68" s="47"/>
      <c r="L68" s="47"/>
      <c r="M68" s="47"/>
      <c r="N68" s="47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2">
      <c r="A69" s="6">
        <v>43751</v>
      </c>
      <c r="B69" s="11" t="s">
        <v>701</v>
      </c>
      <c r="C69" s="4" t="s">
        <v>58</v>
      </c>
      <c r="D69" s="20">
        <v>599.94000000000005</v>
      </c>
      <c r="E69" s="20">
        <v>599.94000000000005</v>
      </c>
      <c r="F69" s="20">
        <v>599.94000000000005</v>
      </c>
      <c r="G69" s="97">
        <v>599.94000000000005</v>
      </c>
      <c r="H69" s="47"/>
      <c r="I69" s="47"/>
      <c r="J69" s="47"/>
      <c r="K69" s="47"/>
      <c r="L69" s="47"/>
      <c r="M69" s="47"/>
      <c r="N69" s="47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2">
      <c r="A70" s="6">
        <v>43750</v>
      </c>
      <c r="B70" s="11" t="s">
        <v>702</v>
      </c>
      <c r="C70" s="4" t="s">
        <v>55</v>
      </c>
      <c r="D70" s="20">
        <v>438.68</v>
      </c>
      <c r="E70" s="50"/>
      <c r="F70" s="50"/>
      <c r="G70" s="171"/>
      <c r="H70" s="47"/>
      <c r="I70" s="47"/>
      <c r="J70" s="47"/>
      <c r="K70" s="47"/>
      <c r="L70" s="47"/>
      <c r="M70" s="47"/>
      <c r="N70" s="47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2">
      <c r="A71" s="6">
        <v>43744</v>
      </c>
      <c r="B71" s="80" t="s">
        <v>703</v>
      </c>
      <c r="C71" s="35" t="s">
        <v>47</v>
      </c>
      <c r="D71" s="70">
        <v>599</v>
      </c>
      <c r="E71" s="70">
        <v>599</v>
      </c>
      <c r="F71" s="70">
        <v>599</v>
      </c>
      <c r="G71" s="172">
        <v>599</v>
      </c>
      <c r="H71" s="70">
        <v>599</v>
      </c>
      <c r="I71" s="70">
        <v>599</v>
      </c>
      <c r="J71" s="70">
        <v>599</v>
      </c>
      <c r="K71" s="70">
        <v>599</v>
      </c>
      <c r="L71" s="47"/>
      <c r="M71" s="47"/>
      <c r="N71" s="47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2">
      <c r="A72" s="6">
        <v>43734</v>
      </c>
      <c r="B72" s="10" t="s">
        <v>704</v>
      </c>
      <c r="C72" s="4" t="s">
        <v>38</v>
      </c>
      <c r="D72" s="50">
        <v>170.83</v>
      </c>
      <c r="E72" s="50"/>
      <c r="F72" s="50"/>
      <c r="G72" s="171"/>
      <c r="H72" s="47"/>
      <c r="I72" s="47"/>
      <c r="J72" s="47"/>
      <c r="K72" s="47"/>
      <c r="L72" s="47"/>
      <c r="M72" s="47"/>
      <c r="N72" s="47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2">
      <c r="A73" s="6">
        <v>43665</v>
      </c>
      <c r="B73" s="10" t="s">
        <v>705</v>
      </c>
      <c r="C73" s="4" t="s">
        <v>23</v>
      </c>
      <c r="D73" s="173">
        <v>666.61</v>
      </c>
      <c r="E73" s="173">
        <v>666.61</v>
      </c>
      <c r="F73" s="173">
        <v>666.61</v>
      </c>
      <c r="G73" s="174">
        <v>666.61</v>
      </c>
      <c r="H73" s="98"/>
      <c r="I73" s="98"/>
      <c r="J73" s="98"/>
      <c r="K73" s="98"/>
      <c r="L73" s="98"/>
      <c r="M73" s="98"/>
      <c r="N73" s="98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2">
      <c r="A74" s="21" t="s">
        <v>77</v>
      </c>
      <c r="B74" s="22" t="s">
        <v>361</v>
      </c>
      <c r="C74" s="90"/>
      <c r="D74" s="91">
        <f t="shared" ref="D74:N74" si="2">SUM(D64:D73)</f>
        <v>3959.97</v>
      </c>
      <c r="E74" s="92">
        <f t="shared" si="2"/>
        <v>2506.88</v>
      </c>
      <c r="F74" s="92">
        <f t="shared" si="2"/>
        <v>1865.5500000000002</v>
      </c>
      <c r="G74" s="92">
        <f t="shared" si="2"/>
        <v>1865.5500000000002</v>
      </c>
      <c r="H74" s="92">
        <f t="shared" si="2"/>
        <v>599</v>
      </c>
      <c r="I74" s="92">
        <f t="shared" si="2"/>
        <v>599</v>
      </c>
      <c r="J74" s="92">
        <f t="shared" si="2"/>
        <v>599</v>
      </c>
      <c r="K74" s="92">
        <f t="shared" si="2"/>
        <v>599</v>
      </c>
      <c r="L74" s="92">
        <f t="shared" si="2"/>
        <v>0</v>
      </c>
      <c r="M74" s="92">
        <f t="shared" si="2"/>
        <v>0</v>
      </c>
      <c r="N74" s="92">
        <f t="shared" si="2"/>
        <v>0</v>
      </c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2">
      <c r="A75" s="24" t="s">
        <v>79</v>
      </c>
      <c r="B75" s="24" t="s">
        <v>79</v>
      </c>
      <c r="C75" s="2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2">
      <c r="A76" s="1" t="s">
        <v>0</v>
      </c>
      <c r="B76" s="1" t="s">
        <v>1</v>
      </c>
      <c r="C76" s="1"/>
      <c r="D76" s="47"/>
      <c r="E76" s="47"/>
      <c r="F76" s="47"/>
      <c r="G76" s="171"/>
      <c r="H76" s="47"/>
      <c r="I76" s="47"/>
      <c r="J76" s="47"/>
      <c r="K76" s="47"/>
      <c r="L76" s="47"/>
      <c r="M76" s="47"/>
      <c r="N76" s="47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2">
      <c r="A77" s="6">
        <v>44100</v>
      </c>
      <c r="B77" s="35" t="s">
        <v>735</v>
      </c>
      <c r="C77" s="35"/>
      <c r="D77" s="66">
        <v>868.73</v>
      </c>
      <c r="E77" s="66"/>
      <c r="F77" s="66"/>
      <c r="G77" s="118"/>
      <c r="H77" s="47"/>
      <c r="I77" s="47"/>
      <c r="J77" s="47"/>
      <c r="K77" s="47"/>
      <c r="L77" s="47"/>
      <c r="M77" s="47"/>
      <c r="N77" s="47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2">
      <c r="A78" s="6">
        <v>44100</v>
      </c>
      <c r="B78" s="35" t="s">
        <v>735</v>
      </c>
      <c r="C78" s="81"/>
      <c r="D78" s="66">
        <v>1501.5</v>
      </c>
      <c r="E78" s="66"/>
      <c r="F78" s="66"/>
      <c r="G78" s="118"/>
      <c r="H78" s="47"/>
      <c r="I78" s="47"/>
      <c r="J78" s="47"/>
      <c r="K78" s="47"/>
      <c r="L78" s="47"/>
      <c r="M78" s="47"/>
      <c r="N78" s="47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2">
      <c r="A79" s="6">
        <v>44082</v>
      </c>
      <c r="B79" s="35" t="s">
        <v>736</v>
      </c>
      <c r="C79" s="81"/>
      <c r="D79" s="66"/>
      <c r="E79" s="66"/>
      <c r="F79" s="66"/>
      <c r="G79" s="118"/>
      <c r="H79" s="47"/>
      <c r="I79" s="47"/>
      <c r="J79" s="47"/>
      <c r="K79" s="47"/>
      <c r="L79" s="47"/>
      <c r="M79" s="47"/>
      <c r="N79" s="47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2">
      <c r="A80" s="6">
        <v>44079</v>
      </c>
      <c r="B80" s="35" t="s">
        <v>737</v>
      </c>
      <c r="C80" s="81"/>
      <c r="D80" s="66">
        <v>430</v>
      </c>
      <c r="E80" s="66">
        <v>430</v>
      </c>
      <c r="F80" s="66">
        <v>430</v>
      </c>
      <c r="G80" s="118"/>
      <c r="H80" s="47"/>
      <c r="I80" s="47"/>
      <c r="J80" s="47"/>
      <c r="K80" s="47"/>
      <c r="L80" s="47"/>
      <c r="M80" s="47"/>
      <c r="N80" s="47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2">
      <c r="A81" s="6">
        <v>44079</v>
      </c>
      <c r="B81" s="35" t="s">
        <v>94</v>
      </c>
      <c r="C81" s="81"/>
      <c r="D81" s="66">
        <v>509.68</v>
      </c>
      <c r="E81" s="66">
        <v>509.68</v>
      </c>
      <c r="F81" s="66">
        <v>509.68</v>
      </c>
      <c r="G81" s="118"/>
      <c r="H81" s="47"/>
      <c r="I81" s="47"/>
      <c r="J81" s="47"/>
      <c r="K81" s="47"/>
      <c r="L81" s="47"/>
      <c r="M81" s="47"/>
      <c r="N81" s="47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2">
      <c r="A82" s="6">
        <v>44058</v>
      </c>
      <c r="B82" s="35" t="s">
        <v>738</v>
      </c>
      <c r="C82" s="81"/>
      <c r="D82" s="66">
        <v>279</v>
      </c>
      <c r="E82" s="66">
        <v>279</v>
      </c>
      <c r="F82" s="66">
        <v>279</v>
      </c>
      <c r="G82" s="118">
        <v>279</v>
      </c>
      <c r="H82" s="66">
        <v>279</v>
      </c>
      <c r="I82" s="47"/>
      <c r="J82" s="47"/>
      <c r="K82" s="47"/>
      <c r="L82" s="47"/>
      <c r="M82" s="47"/>
      <c r="N82" s="47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2">
      <c r="A83" s="6">
        <v>44051</v>
      </c>
      <c r="B83" s="35" t="s">
        <v>739</v>
      </c>
      <c r="C83" s="81"/>
      <c r="D83" s="66">
        <v>1323.47</v>
      </c>
      <c r="E83" s="66">
        <v>1323.48</v>
      </c>
      <c r="F83" s="66"/>
      <c r="G83" s="118"/>
      <c r="H83" s="47"/>
      <c r="I83" s="47"/>
      <c r="J83" s="47"/>
      <c r="K83" s="47"/>
      <c r="L83" s="47"/>
      <c r="M83" s="47"/>
      <c r="N83" s="47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2">
      <c r="A84" s="6">
        <v>44045</v>
      </c>
      <c r="B84" s="35" t="s">
        <v>709</v>
      </c>
      <c r="C84" s="81"/>
      <c r="D84" s="66">
        <v>282.51</v>
      </c>
      <c r="E84" s="66">
        <v>282.51</v>
      </c>
      <c r="F84" s="66">
        <v>282.51</v>
      </c>
      <c r="G84" s="118">
        <v>282.51</v>
      </c>
      <c r="H84" s="47"/>
      <c r="I84" s="47"/>
      <c r="J84" s="47"/>
      <c r="K84" s="47"/>
      <c r="L84" s="47"/>
      <c r="M84" s="47"/>
      <c r="N84" s="47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2">
      <c r="A85" s="6">
        <v>44043</v>
      </c>
      <c r="B85" s="35" t="s">
        <v>740</v>
      </c>
      <c r="C85" s="81"/>
      <c r="D85" s="66">
        <v>671.95</v>
      </c>
      <c r="E85" s="66">
        <v>671.97</v>
      </c>
      <c r="F85" s="66">
        <v>671.97</v>
      </c>
      <c r="G85" s="118">
        <v>671.97</v>
      </c>
      <c r="H85" s="66">
        <v>671.97</v>
      </c>
      <c r="I85" s="47"/>
      <c r="J85" s="47"/>
      <c r="K85" s="47"/>
      <c r="L85" s="47"/>
      <c r="M85" s="47"/>
      <c r="N85" s="47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2">
      <c r="A86" s="6">
        <v>44043</v>
      </c>
      <c r="B86" s="35" t="s">
        <v>94</v>
      </c>
      <c r="C86" s="81"/>
      <c r="D86" s="66">
        <v>568.33000000000004</v>
      </c>
      <c r="E86" s="66">
        <v>568.34</v>
      </c>
      <c r="F86" s="66"/>
      <c r="G86" s="118"/>
      <c r="H86" s="47"/>
      <c r="I86" s="47"/>
      <c r="J86" s="47"/>
      <c r="K86" s="47"/>
      <c r="L86" s="47"/>
      <c r="M86" s="47"/>
      <c r="N86" s="47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2">
      <c r="A87" s="6">
        <v>44028</v>
      </c>
      <c r="B87" s="35" t="s">
        <v>292</v>
      </c>
      <c r="C87" s="81"/>
      <c r="D87" s="66">
        <v>1059.68</v>
      </c>
      <c r="E87" s="66"/>
      <c r="F87" s="66"/>
      <c r="G87" s="118"/>
      <c r="H87" s="47"/>
      <c r="I87" s="47"/>
      <c r="J87" s="47"/>
      <c r="K87" s="47"/>
      <c r="L87" s="47"/>
      <c r="M87" s="47"/>
      <c r="N87" s="47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2">
      <c r="A88" s="6">
        <v>44020</v>
      </c>
      <c r="B88" s="35" t="s">
        <v>741</v>
      </c>
      <c r="C88" s="81"/>
      <c r="D88" s="66">
        <v>747.31</v>
      </c>
      <c r="E88" s="66">
        <v>747.31</v>
      </c>
      <c r="F88" s="66">
        <v>747.31</v>
      </c>
      <c r="G88" s="118">
        <v>747.31</v>
      </c>
      <c r="H88" s="47"/>
      <c r="I88" s="47"/>
      <c r="J88" s="47"/>
      <c r="K88" s="47"/>
      <c r="L88" s="47"/>
      <c r="M88" s="47"/>
      <c r="N88" s="47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2">
      <c r="A89" s="6">
        <v>44020</v>
      </c>
      <c r="B89" s="35" t="s">
        <v>742</v>
      </c>
      <c r="C89" s="81"/>
      <c r="D89" s="66">
        <v>333.33</v>
      </c>
      <c r="E89" s="66"/>
      <c r="F89" s="66"/>
      <c r="G89" s="118"/>
      <c r="H89" s="47"/>
      <c r="I89" s="47"/>
      <c r="J89" s="47"/>
      <c r="K89" s="47"/>
      <c r="L89" s="47"/>
      <c r="M89" s="47"/>
      <c r="N89" s="47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2">
      <c r="A90" s="6">
        <v>44019</v>
      </c>
      <c r="B90" s="35" t="s">
        <v>640</v>
      </c>
      <c r="C90" s="81"/>
      <c r="D90" s="66">
        <v>1291.04</v>
      </c>
      <c r="E90" s="66"/>
      <c r="F90" s="66"/>
      <c r="G90" s="118"/>
      <c r="H90" s="47"/>
      <c r="I90" s="47"/>
      <c r="J90" s="47"/>
      <c r="K90" s="47"/>
      <c r="L90" s="47"/>
      <c r="M90" s="47"/>
      <c r="N90" s="47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2">
      <c r="A91" s="6">
        <v>44001</v>
      </c>
      <c r="B91" s="35" t="s">
        <v>743</v>
      </c>
      <c r="C91" s="82" t="s">
        <v>602</v>
      </c>
      <c r="D91" s="66">
        <v>583</v>
      </c>
      <c r="E91" s="66">
        <v>583</v>
      </c>
      <c r="F91" s="66">
        <v>583</v>
      </c>
      <c r="G91" s="118"/>
      <c r="H91" s="47"/>
      <c r="I91" s="47"/>
      <c r="J91" s="47"/>
      <c r="K91" s="47"/>
      <c r="L91" s="47"/>
      <c r="M91" s="47"/>
      <c r="N91" s="47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2">
      <c r="A92" s="3" t="s">
        <v>606</v>
      </c>
      <c r="B92" s="35" t="s">
        <v>744</v>
      </c>
      <c r="C92" s="81"/>
      <c r="D92" s="66">
        <v>384.58</v>
      </c>
      <c r="E92" s="66">
        <v>384.58</v>
      </c>
      <c r="F92" s="66">
        <v>384.58</v>
      </c>
      <c r="G92" s="118">
        <v>384.58</v>
      </c>
      <c r="H92" s="47"/>
      <c r="I92" s="47"/>
      <c r="J92" s="47"/>
      <c r="K92" s="47"/>
      <c r="L92" s="47"/>
      <c r="M92" s="47"/>
      <c r="N92" s="47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2">
      <c r="A93" s="32">
        <v>43820</v>
      </c>
      <c r="B93" s="35" t="s">
        <v>745</v>
      </c>
      <c r="C93" s="82" t="s">
        <v>281</v>
      </c>
      <c r="D93" s="66">
        <v>615.83000000000004</v>
      </c>
      <c r="E93" s="66">
        <v>615.83000000000004</v>
      </c>
      <c r="F93" s="66">
        <v>615.83000000000004</v>
      </c>
      <c r="G93" s="118">
        <v>0</v>
      </c>
      <c r="H93" s="98"/>
      <c r="I93" s="98"/>
      <c r="J93" s="98"/>
      <c r="K93" s="98"/>
      <c r="L93" s="98"/>
      <c r="M93" s="98"/>
      <c r="N93" s="98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2">
      <c r="A94" s="83" t="s">
        <v>282</v>
      </c>
      <c r="B94" s="84" t="s">
        <v>99</v>
      </c>
      <c r="C94" s="84"/>
      <c r="D94" s="78">
        <f t="shared" ref="D94:N94" si="3">SUM(D77:D93)</f>
        <v>11449.939999999999</v>
      </c>
      <c r="E94" s="59">
        <f t="shared" si="3"/>
        <v>6395.7000000000007</v>
      </c>
      <c r="F94" s="59">
        <f t="shared" si="3"/>
        <v>4503.88</v>
      </c>
      <c r="G94" s="166">
        <f t="shared" si="3"/>
        <v>2365.37</v>
      </c>
      <c r="H94" s="92">
        <f t="shared" si="3"/>
        <v>950.97</v>
      </c>
      <c r="I94" s="92">
        <f t="shared" si="3"/>
        <v>0</v>
      </c>
      <c r="J94" s="92">
        <f t="shared" si="3"/>
        <v>0</v>
      </c>
      <c r="K94" s="92">
        <f t="shared" si="3"/>
        <v>0</v>
      </c>
      <c r="L94" s="92">
        <f t="shared" si="3"/>
        <v>0</v>
      </c>
      <c r="M94" s="92">
        <f t="shared" si="3"/>
        <v>0</v>
      </c>
      <c r="N94" s="92">
        <f t="shared" si="3"/>
        <v>0</v>
      </c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2">
      <c r="A95" s="62"/>
      <c r="B95" s="62"/>
      <c r="C95" s="6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2">
      <c r="A96" s="1" t="s">
        <v>0</v>
      </c>
      <c r="B96" s="1" t="s">
        <v>1</v>
      </c>
      <c r="C96" s="1"/>
      <c r="D96" s="47"/>
      <c r="E96" s="47"/>
      <c r="F96" s="47"/>
      <c r="G96" s="171"/>
      <c r="H96" s="47"/>
      <c r="I96" s="47"/>
      <c r="J96" s="47"/>
      <c r="K96" s="47"/>
      <c r="L96" s="47"/>
      <c r="M96" s="47"/>
      <c r="N96" s="47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2">
      <c r="A97" s="6">
        <v>43878</v>
      </c>
      <c r="B97" s="7" t="s">
        <v>712</v>
      </c>
      <c r="C97" s="7"/>
      <c r="D97" s="68">
        <v>529.28</v>
      </c>
      <c r="E97" s="68">
        <v>529.28</v>
      </c>
      <c r="F97" s="68">
        <v>529.28</v>
      </c>
      <c r="G97" s="170">
        <v>529.28</v>
      </c>
      <c r="H97" s="47"/>
      <c r="I97" s="47"/>
      <c r="J97" s="47"/>
      <c r="K97" s="47"/>
      <c r="L97" s="47"/>
      <c r="M97" s="47"/>
      <c r="N97" s="47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2">
      <c r="A98" s="6">
        <v>43829</v>
      </c>
      <c r="B98" s="7" t="s">
        <v>713</v>
      </c>
      <c r="C98" s="7"/>
      <c r="D98" s="88">
        <v>73.33</v>
      </c>
      <c r="E98" s="88">
        <v>73.37</v>
      </c>
      <c r="F98" s="88">
        <v>73.37</v>
      </c>
      <c r="G98" s="89">
        <v>73.37</v>
      </c>
      <c r="H98" s="98"/>
      <c r="I98" s="98"/>
      <c r="J98" s="98"/>
      <c r="K98" s="98"/>
      <c r="L98" s="98"/>
      <c r="M98" s="98"/>
      <c r="N98" s="98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2">
      <c r="A99" s="21" t="s">
        <v>86</v>
      </c>
      <c r="B99" s="22" t="s">
        <v>87</v>
      </c>
      <c r="C99" s="90"/>
      <c r="D99" s="91">
        <f t="shared" ref="D99:G99" si="4">SUM(D97:D98)</f>
        <v>602.61</v>
      </c>
      <c r="E99" s="92">
        <f t="shared" si="4"/>
        <v>602.65</v>
      </c>
      <c r="F99" s="92">
        <f t="shared" si="4"/>
        <v>602.65</v>
      </c>
      <c r="G99" s="92">
        <f t="shared" si="4"/>
        <v>602.65</v>
      </c>
      <c r="H99" s="99"/>
      <c r="I99" s="99"/>
      <c r="J99" s="99"/>
      <c r="K99" s="99"/>
      <c r="L99" s="99"/>
      <c r="M99" s="99"/>
      <c r="N99" s="99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2">
      <c r="A100" s="24" t="s">
        <v>79</v>
      </c>
      <c r="B100" s="24" t="s">
        <v>79</v>
      </c>
      <c r="C100" s="2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2">
      <c r="A101" s="1" t="s">
        <v>0</v>
      </c>
      <c r="B101" s="1" t="s">
        <v>1</v>
      </c>
      <c r="C101" s="1" t="s">
        <v>1</v>
      </c>
      <c r="D101" s="47"/>
      <c r="E101" s="47"/>
      <c r="F101" s="47"/>
      <c r="G101" s="171"/>
      <c r="H101" s="47"/>
      <c r="I101" s="47"/>
      <c r="J101" s="47"/>
      <c r="K101" s="47"/>
      <c r="L101" s="47"/>
      <c r="M101" s="47"/>
      <c r="N101" s="47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2">
      <c r="A102" s="3" t="s">
        <v>90</v>
      </c>
      <c r="B102" s="10" t="s">
        <v>705</v>
      </c>
      <c r="C102" s="10" t="s">
        <v>92</v>
      </c>
      <c r="D102" s="100">
        <v>816.61</v>
      </c>
      <c r="E102" s="100">
        <v>816.61</v>
      </c>
      <c r="F102" s="100">
        <v>816.61</v>
      </c>
      <c r="G102" s="101">
        <v>816.61</v>
      </c>
      <c r="H102" s="100">
        <v>816.61</v>
      </c>
      <c r="I102" s="100">
        <v>816.61</v>
      </c>
      <c r="J102" s="100"/>
      <c r="K102" s="100"/>
      <c r="L102" s="100"/>
      <c r="M102" s="100"/>
      <c r="N102" s="100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2">
      <c r="A103" s="21" t="s">
        <v>98</v>
      </c>
      <c r="B103" s="22" t="s">
        <v>381</v>
      </c>
      <c r="C103" s="90"/>
      <c r="D103" s="91">
        <f t="shared" ref="D103:G103" si="5">SUM(D102)</f>
        <v>816.61</v>
      </c>
      <c r="E103" s="92">
        <f t="shared" si="5"/>
        <v>816.61</v>
      </c>
      <c r="F103" s="92">
        <f t="shared" si="5"/>
        <v>816.61</v>
      </c>
      <c r="G103" s="92">
        <f t="shared" si="5"/>
        <v>816.61</v>
      </c>
      <c r="H103" s="99"/>
      <c r="I103" s="99"/>
      <c r="J103" s="99"/>
      <c r="K103" s="99"/>
      <c r="L103" s="99"/>
      <c r="M103" s="99"/>
      <c r="N103" s="99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2">
      <c r="A104" s="24" t="s">
        <v>79</v>
      </c>
      <c r="B104" s="24" t="s">
        <v>79</v>
      </c>
      <c r="C104" s="24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2">
      <c r="A105" s="1" t="s">
        <v>0</v>
      </c>
      <c r="B105" s="1" t="s">
        <v>1</v>
      </c>
      <c r="C105" s="1"/>
      <c r="D105" s="47"/>
      <c r="E105" s="47"/>
      <c r="F105" s="47"/>
      <c r="G105" s="171"/>
      <c r="H105" s="47"/>
      <c r="I105" s="47"/>
      <c r="J105" s="47"/>
      <c r="K105" s="47"/>
      <c r="L105" s="47"/>
      <c r="M105" s="47"/>
      <c r="N105" s="47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2">
      <c r="A106" s="6"/>
      <c r="B106" s="19"/>
      <c r="C106" s="19"/>
      <c r="D106" s="51"/>
      <c r="E106" s="51"/>
      <c r="F106" s="51"/>
      <c r="G106" s="175"/>
      <c r="H106" s="47"/>
      <c r="I106" s="47"/>
      <c r="J106" s="47"/>
      <c r="K106" s="47"/>
      <c r="L106" s="47"/>
      <c r="M106" s="47"/>
      <c r="N106" s="47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2">
      <c r="A107" s="21" t="s">
        <v>104</v>
      </c>
      <c r="B107" s="22" t="s">
        <v>105</v>
      </c>
      <c r="C107" s="22"/>
      <c r="D107" s="78">
        <f t="shared" ref="D107:N107" si="6">SUM(D106)</f>
        <v>0</v>
      </c>
      <c r="E107" s="59">
        <f t="shared" si="6"/>
        <v>0</v>
      </c>
      <c r="F107" s="59">
        <f t="shared" si="6"/>
        <v>0</v>
      </c>
      <c r="G107" s="59">
        <f t="shared" si="6"/>
        <v>0</v>
      </c>
      <c r="H107" s="59">
        <f t="shared" si="6"/>
        <v>0</v>
      </c>
      <c r="I107" s="59">
        <f t="shared" si="6"/>
        <v>0</v>
      </c>
      <c r="J107" s="59">
        <f t="shared" si="6"/>
        <v>0</v>
      </c>
      <c r="K107" s="59">
        <f t="shared" si="6"/>
        <v>0</v>
      </c>
      <c r="L107" s="59">
        <f t="shared" si="6"/>
        <v>0</v>
      </c>
      <c r="M107" s="59">
        <f t="shared" si="6"/>
        <v>0</v>
      </c>
      <c r="N107" s="59">
        <f t="shared" si="6"/>
        <v>0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2">
      <c r="A109" s="1" t="s">
        <v>0</v>
      </c>
      <c r="B109" s="1" t="s">
        <v>1</v>
      </c>
      <c r="C109" s="1"/>
      <c r="D109" s="47"/>
      <c r="E109" s="47"/>
      <c r="F109" s="47"/>
      <c r="G109" s="171"/>
      <c r="H109" s="47"/>
      <c r="I109" s="47"/>
      <c r="J109" s="47"/>
      <c r="K109" s="47"/>
      <c r="L109" s="47"/>
      <c r="M109" s="47"/>
      <c r="N109" s="47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2">
      <c r="A110" s="1"/>
      <c r="B110" s="11" t="s">
        <v>194</v>
      </c>
      <c r="C110" s="1"/>
      <c r="D110" s="47"/>
      <c r="E110" s="47"/>
      <c r="F110" s="47"/>
      <c r="G110" s="171"/>
      <c r="H110" s="47"/>
      <c r="I110" s="47"/>
      <c r="J110" s="47"/>
      <c r="K110" s="47"/>
      <c r="L110" s="47"/>
      <c r="M110" s="47"/>
      <c r="N110" s="47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2">
      <c r="A111" s="1"/>
      <c r="B111" s="85" t="s">
        <v>674</v>
      </c>
      <c r="C111" s="1"/>
      <c r="D111" s="47"/>
      <c r="E111" s="47"/>
      <c r="F111" s="47"/>
      <c r="G111" s="171"/>
      <c r="H111" s="47"/>
      <c r="I111" s="47"/>
      <c r="J111" s="47"/>
      <c r="K111" s="47"/>
      <c r="L111" s="47"/>
      <c r="M111" s="47"/>
      <c r="N111" s="47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2">
      <c r="A112" s="6"/>
      <c r="B112" s="11" t="s">
        <v>106</v>
      </c>
      <c r="C112" s="11"/>
      <c r="D112" s="47"/>
      <c r="E112" s="47"/>
      <c r="F112" s="47"/>
      <c r="G112" s="171"/>
      <c r="H112" s="47"/>
      <c r="I112" s="47"/>
      <c r="J112" s="47"/>
      <c r="K112" s="47"/>
      <c r="L112" s="47"/>
      <c r="M112" s="47"/>
      <c r="N112" s="47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2">
      <c r="A113" s="6"/>
      <c r="B113" s="11" t="s">
        <v>195</v>
      </c>
      <c r="C113" s="11"/>
      <c r="D113" s="47"/>
      <c r="E113" s="47"/>
      <c r="F113" s="47"/>
      <c r="G113" s="171"/>
      <c r="H113" s="47"/>
      <c r="I113" s="47"/>
      <c r="J113" s="47"/>
      <c r="K113" s="47"/>
      <c r="L113" s="47"/>
      <c r="M113" s="47"/>
      <c r="N113" s="47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2">
      <c r="A114" s="6"/>
      <c r="B114" s="11" t="s">
        <v>196</v>
      </c>
      <c r="C114" s="11"/>
      <c r="D114" s="47"/>
      <c r="E114" s="47"/>
      <c r="F114" s="47"/>
      <c r="G114" s="171"/>
      <c r="H114" s="47"/>
      <c r="I114" s="47"/>
      <c r="J114" s="47"/>
      <c r="K114" s="47"/>
      <c r="L114" s="47"/>
      <c r="M114" s="47"/>
      <c r="N114" s="47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2">
      <c r="A115" s="6"/>
      <c r="B115" s="11" t="s">
        <v>385</v>
      </c>
      <c r="C115" s="11"/>
      <c r="D115" s="47"/>
      <c r="E115" s="47"/>
      <c r="F115" s="47"/>
      <c r="G115" s="171"/>
      <c r="H115" s="47"/>
      <c r="I115" s="47"/>
      <c r="J115" s="47"/>
      <c r="K115" s="47"/>
      <c r="L115" s="47"/>
      <c r="M115" s="47"/>
      <c r="N115" s="47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2">
      <c r="A116" s="6"/>
      <c r="B116" s="11" t="s">
        <v>107</v>
      </c>
      <c r="C116" s="11"/>
      <c r="D116" s="47"/>
      <c r="E116" s="47"/>
      <c r="F116" s="47"/>
      <c r="G116" s="171"/>
      <c r="H116" s="47"/>
      <c r="I116" s="47"/>
      <c r="J116" s="47"/>
      <c r="K116" s="47"/>
      <c r="L116" s="47"/>
      <c r="M116" s="47"/>
      <c r="N116" s="47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2">
      <c r="A117" s="6"/>
      <c r="B117" s="11" t="s">
        <v>107</v>
      </c>
      <c r="C117" s="11"/>
      <c r="D117" s="47"/>
      <c r="E117" s="47"/>
      <c r="F117" s="47"/>
      <c r="G117" s="171"/>
      <c r="H117" s="47"/>
      <c r="I117" s="47"/>
      <c r="J117" s="47"/>
      <c r="K117" s="47"/>
      <c r="L117" s="47"/>
      <c r="M117" s="47"/>
      <c r="N117" s="47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2">
      <c r="A118" s="6"/>
      <c r="B118" s="11" t="s">
        <v>675</v>
      </c>
      <c r="C118" s="11"/>
      <c r="D118" s="47"/>
      <c r="E118" s="47"/>
      <c r="F118" s="47"/>
      <c r="G118" s="171"/>
      <c r="H118" s="47"/>
      <c r="I118" s="47"/>
      <c r="J118" s="47"/>
      <c r="K118" s="47"/>
      <c r="L118" s="47"/>
      <c r="M118" s="47"/>
      <c r="N118" s="47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2">
      <c r="A119" s="21"/>
      <c r="B119" s="22" t="s">
        <v>108</v>
      </c>
      <c r="C119" s="22"/>
      <c r="D119" s="59">
        <f t="shared" ref="D119:N119" si="7">SUM(D110:D118)</f>
        <v>0</v>
      </c>
      <c r="E119" s="59">
        <f t="shared" si="7"/>
        <v>0</v>
      </c>
      <c r="F119" s="59">
        <f t="shared" si="7"/>
        <v>0</v>
      </c>
      <c r="G119" s="59">
        <f t="shared" si="7"/>
        <v>0</v>
      </c>
      <c r="H119" s="59">
        <f t="shared" si="7"/>
        <v>0</v>
      </c>
      <c r="I119" s="59">
        <f t="shared" si="7"/>
        <v>0</v>
      </c>
      <c r="J119" s="59">
        <f t="shared" si="7"/>
        <v>0</v>
      </c>
      <c r="K119" s="59">
        <f t="shared" si="7"/>
        <v>0</v>
      </c>
      <c r="L119" s="59">
        <f t="shared" si="7"/>
        <v>0</v>
      </c>
      <c r="M119" s="59">
        <f t="shared" si="7"/>
        <v>0</v>
      </c>
      <c r="N119" s="59">
        <f t="shared" si="7"/>
        <v>0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25">
      <c r="A121" s="2"/>
      <c r="B121" s="2"/>
      <c r="C121" s="38" t="s">
        <v>109</v>
      </c>
      <c r="D121" s="60">
        <f t="shared" ref="D121:N121" si="8">D74+D94+D99+D103+D107+D119+D61+D9</f>
        <v>61067.280999999995</v>
      </c>
      <c r="E121" s="60">
        <f t="shared" si="8"/>
        <v>34290.600000000006</v>
      </c>
      <c r="F121" s="60">
        <f t="shared" si="8"/>
        <v>29813.93</v>
      </c>
      <c r="G121" s="60">
        <f t="shared" si="8"/>
        <v>23409.55</v>
      </c>
      <c r="H121" s="60">
        <f t="shared" si="8"/>
        <v>15857.89</v>
      </c>
      <c r="I121" s="60">
        <f t="shared" si="8"/>
        <v>12187.87</v>
      </c>
      <c r="J121" s="60">
        <f t="shared" si="8"/>
        <v>10692.87</v>
      </c>
      <c r="K121" s="60">
        <f t="shared" si="8"/>
        <v>8767.65</v>
      </c>
      <c r="L121" s="60">
        <f t="shared" si="8"/>
        <v>8168.65</v>
      </c>
      <c r="M121" s="60">
        <f t="shared" si="8"/>
        <v>5276.3099999999995</v>
      </c>
      <c r="N121" s="60">
        <f t="shared" si="8"/>
        <v>0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2">
      <c r="A123" s="2"/>
      <c r="B123" s="2" t="s">
        <v>110</v>
      </c>
      <c r="C123" s="2"/>
      <c r="D123" s="58">
        <f t="shared" ref="D123:M123" si="9">D9</f>
        <v>5996.29</v>
      </c>
      <c r="E123" s="58">
        <f t="shared" si="9"/>
        <v>3011.73</v>
      </c>
      <c r="F123" s="58">
        <f t="shared" si="9"/>
        <v>3011.73</v>
      </c>
      <c r="G123" s="58">
        <f t="shared" si="9"/>
        <v>1163.45</v>
      </c>
      <c r="H123" s="58">
        <f t="shared" si="9"/>
        <v>564.70000000000005</v>
      </c>
      <c r="I123" s="58">
        <f t="shared" si="9"/>
        <v>0</v>
      </c>
      <c r="J123" s="58">
        <f t="shared" si="9"/>
        <v>0</v>
      </c>
      <c r="K123" s="58">
        <f t="shared" si="9"/>
        <v>0</v>
      </c>
      <c r="L123" s="58">
        <f t="shared" si="9"/>
        <v>0</v>
      </c>
      <c r="M123" s="58">
        <f t="shared" si="9"/>
        <v>0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2">
      <c r="A124" s="2"/>
      <c r="B124" s="2" t="s">
        <v>111</v>
      </c>
      <c r="C124" s="2"/>
      <c r="D124" s="49">
        <f t="shared" ref="D124:E124" si="10">D71+D94+D103</f>
        <v>12865.55</v>
      </c>
      <c r="E124" s="49">
        <f t="shared" si="10"/>
        <v>7811.31</v>
      </c>
      <c r="F124" s="49">
        <f t="shared" ref="F124:L124" si="11">F71+F94+F103+1250</f>
        <v>7169.49</v>
      </c>
      <c r="G124" s="49">
        <f t="shared" si="11"/>
        <v>5030.9799999999996</v>
      </c>
      <c r="H124" s="49">
        <f t="shared" si="11"/>
        <v>2799.9700000000003</v>
      </c>
      <c r="I124" s="49">
        <f t="shared" si="11"/>
        <v>1849</v>
      </c>
      <c r="J124" s="49">
        <f t="shared" si="11"/>
        <v>1849</v>
      </c>
      <c r="K124" s="49">
        <f t="shared" si="11"/>
        <v>1849</v>
      </c>
      <c r="L124" s="49">
        <f t="shared" si="11"/>
        <v>1250</v>
      </c>
      <c r="M124" s="49"/>
      <c r="N124" s="49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25">
      <c r="A126" s="2"/>
      <c r="B126" s="2"/>
      <c r="C126" s="40" t="s">
        <v>112</v>
      </c>
      <c r="D126" s="61">
        <f t="shared" ref="D126:M126" si="12">D121-D123-D124</f>
        <v>42205.440999999992</v>
      </c>
      <c r="E126" s="61">
        <f t="shared" si="12"/>
        <v>23467.560000000005</v>
      </c>
      <c r="F126" s="61">
        <f t="shared" si="12"/>
        <v>19632.71</v>
      </c>
      <c r="G126" s="61">
        <f t="shared" si="12"/>
        <v>17215.12</v>
      </c>
      <c r="H126" s="61">
        <f t="shared" si="12"/>
        <v>12493.219999999998</v>
      </c>
      <c r="I126" s="61">
        <f t="shared" si="12"/>
        <v>10338.870000000001</v>
      </c>
      <c r="J126" s="61">
        <f t="shared" si="12"/>
        <v>8843.8700000000008</v>
      </c>
      <c r="K126" s="61">
        <f t="shared" si="12"/>
        <v>6918.65</v>
      </c>
      <c r="L126" s="61">
        <f t="shared" si="12"/>
        <v>6918.65</v>
      </c>
      <c r="M126" s="61">
        <f t="shared" si="12"/>
        <v>5276.3099999999995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4.25" customHeight="1" x14ac:dyDescent="0.2"/>
    <row r="328" spans="1:24" ht="14.25" customHeight="1" x14ac:dyDescent="0.2"/>
    <row r="329" spans="1:24" ht="14.25" customHeight="1" x14ac:dyDescent="0.2"/>
    <row r="330" spans="1:24" ht="14.25" customHeight="1" x14ac:dyDescent="0.2"/>
    <row r="331" spans="1:24" ht="14.25" customHeight="1" x14ac:dyDescent="0.2"/>
    <row r="332" spans="1:24" ht="14.25" customHeight="1" x14ac:dyDescent="0.2"/>
    <row r="333" spans="1:24" ht="14.25" customHeight="1" x14ac:dyDescent="0.2"/>
    <row r="334" spans="1:24" ht="14.25" customHeight="1" x14ac:dyDescent="0.2"/>
    <row r="335" spans="1:24" ht="14.25" customHeight="1" x14ac:dyDescent="0.2"/>
    <row r="336" spans="1:24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9" width="12" customWidth="1"/>
    <col min="10" max="12" width="10.625" customWidth="1"/>
    <col min="13" max="13" width="8.75" customWidth="1"/>
    <col min="14" max="23" width="8" customWidth="1"/>
  </cols>
  <sheetData>
    <row r="1" spans="1:23" ht="14.25" customHeight="1" x14ac:dyDescent="0.2">
      <c r="A1" s="1" t="s">
        <v>0</v>
      </c>
      <c r="B1" s="102" t="s">
        <v>1</v>
      </c>
      <c r="C1" s="1"/>
      <c r="D1" s="176" t="s">
        <v>2</v>
      </c>
      <c r="E1" s="41" t="s">
        <v>114</v>
      </c>
      <c r="F1" s="169" t="s">
        <v>197</v>
      </c>
      <c r="G1" s="169" t="s">
        <v>296</v>
      </c>
      <c r="H1" s="169" t="s">
        <v>297</v>
      </c>
      <c r="I1" s="169" t="s">
        <v>298</v>
      </c>
      <c r="J1" s="169" t="s">
        <v>299</v>
      </c>
      <c r="K1" s="169" t="s">
        <v>300</v>
      </c>
      <c r="L1" s="169" t="s">
        <v>301</v>
      </c>
      <c r="M1" s="169" t="s">
        <v>302</v>
      </c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4.25" customHeight="1" x14ac:dyDescent="0.2">
      <c r="A2" s="6">
        <v>44114</v>
      </c>
      <c r="B2" s="103" t="s">
        <v>746</v>
      </c>
      <c r="C2" s="87"/>
      <c r="D2" s="104">
        <v>1909.34</v>
      </c>
      <c r="E2" s="104">
        <v>1909.34</v>
      </c>
      <c r="F2" s="104">
        <v>1909.34</v>
      </c>
      <c r="G2" s="87"/>
      <c r="H2" s="47"/>
      <c r="I2" s="47"/>
      <c r="J2" s="47"/>
      <c r="K2" s="47"/>
      <c r="L2" s="47"/>
      <c r="M2" s="47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4.25" customHeight="1" x14ac:dyDescent="0.2">
      <c r="A3" s="6">
        <v>44110</v>
      </c>
      <c r="B3" s="103" t="s">
        <v>288</v>
      </c>
      <c r="C3" s="87"/>
      <c r="D3" s="104">
        <v>531.67999999999995</v>
      </c>
      <c r="E3" s="104">
        <v>531.67999999999995</v>
      </c>
      <c r="F3" s="104">
        <v>531.67999999999995</v>
      </c>
      <c r="G3" s="87"/>
      <c r="H3" s="47"/>
      <c r="I3" s="47"/>
      <c r="J3" s="47"/>
      <c r="K3" s="47"/>
      <c r="L3" s="47"/>
      <c r="M3" s="47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4.25" customHeight="1" x14ac:dyDescent="0.2">
      <c r="A4" s="6">
        <v>44108</v>
      </c>
      <c r="B4" s="103" t="s">
        <v>747</v>
      </c>
      <c r="C4" s="87"/>
      <c r="D4" s="104">
        <v>799.5</v>
      </c>
      <c r="E4" s="170"/>
      <c r="F4" s="68"/>
      <c r="G4" s="87"/>
      <c r="H4" s="47"/>
      <c r="I4" s="47"/>
      <c r="J4" s="47"/>
      <c r="K4" s="47"/>
      <c r="L4" s="47"/>
      <c r="M4" s="47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4.25" customHeight="1" x14ac:dyDescent="0.2">
      <c r="A5" s="6">
        <v>44107</v>
      </c>
      <c r="B5" s="103" t="s">
        <v>748</v>
      </c>
      <c r="C5" s="87"/>
      <c r="D5" s="104">
        <v>1549.99</v>
      </c>
      <c r="E5" s="170"/>
      <c r="F5" s="68"/>
      <c r="G5" s="87"/>
      <c r="H5" s="47"/>
      <c r="I5" s="47"/>
      <c r="J5" s="47"/>
      <c r="K5" s="47"/>
      <c r="L5" s="47"/>
      <c r="M5" s="47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4.25" customHeight="1" x14ac:dyDescent="0.2">
      <c r="A6" s="6">
        <v>44088</v>
      </c>
      <c r="B6" s="177" t="s">
        <v>749</v>
      </c>
      <c r="C6" s="87"/>
      <c r="D6" s="104">
        <v>596</v>
      </c>
      <c r="E6" s="170">
        <v>596</v>
      </c>
      <c r="F6" s="68"/>
      <c r="G6" s="87"/>
      <c r="H6" s="47"/>
      <c r="I6" s="47"/>
      <c r="J6" s="47"/>
      <c r="K6" s="47"/>
      <c r="L6" s="47"/>
      <c r="M6" s="47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4.25" customHeight="1" x14ac:dyDescent="0.2">
      <c r="A7" s="6">
        <v>44080</v>
      </c>
      <c r="B7" s="7" t="s">
        <v>750</v>
      </c>
      <c r="C7" s="7"/>
      <c r="D7" s="68">
        <v>1252.27</v>
      </c>
      <c r="E7" s="170">
        <v>1252.28</v>
      </c>
      <c r="F7" s="68"/>
      <c r="G7" s="68"/>
      <c r="H7" s="47"/>
      <c r="I7" s="47"/>
      <c r="J7" s="47"/>
      <c r="K7" s="47"/>
      <c r="L7" s="47"/>
      <c r="M7" s="47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4.25" customHeight="1" x14ac:dyDescent="0.2">
      <c r="A8" s="6">
        <v>44056</v>
      </c>
      <c r="B8" s="7" t="s">
        <v>751</v>
      </c>
      <c r="C8" s="7"/>
      <c r="D8" s="68">
        <v>224.68</v>
      </c>
      <c r="E8" s="170">
        <v>224.7</v>
      </c>
      <c r="F8" s="68">
        <v>224.7</v>
      </c>
      <c r="G8" s="68">
        <v>224.7</v>
      </c>
      <c r="H8" s="47"/>
      <c r="I8" s="47"/>
      <c r="J8" s="47"/>
      <c r="K8" s="47"/>
      <c r="L8" s="47"/>
      <c r="M8" s="47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4.25" customHeight="1" x14ac:dyDescent="0.2">
      <c r="A9" s="6">
        <v>44045</v>
      </c>
      <c r="B9" s="7" t="s">
        <v>752</v>
      </c>
      <c r="C9" s="7"/>
      <c r="D9" s="68">
        <v>340</v>
      </c>
      <c r="E9" s="170">
        <v>340</v>
      </c>
      <c r="F9" s="68">
        <v>340</v>
      </c>
      <c r="G9" s="68">
        <v>340</v>
      </c>
      <c r="H9" s="47"/>
      <c r="I9" s="47"/>
      <c r="J9" s="47"/>
      <c r="K9" s="47"/>
      <c r="L9" s="47"/>
      <c r="M9" s="47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4.25" customHeight="1" x14ac:dyDescent="0.2">
      <c r="A10" s="6">
        <v>44040</v>
      </c>
      <c r="B10" s="7" t="s">
        <v>753</v>
      </c>
      <c r="C10" s="7"/>
      <c r="D10" s="68">
        <v>598.75</v>
      </c>
      <c r="E10" s="170">
        <v>598.75</v>
      </c>
      <c r="F10" s="68">
        <v>598.75</v>
      </c>
      <c r="G10" s="47"/>
      <c r="H10" s="47"/>
      <c r="I10" s="47"/>
      <c r="J10" s="47"/>
      <c r="K10" s="47"/>
      <c r="L10" s="47"/>
      <c r="M10" s="47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4.25" customHeight="1" x14ac:dyDescent="0.2">
      <c r="A11" s="21" t="s">
        <v>619</v>
      </c>
      <c r="B11" s="22" t="s">
        <v>87</v>
      </c>
      <c r="C11" s="90"/>
      <c r="D11" s="91">
        <f t="shared" ref="D11:M11" si="0">SUM(D2:D10)</f>
        <v>7802.2100000000009</v>
      </c>
      <c r="E11" s="91">
        <f t="shared" si="0"/>
        <v>5452.75</v>
      </c>
      <c r="F11" s="91">
        <f t="shared" si="0"/>
        <v>3604.47</v>
      </c>
      <c r="G11" s="91">
        <f t="shared" si="0"/>
        <v>564.70000000000005</v>
      </c>
      <c r="H11" s="91">
        <f t="shared" si="0"/>
        <v>0</v>
      </c>
      <c r="I11" s="91">
        <f t="shared" si="0"/>
        <v>0</v>
      </c>
      <c r="J11" s="91">
        <f t="shared" si="0"/>
        <v>0</v>
      </c>
      <c r="K11" s="91">
        <f t="shared" si="0"/>
        <v>0</v>
      </c>
      <c r="L11" s="91">
        <f t="shared" si="0"/>
        <v>0</v>
      </c>
      <c r="M11" s="91">
        <f t="shared" si="0"/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4.2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3.5" customHeight="1" x14ac:dyDescent="0.2">
      <c r="A13" s="1" t="s">
        <v>0</v>
      </c>
      <c r="B13" s="1" t="s">
        <v>113</v>
      </c>
      <c r="C13" s="1" t="s">
        <v>1</v>
      </c>
      <c r="D13" s="41" t="s">
        <v>2</v>
      </c>
      <c r="E13" s="41" t="s">
        <v>114</v>
      </c>
      <c r="F13" s="41" t="s">
        <v>197</v>
      </c>
      <c r="G13" s="169" t="s">
        <v>296</v>
      </c>
      <c r="H13" s="169" t="s">
        <v>297</v>
      </c>
      <c r="I13" s="169" t="s">
        <v>298</v>
      </c>
      <c r="J13" s="169" t="s">
        <v>299</v>
      </c>
      <c r="K13" s="169" t="s">
        <v>300</v>
      </c>
      <c r="L13" s="169" t="s">
        <v>301</v>
      </c>
      <c r="M13" s="169" t="s">
        <v>302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3.5" customHeight="1" x14ac:dyDescent="0.2">
      <c r="A14" s="6">
        <v>44123</v>
      </c>
      <c r="B14" s="4" t="s">
        <v>754</v>
      </c>
      <c r="C14" s="47"/>
      <c r="D14" s="42">
        <v>-156.37</v>
      </c>
      <c r="E14" s="42"/>
      <c r="F14" s="94"/>
      <c r="G14" s="42"/>
      <c r="H14" s="42"/>
      <c r="I14" s="47"/>
      <c r="J14" s="47"/>
      <c r="K14" s="47"/>
      <c r="L14" s="47"/>
      <c r="M14" s="47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3.5" customHeight="1" x14ac:dyDescent="0.2">
      <c r="A15" s="6">
        <v>44123</v>
      </c>
      <c r="B15" s="4" t="s">
        <v>539</v>
      </c>
      <c r="C15" s="47"/>
      <c r="D15" s="42">
        <v>781.85</v>
      </c>
      <c r="E15" s="42"/>
      <c r="F15" s="94"/>
      <c r="G15" s="42"/>
      <c r="H15" s="42"/>
      <c r="I15" s="47"/>
      <c r="J15" s="47"/>
      <c r="K15" s="47"/>
      <c r="L15" s="47"/>
      <c r="M15" s="47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3.5" customHeight="1" x14ac:dyDescent="0.2">
      <c r="A16" s="6">
        <v>44122</v>
      </c>
      <c r="B16" s="4" t="s">
        <v>755</v>
      </c>
      <c r="C16" s="47"/>
      <c r="D16" s="42">
        <v>960</v>
      </c>
      <c r="E16" s="42"/>
      <c r="F16" s="94"/>
      <c r="G16" s="42"/>
      <c r="H16" s="42"/>
      <c r="I16" s="47"/>
      <c r="J16" s="47"/>
      <c r="K16" s="47"/>
      <c r="L16" s="47"/>
      <c r="M16" s="47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3.5" customHeight="1" x14ac:dyDescent="0.2">
      <c r="A17" s="6">
        <v>44121</v>
      </c>
      <c r="B17" s="4" t="s">
        <v>756</v>
      </c>
      <c r="C17" s="47"/>
      <c r="D17" s="42">
        <v>1232</v>
      </c>
      <c r="E17" s="42"/>
      <c r="F17" s="94"/>
      <c r="G17" s="42"/>
      <c r="H17" s="42"/>
      <c r="I17" s="47"/>
      <c r="J17" s="47"/>
      <c r="K17" s="47"/>
      <c r="L17" s="47"/>
      <c r="M17" s="47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3.5" customHeight="1" x14ac:dyDescent="0.2">
      <c r="A18" s="6">
        <v>44106</v>
      </c>
      <c r="B18" s="4" t="s">
        <v>726</v>
      </c>
      <c r="C18" s="47"/>
      <c r="D18" s="42"/>
      <c r="E18" s="42"/>
      <c r="F18" s="94"/>
      <c r="G18" s="42"/>
      <c r="H18" s="42"/>
      <c r="I18" s="47"/>
      <c r="J18" s="47"/>
      <c r="K18" s="47"/>
      <c r="L18" s="47"/>
      <c r="M18" s="47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3.5" customHeight="1" x14ac:dyDescent="0.2">
      <c r="A19" s="6">
        <v>44075</v>
      </c>
      <c r="B19" s="4" t="s">
        <v>164</v>
      </c>
      <c r="C19" s="47"/>
      <c r="D19" s="42">
        <v>510.06</v>
      </c>
      <c r="E19" s="42">
        <v>510.08</v>
      </c>
      <c r="F19" s="94"/>
      <c r="G19" s="42"/>
      <c r="H19" s="42"/>
      <c r="I19" s="47"/>
      <c r="J19" s="47"/>
      <c r="K19" s="47"/>
      <c r="L19" s="47"/>
      <c r="M19" s="47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3.5" customHeight="1" x14ac:dyDescent="0.2">
      <c r="A20" s="6">
        <v>44065</v>
      </c>
      <c r="B20" s="4" t="s">
        <v>164</v>
      </c>
      <c r="C20" s="47"/>
      <c r="D20" s="42">
        <v>264.79000000000002</v>
      </c>
      <c r="E20" s="42"/>
      <c r="F20" s="94"/>
      <c r="G20" s="42"/>
      <c r="H20" s="42"/>
      <c r="I20" s="47"/>
      <c r="J20" s="47"/>
      <c r="K20" s="47"/>
      <c r="L20" s="47"/>
      <c r="M20" s="47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3.5" customHeight="1" x14ac:dyDescent="0.2">
      <c r="A21" s="6">
        <v>44065</v>
      </c>
      <c r="B21" s="4" t="s">
        <v>757</v>
      </c>
      <c r="C21" s="47" t="s">
        <v>27</v>
      </c>
      <c r="D21" s="42">
        <v>594.55999999999995</v>
      </c>
      <c r="E21" s="42"/>
      <c r="F21" s="94"/>
      <c r="G21" s="42"/>
      <c r="H21" s="42"/>
      <c r="I21" s="47"/>
      <c r="J21" s="47"/>
      <c r="K21" s="47"/>
      <c r="L21" s="47"/>
      <c r="M21" s="47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3.5" customHeight="1" x14ac:dyDescent="0.2">
      <c r="A22" s="6">
        <v>44065</v>
      </c>
      <c r="B22" s="4" t="s">
        <v>193</v>
      </c>
      <c r="C22" s="47" t="s">
        <v>732</v>
      </c>
      <c r="D22" s="42">
        <v>463.33</v>
      </c>
      <c r="E22" s="42"/>
      <c r="F22" s="94"/>
      <c r="G22" s="42"/>
      <c r="H22" s="42"/>
      <c r="I22" s="47"/>
      <c r="J22" s="47"/>
      <c r="K22" s="47"/>
      <c r="L22" s="47"/>
      <c r="M22" s="47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3.5" customHeight="1" x14ac:dyDescent="0.2">
      <c r="A23" s="6">
        <v>44065</v>
      </c>
      <c r="B23" s="4" t="s">
        <v>758</v>
      </c>
      <c r="C23" s="47"/>
      <c r="D23" s="42">
        <v>263.33</v>
      </c>
      <c r="E23" s="42"/>
      <c r="F23" s="94"/>
      <c r="G23" s="42"/>
      <c r="H23" s="42"/>
      <c r="I23" s="47"/>
      <c r="J23" s="47"/>
      <c r="K23" s="47"/>
      <c r="L23" s="47"/>
      <c r="M23" s="47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3.5" customHeight="1" x14ac:dyDescent="0.2">
      <c r="A24" s="6">
        <v>44054</v>
      </c>
      <c r="B24" s="4" t="s">
        <v>759</v>
      </c>
      <c r="C24" s="47" t="s">
        <v>760</v>
      </c>
      <c r="D24" s="42">
        <v>237.21</v>
      </c>
      <c r="E24" s="42">
        <v>237</v>
      </c>
      <c r="F24" s="94">
        <v>237</v>
      </c>
      <c r="G24" s="42">
        <v>237</v>
      </c>
      <c r="H24" s="42"/>
      <c r="I24" s="47"/>
      <c r="J24" s="47"/>
      <c r="K24" s="47"/>
      <c r="L24" s="47"/>
      <c r="M24" s="47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3.5" customHeight="1" x14ac:dyDescent="0.2">
      <c r="A25" s="6">
        <v>44047</v>
      </c>
      <c r="B25" s="4" t="s">
        <v>761</v>
      </c>
      <c r="C25" s="47"/>
      <c r="D25" s="42">
        <v>511.66</v>
      </c>
      <c r="E25" s="42">
        <v>511.7</v>
      </c>
      <c r="F25" s="94">
        <v>511.7</v>
      </c>
      <c r="G25" s="42">
        <v>511.7</v>
      </c>
      <c r="H25" s="42"/>
      <c r="I25" s="47"/>
      <c r="J25" s="47"/>
      <c r="K25" s="47"/>
      <c r="L25" s="47"/>
      <c r="M25" s="47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3.5" customHeight="1" x14ac:dyDescent="0.2">
      <c r="A26" s="6">
        <v>44046</v>
      </c>
      <c r="B26" s="4" t="s">
        <v>762</v>
      </c>
      <c r="C26" s="47"/>
      <c r="D26" s="42">
        <v>322.33</v>
      </c>
      <c r="E26" s="41"/>
      <c r="F26" s="95"/>
      <c r="G26" s="47"/>
      <c r="H26" s="47"/>
      <c r="I26" s="47"/>
      <c r="J26" s="47"/>
      <c r="K26" s="47"/>
      <c r="L26" s="47"/>
      <c r="M26" s="47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3.5" customHeight="1" x14ac:dyDescent="0.2">
      <c r="A27" s="6">
        <v>44043</v>
      </c>
      <c r="B27" s="4" t="s">
        <v>763</v>
      </c>
      <c r="C27" s="47" t="s">
        <v>694</v>
      </c>
      <c r="D27" s="42">
        <v>1495</v>
      </c>
      <c r="E27" s="42">
        <v>1495</v>
      </c>
      <c r="F27" s="94">
        <v>1495</v>
      </c>
      <c r="G27" s="42">
        <v>1495</v>
      </c>
      <c r="H27" s="42">
        <v>1495</v>
      </c>
      <c r="I27" s="47"/>
      <c r="J27" s="47"/>
      <c r="K27" s="47"/>
      <c r="L27" s="47"/>
      <c r="M27" s="47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3.5" customHeight="1" x14ac:dyDescent="0.2">
      <c r="A28" s="6">
        <v>44026</v>
      </c>
      <c r="B28" s="4" t="s">
        <v>764</v>
      </c>
      <c r="C28" s="47" t="s">
        <v>626</v>
      </c>
      <c r="D28" s="42">
        <v>225</v>
      </c>
      <c r="E28" s="42">
        <v>225</v>
      </c>
      <c r="F28" s="94">
        <v>225</v>
      </c>
      <c r="G28" s="47"/>
      <c r="H28" s="47"/>
      <c r="I28" s="47"/>
      <c r="J28" s="47"/>
      <c r="K28" s="47"/>
      <c r="L28" s="47"/>
      <c r="M28" s="47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3.5" customHeight="1" x14ac:dyDescent="0.2">
      <c r="A29" s="6">
        <v>44025</v>
      </c>
      <c r="B29" s="4" t="s">
        <v>765</v>
      </c>
      <c r="C29" s="47" t="s">
        <v>628</v>
      </c>
      <c r="D29" s="42">
        <v>257.69</v>
      </c>
      <c r="E29" s="42">
        <v>257.77999999999997</v>
      </c>
      <c r="F29" s="94">
        <v>257.77999999999997</v>
      </c>
      <c r="G29" s="47"/>
      <c r="H29" s="47"/>
      <c r="I29" s="47"/>
      <c r="J29" s="47"/>
      <c r="K29" s="47"/>
      <c r="L29" s="47"/>
      <c r="M29" s="47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3.5" customHeight="1" x14ac:dyDescent="0.2">
      <c r="A30" s="6">
        <v>44020</v>
      </c>
      <c r="B30" s="4" t="s">
        <v>766</v>
      </c>
      <c r="C30" s="47"/>
      <c r="D30" s="42">
        <v>50</v>
      </c>
      <c r="E30" s="42">
        <v>50</v>
      </c>
      <c r="F30" s="94">
        <v>50</v>
      </c>
      <c r="G30" s="47"/>
      <c r="H30" s="47"/>
      <c r="I30" s="47"/>
      <c r="J30" s="47"/>
      <c r="K30" s="47"/>
      <c r="L30" s="47"/>
      <c r="M30" s="47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3.5" customHeight="1" x14ac:dyDescent="0.2">
      <c r="A31" s="6">
        <v>43986</v>
      </c>
      <c r="B31" s="4" t="s">
        <v>767</v>
      </c>
      <c r="C31" s="47" t="s">
        <v>565</v>
      </c>
      <c r="D31" s="42">
        <v>516.66</v>
      </c>
      <c r="E31" s="42">
        <v>516.66</v>
      </c>
      <c r="F31" s="94"/>
      <c r="G31" s="47"/>
      <c r="H31" s="47"/>
      <c r="I31" s="47"/>
      <c r="J31" s="47"/>
      <c r="K31" s="47"/>
      <c r="L31" s="47"/>
      <c r="M31" s="47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3.5" customHeight="1" x14ac:dyDescent="0.2">
      <c r="A32" s="6">
        <v>43984</v>
      </c>
      <c r="B32" s="4" t="s">
        <v>768</v>
      </c>
      <c r="C32" s="47" t="s">
        <v>567</v>
      </c>
      <c r="D32" s="66">
        <v>699.83</v>
      </c>
      <c r="E32" s="66">
        <v>699.85</v>
      </c>
      <c r="F32" s="94"/>
      <c r="G32" s="47"/>
      <c r="H32" s="47"/>
      <c r="I32" s="47"/>
      <c r="J32" s="47"/>
      <c r="K32" s="47"/>
      <c r="L32" s="47"/>
      <c r="M32" s="47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3.5" customHeight="1" x14ac:dyDescent="0.2">
      <c r="A33" s="6">
        <v>43966</v>
      </c>
      <c r="B33" s="4" t="s">
        <v>644</v>
      </c>
      <c r="C33" s="47" t="s">
        <v>533</v>
      </c>
      <c r="D33" s="42">
        <v>680</v>
      </c>
      <c r="E33" s="42">
        <v>680</v>
      </c>
      <c r="F33" s="94">
        <v>680</v>
      </c>
      <c r="G33" s="47"/>
      <c r="H33" s="47"/>
      <c r="I33" s="47"/>
      <c r="J33" s="47"/>
      <c r="K33" s="47"/>
      <c r="L33" s="47"/>
      <c r="M33" s="47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3.5" customHeight="1" x14ac:dyDescent="0.2">
      <c r="A34" s="6">
        <v>43963</v>
      </c>
      <c r="B34" s="4" t="s">
        <v>645</v>
      </c>
      <c r="C34" s="47" t="s">
        <v>534</v>
      </c>
      <c r="D34" s="42">
        <v>248.75</v>
      </c>
      <c r="E34" s="42">
        <v>248.75</v>
      </c>
      <c r="F34" s="94">
        <v>248.75</v>
      </c>
      <c r="G34" s="47"/>
      <c r="H34" s="47"/>
      <c r="I34" s="47"/>
      <c r="J34" s="47"/>
      <c r="K34" s="47"/>
      <c r="L34" s="47"/>
      <c r="M34" s="47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3.5" customHeight="1" x14ac:dyDescent="0.2">
      <c r="A35" s="6">
        <v>43951</v>
      </c>
      <c r="B35" s="4" t="s">
        <v>769</v>
      </c>
      <c r="C35" s="47" t="s">
        <v>642</v>
      </c>
      <c r="D35" s="42">
        <v>1925.22</v>
      </c>
      <c r="E35" s="42">
        <v>1925.22</v>
      </c>
      <c r="F35" s="94">
        <v>1925.22</v>
      </c>
      <c r="G35" s="94">
        <v>1925.22</v>
      </c>
      <c r="H35" s="94">
        <v>1925.22</v>
      </c>
      <c r="I35" s="94">
        <v>1925.22</v>
      </c>
      <c r="J35" s="47"/>
      <c r="K35" s="47"/>
      <c r="L35" s="47"/>
      <c r="M35" s="47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4.25" customHeight="1" x14ac:dyDescent="0.2">
      <c r="A36" s="13">
        <v>43946</v>
      </c>
      <c r="B36" s="28" t="s">
        <v>647</v>
      </c>
      <c r="C36" s="75" t="s">
        <v>538</v>
      </c>
      <c r="D36" s="73">
        <v>2892.34</v>
      </c>
      <c r="E36" s="73">
        <v>2892.34</v>
      </c>
      <c r="F36" s="96">
        <v>2892.34</v>
      </c>
      <c r="G36" s="94">
        <v>2892.34</v>
      </c>
      <c r="H36" s="94">
        <v>2892.34</v>
      </c>
      <c r="I36" s="94">
        <v>2892.34</v>
      </c>
      <c r="J36" s="94">
        <v>2892.34</v>
      </c>
      <c r="K36" s="94">
        <v>2892.34</v>
      </c>
      <c r="L36" s="94"/>
      <c r="M36" s="94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4.25" customHeight="1" x14ac:dyDescent="0.2">
      <c r="A37" s="6">
        <v>43865</v>
      </c>
      <c r="B37" s="4" t="s">
        <v>770</v>
      </c>
      <c r="C37" s="47" t="s">
        <v>403</v>
      </c>
      <c r="D37" s="42">
        <v>594.08000000000004</v>
      </c>
      <c r="E37" s="42">
        <v>594.08000000000004</v>
      </c>
      <c r="F37" s="94">
        <v>594.08000000000004</v>
      </c>
      <c r="G37" s="42">
        <v>594.08000000000004</v>
      </c>
      <c r="H37" s="47"/>
      <c r="I37" s="47"/>
      <c r="J37" s="47"/>
      <c r="K37" s="47"/>
      <c r="L37" s="47"/>
      <c r="M37" s="47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4.25" customHeight="1" x14ac:dyDescent="0.2">
      <c r="A38" s="6">
        <v>43863</v>
      </c>
      <c r="B38" s="4" t="s">
        <v>771</v>
      </c>
      <c r="C38" s="47"/>
      <c r="D38" s="42">
        <v>61.66</v>
      </c>
      <c r="E38" s="42">
        <v>61.66</v>
      </c>
      <c r="F38" s="94">
        <v>61.66</v>
      </c>
      <c r="G38" s="42">
        <v>61.66</v>
      </c>
      <c r="H38" s="47"/>
      <c r="I38" s="47"/>
      <c r="J38" s="47"/>
      <c r="K38" s="47"/>
      <c r="L38" s="47"/>
      <c r="M38" s="47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4.25" customHeight="1" x14ac:dyDescent="0.2">
      <c r="A39" s="6">
        <v>43862</v>
      </c>
      <c r="B39" s="4" t="s">
        <v>772</v>
      </c>
      <c r="C39" s="47" t="s">
        <v>408</v>
      </c>
      <c r="D39" s="42">
        <v>749.91</v>
      </c>
      <c r="E39" s="42">
        <v>749.91</v>
      </c>
      <c r="F39" s="94">
        <v>749.91</v>
      </c>
      <c r="G39" s="42">
        <v>749.91</v>
      </c>
      <c r="H39" s="47"/>
      <c r="I39" s="47"/>
      <c r="J39" s="47"/>
      <c r="K39" s="47"/>
      <c r="L39" s="47"/>
      <c r="M39" s="47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4.25" customHeight="1" x14ac:dyDescent="0.2">
      <c r="A40" s="6">
        <v>43849</v>
      </c>
      <c r="B40" s="4" t="s">
        <v>773</v>
      </c>
      <c r="C40" s="47" t="s">
        <v>306</v>
      </c>
      <c r="D40" s="42">
        <v>416.58</v>
      </c>
      <c r="E40" s="42">
        <v>416.62</v>
      </c>
      <c r="F40" s="94">
        <v>416.62</v>
      </c>
      <c r="G40" s="47"/>
      <c r="H40" s="47"/>
      <c r="I40" s="47"/>
      <c r="J40" s="47"/>
      <c r="K40" s="47"/>
      <c r="L40" s="47"/>
      <c r="M40" s="47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4.25" customHeight="1" x14ac:dyDescent="0.2">
      <c r="A41" s="6">
        <v>43826</v>
      </c>
      <c r="B41" s="4" t="s">
        <v>774</v>
      </c>
      <c r="C41" s="47" t="s">
        <v>418</v>
      </c>
      <c r="D41" s="42">
        <v>974.55</v>
      </c>
      <c r="E41" s="42">
        <v>974.55</v>
      </c>
      <c r="F41" s="94">
        <v>974.55</v>
      </c>
      <c r="G41" s="47"/>
      <c r="H41" s="47"/>
      <c r="I41" s="47"/>
      <c r="J41" s="47"/>
      <c r="K41" s="47"/>
      <c r="L41" s="47"/>
      <c r="M41" s="47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4.25" customHeight="1" x14ac:dyDescent="0.2">
      <c r="A42" s="3" t="s">
        <v>199</v>
      </c>
      <c r="B42" s="4" t="s">
        <v>775</v>
      </c>
      <c r="C42" s="47"/>
      <c r="D42" s="42">
        <v>183.33</v>
      </c>
      <c r="E42" s="42">
        <v>183.33</v>
      </c>
      <c r="F42" s="171"/>
      <c r="G42" s="47"/>
      <c r="H42" s="47"/>
      <c r="I42" s="47"/>
      <c r="J42" s="47"/>
      <c r="K42" s="47"/>
      <c r="L42" s="47"/>
      <c r="M42" s="47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4.25" customHeight="1" x14ac:dyDescent="0.2">
      <c r="A43" s="3" t="s">
        <v>207</v>
      </c>
      <c r="B43" s="4" t="s">
        <v>776</v>
      </c>
      <c r="C43" s="47" t="s">
        <v>211</v>
      </c>
      <c r="D43" s="42">
        <v>375</v>
      </c>
      <c r="E43" s="42">
        <v>375</v>
      </c>
      <c r="F43" s="171"/>
      <c r="G43" s="47"/>
      <c r="H43" s="47"/>
      <c r="I43" s="47"/>
      <c r="J43" s="47"/>
      <c r="K43" s="47"/>
      <c r="L43" s="47"/>
      <c r="M43" s="47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4.25" customHeight="1" x14ac:dyDescent="0.2">
      <c r="A44" s="3" t="s">
        <v>237</v>
      </c>
      <c r="B44" s="4" t="s">
        <v>238</v>
      </c>
      <c r="C44" s="47"/>
      <c r="D44" s="42">
        <v>391.96</v>
      </c>
      <c r="E44" s="42">
        <v>391.96</v>
      </c>
      <c r="F44" s="94">
        <v>391.96</v>
      </c>
      <c r="G44" s="94">
        <v>308.31</v>
      </c>
      <c r="H44" s="94">
        <v>308.31</v>
      </c>
      <c r="I44" s="94">
        <v>308.31</v>
      </c>
      <c r="J44" s="94">
        <v>308.31</v>
      </c>
      <c r="K44" s="94">
        <v>308.31</v>
      </c>
      <c r="L44" s="94">
        <v>308.31</v>
      </c>
      <c r="M44" s="47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4.25" customHeight="1" x14ac:dyDescent="0.2">
      <c r="A45" s="3" t="s">
        <v>239</v>
      </c>
      <c r="B45" s="4" t="s">
        <v>148</v>
      </c>
      <c r="C45" s="47"/>
      <c r="D45" s="42">
        <v>605.14</v>
      </c>
      <c r="E45" s="42">
        <v>369</v>
      </c>
      <c r="F45" s="42">
        <v>369</v>
      </c>
      <c r="G45" s="42">
        <v>369</v>
      </c>
      <c r="H45" s="42">
        <v>369</v>
      </c>
      <c r="I45" s="42">
        <v>369</v>
      </c>
      <c r="J45" s="42">
        <v>369</v>
      </c>
      <c r="K45" s="42">
        <v>369</v>
      </c>
      <c r="L45" s="42">
        <v>369</v>
      </c>
      <c r="M45" s="47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4.25" customHeight="1" x14ac:dyDescent="0.2">
      <c r="A46" s="3" t="s">
        <v>241</v>
      </c>
      <c r="B46" s="4" t="s">
        <v>777</v>
      </c>
      <c r="C46" s="47" t="s">
        <v>242</v>
      </c>
      <c r="D46" s="42">
        <v>132.66999999999999</v>
      </c>
      <c r="E46" s="42">
        <v>132.66999999999999</v>
      </c>
      <c r="F46" s="171"/>
      <c r="G46" s="47"/>
      <c r="H46" s="47"/>
      <c r="I46" s="47"/>
      <c r="J46" s="47"/>
      <c r="K46" s="47"/>
      <c r="L46" s="47"/>
      <c r="M46" s="47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4.25" customHeight="1" x14ac:dyDescent="0.2">
      <c r="A47" s="3" t="s">
        <v>246</v>
      </c>
      <c r="B47" s="4" t="s">
        <v>141</v>
      </c>
      <c r="C47" s="47" t="s">
        <v>41</v>
      </c>
      <c r="D47" s="42">
        <v>2036</v>
      </c>
      <c r="E47" s="42">
        <v>2036</v>
      </c>
      <c r="F47" s="42">
        <v>2036</v>
      </c>
      <c r="G47" s="42">
        <v>2036</v>
      </c>
      <c r="H47" s="42">
        <v>2036</v>
      </c>
      <c r="I47" s="42">
        <v>2036</v>
      </c>
      <c r="J47" s="42">
        <v>2036</v>
      </c>
      <c r="K47" s="42">
        <v>2036</v>
      </c>
      <c r="L47" s="42">
        <v>2036</v>
      </c>
      <c r="M47" s="47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4.25" customHeight="1" x14ac:dyDescent="0.2">
      <c r="A48" s="3" t="s">
        <v>246</v>
      </c>
      <c r="B48" s="4" t="s">
        <v>155</v>
      </c>
      <c r="C48" s="47" t="s">
        <v>40</v>
      </c>
      <c r="D48" s="42">
        <v>2563</v>
      </c>
      <c r="E48" s="42">
        <v>2563</v>
      </c>
      <c r="F48" s="42">
        <v>2563</v>
      </c>
      <c r="G48" s="42">
        <v>2563</v>
      </c>
      <c r="H48" s="42">
        <v>2563</v>
      </c>
      <c r="I48" s="42">
        <v>2563</v>
      </c>
      <c r="J48" s="42">
        <v>2563</v>
      </c>
      <c r="K48" s="42">
        <v>2563</v>
      </c>
      <c r="L48" s="42">
        <v>2563</v>
      </c>
      <c r="M48" s="47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4.25" customHeight="1" x14ac:dyDescent="0.2">
      <c r="A49" s="3" t="s">
        <v>115</v>
      </c>
      <c r="B49" s="4" t="s">
        <v>778</v>
      </c>
      <c r="C49" s="47" t="s">
        <v>117</v>
      </c>
      <c r="D49" s="42">
        <v>35.14</v>
      </c>
      <c r="E49" s="47"/>
      <c r="F49" s="171"/>
      <c r="G49" s="47"/>
      <c r="H49" s="47"/>
      <c r="I49" s="47"/>
      <c r="J49" s="47"/>
      <c r="K49" s="47"/>
      <c r="L49" s="47"/>
      <c r="M49" s="47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4.25" customHeight="1" x14ac:dyDescent="0.2">
      <c r="A50" s="21" t="s">
        <v>142</v>
      </c>
      <c r="B50" s="22" t="s">
        <v>343</v>
      </c>
      <c r="C50" s="22"/>
      <c r="D50" s="78">
        <f t="shared" ref="D50:M50" si="1">SUM(D14:D49)</f>
        <v>24094.259999999995</v>
      </c>
      <c r="E50" s="78">
        <f t="shared" si="1"/>
        <v>19097.16</v>
      </c>
      <c r="F50" s="78">
        <f t="shared" si="1"/>
        <v>16679.57</v>
      </c>
      <c r="G50" s="78">
        <f t="shared" si="1"/>
        <v>13743.22</v>
      </c>
      <c r="H50" s="78">
        <f t="shared" si="1"/>
        <v>11588.87</v>
      </c>
      <c r="I50" s="78">
        <f t="shared" si="1"/>
        <v>10093.870000000001</v>
      </c>
      <c r="J50" s="78">
        <f t="shared" si="1"/>
        <v>8168.65</v>
      </c>
      <c r="K50" s="78">
        <f t="shared" si="1"/>
        <v>8168.65</v>
      </c>
      <c r="L50" s="78">
        <f t="shared" si="1"/>
        <v>5276.3099999999995</v>
      </c>
      <c r="M50" s="78">
        <f t="shared" si="1"/>
        <v>0</v>
      </c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4.2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4.25" customHeight="1" x14ac:dyDescent="0.2">
      <c r="A52" s="1" t="s">
        <v>0</v>
      </c>
      <c r="B52" s="1" t="s">
        <v>1</v>
      </c>
      <c r="C52" s="1" t="s">
        <v>1</v>
      </c>
      <c r="D52" s="47"/>
      <c r="E52" s="47"/>
      <c r="F52" s="171"/>
      <c r="G52" s="47"/>
      <c r="H52" s="47"/>
      <c r="I52" s="47"/>
      <c r="J52" s="47"/>
      <c r="K52" s="47"/>
      <c r="L52" s="47"/>
      <c r="M52" s="47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4.25" customHeight="1" x14ac:dyDescent="0.2">
      <c r="A53" s="3" t="s">
        <v>140</v>
      </c>
      <c r="B53" s="4" t="s">
        <v>779</v>
      </c>
      <c r="C53" s="4"/>
      <c r="D53" s="20">
        <v>81.52</v>
      </c>
      <c r="E53" s="50"/>
      <c r="F53" s="171"/>
      <c r="G53" s="47"/>
      <c r="H53" s="47"/>
      <c r="I53" s="47"/>
      <c r="J53" s="47"/>
      <c r="K53" s="47"/>
      <c r="L53" s="47"/>
      <c r="M53" s="47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4.25" customHeight="1" x14ac:dyDescent="0.2">
      <c r="A54" s="3" t="s">
        <v>156</v>
      </c>
      <c r="B54" s="4" t="s">
        <v>779</v>
      </c>
      <c r="C54" s="4"/>
      <c r="D54" s="20">
        <v>559.80999999999995</v>
      </c>
      <c r="E54" s="50"/>
      <c r="F54" s="171"/>
      <c r="G54" s="47"/>
      <c r="H54" s="47"/>
      <c r="I54" s="47"/>
      <c r="J54" s="47"/>
      <c r="K54" s="47"/>
      <c r="L54" s="47"/>
      <c r="M54" s="47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4.25" customHeight="1" x14ac:dyDescent="0.2">
      <c r="A55" s="6">
        <v>43751</v>
      </c>
      <c r="B55" s="11" t="s">
        <v>780</v>
      </c>
      <c r="C55" s="4" t="s">
        <v>58</v>
      </c>
      <c r="D55" s="20">
        <v>599.94000000000005</v>
      </c>
      <c r="E55" s="20">
        <v>599.94000000000005</v>
      </c>
      <c r="F55" s="97">
        <v>599.94000000000005</v>
      </c>
      <c r="G55" s="47"/>
      <c r="H55" s="47"/>
      <c r="I55" s="47"/>
      <c r="J55" s="47"/>
      <c r="K55" s="47"/>
      <c r="L55" s="47"/>
      <c r="M55" s="47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4.25" customHeight="1" x14ac:dyDescent="0.2">
      <c r="A56" s="6">
        <v>43744</v>
      </c>
      <c r="B56" s="80" t="s">
        <v>781</v>
      </c>
      <c r="C56" s="35" t="s">
        <v>47</v>
      </c>
      <c r="D56" s="70">
        <v>599</v>
      </c>
      <c r="E56" s="70">
        <v>599</v>
      </c>
      <c r="F56" s="172">
        <v>599</v>
      </c>
      <c r="G56" s="70">
        <v>599</v>
      </c>
      <c r="H56" s="70">
        <v>599</v>
      </c>
      <c r="I56" s="70">
        <v>599</v>
      </c>
      <c r="J56" s="70">
        <v>599</v>
      </c>
      <c r="K56" s="47"/>
      <c r="L56" s="47"/>
      <c r="M56" s="47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4.25" customHeight="1" x14ac:dyDescent="0.2">
      <c r="A57" s="6">
        <v>43665</v>
      </c>
      <c r="B57" s="10" t="s">
        <v>782</v>
      </c>
      <c r="C57" s="4" t="s">
        <v>23</v>
      </c>
      <c r="D57" s="173">
        <v>666.61</v>
      </c>
      <c r="E57" s="173">
        <v>666.61</v>
      </c>
      <c r="F57" s="174">
        <v>666.61</v>
      </c>
      <c r="G57" s="98"/>
      <c r="H57" s="98"/>
      <c r="I57" s="98"/>
      <c r="J57" s="98"/>
      <c r="K57" s="98"/>
      <c r="L57" s="98"/>
      <c r="M57" s="98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4.25" customHeight="1" x14ac:dyDescent="0.2">
      <c r="A58" s="21" t="s">
        <v>77</v>
      </c>
      <c r="B58" s="22" t="s">
        <v>361</v>
      </c>
      <c r="C58" s="90"/>
      <c r="D58" s="91">
        <f t="shared" ref="D58:M58" si="2">SUM(D53:D57)</f>
        <v>2506.88</v>
      </c>
      <c r="E58" s="91">
        <f t="shared" si="2"/>
        <v>1865.5500000000002</v>
      </c>
      <c r="F58" s="91">
        <f t="shared" si="2"/>
        <v>1865.5500000000002</v>
      </c>
      <c r="G58" s="91">
        <f t="shared" si="2"/>
        <v>599</v>
      </c>
      <c r="H58" s="91">
        <f t="shared" si="2"/>
        <v>599</v>
      </c>
      <c r="I58" s="91">
        <f t="shared" si="2"/>
        <v>599</v>
      </c>
      <c r="J58" s="91">
        <f t="shared" si="2"/>
        <v>599</v>
      </c>
      <c r="K58" s="91">
        <f t="shared" si="2"/>
        <v>0</v>
      </c>
      <c r="L58" s="91">
        <f t="shared" si="2"/>
        <v>0</v>
      </c>
      <c r="M58" s="91">
        <f t="shared" si="2"/>
        <v>0</v>
      </c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4.25" customHeight="1" x14ac:dyDescent="0.2">
      <c r="A59" s="24" t="s">
        <v>79</v>
      </c>
      <c r="B59" s="24" t="s">
        <v>79</v>
      </c>
      <c r="C59" s="24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4.25" customHeight="1" x14ac:dyDescent="0.2">
      <c r="A60" s="1" t="s">
        <v>0</v>
      </c>
      <c r="B60" s="1" t="s">
        <v>1</v>
      </c>
      <c r="C60" s="1"/>
      <c r="D60" s="47"/>
      <c r="E60" s="47"/>
      <c r="F60" s="171"/>
      <c r="G60" s="47"/>
      <c r="H60" s="47"/>
      <c r="I60" s="47"/>
      <c r="J60" s="47"/>
      <c r="K60" s="47"/>
      <c r="L60" s="47"/>
      <c r="M60" s="47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4.25" customHeight="1" x14ac:dyDescent="0.2">
      <c r="A61" s="6">
        <v>44129</v>
      </c>
      <c r="B61" s="4" t="s">
        <v>783</v>
      </c>
      <c r="C61" s="35"/>
      <c r="D61" s="66">
        <v>1501.5</v>
      </c>
      <c r="E61" s="66"/>
      <c r="F61" s="66"/>
      <c r="G61" s="47"/>
      <c r="H61" s="47"/>
      <c r="I61" s="47"/>
      <c r="J61" s="47"/>
      <c r="K61" s="47"/>
      <c r="L61" s="47"/>
      <c r="M61" s="47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4.25" customHeight="1" x14ac:dyDescent="0.2">
      <c r="A62" s="6">
        <v>44128</v>
      </c>
      <c r="B62" s="4" t="s">
        <v>783</v>
      </c>
      <c r="C62" s="35"/>
      <c r="D62" s="66">
        <v>1608.75</v>
      </c>
      <c r="E62" s="66"/>
      <c r="F62" s="66"/>
      <c r="G62" s="47"/>
      <c r="H62" s="47"/>
      <c r="I62" s="47"/>
      <c r="J62" s="47"/>
      <c r="K62" s="47"/>
      <c r="L62" s="47"/>
      <c r="M62" s="47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4.25" customHeight="1" x14ac:dyDescent="0.2">
      <c r="A63" s="6">
        <v>44112</v>
      </c>
      <c r="B63" s="4" t="s">
        <v>784</v>
      </c>
      <c r="C63" s="35"/>
      <c r="D63" s="66">
        <v>563.34</v>
      </c>
      <c r="E63" s="66">
        <v>563.34</v>
      </c>
      <c r="F63" s="66">
        <v>563.34</v>
      </c>
      <c r="G63" s="47"/>
      <c r="H63" s="47"/>
      <c r="I63" s="47"/>
      <c r="J63" s="47"/>
      <c r="K63" s="47"/>
      <c r="L63" s="47"/>
      <c r="M63" s="47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4.25" customHeight="1" x14ac:dyDescent="0.2">
      <c r="A64" s="6">
        <v>44111</v>
      </c>
      <c r="B64" s="4" t="s">
        <v>785</v>
      </c>
      <c r="C64" s="35"/>
      <c r="D64" s="66">
        <v>3479</v>
      </c>
      <c r="E64" s="66"/>
      <c r="F64" s="118"/>
      <c r="G64" s="47"/>
      <c r="H64" s="47"/>
      <c r="I64" s="47"/>
      <c r="J64" s="47"/>
      <c r="K64" s="47"/>
      <c r="L64" s="47"/>
      <c r="M64" s="47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4.25" customHeight="1" x14ac:dyDescent="0.2">
      <c r="A65" s="6">
        <v>44110</v>
      </c>
      <c r="B65" s="35" t="s">
        <v>600</v>
      </c>
      <c r="C65" s="35"/>
      <c r="D65" s="66">
        <v>2140</v>
      </c>
      <c r="E65" s="66"/>
      <c r="F65" s="118"/>
      <c r="G65" s="47"/>
      <c r="H65" s="47"/>
      <c r="I65" s="47"/>
      <c r="J65" s="47"/>
      <c r="K65" s="47"/>
      <c r="L65" s="47"/>
      <c r="M65" s="47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4.25" customHeight="1" x14ac:dyDescent="0.2">
      <c r="A66" s="6">
        <v>44104</v>
      </c>
      <c r="B66" s="4" t="s">
        <v>786</v>
      </c>
      <c r="C66" s="81"/>
      <c r="D66" s="66">
        <v>675.96</v>
      </c>
      <c r="E66" s="66">
        <v>675.96</v>
      </c>
      <c r="F66" s="118"/>
      <c r="G66" s="47"/>
      <c r="H66" s="47"/>
      <c r="I66" s="47"/>
      <c r="J66" s="47"/>
      <c r="K66" s="47"/>
      <c r="L66" s="47"/>
      <c r="M66" s="47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4.25" customHeight="1" x14ac:dyDescent="0.2">
      <c r="A67" s="6">
        <v>44082</v>
      </c>
      <c r="B67" s="35" t="s">
        <v>736</v>
      </c>
      <c r="C67" s="81"/>
      <c r="D67" s="66"/>
      <c r="E67" s="66"/>
      <c r="F67" s="118"/>
      <c r="G67" s="47"/>
      <c r="H67" s="47"/>
      <c r="I67" s="47"/>
      <c r="J67" s="47"/>
      <c r="K67" s="47"/>
      <c r="L67" s="47"/>
      <c r="M67" s="47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4.25" customHeight="1" x14ac:dyDescent="0.2">
      <c r="A68" s="6">
        <v>44079</v>
      </c>
      <c r="B68" s="35" t="s">
        <v>787</v>
      </c>
      <c r="C68" s="81"/>
      <c r="D68" s="66">
        <v>430</v>
      </c>
      <c r="E68" s="66">
        <v>430</v>
      </c>
      <c r="F68" s="118"/>
      <c r="G68" s="47"/>
      <c r="H68" s="47"/>
      <c r="I68" s="47"/>
      <c r="J68" s="47"/>
      <c r="K68" s="47"/>
      <c r="L68" s="47"/>
      <c r="M68" s="47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4.25" customHeight="1" x14ac:dyDescent="0.2">
      <c r="A69" s="6">
        <v>44079</v>
      </c>
      <c r="B69" s="35" t="s">
        <v>188</v>
      </c>
      <c r="C69" s="81"/>
      <c r="D69" s="66">
        <v>509.66</v>
      </c>
      <c r="E69" s="66">
        <v>509.68</v>
      </c>
      <c r="F69" s="118"/>
      <c r="G69" s="47"/>
      <c r="H69" s="47"/>
      <c r="I69" s="47"/>
      <c r="J69" s="47"/>
      <c r="K69" s="47"/>
      <c r="L69" s="47"/>
      <c r="M69" s="47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4.25" customHeight="1" x14ac:dyDescent="0.2">
      <c r="A70" s="6">
        <v>44058</v>
      </c>
      <c r="B70" s="35" t="s">
        <v>788</v>
      </c>
      <c r="C70" s="81"/>
      <c r="D70" s="66">
        <v>279</v>
      </c>
      <c r="E70" s="66">
        <v>279</v>
      </c>
      <c r="F70" s="118">
        <v>279</v>
      </c>
      <c r="G70" s="66">
        <v>279</v>
      </c>
      <c r="H70" s="47"/>
      <c r="I70" s="47"/>
      <c r="J70" s="47"/>
      <c r="K70" s="47"/>
      <c r="L70" s="47"/>
      <c r="M70" s="47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4.25" customHeight="1" x14ac:dyDescent="0.2">
      <c r="A71" s="6">
        <v>44051</v>
      </c>
      <c r="B71" s="35" t="s">
        <v>789</v>
      </c>
      <c r="C71" s="81"/>
      <c r="D71" s="66">
        <v>1323.47</v>
      </c>
      <c r="E71" s="66"/>
      <c r="F71" s="118"/>
      <c r="G71" s="47"/>
      <c r="H71" s="47"/>
      <c r="I71" s="47"/>
      <c r="J71" s="47"/>
      <c r="K71" s="47"/>
      <c r="L71" s="47"/>
      <c r="M71" s="47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4.25" customHeight="1" x14ac:dyDescent="0.2">
      <c r="A72" s="6">
        <v>44045</v>
      </c>
      <c r="B72" s="35" t="s">
        <v>709</v>
      </c>
      <c r="C72" s="81"/>
      <c r="D72" s="66">
        <v>359.16</v>
      </c>
      <c r="E72" s="66">
        <v>359.16</v>
      </c>
      <c r="F72" s="118">
        <v>359.16</v>
      </c>
      <c r="G72" s="47"/>
      <c r="H72" s="47"/>
      <c r="I72" s="47"/>
      <c r="J72" s="47"/>
      <c r="K72" s="47"/>
      <c r="L72" s="47"/>
      <c r="M72" s="47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4.25" customHeight="1" x14ac:dyDescent="0.2">
      <c r="A73" s="6">
        <v>44043</v>
      </c>
      <c r="B73" s="35" t="s">
        <v>790</v>
      </c>
      <c r="C73" s="81"/>
      <c r="D73" s="66">
        <v>671.95</v>
      </c>
      <c r="E73" s="66">
        <v>671.97</v>
      </c>
      <c r="F73" s="118">
        <v>671.97</v>
      </c>
      <c r="G73" s="66">
        <v>671.97</v>
      </c>
      <c r="H73" s="47"/>
      <c r="I73" s="47"/>
      <c r="J73" s="47"/>
      <c r="K73" s="47"/>
      <c r="L73" s="47"/>
      <c r="M73" s="47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4.25" customHeight="1" x14ac:dyDescent="0.2">
      <c r="A74" s="6">
        <v>44043</v>
      </c>
      <c r="B74" s="35" t="s">
        <v>292</v>
      </c>
      <c r="C74" s="81"/>
      <c r="D74" s="66">
        <v>568.33000000000004</v>
      </c>
      <c r="E74" s="66"/>
      <c r="F74" s="118"/>
      <c r="G74" s="47"/>
      <c r="H74" s="47"/>
      <c r="I74" s="47"/>
      <c r="J74" s="47"/>
      <c r="K74" s="47"/>
      <c r="L74" s="47"/>
      <c r="M74" s="47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4.25" customHeight="1" x14ac:dyDescent="0.2">
      <c r="A75" s="6">
        <v>44020</v>
      </c>
      <c r="B75" s="35" t="s">
        <v>791</v>
      </c>
      <c r="C75" s="81"/>
      <c r="D75" s="66">
        <v>747.31</v>
      </c>
      <c r="E75" s="66">
        <v>747.31</v>
      </c>
      <c r="F75" s="118">
        <v>747.31</v>
      </c>
      <c r="G75" s="47"/>
      <c r="H75" s="47"/>
      <c r="I75" s="47"/>
      <c r="J75" s="47"/>
      <c r="K75" s="47"/>
      <c r="L75" s="47"/>
      <c r="M75" s="47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4.25" customHeight="1" x14ac:dyDescent="0.2">
      <c r="A76" s="6">
        <v>44001</v>
      </c>
      <c r="B76" s="35" t="s">
        <v>792</v>
      </c>
      <c r="C76" s="82" t="s">
        <v>602</v>
      </c>
      <c r="D76" s="66">
        <v>582.99</v>
      </c>
      <c r="E76" s="66">
        <v>583</v>
      </c>
      <c r="F76" s="118"/>
      <c r="G76" s="47"/>
      <c r="H76" s="47"/>
      <c r="I76" s="47"/>
      <c r="J76" s="47"/>
      <c r="K76" s="47"/>
      <c r="L76" s="47"/>
      <c r="M76" s="47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4.25" customHeight="1" x14ac:dyDescent="0.2">
      <c r="A77" s="3" t="s">
        <v>606</v>
      </c>
      <c r="B77" s="35" t="s">
        <v>793</v>
      </c>
      <c r="C77" s="81"/>
      <c r="D77" s="66">
        <v>384.58</v>
      </c>
      <c r="E77" s="66">
        <v>384.58</v>
      </c>
      <c r="F77" s="118">
        <v>384.58</v>
      </c>
      <c r="G77" s="47"/>
      <c r="H77" s="47"/>
      <c r="I77" s="47"/>
      <c r="J77" s="47"/>
      <c r="K77" s="47"/>
      <c r="L77" s="47"/>
      <c r="M77" s="47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4.25" customHeight="1" x14ac:dyDescent="0.2">
      <c r="A78" s="32">
        <v>43820</v>
      </c>
      <c r="B78" s="35" t="s">
        <v>794</v>
      </c>
      <c r="C78" s="82" t="s">
        <v>281</v>
      </c>
      <c r="D78" s="66">
        <v>615.83000000000004</v>
      </c>
      <c r="E78" s="66">
        <v>615.83000000000004</v>
      </c>
      <c r="F78" s="118">
        <v>0</v>
      </c>
      <c r="G78" s="98"/>
      <c r="H78" s="98"/>
      <c r="I78" s="98"/>
      <c r="J78" s="98"/>
      <c r="K78" s="98"/>
      <c r="L78" s="98"/>
      <c r="M78" s="98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4.25" customHeight="1" x14ac:dyDescent="0.2">
      <c r="A79" s="83" t="s">
        <v>282</v>
      </c>
      <c r="B79" s="84" t="s">
        <v>99</v>
      </c>
      <c r="C79" s="84"/>
      <c r="D79" s="78">
        <f t="shared" ref="D79:M79" si="3">SUM(D61:D78)</f>
        <v>16440.829999999998</v>
      </c>
      <c r="E79" s="59">
        <f t="shared" si="3"/>
        <v>5819.83</v>
      </c>
      <c r="F79" s="59">
        <f t="shared" si="3"/>
        <v>3005.3599999999997</v>
      </c>
      <c r="G79" s="59">
        <f t="shared" si="3"/>
        <v>950.97</v>
      </c>
      <c r="H79" s="59">
        <f t="shared" si="3"/>
        <v>0</v>
      </c>
      <c r="I79" s="59">
        <f t="shared" si="3"/>
        <v>0</v>
      </c>
      <c r="J79" s="59">
        <f t="shared" si="3"/>
        <v>0</v>
      </c>
      <c r="K79" s="59">
        <f t="shared" si="3"/>
        <v>0</v>
      </c>
      <c r="L79" s="59">
        <f t="shared" si="3"/>
        <v>0</v>
      </c>
      <c r="M79" s="59">
        <f t="shared" si="3"/>
        <v>0</v>
      </c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4.25" customHeight="1" x14ac:dyDescent="0.2">
      <c r="A80" s="62"/>
      <c r="B80" s="62"/>
      <c r="C80" s="6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4.25" customHeight="1" x14ac:dyDescent="0.2">
      <c r="A81" s="1" t="s">
        <v>0</v>
      </c>
      <c r="B81" s="1" t="s">
        <v>1</v>
      </c>
      <c r="C81" s="1"/>
      <c r="D81" s="47"/>
      <c r="E81" s="47"/>
      <c r="F81" s="171"/>
      <c r="G81" s="47"/>
      <c r="H81" s="47"/>
      <c r="I81" s="47"/>
      <c r="J81" s="47"/>
      <c r="K81" s="47"/>
      <c r="L81" s="47"/>
      <c r="M81" s="47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4.25" customHeight="1" x14ac:dyDescent="0.2">
      <c r="A82" s="6">
        <v>43878</v>
      </c>
      <c r="B82" s="7" t="s">
        <v>795</v>
      </c>
      <c r="C82" s="7"/>
      <c r="D82" s="68">
        <v>529.28</v>
      </c>
      <c r="E82" s="68">
        <v>529.28</v>
      </c>
      <c r="F82" s="170">
        <v>529.28</v>
      </c>
      <c r="G82" s="170">
        <v>529.28</v>
      </c>
      <c r="H82" s="47"/>
      <c r="I82" s="47"/>
      <c r="J82" s="47"/>
      <c r="K82" s="47"/>
      <c r="L82" s="47"/>
      <c r="M82" s="47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4.25" customHeight="1" x14ac:dyDescent="0.2">
      <c r="A83" s="6">
        <v>43829</v>
      </c>
      <c r="B83" s="7" t="s">
        <v>796</v>
      </c>
      <c r="C83" s="7"/>
      <c r="D83" s="88">
        <v>73.33</v>
      </c>
      <c r="E83" s="88">
        <v>73.37</v>
      </c>
      <c r="F83" s="89">
        <v>73.37</v>
      </c>
      <c r="G83" s="98"/>
      <c r="H83" s="98"/>
      <c r="I83" s="98"/>
      <c r="J83" s="98"/>
      <c r="K83" s="98"/>
      <c r="L83" s="98"/>
      <c r="M83" s="98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4.25" customHeight="1" x14ac:dyDescent="0.2">
      <c r="A84" s="21" t="s">
        <v>86</v>
      </c>
      <c r="B84" s="22" t="s">
        <v>87</v>
      </c>
      <c r="C84" s="90"/>
      <c r="D84" s="91">
        <f t="shared" ref="D84:M84" si="4">SUM(D82:D83)</f>
        <v>602.61</v>
      </c>
      <c r="E84" s="92">
        <f t="shared" si="4"/>
        <v>602.65</v>
      </c>
      <c r="F84" s="92">
        <f t="shared" si="4"/>
        <v>602.65</v>
      </c>
      <c r="G84" s="92">
        <f t="shared" si="4"/>
        <v>529.28</v>
      </c>
      <c r="H84" s="92">
        <f t="shared" si="4"/>
        <v>0</v>
      </c>
      <c r="I84" s="92">
        <f t="shared" si="4"/>
        <v>0</v>
      </c>
      <c r="J84" s="92">
        <f t="shared" si="4"/>
        <v>0</v>
      </c>
      <c r="K84" s="92">
        <f t="shared" si="4"/>
        <v>0</v>
      </c>
      <c r="L84" s="92">
        <f t="shared" si="4"/>
        <v>0</v>
      </c>
      <c r="M84" s="92">
        <f t="shared" si="4"/>
        <v>0</v>
      </c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4.25" customHeight="1" x14ac:dyDescent="0.2">
      <c r="A85" s="24" t="s">
        <v>79</v>
      </c>
      <c r="B85" s="24" t="s">
        <v>79</v>
      </c>
      <c r="C85" s="2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4.25" customHeight="1" x14ac:dyDescent="0.2">
      <c r="A86" s="1" t="s">
        <v>0</v>
      </c>
      <c r="B86" s="1" t="s">
        <v>1</v>
      </c>
      <c r="C86" s="1" t="s">
        <v>1</v>
      </c>
      <c r="D86" s="47"/>
      <c r="E86" s="47"/>
      <c r="F86" s="171"/>
      <c r="G86" s="47"/>
      <c r="H86" s="47"/>
      <c r="I86" s="47"/>
      <c r="J86" s="47"/>
      <c r="K86" s="47"/>
      <c r="L86" s="47"/>
      <c r="M86" s="47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4.25" customHeight="1" x14ac:dyDescent="0.2">
      <c r="A87" s="3" t="s">
        <v>90</v>
      </c>
      <c r="B87" s="10" t="s">
        <v>797</v>
      </c>
      <c r="C87" s="10" t="s">
        <v>92</v>
      </c>
      <c r="D87" s="100">
        <v>816.61</v>
      </c>
      <c r="E87" s="100">
        <v>816.61</v>
      </c>
      <c r="F87" s="101">
        <v>816.61</v>
      </c>
      <c r="G87" s="100">
        <v>816.61</v>
      </c>
      <c r="H87" s="100">
        <v>816.61</v>
      </c>
      <c r="I87" s="100"/>
      <c r="J87" s="100"/>
      <c r="K87" s="100"/>
      <c r="L87" s="100"/>
      <c r="M87" s="100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4.25" customHeight="1" x14ac:dyDescent="0.2">
      <c r="A88" s="21" t="s">
        <v>98</v>
      </c>
      <c r="B88" s="22" t="s">
        <v>381</v>
      </c>
      <c r="C88" s="90"/>
      <c r="D88" s="91">
        <f t="shared" ref="D88:F88" si="5">SUM(D87)</f>
        <v>816.61</v>
      </c>
      <c r="E88" s="92">
        <f t="shared" si="5"/>
        <v>816.61</v>
      </c>
      <c r="F88" s="92">
        <f t="shared" si="5"/>
        <v>816.61</v>
      </c>
      <c r="G88" s="99"/>
      <c r="H88" s="99"/>
      <c r="I88" s="99"/>
      <c r="J88" s="99"/>
      <c r="K88" s="99"/>
      <c r="L88" s="99"/>
      <c r="M88" s="99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4.25" customHeight="1" x14ac:dyDescent="0.2">
      <c r="A89" s="24" t="s">
        <v>79</v>
      </c>
      <c r="B89" s="24" t="s">
        <v>79</v>
      </c>
      <c r="C89" s="2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4.25" customHeight="1" x14ac:dyDescent="0.2">
      <c r="A90" s="1" t="s">
        <v>0</v>
      </c>
      <c r="B90" s="1" t="s">
        <v>1</v>
      </c>
      <c r="C90" s="1"/>
      <c r="D90" s="47"/>
      <c r="E90" s="47"/>
      <c r="F90" s="171"/>
      <c r="G90" s="47"/>
      <c r="H90" s="47"/>
      <c r="I90" s="47"/>
      <c r="J90" s="47"/>
      <c r="K90" s="47"/>
      <c r="L90" s="47"/>
      <c r="M90" s="47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4.25" customHeight="1" x14ac:dyDescent="0.2">
      <c r="A91" s="6"/>
      <c r="B91" s="19"/>
      <c r="C91" s="19"/>
      <c r="D91" s="51"/>
      <c r="E91" s="51"/>
      <c r="F91" s="175"/>
      <c r="G91" s="47"/>
      <c r="H91" s="47"/>
      <c r="I91" s="47"/>
      <c r="J91" s="47"/>
      <c r="K91" s="47"/>
      <c r="L91" s="47"/>
      <c r="M91" s="47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4.25" customHeight="1" x14ac:dyDescent="0.2">
      <c r="A92" s="21" t="s">
        <v>104</v>
      </c>
      <c r="B92" s="22" t="s">
        <v>105</v>
      </c>
      <c r="C92" s="22"/>
      <c r="D92" s="59">
        <f t="shared" ref="D92:M92" si="6">SUM(D91)</f>
        <v>0</v>
      </c>
      <c r="E92" s="59">
        <f t="shared" si="6"/>
        <v>0</v>
      </c>
      <c r="F92" s="59">
        <f t="shared" si="6"/>
        <v>0</v>
      </c>
      <c r="G92" s="59">
        <f t="shared" si="6"/>
        <v>0</v>
      </c>
      <c r="H92" s="59">
        <f t="shared" si="6"/>
        <v>0</v>
      </c>
      <c r="I92" s="59">
        <f t="shared" si="6"/>
        <v>0</v>
      </c>
      <c r="J92" s="59">
        <f t="shared" si="6"/>
        <v>0</v>
      </c>
      <c r="K92" s="59">
        <f t="shared" si="6"/>
        <v>0</v>
      </c>
      <c r="L92" s="59">
        <f t="shared" si="6"/>
        <v>0</v>
      </c>
      <c r="M92" s="59">
        <f t="shared" si="6"/>
        <v>0</v>
      </c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4.25" customHeight="1" x14ac:dyDescent="0.2">
      <c r="A94" s="1" t="s">
        <v>0</v>
      </c>
      <c r="B94" s="1" t="s">
        <v>1</v>
      </c>
      <c r="C94" s="1"/>
      <c r="D94" s="47"/>
      <c r="E94" s="47"/>
      <c r="F94" s="171"/>
      <c r="G94" s="47"/>
      <c r="H94" s="47"/>
      <c r="I94" s="47"/>
      <c r="J94" s="47"/>
      <c r="K94" s="47"/>
      <c r="L94" s="47"/>
      <c r="M94" s="47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4.25" customHeight="1" x14ac:dyDescent="0.2">
      <c r="A95" s="1"/>
      <c r="B95" s="11" t="s">
        <v>194</v>
      </c>
      <c r="C95" s="1"/>
      <c r="D95" s="47"/>
      <c r="E95" s="47"/>
      <c r="F95" s="171"/>
      <c r="G95" s="47"/>
      <c r="H95" s="47"/>
      <c r="I95" s="47"/>
      <c r="J95" s="47"/>
      <c r="K95" s="47"/>
      <c r="L95" s="47"/>
      <c r="M95" s="47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4.25" customHeight="1" x14ac:dyDescent="0.2">
      <c r="A96" s="1"/>
      <c r="B96" s="85" t="s">
        <v>674</v>
      </c>
      <c r="C96" s="1"/>
      <c r="D96" s="47">
        <v>107.34</v>
      </c>
      <c r="E96" s="47"/>
      <c r="F96" s="171"/>
      <c r="G96" s="47"/>
      <c r="H96" s="47"/>
      <c r="I96" s="47"/>
      <c r="J96" s="47"/>
      <c r="K96" s="47"/>
      <c r="L96" s="47"/>
      <c r="M96" s="47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4.25" customHeight="1" x14ac:dyDescent="0.2">
      <c r="A97" s="6"/>
      <c r="B97" s="11" t="s">
        <v>106</v>
      </c>
      <c r="C97" s="11"/>
      <c r="D97" s="47">
        <v>792.43</v>
      </c>
      <c r="E97" s="47"/>
      <c r="F97" s="171"/>
      <c r="G97" s="47"/>
      <c r="H97" s="47"/>
      <c r="I97" s="47"/>
      <c r="J97" s="47"/>
      <c r="K97" s="47"/>
      <c r="L97" s="47"/>
      <c r="M97" s="47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4.25" customHeight="1" x14ac:dyDescent="0.2">
      <c r="A98" s="6"/>
      <c r="B98" s="11" t="s">
        <v>195</v>
      </c>
      <c r="C98" s="11"/>
      <c r="D98" s="47">
        <v>168.79</v>
      </c>
      <c r="E98" s="47"/>
      <c r="F98" s="171"/>
      <c r="G98" s="47"/>
      <c r="H98" s="47"/>
      <c r="I98" s="47"/>
      <c r="J98" s="47"/>
      <c r="K98" s="47"/>
      <c r="L98" s="47"/>
      <c r="M98" s="47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4.25" customHeight="1" x14ac:dyDescent="0.2">
      <c r="A99" s="6"/>
      <c r="B99" s="11" t="s">
        <v>196</v>
      </c>
      <c r="C99" s="11"/>
      <c r="D99" s="47">
        <v>35.450000000000003</v>
      </c>
      <c r="E99" s="47"/>
      <c r="F99" s="171"/>
      <c r="G99" s="47"/>
      <c r="H99" s="47"/>
      <c r="I99" s="47"/>
      <c r="J99" s="47"/>
      <c r="K99" s="47"/>
      <c r="L99" s="47"/>
      <c r="M99" s="47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4.25" customHeight="1" x14ac:dyDescent="0.2">
      <c r="A100" s="6"/>
      <c r="B100" s="11" t="s">
        <v>385</v>
      </c>
      <c r="C100" s="11"/>
      <c r="D100" s="47">
        <v>116.99</v>
      </c>
      <c r="E100" s="47"/>
      <c r="F100" s="171"/>
      <c r="G100" s="47"/>
      <c r="H100" s="47"/>
      <c r="I100" s="47"/>
      <c r="J100" s="47"/>
      <c r="K100" s="47"/>
      <c r="L100" s="47"/>
      <c r="M100" s="47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4.25" customHeight="1" x14ac:dyDescent="0.2">
      <c r="A101" s="6"/>
      <c r="B101" s="11" t="s">
        <v>107</v>
      </c>
      <c r="C101" s="11"/>
      <c r="D101" s="47">
        <v>136.49</v>
      </c>
      <c r="E101" s="47"/>
      <c r="F101" s="171"/>
      <c r="G101" s="47"/>
      <c r="H101" s="47"/>
      <c r="I101" s="47"/>
      <c r="J101" s="47"/>
      <c r="K101" s="47"/>
      <c r="L101" s="47"/>
      <c r="M101" s="47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4.25" customHeight="1" x14ac:dyDescent="0.2">
      <c r="A102" s="6"/>
      <c r="B102" s="11" t="s">
        <v>107</v>
      </c>
      <c r="C102" s="11"/>
      <c r="D102" s="47">
        <v>-326.76</v>
      </c>
      <c r="E102" s="47"/>
      <c r="F102" s="171"/>
      <c r="G102" s="47"/>
      <c r="H102" s="47"/>
      <c r="I102" s="47"/>
      <c r="J102" s="47"/>
      <c r="K102" s="47"/>
      <c r="L102" s="47"/>
      <c r="M102" s="47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4.25" customHeight="1" x14ac:dyDescent="0.2">
      <c r="A103" s="6"/>
      <c r="B103" s="11" t="s">
        <v>675</v>
      </c>
      <c r="C103" s="11"/>
      <c r="D103" s="47"/>
      <c r="E103" s="47"/>
      <c r="F103" s="171"/>
      <c r="G103" s="47"/>
      <c r="H103" s="47"/>
      <c r="I103" s="47"/>
      <c r="J103" s="47"/>
      <c r="K103" s="47"/>
      <c r="L103" s="47"/>
      <c r="M103" s="47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4.25" customHeight="1" x14ac:dyDescent="0.2">
      <c r="A104" s="21"/>
      <c r="B104" s="22" t="s">
        <v>108</v>
      </c>
      <c r="C104" s="22"/>
      <c r="D104" s="59">
        <f t="shared" ref="D104:M104" si="7">SUM(D95:D103)</f>
        <v>1030.73</v>
      </c>
      <c r="E104" s="59">
        <f t="shared" si="7"/>
        <v>0</v>
      </c>
      <c r="F104" s="59">
        <f t="shared" si="7"/>
        <v>0</v>
      </c>
      <c r="G104" s="59">
        <f t="shared" si="7"/>
        <v>0</v>
      </c>
      <c r="H104" s="59">
        <f t="shared" si="7"/>
        <v>0</v>
      </c>
      <c r="I104" s="59">
        <f t="shared" si="7"/>
        <v>0</v>
      </c>
      <c r="J104" s="59">
        <f t="shared" si="7"/>
        <v>0</v>
      </c>
      <c r="K104" s="59">
        <f t="shared" si="7"/>
        <v>0</v>
      </c>
      <c r="L104" s="59">
        <f t="shared" si="7"/>
        <v>0</v>
      </c>
      <c r="M104" s="59">
        <f t="shared" si="7"/>
        <v>0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4.25" customHeight="1" x14ac:dyDescent="0.25">
      <c r="A106" s="2"/>
      <c r="B106" s="2"/>
      <c r="C106" s="38" t="s">
        <v>109</v>
      </c>
      <c r="D106" s="60">
        <f t="shared" ref="D106:M106" si="8">D58+D79+D84+D88+D92+D104+D50+D11</f>
        <v>53294.13</v>
      </c>
      <c r="E106" s="60">
        <f t="shared" si="8"/>
        <v>33654.550000000003</v>
      </c>
      <c r="F106" s="60">
        <f t="shared" si="8"/>
        <v>26574.21</v>
      </c>
      <c r="G106" s="60">
        <f t="shared" si="8"/>
        <v>16387.169999999998</v>
      </c>
      <c r="H106" s="60">
        <f t="shared" si="8"/>
        <v>12187.87</v>
      </c>
      <c r="I106" s="60">
        <f t="shared" si="8"/>
        <v>10692.87</v>
      </c>
      <c r="J106" s="60">
        <f t="shared" si="8"/>
        <v>8767.65</v>
      </c>
      <c r="K106" s="60">
        <f t="shared" si="8"/>
        <v>8168.65</v>
      </c>
      <c r="L106" s="60">
        <f t="shared" si="8"/>
        <v>5276.3099999999995</v>
      </c>
      <c r="M106" s="60">
        <f t="shared" si="8"/>
        <v>0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4.25" customHeight="1" x14ac:dyDescent="0.2">
      <c r="A108" s="2"/>
      <c r="B108" s="2"/>
      <c r="C108" s="2" t="s">
        <v>110</v>
      </c>
      <c r="D108" s="58">
        <f>D11-316</f>
        <v>7486.2100000000009</v>
      </c>
      <c r="E108" s="58">
        <f t="shared" ref="E108:L108" si="9">E11</f>
        <v>5452.75</v>
      </c>
      <c r="F108" s="58">
        <f t="shared" si="9"/>
        <v>3604.47</v>
      </c>
      <c r="G108" s="58">
        <f t="shared" si="9"/>
        <v>564.70000000000005</v>
      </c>
      <c r="H108" s="58">
        <f t="shared" si="9"/>
        <v>0</v>
      </c>
      <c r="I108" s="58">
        <f t="shared" si="9"/>
        <v>0</v>
      </c>
      <c r="J108" s="58">
        <f t="shared" si="9"/>
        <v>0</v>
      </c>
      <c r="K108" s="58">
        <f t="shared" si="9"/>
        <v>0</v>
      </c>
      <c r="L108" s="58">
        <f t="shared" si="9"/>
        <v>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4.25" customHeight="1" x14ac:dyDescent="0.2">
      <c r="A109" s="2"/>
      <c r="B109" s="2"/>
      <c r="C109" s="2" t="s">
        <v>111</v>
      </c>
      <c r="D109" s="49">
        <f>D56+D79+D88</f>
        <v>17856.439999999999</v>
      </c>
      <c r="E109" s="49">
        <f t="shared" ref="E109:K109" si="10">E56+E79+E88+1250</f>
        <v>8485.4399999999987</v>
      </c>
      <c r="F109" s="49">
        <f t="shared" si="10"/>
        <v>5670.9699999999993</v>
      </c>
      <c r="G109" s="49">
        <f t="shared" si="10"/>
        <v>2799.9700000000003</v>
      </c>
      <c r="H109" s="49">
        <f t="shared" si="10"/>
        <v>1849</v>
      </c>
      <c r="I109" s="49">
        <f t="shared" si="10"/>
        <v>1849</v>
      </c>
      <c r="J109" s="49">
        <f t="shared" si="10"/>
        <v>1849</v>
      </c>
      <c r="K109" s="49">
        <f t="shared" si="10"/>
        <v>1250</v>
      </c>
      <c r="L109" s="49"/>
      <c r="M109" s="49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4.25" customHeight="1" x14ac:dyDescent="0.25">
      <c r="A111" s="2"/>
      <c r="B111" s="2"/>
      <c r="C111" s="40" t="s">
        <v>112</v>
      </c>
      <c r="D111" s="61">
        <f t="shared" ref="D111:L111" si="11">D106-D108-D109</f>
        <v>27951.48</v>
      </c>
      <c r="E111" s="61">
        <f t="shared" si="11"/>
        <v>19716.360000000004</v>
      </c>
      <c r="F111" s="61">
        <f t="shared" si="11"/>
        <v>17298.769999999997</v>
      </c>
      <c r="G111" s="61">
        <f t="shared" si="11"/>
        <v>13022.499999999996</v>
      </c>
      <c r="H111" s="61">
        <f t="shared" si="11"/>
        <v>10338.870000000001</v>
      </c>
      <c r="I111" s="61">
        <f t="shared" si="11"/>
        <v>8843.8700000000008</v>
      </c>
      <c r="J111" s="61">
        <f t="shared" si="11"/>
        <v>6918.65</v>
      </c>
      <c r="K111" s="61">
        <f t="shared" si="11"/>
        <v>6918.65</v>
      </c>
      <c r="L111" s="61">
        <f t="shared" si="11"/>
        <v>5276.3099999999995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14.25" customHeight="1" x14ac:dyDescent="0.2"/>
    <row r="313" spans="1:23" ht="14.25" customHeight="1" x14ac:dyDescent="0.2"/>
    <row r="314" spans="1:23" ht="14.25" customHeight="1" x14ac:dyDescent="0.2"/>
    <row r="315" spans="1:23" ht="14.25" customHeight="1" x14ac:dyDescent="0.2"/>
    <row r="316" spans="1:23" ht="14.25" customHeight="1" x14ac:dyDescent="0.2"/>
    <row r="317" spans="1:23" ht="14.25" customHeight="1" x14ac:dyDescent="0.2"/>
    <row r="318" spans="1:23" ht="14.25" customHeight="1" x14ac:dyDescent="0.2"/>
    <row r="319" spans="1:23" ht="14.25" customHeight="1" x14ac:dyDescent="0.2"/>
    <row r="320" spans="1:23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zoomScale="80" zoomScaleNormal="80"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11" width="12" customWidth="1"/>
    <col min="12" max="12" width="10.625" customWidth="1"/>
    <col min="13" max="22" width="8" customWidth="1"/>
  </cols>
  <sheetData>
    <row r="1" spans="1:22" ht="14.25" customHeight="1" x14ac:dyDescent="0.2">
      <c r="A1" s="1" t="s">
        <v>0</v>
      </c>
      <c r="B1" s="102" t="s">
        <v>1</v>
      </c>
      <c r="C1" s="1"/>
      <c r="D1" s="41" t="s">
        <v>114</v>
      </c>
      <c r="E1" s="169" t="s">
        <v>197</v>
      </c>
      <c r="F1" s="169" t="s">
        <v>296</v>
      </c>
      <c r="G1" s="169" t="s">
        <v>297</v>
      </c>
      <c r="H1" s="169" t="s">
        <v>298</v>
      </c>
      <c r="I1" s="169" t="s">
        <v>299</v>
      </c>
      <c r="J1" s="169" t="s">
        <v>300</v>
      </c>
      <c r="K1" s="169" t="s">
        <v>301</v>
      </c>
      <c r="L1" s="169" t="s">
        <v>302</v>
      </c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4.25" customHeight="1" x14ac:dyDescent="0.2">
      <c r="A2" s="6">
        <v>44160</v>
      </c>
      <c r="B2" s="103" t="s">
        <v>633</v>
      </c>
      <c r="C2" s="87"/>
      <c r="D2" s="104">
        <v>1090.3699999999999</v>
      </c>
      <c r="E2" s="104"/>
      <c r="F2" s="87"/>
      <c r="G2" s="47"/>
      <c r="H2" s="47"/>
      <c r="I2" s="47"/>
      <c r="J2" s="47"/>
      <c r="K2" s="47"/>
      <c r="L2" s="47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4.25" customHeight="1" x14ac:dyDescent="0.2">
      <c r="A3" s="6">
        <v>44157</v>
      </c>
      <c r="B3" s="103" t="s">
        <v>798</v>
      </c>
      <c r="C3" s="87"/>
      <c r="D3" s="104">
        <v>1197</v>
      </c>
      <c r="E3" s="104"/>
      <c r="F3" s="87"/>
      <c r="G3" s="47"/>
      <c r="H3" s="47"/>
      <c r="I3" s="47"/>
      <c r="J3" s="47"/>
      <c r="K3" s="47"/>
      <c r="L3" s="47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 customHeight="1" x14ac:dyDescent="0.2">
      <c r="A4" s="6">
        <v>44143</v>
      </c>
      <c r="B4" s="103" t="s">
        <v>799</v>
      </c>
      <c r="C4" s="87"/>
      <c r="D4" s="104">
        <v>384.91</v>
      </c>
      <c r="E4" s="104"/>
      <c r="F4" s="87"/>
      <c r="G4" s="47"/>
      <c r="H4" s="47"/>
      <c r="I4" s="47"/>
      <c r="J4" s="47"/>
      <c r="K4" s="47"/>
      <c r="L4" s="47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 customHeight="1" x14ac:dyDescent="0.2">
      <c r="A5" s="6">
        <v>44114</v>
      </c>
      <c r="B5" s="103" t="s">
        <v>800</v>
      </c>
      <c r="C5" s="87"/>
      <c r="D5" s="104">
        <v>1909.33</v>
      </c>
      <c r="E5" s="104">
        <v>1909.34</v>
      </c>
      <c r="F5" s="87"/>
      <c r="G5" s="47"/>
      <c r="H5" s="47"/>
      <c r="I5" s="47"/>
      <c r="J5" s="47"/>
      <c r="K5" s="47"/>
      <c r="L5" s="47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 customHeight="1" x14ac:dyDescent="0.2">
      <c r="A6" s="6">
        <v>44110</v>
      </c>
      <c r="B6" s="103" t="s">
        <v>288</v>
      </c>
      <c r="C6" s="87"/>
      <c r="D6" s="104">
        <v>531.66</v>
      </c>
      <c r="E6" s="104">
        <v>531.67999999999995</v>
      </c>
      <c r="F6" s="87"/>
      <c r="G6" s="47"/>
      <c r="H6" s="47"/>
      <c r="I6" s="47"/>
      <c r="J6" s="47"/>
      <c r="K6" s="47"/>
      <c r="L6" s="47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 customHeight="1" x14ac:dyDescent="0.2">
      <c r="A7" s="6">
        <v>44088</v>
      </c>
      <c r="B7" s="177" t="s">
        <v>801</v>
      </c>
      <c r="C7" s="87"/>
      <c r="D7" s="170">
        <v>596</v>
      </c>
      <c r="E7" s="68"/>
      <c r="F7" s="87"/>
      <c r="G7" s="47"/>
      <c r="H7" s="47"/>
      <c r="I7" s="47"/>
      <c r="J7" s="47"/>
      <c r="K7" s="47"/>
      <c r="L7" s="47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 customHeight="1" x14ac:dyDescent="0.2">
      <c r="A8" s="6">
        <v>44080</v>
      </c>
      <c r="B8" s="7" t="s">
        <v>802</v>
      </c>
      <c r="C8" s="7"/>
      <c r="D8" s="170">
        <v>1252.27</v>
      </c>
      <c r="E8" s="68"/>
      <c r="F8" s="68"/>
      <c r="G8" s="47"/>
      <c r="H8" s="47"/>
      <c r="I8" s="47"/>
      <c r="J8" s="47"/>
      <c r="K8" s="47"/>
      <c r="L8" s="47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 customHeight="1" x14ac:dyDescent="0.2">
      <c r="A9" s="6">
        <v>44056</v>
      </c>
      <c r="B9" s="7" t="s">
        <v>803</v>
      </c>
      <c r="C9" s="7"/>
      <c r="D9" s="170">
        <v>224.68</v>
      </c>
      <c r="E9" s="68">
        <v>224.7</v>
      </c>
      <c r="F9" s="68">
        <v>224.7</v>
      </c>
      <c r="G9" s="47"/>
      <c r="H9" s="47"/>
      <c r="I9" s="47"/>
      <c r="J9" s="47"/>
      <c r="K9" s="47"/>
      <c r="L9" s="47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 customHeight="1" x14ac:dyDescent="0.2">
      <c r="A10" s="6">
        <v>44045</v>
      </c>
      <c r="B10" s="7" t="s">
        <v>804</v>
      </c>
      <c r="C10" s="7"/>
      <c r="D10" s="170">
        <v>340</v>
      </c>
      <c r="E10" s="68">
        <v>340</v>
      </c>
      <c r="F10" s="68">
        <v>340</v>
      </c>
      <c r="G10" s="47"/>
      <c r="H10" s="47"/>
      <c r="I10" s="47"/>
      <c r="J10" s="47"/>
      <c r="K10" s="47"/>
      <c r="L10" s="47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 customHeight="1" x14ac:dyDescent="0.2">
      <c r="A11" s="6">
        <v>44040</v>
      </c>
      <c r="B11" s="7" t="s">
        <v>805</v>
      </c>
      <c r="C11" s="7"/>
      <c r="D11" s="170">
        <v>598.75</v>
      </c>
      <c r="E11" s="68">
        <v>598.75</v>
      </c>
      <c r="F11" s="47"/>
      <c r="G11" s="47"/>
      <c r="H11" s="47"/>
      <c r="I11" s="47"/>
      <c r="J11" s="47"/>
      <c r="K11" s="47"/>
      <c r="L11" s="47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 customHeight="1" x14ac:dyDescent="0.2">
      <c r="A12" s="21" t="s">
        <v>619</v>
      </c>
      <c r="B12" s="22" t="s">
        <v>87</v>
      </c>
      <c r="C12" s="90"/>
      <c r="D12" s="91">
        <f t="shared" ref="D12:L12" si="0">SUM(D2:D11)</f>
        <v>8124.9699999999993</v>
      </c>
      <c r="E12" s="91">
        <f t="shared" si="0"/>
        <v>3604.47</v>
      </c>
      <c r="F12" s="91">
        <f t="shared" si="0"/>
        <v>564.70000000000005</v>
      </c>
      <c r="G12" s="91">
        <f t="shared" si="0"/>
        <v>0</v>
      </c>
      <c r="H12" s="91">
        <f t="shared" si="0"/>
        <v>0</v>
      </c>
      <c r="I12" s="91">
        <f t="shared" si="0"/>
        <v>0</v>
      </c>
      <c r="J12" s="91">
        <f t="shared" si="0"/>
        <v>0</v>
      </c>
      <c r="K12" s="91">
        <f t="shared" si="0"/>
        <v>0</v>
      </c>
      <c r="L12" s="91">
        <f t="shared" si="0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3.5" customHeight="1" x14ac:dyDescent="0.2">
      <c r="A14" s="1" t="s">
        <v>0</v>
      </c>
      <c r="B14" s="1" t="s">
        <v>113</v>
      </c>
      <c r="C14" s="1" t="s">
        <v>1</v>
      </c>
      <c r="D14" s="41" t="s">
        <v>114</v>
      </c>
      <c r="E14" s="41" t="s">
        <v>197</v>
      </c>
      <c r="F14" s="169" t="s">
        <v>296</v>
      </c>
      <c r="G14" s="169" t="s">
        <v>297</v>
      </c>
      <c r="H14" s="169" t="s">
        <v>298</v>
      </c>
      <c r="I14" s="169" t="s">
        <v>299</v>
      </c>
      <c r="J14" s="169" t="s">
        <v>300</v>
      </c>
      <c r="K14" s="169" t="s">
        <v>301</v>
      </c>
      <c r="L14" s="169" t="s">
        <v>302</v>
      </c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3.5" customHeight="1" x14ac:dyDescent="0.2">
      <c r="A15" s="6">
        <v>44156</v>
      </c>
      <c r="B15" s="4" t="s">
        <v>629</v>
      </c>
      <c r="C15" s="47" t="s">
        <v>563</v>
      </c>
      <c r="D15" s="42">
        <v>400</v>
      </c>
      <c r="E15" s="94"/>
      <c r="F15" s="42"/>
      <c r="G15" s="42"/>
      <c r="H15" s="47"/>
      <c r="I15" s="47"/>
      <c r="J15" s="47"/>
      <c r="K15" s="47"/>
      <c r="L15" s="47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3.5" customHeight="1" x14ac:dyDescent="0.2">
      <c r="A16" s="6">
        <v>44148</v>
      </c>
      <c r="B16" s="4" t="s">
        <v>806</v>
      </c>
      <c r="C16" s="47" t="s">
        <v>807</v>
      </c>
      <c r="D16" s="42">
        <v>1015.54</v>
      </c>
      <c r="E16" s="94"/>
      <c r="F16" s="42"/>
      <c r="G16" s="42"/>
      <c r="H16" s="47"/>
      <c r="I16" s="47"/>
      <c r="J16" s="47"/>
      <c r="K16" s="47"/>
      <c r="L16" s="47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3.5" customHeight="1" x14ac:dyDescent="0.2">
      <c r="A17" s="6">
        <v>44141</v>
      </c>
      <c r="B17" s="4" t="s">
        <v>799</v>
      </c>
      <c r="C17" s="47" t="s">
        <v>808</v>
      </c>
      <c r="D17" s="42">
        <v>440</v>
      </c>
      <c r="E17" s="94"/>
      <c r="F17" s="42"/>
      <c r="G17" s="42"/>
      <c r="H17" s="47"/>
      <c r="I17" s="47"/>
      <c r="J17" s="47"/>
      <c r="K17" s="47"/>
      <c r="L17" s="47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3.5" customHeight="1" x14ac:dyDescent="0.2">
      <c r="A18" s="6">
        <v>44137</v>
      </c>
      <c r="B18" s="4" t="s">
        <v>726</v>
      </c>
      <c r="C18" s="47"/>
      <c r="D18" s="42"/>
      <c r="E18" s="94"/>
      <c r="F18" s="42"/>
      <c r="G18" s="42"/>
      <c r="H18" s="47"/>
      <c r="I18" s="47"/>
      <c r="J18" s="47"/>
      <c r="K18" s="47"/>
      <c r="L18" s="47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3.5" customHeight="1" x14ac:dyDescent="0.2">
      <c r="A19" s="6">
        <v>44137</v>
      </c>
      <c r="B19" s="4" t="s">
        <v>809</v>
      </c>
      <c r="C19" s="47" t="s">
        <v>732</v>
      </c>
      <c r="D19" s="42">
        <v>1014.68</v>
      </c>
      <c r="E19" s="42">
        <v>1014.68</v>
      </c>
      <c r="F19" s="42">
        <v>1014.68</v>
      </c>
      <c r="G19" s="42"/>
      <c r="H19" s="47"/>
      <c r="I19" s="47"/>
      <c r="J19" s="47"/>
      <c r="K19" s="47"/>
      <c r="L19" s="47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3.5" customHeight="1" x14ac:dyDescent="0.2">
      <c r="A20" s="6">
        <v>44137</v>
      </c>
      <c r="B20" s="4" t="s">
        <v>810</v>
      </c>
      <c r="C20" s="47" t="s">
        <v>811</v>
      </c>
      <c r="D20" s="42">
        <v>2841.93</v>
      </c>
      <c r="E20" s="42">
        <v>2841.93</v>
      </c>
      <c r="F20" s="42">
        <v>2841.93</v>
      </c>
      <c r="G20" s="42">
        <v>2841.93</v>
      </c>
      <c r="H20" s="42">
        <v>2841.93</v>
      </c>
      <c r="I20" s="42">
        <v>2841.93</v>
      </c>
      <c r="J20" s="42">
        <v>2841.93</v>
      </c>
      <c r="K20" s="42">
        <v>2841.93</v>
      </c>
      <c r="L20" s="42">
        <v>2841.93</v>
      </c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3.5" customHeight="1" x14ac:dyDescent="0.2">
      <c r="A21" s="6">
        <v>44075</v>
      </c>
      <c r="B21" s="4" t="s">
        <v>164</v>
      </c>
      <c r="C21" s="47"/>
      <c r="D21" s="42">
        <v>510.06</v>
      </c>
      <c r="E21" s="94"/>
      <c r="F21" s="42"/>
      <c r="G21" s="42"/>
      <c r="H21" s="47"/>
      <c r="I21" s="47"/>
      <c r="J21" s="47"/>
      <c r="K21" s="47"/>
      <c r="L21" s="47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3.5" customHeight="1" x14ac:dyDescent="0.2">
      <c r="A22" s="6">
        <v>44054</v>
      </c>
      <c r="B22" s="4" t="s">
        <v>812</v>
      </c>
      <c r="C22" s="47" t="s">
        <v>760</v>
      </c>
      <c r="D22" s="42">
        <v>237.21</v>
      </c>
      <c r="E22" s="94">
        <v>237</v>
      </c>
      <c r="F22" s="42">
        <v>237</v>
      </c>
      <c r="G22" s="42"/>
      <c r="H22" s="47"/>
      <c r="I22" s="47"/>
      <c r="J22" s="47"/>
      <c r="K22" s="47"/>
      <c r="L22" s="47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3.5" customHeight="1" x14ac:dyDescent="0.2">
      <c r="A23" s="6">
        <v>44047</v>
      </c>
      <c r="B23" s="4" t="s">
        <v>813</v>
      </c>
      <c r="C23" s="47" t="s">
        <v>814</v>
      </c>
      <c r="D23" s="42">
        <v>511.66</v>
      </c>
      <c r="E23" s="94">
        <v>511.7</v>
      </c>
      <c r="F23" s="42">
        <v>511.7</v>
      </c>
      <c r="G23" s="42"/>
      <c r="H23" s="47"/>
      <c r="I23" s="47"/>
      <c r="J23" s="47"/>
      <c r="K23" s="47"/>
      <c r="L23" s="47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3.5" customHeight="1" x14ac:dyDescent="0.2">
      <c r="A24" s="6">
        <v>44043</v>
      </c>
      <c r="B24" s="4" t="s">
        <v>815</v>
      </c>
      <c r="C24" s="47" t="s">
        <v>694</v>
      </c>
      <c r="D24" s="42">
        <v>1495</v>
      </c>
      <c r="E24" s="94">
        <v>1495</v>
      </c>
      <c r="F24" s="94">
        <v>1495</v>
      </c>
      <c r="G24" s="94">
        <v>1495</v>
      </c>
      <c r="H24" s="94">
        <v>1495</v>
      </c>
      <c r="I24" s="94">
        <v>1495</v>
      </c>
      <c r="J24" s="94">
        <v>1495</v>
      </c>
      <c r="K24" s="94">
        <v>1495</v>
      </c>
      <c r="L24" s="94">
        <v>1495</v>
      </c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3.5" customHeight="1" x14ac:dyDescent="0.2">
      <c r="A25" s="6">
        <v>44026</v>
      </c>
      <c r="B25" s="4" t="s">
        <v>816</v>
      </c>
      <c r="C25" s="47" t="s">
        <v>626</v>
      </c>
      <c r="D25" s="42">
        <v>225</v>
      </c>
      <c r="E25" s="94">
        <v>225</v>
      </c>
      <c r="F25" s="94">
        <v>225</v>
      </c>
      <c r="G25" s="94">
        <v>225</v>
      </c>
      <c r="H25" s="94">
        <v>225</v>
      </c>
      <c r="I25" s="94">
        <v>225</v>
      </c>
      <c r="J25" s="94">
        <v>225</v>
      </c>
      <c r="K25" s="94">
        <v>225</v>
      </c>
      <c r="L25" s="47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3.5" customHeight="1" x14ac:dyDescent="0.2">
      <c r="A26" s="6">
        <v>44025</v>
      </c>
      <c r="B26" s="4" t="s">
        <v>817</v>
      </c>
      <c r="C26" s="47" t="s">
        <v>628</v>
      </c>
      <c r="D26" s="42">
        <v>257.69</v>
      </c>
      <c r="E26" s="94">
        <v>257.77999999999997</v>
      </c>
      <c r="F26" s="94">
        <v>257.77999999999997</v>
      </c>
      <c r="G26" s="94">
        <v>257.77999999999997</v>
      </c>
      <c r="H26" s="94">
        <v>257.77999999999997</v>
      </c>
      <c r="I26" s="94">
        <v>257.77999999999997</v>
      </c>
      <c r="J26" s="94">
        <v>257.77999999999997</v>
      </c>
      <c r="K26" s="94">
        <v>257.77999999999997</v>
      </c>
      <c r="L26" s="47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3.5" customHeight="1" x14ac:dyDescent="0.2">
      <c r="A27" s="6">
        <v>44020</v>
      </c>
      <c r="B27" s="4" t="s">
        <v>818</v>
      </c>
      <c r="C27" s="47"/>
      <c r="D27" s="42">
        <v>50</v>
      </c>
      <c r="E27" s="94">
        <v>50</v>
      </c>
      <c r="F27" s="47"/>
      <c r="G27" s="47"/>
      <c r="H27" s="47"/>
      <c r="I27" s="47"/>
      <c r="J27" s="47"/>
      <c r="K27" s="47"/>
      <c r="L27" s="47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3.5" customHeight="1" x14ac:dyDescent="0.2">
      <c r="A28" s="6">
        <v>43986</v>
      </c>
      <c r="B28" s="4" t="s">
        <v>819</v>
      </c>
      <c r="C28" s="47" t="s">
        <v>565</v>
      </c>
      <c r="D28" s="42">
        <v>516.66</v>
      </c>
      <c r="E28" s="94"/>
      <c r="F28" s="47"/>
      <c r="G28" s="47"/>
      <c r="H28" s="47"/>
      <c r="I28" s="47"/>
      <c r="J28" s="47"/>
      <c r="K28" s="47"/>
      <c r="L28" s="47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3.5" customHeight="1" x14ac:dyDescent="0.2">
      <c r="A29" s="6">
        <v>43984</v>
      </c>
      <c r="B29" s="4" t="s">
        <v>820</v>
      </c>
      <c r="C29" s="47" t="s">
        <v>567</v>
      </c>
      <c r="D29" s="66">
        <v>699.83</v>
      </c>
      <c r="E29" s="94"/>
      <c r="F29" s="47"/>
      <c r="G29" s="47"/>
      <c r="H29" s="47"/>
      <c r="I29" s="47"/>
      <c r="J29" s="47"/>
      <c r="K29" s="47"/>
      <c r="L29" s="47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3.5" customHeight="1" x14ac:dyDescent="0.2">
      <c r="A30" s="6">
        <v>43966</v>
      </c>
      <c r="B30" s="4" t="s">
        <v>821</v>
      </c>
      <c r="C30" s="47" t="s">
        <v>533</v>
      </c>
      <c r="D30" s="42">
        <v>680</v>
      </c>
      <c r="E30" s="94">
        <v>680</v>
      </c>
      <c r="F30" s="47"/>
      <c r="G30" s="47"/>
      <c r="H30" s="47"/>
      <c r="I30" s="47"/>
      <c r="J30" s="47"/>
      <c r="K30" s="47"/>
      <c r="L30" s="47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3.5" customHeight="1" x14ac:dyDescent="0.2">
      <c r="A31" s="6">
        <v>43963</v>
      </c>
      <c r="B31" s="4" t="s">
        <v>822</v>
      </c>
      <c r="C31" s="47" t="s">
        <v>534</v>
      </c>
      <c r="D31" s="42">
        <v>248.75</v>
      </c>
      <c r="E31" s="94">
        <v>248.75</v>
      </c>
      <c r="F31" s="47"/>
      <c r="G31" s="47"/>
      <c r="H31" s="47"/>
      <c r="I31" s="47"/>
      <c r="J31" s="47"/>
      <c r="K31" s="47"/>
      <c r="L31" s="47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3.5" customHeight="1" x14ac:dyDescent="0.2">
      <c r="A32" s="6">
        <v>43951</v>
      </c>
      <c r="B32" s="4" t="s">
        <v>823</v>
      </c>
      <c r="C32" s="47" t="s">
        <v>824</v>
      </c>
      <c r="D32" s="42">
        <v>1925.18</v>
      </c>
      <c r="E32" s="94">
        <v>1925.22</v>
      </c>
      <c r="F32" s="94">
        <v>1925.22</v>
      </c>
      <c r="G32" s="94">
        <v>1925.22</v>
      </c>
      <c r="H32" s="94">
        <v>1925.22</v>
      </c>
      <c r="I32" s="47"/>
      <c r="J32" s="47"/>
      <c r="K32" s="47"/>
      <c r="L32" s="47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 customHeight="1" x14ac:dyDescent="0.2">
      <c r="A33" s="13">
        <v>43946</v>
      </c>
      <c r="B33" s="28" t="s">
        <v>825</v>
      </c>
      <c r="C33" s="75" t="s">
        <v>538</v>
      </c>
      <c r="D33" s="73">
        <v>2892.33</v>
      </c>
      <c r="E33" s="96">
        <v>2892.34</v>
      </c>
      <c r="F33" s="94">
        <v>2892.34</v>
      </c>
      <c r="G33" s="94">
        <v>2892.34</v>
      </c>
      <c r="H33" s="94">
        <v>2892.34</v>
      </c>
      <c r="I33" s="94">
        <v>2892.34</v>
      </c>
      <c r="J33" s="94">
        <v>2892.34</v>
      </c>
      <c r="K33" s="94"/>
      <c r="L33" s="94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 customHeight="1" x14ac:dyDescent="0.2">
      <c r="A34" s="6">
        <v>43865</v>
      </c>
      <c r="B34" s="4" t="s">
        <v>826</v>
      </c>
      <c r="C34" s="47" t="s">
        <v>403</v>
      </c>
      <c r="D34" s="42">
        <v>594.08000000000004</v>
      </c>
      <c r="E34" s="94">
        <v>594.08000000000004</v>
      </c>
      <c r="F34" s="42">
        <v>594.08000000000004</v>
      </c>
      <c r="G34" s="47"/>
      <c r="H34" s="47"/>
      <c r="I34" s="47"/>
      <c r="J34" s="47"/>
      <c r="K34" s="47"/>
      <c r="L34" s="47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 customHeight="1" x14ac:dyDescent="0.2">
      <c r="A35" s="6">
        <v>43863</v>
      </c>
      <c r="B35" s="4" t="s">
        <v>827</v>
      </c>
      <c r="C35" s="47"/>
      <c r="D35" s="42">
        <v>61.66</v>
      </c>
      <c r="E35" s="94">
        <v>61.66</v>
      </c>
      <c r="F35" s="42">
        <v>61.66</v>
      </c>
      <c r="G35" s="47"/>
      <c r="H35" s="47"/>
      <c r="I35" s="47"/>
      <c r="J35" s="47"/>
      <c r="K35" s="47"/>
      <c r="L35" s="47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 customHeight="1" x14ac:dyDescent="0.2">
      <c r="A36" s="6">
        <v>43862</v>
      </c>
      <c r="B36" s="4" t="s">
        <v>828</v>
      </c>
      <c r="C36" s="47" t="s">
        <v>408</v>
      </c>
      <c r="D36" s="42">
        <v>749.91</v>
      </c>
      <c r="E36" s="94">
        <v>749.91</v>
      </c>
      <c r="F36" s="42">
        <v>749.91</v>
      </c>
      <c r="G36" s="47"/>
      <c r="H36" s="47"/>
      <c r="I36" s="47"/>
      <c r="J36" s="47"/>
      <c r="K36" s="47"/>
      <c r="L36" s="47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 customHeight="1" x14ac:dyDescent="0.2">
      <c r="A37" s="6">
        <v>43849</v>
      </c>
      <c r="B37" s="4" t="s">
        <v>829</v>
      </c>
      <c r="C37" s="47" t="s">
        <v>306</v>
      </c>
      <c r="D37" s="42">
        <v>416.58</v>
      </c>
      <c r="E37" s="94">
        <v>416.58</v>
      </c>
      <c r="F37" s="47"/>
      <c r="G37" s="47"/>
      <c r="H37" s="47"/>
      <c r="I37" s="47"/>
      <c r="J37" s="47"/>
      <c r="K37" s="47"/>
      <c r="L37" s="47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 customHeight="1" x14ac:dyDescent="0.2">
      <c r="A38" s="6">
        <v>43826</v>
      </c>
      <c r="B38" s="4" t="s">
        <v>830</v>
      </c>
      <c r="C38" s="47" t="s">
        <v>418</v>
      </c>
      <c r="D38" s="42">
        <v>974.55</v>
      </c>
      <c r="E38" s="94">
        <v>974.55</v>
      </c>
      <c r="F38" s="94">
        <v>974.55</v>
      </c>
      <c r="G38" s="94">
        <v>974.55</v>
      </c>
      <c r="H38" s="94">
        <v>974.55</v>
      </c>
      <c r="I38" s="94">
        <v>974.55</v>
      </c>
      <c r="J38" s="94">
        <v>974.55</v>
      </c>
      <c r="K38" s="94">
        <v>974.55</v>
      </c>
      <c r="L38" s="47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 customHeight="1" x14ac:dyDescent="0.2">
      <c r="A39" s="3" t="s">
        <v>199</v>
      </c>
      <c r="B39" s="4" t="s">
        <v>831</v>
      </c>
      <c r="C39" s="47"/>
      <c r="D39" s="42">
        <v>183.33</v>
      </c>
      <c r="E39" s="171"/>
      <c r="F39" s="47"/>
      <c r="G39" s="47"/>
      <c r="H39" s="47"/>
      <c r="I39" s="47"/>
      <c r="J39" s="47"/>
      <c r="K39" s="47"/>
      <c r="L39" s="47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 customHeight="1" x14ac:dyDescent="0.2">
      <c r="A40" s="3" t="s">
        <v>207</v>
      </c>
      <c r="B40" s="4" t="s">
        <v>832</v>
      </c>
      <c r="C40" s="47" t="s">
        <v>211</v>
      </c>
      <c r="D40" s="42">
        <v>375</v>
      </c>
      <c r="E40" s="171"/>
      <c r="F40" s="47"/>
      <c r="G40" s="47"/>
      <c r="H40" s="47"/>
      <c r="I40" s="47"/>
      <c r="J40" s="47"/>
      <c r="K40" s="47"/>
      <c r="L40" s="47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 customHeight="1" x14ac:dyDescent="0.2">
      <c r="A41" s="3" t="s">
        <v>237</v>
      </c>
      <c r="B41" s="4" t="s">
        <v>238</v>
      </c>
      <c r="C41" s="47"/>
      <c r="D41" s="42">
        <v>391.96</v>
      </c>
      <c r="E41" s="94">
        <v>391.96</v>
      </c>
      <c r="F41" s="94">
        <v>308.31</v>
      </c>
      <c r="G41" s="94">
        <v>308.31</v>
      </c>
      <c r="H41" s="94">
        <v>308.31</v>
      </c>
      <c r="I41" s="94">
        <v>308.31</v>
      </c>
      <c r="J41" s="94">
        <v>308.31</v>
      </c>
      <c r="K41" s="94">
        <v>308.31</v>
      </c>
      <c r="L41" s="47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 customHeight="1" x14ac:dyDescent="0.2">
      <c r="A42" s="3" t="s">
        <v>239</v>
      </c>
      <c r="B42" s="4" t="s">
        <v>148</v>
      </c>
      <c r="C42" s="47"/>
      <c r="D42" s="42">
        <v>605.14</v>
      </c>
      <c r="E42" s="42">
        <v>369</v>
      </c>
      <c r="F42" s="42">
        <v>369</v>
      </c>
      <c r="G42" s="42">
        <v>369</v>
      </c>
      <c r="H42" s="42">
        <v>369</v>
      </c>
      <c r="I42" s="42">
        <v>369</v>
      </c>
      <c r="J42" s="42">
        <v>369</v>
      </c>
      <c r="K42" s="42">
        <v>369</v>
      </c>
      <c r="L42" s="47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 customHeight="1" x14ac:dyDescent="0.2">
      <c r="A43" s="3" t="s">
        <v>241</v>
      </c>
      <c r="B43" s="4" t="s">
        <v>779</v>
      </c>
      <c r="C43" s="47" t="s">
        <v>242</v>
      </c>
      <c r="D43" s="42">
        <v>132.66999999999999</v>
      </c>
      <c r="E43" s="171"/>
      <c r="F43" s="47"/>
      <c r="G43" s="47"/>
      <c r="H43" s="47"/>
      <c r="I43" s="47"/>
      <c r="J43" s="47"/>
      <c r="K43" s="47"/>
      <c r="L43" s="47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 customHeight="1" x14ac:dyDescent="0.2">
      <c r="A44" s="3" t="s">
        <v>246</v>
      </c>
      <c r="B44" s="4" t="s">
        <v>141</v>
      </c>
      <c r="C44" s="47" t="s">
        <v>41</v>
      </c>
      <c r="D44" s="42">
        <v>2036</v>
      </c>
      <c r="E44" s="42">
        <v>2036</v>
      </c>
      <c r="F44" s="42">
        <v>2036</v>
      </c>
      <c r="G44" s="42">
        <v>2036</v>
      </c>
      <c r="H44" s="42">
        <v>2036</v>
      </c>
      <c r="I44" s="42">
        <v>2036</v>
      </c>
      <c r="J44" s="42">
        <v>2036</v>
      </c>
      <c r="K44" s="42">
        <v>2036</v>
      </c>
      <c r="L44" s="47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 customHeight="1" x14ac:dyDescent="0.2">
      <c r="A45" s="3" t="s">
        <v>246</v>
      </c>
      <c r="B45" s="4" t="s">
        <v>155</v>
      </c>
      <c r="C45" s="47" t="s">
        <v>40</v>
      </c>
      <c r="D45" s="42">
        <v>3203.9</v>
      </c>
      <c r="E45" s="42">
        <v>3203.9</v>
      </c>
      <c r="F45" s="42">
        <v>3203.9</v>
      </c>
      <c r="G45" s="42">
        <v>3203.9</v>
      </c>
      <c r="H45" s="42">
        <v>3203.9</v>
      </c>
      <c r="I45" s="42">
        <v>3203.9</v>
      </c>
      <c r="J45" s="42">
        <v>3203.9</v>
      </c>
      <c r="K45" s="42">
        <v>3203.9</v>
      </c>
      <c r="L45" s="47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 customHeight="1" x14ac:dyDescent="0.2">
      <c r="A46" s="21" t="s">
        <v>142</v>
      </c>
      <c r="B46" s="22" t="s">
        <v>343</v>
      </c>
      <c r="C46" s="22"/>
      <c r="D46" s="78">
        <f t="shared" ref="D46:L46" si="1">SUM(D15:D45)</f>
        <v>25686.300000000003</v>
      </c>
      <c r="E46" s="78">
        <f t="shared" si="1"/>
        <v>21177.040000000001</v>
      </c>
      <c r="F46" s="78">
        <f t="shared" si="1"/>
        <v>19698.059999999998</v>
      </c>
      <c r="G46" s="78">
        <f t="shared" si="1"/>
        <v>16529.03</v>
      </c>
      <c r="H46" s="78">
        <f t="shared" si="1"/>
        <v>16529.03</v>
      </c>
      <c r="I46" s="78">
        <f t="shared" si="1"/>
        <v>14603.81</v>
      </c>
      <c r="J46" s="78">
        <f t="shared" si="1"/>
        <v>14603.81</v>
      </c>
      <c r="K46" s="78">
        <f t="shared" si="1"/>
        <v>11711.47</v>
      </c>
      <c r="L46" s="78">
        <f t="shared" si="1"/>
        <v>4336.93</v>
      </c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 customHeight="1" x14ac:dyDescent="0.2">
      <c r="A48" s="1" t="s">
        <v>0</v>
      </c>
      <c r="B48" s="1" t="s">
        <v>1</v>
      </c>
      <c r="C48" s="1" t="s">
        <v>1</v>
      </c>
      <c r="D48" s="47"/>
      <c r="E48" s="171"/>
      <c r="F48" s="47"/>
      <c r="G48" s="47"/>
      <c r="H48" s="47"/>
      <c r="I48" s="47"/>
      <c r="J48" s="47"/>
      <c r="K48" s="47"/>
      <c r="L48" s="47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 customHeight="1" x14ac:dyDescent="0.2">
      <c r="A49" s="6">
        <v>43751</v>
      </c>
      <c r="B49" s="11" t="s">
        <v>833</v>
      </c>
      <c r="C49" s="4" t="s">
        <v>58</v>
      </c>
      <c r="D49" s="20">
        <v>599.94000000000005</v>
      </c>
      <c r="E49" s="97">
        <v>599.94000000000005</v>
      </c>
      <c r="F49" s="97">
        <v>599.94000000000005</v>
      </c>
      <c r="G49" s="97">
        <v>599.94000000000005</v>
      </c>
      <c r="H49" s="97">
        <v>599.94000000000005</v>
      </c>
      <c r="I49" s="47"/>
      <c r="J49" s="47"/>
      <c r="K49" s="47"/>
      <c r="L49" s="47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 customHeight="1" x14ac:dyDescent="0.2">
      <c r="A50" s="6">
        <v>43744</v>
      </c>
      <c r="B50" s="80" t="s">
        <v>834</v>
      </c>
      <c r="C50" s="35" t="s">
        <v>47</v>
      </c>
      <c r="D50" s="70">
        <v>599</v>
      </c>
      <c r="E50" s="172">
        <v>599</v>
      </c>
      <c r="F50" s="70">
        <v>599</v>
      </c>
      <c r="G50" s="70">
        <v>599</v>
      </c>
      <c r="H50" s="70">
        <v>599</v>
      </c>
      <c r="I50" s="70"/>
      <c r="J50" s="47"/>
      <c r="K50" s="47"/>
      <c r="L50" s="47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 customHeight="1" x14ac:dyDescent="0.2">
      <c r="A51" s="6">
        <v>43665</v>
      </c>
      <c r="B51" s="10" t="s">
        <v>835</v>
      </c>
      <c r="C51" s="4" t="s">
        <v>23</v>
      </c>
      <c r="D51" s="173">
        <v>666.61</v>
      </c>
      <c r="E51" s="174">
        <v>666.61</v>
      </c>
      <c r="F51" s="174">
        <v>666.61</v>
      </c>
      <c r="G51" s="98"/>
      <c r="H51" s="98"/>
      <c r="I51" s="98"/>
      <c r="J51" s="98"/>
      <c r="K51" s="98"/>
      <c r="L51" s="98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 x14ac:dyDescent="0.2">
      <c r="A52" s="21" t="s">
        <v>77</v>
      </c>
      <c r="B52" s="22" t="s">
        <v>361</v>
      </c>
      <c r="C52" s="90"/>
      <c r="D52" s="91">
        <f t="shared" ref="D52:L52" si="2">SUM(D49:D51)</f>
        <v>1865.5500000000002</v>
      </c>
      <c r="E52" s="91">
        <f t="shared" si="2"/>
        <v>1865.5500000000002</v>
      </c>
      <c r="F52" s="91">
        <f t="shared" si="2"/>
        <v>1865.5500000000002</v>
      </c>
      <c r="G52" s="91">
        <f t="shared" si="2"/>
        <v>1198.94</v>
      </c>
      <c r="H52" s="91">
        <f t="shared" si="2"/>
        <v>1198.94</v>
      </c>
      <c r="I52" s="91">
        <f t="shared" si="2"/>
        <v>0</v>
      </c>
      <c r="J52" s="91">
        <f t="shared" si="2"/>
        <v>0</v>
      </c>
      <c r="K52" s="91">
        <f t="shared" si="2"/>
        <v>0</v>
      </c>
      <c r="L52" s="91">
        <f t="shared" si="2"/>
        <v>0</v>
      </c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 x14ac:dyDescent="0.2">
      <c r="A53" s="24" t="s">
        <v>79</v>
      </c>
      <c r="B53" s="24" t="s">
        <v>79</v>
      </c>
      <c r="C53" s="2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 customHeight="1" x14ac:dyDescent="0.2">
      <c r="A54" s="1" t="s">
        <v>0</v>
      </c>
      <c r="B54" s="1" t="s">
        <v>1</v>
      </c>
      <c r="C54" s="1"/>
      <c r="D54" s="47"/>
      <c r="E54" s="171"/>
      <c r="F54" s="47"/>
      <c r="G54" s="47"/>
      <c r="H54" s="47"/>
      <c r="I54" s="47"/>
      <c r="J54" s="47"/>
      <c r="K54" s="47"/>
      <c r="L54" s="47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 customHeight="1" x14ac:dyDescent="0.2">
      <c r="A55" s="6">
        <v>44160</v>
      </c>
      <c r="B55" s="4" t="s">
        <v>836</v>
      </c>
      <c r="C55" s="35"/>
      <c r="D55" s="66">
        <v>911.9</v>
      </c>
      <c r="E55" s="66"/>
      <c r="F55" s="47"/>
      <c r="G55" s="47"/>
      <c r="H55" s="47"/>
      <c r="I55" s="47"/>
      <c r="J55" s="47"/>
      <c r="K55" s="47"/>
      <c r="L55" s="47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 customHeight="1" x14ac:dyDescent="0.2">
      <c r="A56" s="6">
        <v>44159</v>
      </c>
      <c r="B56" s="4" t="s">
        <v>837</v>
      </c>
      <c r="C56" s="35"/>
      <c r="D56" s="66">
        <v>169</v>
      </c>
      <c r="E56" s="66">
        <v>169</v>
      </c>
      <c r="F56" s="66">
        <v>169</v>
      </c>
      <c r="G56" s="66"/>
      <c r="H56" s="66"/>
      <c r="I56" s="66"/>
      <c r="J56" s="66"/>
      <c r="K56" s="66"/>
      <c r="L56" s="66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 customHeight="1" x14ac:dyDescent="0.2">
      <c r="A57" s="6">
        <v>44156</v>
      </c>
      <c r="B57" s="4" t="s">
        <v>838</v>
      </c>
      <c r="C57" s="35"/>
      <c r="D57" s="66">
        <v>1500</v>
      </c>
      <c r="E57" s="66"/>
      <c r="F57" s="47"/>
      <c r="G57" s="47"/>
      <c r="H57" s="47"/>
      <c r="I57" s="47"/>
      <c r="J57" s="47"/>
      <c r="K57" s="47"/>
      <c r="L57" s="47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 customHeight="1" x14ac:dyDescent="0.2">
      <c r="A58" s="6">
        <v>44152</v>
      </c>
      <c r="B58" s="4" t="s">
        <v>839</v>
      </c>
      <c r="C58" s="35"/>
      <c r="D58" s="66">
        <v>1300</v>
      </c>
      <c r="E58" s="66"/>
      <c r="F58" s="47"/>
      <c r="G58" s="47"/>
      <c r="H58" s="47"/>
      <c r="I58" s="47"/>
      <c r="J58" s="47"/>
      <c r="K58" s="47"/>
      <c r="L58" s="47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 customHeight="1" x14ac:dyDescent="0.2">
      <c r="A59" s="6">
        <v>44152</v>
      </c>
      <c r="B59" s="4" t="s">
        <v>840</v>
      </c>
      <c r="C59" s="35"/>
      <c r="D59" s="66">
        <v>379.34</v>
      </c>
      <c r="E59" s="66">
        <v>379.34</v>
      </c>
      <c r="F59" s="66">
        <v>379.34</v>
      </c>
      <c r="G59" s="47"/>
      <c r="H59" s="47"/>
      <c r="I59" s="47"/>
      <c r="J59" s="47"/>
      <c r="K59" s="47"/>
      <c r="L59" s="47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 customHeight="1" x14ac:dyDescent="0.2">
      <c r="A60" s="6">
        <v>44149</v>
      </c>
      <c r="B60" s="4" t="s">
        <v>841</v>
      </c>
      <c r="C60" s="35"/>
      <c r="D60" s="66">
        <v>841.34</v>
      </c>
      <c r="E60" s="66">
        <v>841.34</v>
      </c>
      <c r="F60" s="66">
        <v>841.34</v>
      </c>
      <c r="G60" s="47"/>
      <c r="H60" s="47"/>
      <c r="I60" s="47"/>
      <c r="J60" s="47"/>
      <c r="K60" s="47"/>
      <c r="L60" s="47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 customHeight="1" x14ac:dyDescent="0.2">
      <c r="A61" s="6">
        <v>44149</v>
      </c>
      <c r="B61" s="4" t="s">
        <v>842</v>
      </c>
      <c r="C61" s="35"/>
      <c r="D61" s="66">
        <v>1550</v>
      </c>
      <c r="E61" s="66"/>
      <c r="F61" s="47"/>
      <c r="G61" s="47"/>
      <c r="H61" s="47"/>
      <c r="I61" s="47"/>
      <c r="J61" s="47"/>
      <c r="K61" s="47"/>
      <c r="L61" s="47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 customHeight="1" x14ac:dyDescent="0.2">
      <c r="A62" s="6">
        <v>44148</v>
      </c>
      <c r="B62" s="4" t="s">
        <v>843</v>
      </c>
      <c r="C62" s="35"/>
      <c r="D62" s="66">
        <v>480</v>
      </c>
      <c r="E62" s="66"/>
      <c r="F62" s="47"/>
      <c r="G62" s="47"/>
      <c r="H62" s="47"/>
      <c r="I62" s="47"/>
      <c r="J62" s="47"/>
      <c r="K62" s="47"/>
      <c r="L62" s="47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 customHeight="1" x14ac:dyDescent="0.2">
      <c r="A63" s="6">
        <v>44143</v>
      </c>
      <c r="B63" s="4" t="s">
        <v>844</v>
      </c>
      <c r="C63" s="35"/>
      <c r="D63" s="66"/>
      <c r="E63" s="66"/>
      <c r="F63" s="47"/>
      <c r="G63" s="47"/>
      <c r="H63" s="47"/>
      <c r="I63" s="47"/>
      <c r="J63" s="47"/>
      <c r="K63" s="47"/>
      <c r="L63" s="47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 customHeight="1" x14ac:dyDescent="0.2">
      <c r="A64" s="6">
        <v>44138</v>
      </c>
      <c r="B64" s="4" t="s">
        <v>845</v>
      </c>
      <c r="C64" s="35"/>
      <c r="D64" s="66">
        <v>583.35</v>
      </c>
      <c r="E64" s="66">
        <v>583.35</v>
      </c>
      <c r="F64" s="66">
        <v>583.35</v>
      </c>
      <c r="G64" s="66">
        <v>583.35</v>
      </c>
      <c r="H64" s="66">
        <v>583.35</v>
      </c>
      <c r="I64" s="66">
        <v>583.35</v>
      </c>
      <c r="J64" s="47"/>
      <c r="K64" s="47"/>
      <c r="L64" s="47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 customHeight="1" x14ac:dyDescent="0.2">
      <c r="A65" s="6">
        <v>44136</v>
      </c>
      <c r="B65" s="4" t="s">
        <v>846</v>
      </c>
      <c r="C65" s="35"/>
      <c r="D65" s="66">
        <v>1469.33</v>
      </c>
      <c r="E65" s="66"/>
      <c r="F65" s="47"/>
      <c r="G65" s="47"/>
      <c r="H65" s="47"/>
      <c r="I65" s="47"/>
      <c r="J65" s="47"/>
      <c r="K65" s="47"/>
      <c r="L65" s="47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 customHeight="1" x14ac:dyDescent="0.2">
      <c r="A66" s="6">
        <v>44135</v>
      </c>
      <c r="B66" s="4" t="s">
        <v>847</v>
      </c>
      <c r="C66" s="35"/>
      <c r="D66" s="66">
        <v>670</v>
      </c>
      <c r="E66" s="66"/>
      <c r="F66" s="47"/>
      <c r="G66" s="47"/>
      <c r="H66" s="47"/>
      <c r="I66" s="47"/>
      <c r="J66" s="47"/>
      <c r="K66" s="47"/>
      <c r="L66" s="47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 customHeight="1" x14ac:dyDescent="0.2">
      <c r="A67" s="6">
        <v>44135</v>
      </c>
      <c r="B67" s="4" t="s">
        <v>600</v>
      </c>
      <c r="C67" s="35"/>
      <c r="D67" s="66">
        <v>2010</v>
      </c>
      <c r="E67" s="66"/>
      <c r="F67" s="47"/>
      <c r="G67" s="47"/>
      <c r="H67" s="47"/>
      <c r="I67" s="47"/>
      <c r="J67" s="47"/>
      <c r="K67" s="47"/>
      <c r="L67" s="47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 customHeight="1" x14ac:dyDescent="0.2">
      <c r="A68" s="6">
        <v>44112</v>
      </c>
      <c r="B68" s="4" t="s">
        <v>848</v>
      </c>
      <c r="C68" s="35"/>
      <c r="D68" s="66">
        <v>563.33000000000004</v>
      </c>
      <c r="E68" s="66">
        <v>563.34</v>
      </c>
      <c r="F68" s="47"/>
      <c r="G68" s="47"/>
      <c r="H68" s="47"/>
      <c r="I68" s="47"/>
      <c r="J68" s="47"/>
      <c r="K68" s="47"/>
      <c r="L68" s="47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 customHeight="1" x14ac:dyDescent="0.2">
      <c r="A69" s="6">
        <v>44104</v>
      </c>
      <c r="B69" s="4" t="s">
        <v>849</v>
      </c>
      <c r="C69" s="81"/>
      <c r="D69" s="66">
        <v>675.96</v>
      </c>
      <c r="E69" s="118"/>
      <c r="F69" s="47"/>
      <c r="G69" s="47"/>
      <c r="H69" s="47"/>
      <c r="I69" s="47"/>
      <c r="J69" s="47"/>
      <c r="K69" s="47"/>
      <c r="L69" s="47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 customHeight="1" x14ac:dyDescent="0.2">
      <c r="A70" s="6">
        <v>44079</v>
      </c>
      <c r="B70" s="35" t="s">
        <v>850</v>
      </c>
      <c r="C70" s="81"/>
      <c r="D70" s="66">
        <v>430</v>
      </c>
      <c r="E70" s="118"/>
      <c r="F70" s="47"/>
      <c r="G70" s="47"/>
      <c r="H70" s="47"/>
      <c r="I70" s="47"/>
      <c r="J70" s="47"/>
      <c r="K70" s="47"/>
      <c r="L70" s="47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 customHeight="1" x14ac:dyDescent="0.2">
      <c r="A71" s="6">
        <v>44079</v>
      </c>
      <c r="B71" s="35" t="s">
        <v>292</v>
      </c>
      <c r="C71" s="81"/>
      <c r="D71" s="66">
        <v>509.66</v>
      </c>
      <c r="E71" s="118"/>
      <c r="F71" s="47"/>
      <c r="G71" s="47"/>
      <c r="H71" s="47"/>
      <c r="I71" s="47"/>
      <c r="J71" s="47"/>
      <c r="K71" s="47"/>
      <c r="L71" s="47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 customHeight="1" x14ac:dyDescent="0.2">
      <c r="A72" s="6">
        <v>44058</v>
      </c>
      <c r="B72" s="35" t="s">
        <v>851</v>
      </c>
      <c r="C72" s="81"/>
      <c r="D72" s="66">
        <v>279</v>
      </c>
      <c r="E72" s="118">
        <v>279</v>
      </c>
      <c r="F72" s="66">
        <v>279</v>
      </c>
      <c r="G72" s="47"/>
      <c r="H72" s="47"/>
      <c r="I72" s="47"/>
      <c r="J72" s="47"/>
      <c r="K72" s="47"/>
      <c r="L72" s="47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 customHeight="1" x14ac:dyDescent="0.2">
      <c r="A73" s="6">
        <v>44045</v>
      </c>
      <c r="B73" s="35" t="s">
        <v>709</v>
      </c>
      <c r="C73" s="81"/>
      <c r="D73" s="66">
        <v>359.16</v>
      </c>
      <c r="E73" s="118">
        <v>359.16</v>
      </c>
      <c r="F73" s="47"/>
      <c r="G73" s="47"/>
      <c r="H73" s="47"/>
      <c r="I73" s="47"/>
      <c r="J73" s="47"/>
      <c r="K73" s="47"/>
      <c r="L73" s="47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 customHeight="1" x14ac:dyDescent="0.2">
      <c r="A74" s="6">
        <v>44043</v>
      </c>
      <c r="B74" s="35" t="s">
        <v>852</v>
      </c>
      <c r="C74" s="81"/>
      <c r="D74" s="66">
        <v>671.95</v>
      </c>
      <c r="E74" s="118">
        <v>671.97</v>
      </c>
      <c r="F74" s="66">
        <v>671.97</v>
      </c>
      <c r="G74" s="47"/>
      <c r="H74" s="47"/>
      <c r="I74" s="47"/>
      <c r="J74" s="47"/>
      <c r="K74" s="47"/>
      <c r="L74" s="47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 customHeight="1" x14ac:dyDescent="0.2">
      <c r="A75" s="6">
        <v>44020</v>
      </c>
      <c r="B75" s="35" t="s">
        <v>853</v>
      </c>
      <c r="C75" s="81"/>
      <c r="D75" s="66">
        <v>747.31</v>
      </c>
      <c r="E75" s="118">
        <v>747.31</v>
      </c>
      <c r="F75" s="47"/>
      <c r="G75" s="47"/>
      <c r="H75" s="47"/>
      <c r="I75" s="47"/>
      <c r="J75" s="47"/>
      <c r="K75" s="47"/>
      <c r="L75" s="47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 customHeight="1" x14ac:dyDescent="0.2">
      <c r="A76" s="6">
        <v>44001</v>
      </c>
      <c r="B76" s="35" t="s">
        <v>854</v>
      </c>
      <c r="C76" s="82" t="s">
        <v>602</v>
      </c>
      <c r="D76" s="66">
        <v>582.99</v>
      </c>
      <c r="E76" s="118"/>
      <c r="F76" s="47"/>
      <c r="G76" s="47"/>
      <c r="H76" s="47"/>
      <c r="I76" s="47"/>
      <c r="J76" s="47"/>
      <c r="K76" s="47"/>
      <c r="L76" s="47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 customHeight="1" x14ac:dyDescent="0.2">
      <c r="A77" s="3" t="s">
        <v>606</v>
      </c>
      <c r="B77" s="35" t="s">
        <v>855</v>
      </c>
      <c r="C77" s="81"/>
      <c r="D77" s="66">
        <v>384.58</v>
      </c>
      <c r="E77" s="118">
        <v>384.58</v>
      </c>
      <c r="F77" s="47"/>
      <c r="G77" s="47"/>
      <c r="H77" s="47"/>
      <c r="I77" s="47"/>
      <c r="J77" s="47"/>
      <c r="K77" s="47"/>
      <c r="L77" s="47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 customHeight="1" x14ac:dyDescent="0.2">
      <c r="A78" s="32">
        <v>43820</v>
      </c>
      <c r="B78" s="35" t="s">
        <v>856</v>
      </c>
      <c r="C78" s="82" t="s">
        <v>281</v>
      </c>
      <c r="D78" s="66">
        <v>615.83000000000004</v>
      </c>
      <c r="E78" s="118"/>
      <c r="F78" s="98"/>
      <c r="G78" s="98"/>
      <c r="H78" s="98"/>
      <c r="I78" s="98"/>
      <c r="J78" s="98"/>
      <c r="K78" s="98"/>
      <c r="L78" s="98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 customHeight="1" x14ac:dyDescent="0.2">
      <c r="A79" s="83" t="s">
        <v>282</v>
      </c>
      <c r="B79" s="84" t="s">
        <v>99</v>
      </c>
      <c r="C79" s="84"/>
      <c r="D79" s="78">
        <f t="shared" ref="D79:L79" si="3">SUM(D55:D78)</f>
        <v>17684.030000000002</v>
      </c>
      <c r="E79" s="78">
        <f t="shared" si="3"/>
        <v>4978.3899999999994</v>
      </c>
      <c r="F79" s="78">
        <f t="shared" si="3"/>
        <v>2924</v>
      </c>
      <c r="G79" s="78">
        <f t="shared" si="3"/>
        <v>583.35</v>
      </c>
      <c r="H79" s="78">
        <f t="shared" si="3"/>
        <v>583.35</v>
      </c>
      <c r="I79" s="78">
        <f t="shared" si="3"/>
        <v>583.35</v>
      </c>
      <c r="J79" s="78">
        <f t="shared" si="3"/>
        <v>0</v>
      </c>
      <c r="K79" s="78">
        <f t="shared" si="3"/>
        <v>0</v>
      </c>
      <c r="L79" s="78">
        <f t="shared" si="3"/>
        <v>0</v>
      </c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 customHeight="1" x14ac:dyDescent="0.2">
      <c r="A80" s="62"/>
      <c r="B80" s="62"/>
      <c r="C80" s="6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 customHeight="1" x14ac:dyDescent="0.2">
      <c r="A81" s="1" t="s">
        <v>0</v>
      </c>
      <c r="B81" s="1" t="s">
        <v>1</v>
      </c>
      <c r="C81" s="1"/>
      <c r="D81" s="47"/>
      <c r="E81" s="171"/>
      <c r="F81" s="47"/>
      <c r="G81" s="47"/>
      <c r="H81" s="47"/>
      <c r="I81" s="47"/>
      <c r="J81" s="47"/>
      <c r="K81" s="47"/>
      <c r="L81" s="47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 customHeight="1" x14ac:dyDescent="0.2">
      <c r="A82" s="6">
        <v>43878</v>
      </c>
      <c r="B82" s="7" t="s">
        <v>857</v>
      </c>
      <c r="C82" s="7"/>
      <c r="D82" s="68">
        <v>529.28</v>
      </c>
      <c r="E82" s="170">
        <v>529.28</v>
      </c>
      <c r="F82" s="170">
        <v>529.28</v>
      </c>
      <c r="G82" s="47"/>
      <c r="H82" s="47"/>
      <c r="I82" s="47"/>
      <c r="J82" s="47"/>
      <c r="K82" s="47"/>
      <c r="L82" s="47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 customHeight="1" x14ac:dyDescent="0.2">
      <c r="A83" s="6">
        <v>43829</v>
      </c>
      <c r="B83" s="7" t="s">
        <v>858</v>
      </c>
      <c r="C83" s="7"/>
      <c r="D83" s="88">
        <v>73.33</v>
      </c>
      <c r="E83" s="89">
        <v>73.37</v>
      </c>
      <c r="F83" s="98"/>
      <c r="G83" s="98"/>
      <c r="H83" s="98"/>
      <c r="I83" s="98"/>
      <c r="J83" s="98"/>
      <c r="K83" s="98"/>
      <c r="L83" s="98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 customHeight="1" x14ac:dyDescent="0.2">
      <c r="A84" s="21" t="s">
        <v>86</v>
      </c>
      <c r="B84" s="22" t="s">
        <v>87</v>
      </c>
      <c r="C84" s="90"/>
      <c r="D84" s="91">
        <f t="shared" ref="D84:L84" si="4">SUM(D82:D83)</f>
        <v>602.61</v>
      </c>
      <c r="E84" s="91">
        <f t="shared" si="4"/>
        <v>602.65</v>
      </c>
      <c r="F84" s="91">
        <f t="shared" si="4"/>
        <v>529.28</v>
      </c>
      <c r="G84" s="91">
        <f t="shared" si="4"/>
        <v>0</v>
      </c>
      <c r="H84" s="91">
        <f t="shared" si="4"/>
        <v>0</v>
      </c>
      <c r="I84" s="91">
        <f t="shared" si="4"/>
        <v>0</v>
      </c>
      <c r="J84" s="91">
        <f t="shared" si="4"/>
        <v>0</v>
      </c>
      <c r="K84" s="91">
        <f t="shared" si="4"/>
        <v>0</v>
      </c>
      <c r="L84" s="91">
        <f t="shared" si="4"/>
        <v>0</v>
      </c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 customHeight="1" x14ac:dyDescent="0.2">
      <c r="A85" s="24" t="s">
        <v>79</v>
      </c>
      <c r="B85" s="24" t="s">
        <v>79</v>
      </c>
      <c r="C85" s="2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 customHeight="1" x14ac:dyDescent="0.2">
      <c r="A86" s="1" t="s">
        <v>0</v>
      </c>
      <c r="B86" s="1" t="s">
        <v>1</v>
      </c>
      <c r="C86" s="1" t="s">
        <v>1</v>
      </c>
      <c r="D86" s="47"/>
      <c r="E86" s="171"/>
      <c r="F86" s="47"/>
      <c r="G86" s="47"/>
      <c r="H86" s="47"/>
      <c r="I86" s="47"/>
      <c r="J86" s="47"/>
      <c r="K86" s="47"/>
      <c r="L86" s="47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 customHeight="1" x14ac:dyDescent="0.2">
      <c r="A87" s="3" t="s">
        <v>90</v>
      </c>
      <c r="B87" s="10" t="s">
        <v>782</v>
      </c>
      <c r="C87" s="10" t="s">
        <v>92</v>
      </c>
      <c r="D87" s="100">
        <v>816.61</v>
      </c>
      <c r="E87" s="101">
        <v>816.61</v>
      </c>
      <c r="F87" s="100">
        <v>816.61</v>
      </c>
      <c r="G87" s="100">
        <v>816.61</v>
      </c>
      <c r="H87" s="100"/>
      <c r="I87" s="100"/>
      <c r="J87" s="100"/>
      <c r="K87" s="100"/>
      <c r="L87" s="100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 customHeight="1" x14ac:dyDescent="0.2">
      <c r="A88" s="21" t="s">
        <v>98</v>
      </c>
      <c r="B88" s="22" t="s">
        <v>381</v>
      </c>
      <c r="C88" s="90"/>
      <c r="D88" s="91">
        <f t="shared" ref="D88:L88" si="5">SUM(D87)</f>
        <v>816.61</v>
      </c>
      <c r="E88" s="91">
        <f t="shared" si="5"/>
        <v>816.61</v>
      </c>
      <c r="F88" s="91">
        <f t="shared" si="5"/>
        <v>816.61</v>
      </c>
      <c r="G88" s="91">
        <f t="shared" si="5"/>
        <v>816.61</v>
      </c>
      <c r="H88" s="91">
        <f t="shared" si="5"/>
        <v>0</v>
      </c>
      <c r="I88" s="91">
        <f t="shared" si="5"/>
        <v>0</v>
      </c>
      <c r="J88" s="91">
        <f t="shared" si="5"/>
        <v>0</v>
      </c>
      <c r="K88" s="91">
        <f t="shared" si="5"/>
        <v>0</v>
      </c>
      <c r="L88" s="91">
        <f t="shared" si="5"/>
        <v>0</v>
      </c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 customHeight="1" x14ac:dyDescent="0.2">
      <c r="A89" s="24" t="s">
        <v>79</v>
      </c>
      <c r="B89" s="24" t="s">
        <v>79</v>
      </c>
      <c r="C89" s="2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 customHeight="1" x14ac:dyDescent="0.2">
      <c r="A90" s="1" t="s">
        <v>0</v>
      </c>
      <c r="B90" s="1" t="s">
        <v>1</v>
      </c>
      <c r="C90" s="1"/>
      <c r="D90" s="47"/>
      <c r="E90" s="171"/>
      <c r="F90" s="47"/>
      <c r="G90" s="47"/>
      <c r="H90" s="47"/>
      <c r="I90" s="47"/>
      <c r="J90" s="47"/>
      <c r="K90" s="47"/>
      <c r="L90" s="47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 customHeight="1" x14ac:dyDescent="0.2">
      <c r="A91" s="6"/>
      <c r="B91" s="19"/>
      <c r="C91" s="19"/>
      <c r="D91" s="51"/>
      <c r="E91" s="175"/>
      <c r="F91" s="47"/>
      <c r="G91" s="47"/>
      <c r="H91" s="47"/>
      <c r="I91" s="47"/>
      <c r="J91" s="47"/>
      <c r="K91" s="47"/>
      <c r="L91" s="47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 customHeight="1" x14ac:dyDescent="0.2">
      <c r="A92" s="21" t="s">
        <v>104</v>
      </c>
      <c r="B92" s="22" t="s">
        <v>105</v>
      </c>
      <c r="C92" s="22"/>
      <c r="D92" s="78">
        <f t="shared" ref="D92:L92" si="6">SUM(D91)</f>
        <v>0</v>
      </c>
      <c r="E92" s="59">
        <f t="shared" si="6"/>
        <v>0</v>
      </c>
      <c r="F92" s="59">
        <f t="shared" si="6"/>
        <v>0</v>
      </c>
      <c r="G92" s="59">
        <f t="shared" si="6"/>
        <v>0</v>
      </c>
      <c r="H92" s="59">
        <f t="shared" si="6"/>
        <v>0</v>
      </c>
      <c r="I92" s="59">
        <f t="shared" si="6"/>
        <v>0</v>
      </c>
      <c r="J92" s="59">
        <f t="shared" si="6"/>
        <v>0</v>
      </c>
      <c r="K92" s="59">
        <f t="shared" si="6"/>
        <v>0</v>
      </c>
      <c r="L92" s="59">
        <f t="shared" si="6"/>
        <v>0</v>
      </c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 customHeight="1" x14ac:dyDescent="0.2">
      <c r="A94" s="1" t="s">
        <v>0</v>
      </c>
      <c r="B94" s="1" t="s">
        <v>1</v>
      </c>
      <c r="C94" s="1"/>
      <c r="D94" s="47"/>
      <c r="E94" s="171"/>
      <c r="F94" s="47"/>
      <c r="G94" s="47"/>
      <c r="H94" s="47"/>
      <c r="I94" s="47"/>
      <c r="J94" s="47"/>
      <c r="K94" s="47"/>
      <c r="L94" s="47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 customHeight="1" x14ac:dyDescent="0.2">
      <c r="A95" s="1"/>
      <c r="B95" s="11" t="s">
        <v>194</v>
      </c>
      <c r="C95" s="1"/>
      <c r="D95" s="47"/>
      <c r="E95" s="171"/>
      <c r="F95" s="47"/>
      <c r="G95" s="47"/>
      <c r="H95" s="47"/>
      <c r="I95" s="47"/>
      <c r="J95" s="47"/>
      <c r="K95" s="47"/>
      <c r="L95" s="47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 customHeight="1" x14ac:dyDescent="0.2">
      <c r="A96" s="1"/>
      <c r="B96" s="85" t="s">
        <v>674</v>
      </c>
      <c r="C96" s="1"/>
      <c r="D96" s="47">
        <v>96.84</v>
      </c>
      <c r="E96" s="171"/>
      <c r="F96" s="47"/>
      <c r="G96" s="47"/>
      <c r="H96" s="47"/>
      <c r="I96" s="47"/>
      <c r="J96" s="47"/>
      <c r="K96" s="47"/>
      <c r="L96" s="47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 customHeight="1" x14ac:dyDescent="0.2">
      <c r="A97" s="6"/>
      <c r="B97" s="11" t="s">
        <v>106</v>
      </c>
      <c r="C97" s="11"/>
      <c r="D97" s="47">
        <v>829.71</v>
      </c>
      <c r="E97" s="171"/>
      <c r="F97" s="47"/>
      <c r="G97" s="47"/>
      <c r="H97" s="47"/>
      <c r="I97" s="47"/>
      <c r="J97" s="47"/>
      <c r="K97" s="47"/>
      <c r="L97" s="47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 customHeight="1" x14ac:dyDescent="0.2">
      <c r="A98" s="6"/>
      <c r="B98" s="11" t="s">
        <v>195</v>
      </c>
      <c r="C98" s="11"/>
      <c r="D98" s="47">
        <v>141.82</v>
      </c>
      <c r="E98" s="171"/>
      <c r="F98" s="47"/>
      <c r="G98" s="47"/>
      <c r="H98" s="47"/>
      <c r="I98" s="47"/>
      <c r="J98" s="47"/>
      <c r="K98" s="47"/>
      <c r="L98" s="47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 customHeight="1" x14ac:dyDescent="0.2">
      <c r="A99" s="6"/>
      <c r="B99" s="11" t="s">
        <v>196</v>
      </c>
      <c r="C99" s="11"/>
      <c r="D99" s="47">
        <v>29.78</v>
      </c>
      <c r="E99" s="171"/>
      <c r="F99" s="47"/>
      <c r="G99" s="47"/>
      <c r="H99" s="47"/>
      <c r="I99" s="47"/>
      <c r="J99" s="47"/>
      <c r="K99" s="47"/>
      <c r="L99" s="47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 customHeight="1" x14ac:dyDescent="0.2">
      <c r="A100" s="6"/>
      <c r="B100" s="11" t="s">
        <v>385</v>
      </c>
      <c r="C100" s="11"/>
      <c r="D100" s="47"/>
      <c r="E100" s="171"/>
      <c r="F100" s="47"/>
      <c r="G100" s="47"/>
      <c r="H100" s="47"/>
      <c r="I100" s="47"/>
      <c r="J100" s="47"/>
      <c r="K100" s="47"/>
      <c r="L100" s="47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 customHeight="1" x14ac:dyDescent="0.2">
      <c r="A101" s="6"/>
      <c r="B101" s="11" t="s">
        <v>859</v>
      </c>
      <c r="C101" s="11"/>
      <c r="D101" s="47">
        <v>140.81</v>
      </c>
      <c r="E101" s="171"/>
      <c r="F101" s="47"/>
      <c r="G101" s="47"/>
      <c r="H101" s="47"/>
      <c r="I101" s="47"/>
      <c r="J101" s="47"/>
      <c r="K101" s="47"/>
      <c r="L101" s="47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 customHeight="1" x14ac:dyDescent="0.2">
      <c r="A102" s="6"/>
      <c r="B102" s="11" t="s">
        <v>675</v>
      </c>
      <c r="C102" s="11"/>
      <c r="D102" s="47">
        <v>120.69</v>
      </c>
      <c r="E102" s="171"/>
      <c r="F102" s="47"/>
      <c r="G102" s="47"/>
      <c r="H102" s="47"/>
      <c r="I102" s="47"/>
      <c r="J102" s="47"/>
      <c r="K102" s="47"/>
      <c r="L102" s="47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 customHeight="1" x14ac:dyDescent="0.2">
      <c r="A103" s="21"/>
      <c r="B103" s="22" t="s">
        <v>108</v>
      </c>
      <c r="C103" s="22"/>
      <c r="D103" s="59">
        <f t="shared" ref="D103:L103" si="7">SUM(D95:D102)</f>
        <v>1359.65</v>
      </c>
      <c r="E103" s="59">
        <f t="shared" si="7"/>
        <v>0</v>
      </c>
      <c r="F103" s="59">
        <f t="shared" si="7"/>
        <v>0</v>
      </c>
      <c r="G103" s="59">
        <f t="shared" si="7"/>
        <v>0</v>
      </c>
      <c r="H103" s="59">
        <f t="shared" si="7"/>
        <v>0</v>
      </c>
      <c r="I103" s="59">
        <f t="shared" si="7"/>
        <v>0</v>
      </c>
      <c r="J103" s="59">
        <f t="shared" si="7"/>
        <v>0</v>
      </c>
      <c r="K103" s="59">
        <f t="shared" si="7"/>
        <v>0</v>
      </c>
      <c r="L103" s="59">
        <f t="shared" si="7"/>
        <v>0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 customHeight="1" x14ac:dyDescent="0.25">
      <c r="A105" s="2"/>
      <c r="B105" s="2"/>
      <c r="C105" s="38" t="s">
        <v>109</v>
      </c>
      <c r="D105" s="60">
        <f t="shared" ref="D105:L105" si="8">D52+D79+D84+D88+D92+D103+D46+D12</f>
        <v>56139.720000000008</v>
      </c>
      <c r="E105" s="60">
        <f t="shared" si="8"/>
        <v>33044.71</v>
      </c>
      <c r="F105" s="60">
        <f t="shared" si="8"/>
        <v>26398.199999999997</v>
      </c>
      <c r="G105" s="60">
        <f t="shared" si="8"/>
        <v>19127.93</v>
      </c>
      <c r="H105" s="60">
        <f t="shared" si="8"/>
        <v>18311.32</v>
      </c>
      <c r="I105" s="60">
        <f t="shared" si="8"/>
        <v>15187.16</v>
      </c>
      <c r="J105" s="60">
        <f t="shared" si="8"/>
        <v>14603.81</v>
      </c>
      <c r="K105" s="60">
        <f t="shared" si="8"/>
        <v>11711.47</v>
      </c>
      <c r="L105" s="60">
        <f t="shared" si="8"/>
        <v>4336.93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 customHeight="1" x14ac:dyDescent="0.2">
      <c r="A107" s="2"/>
      <c r="B107" s="2"/>
      <c r="C107" s="2" t="s">
        <v>110</v>
      </c>
      <c r="D107" s="58">
        <f>D12+D16</f>
        <v>9140.5099999999984</v>
      </c>
      <c r="E107" s="58">
        <f t="shared" ref="E107:L107" si="9">E12</f>
        <v>3604.47</v>
      </c>
      <c r="F107" s="58">
        <f t="shared" si="9"/>
        <v>564.70000000000005</v>
      </c>
      <c r="G107" s="58">
        <f t="shared" si="9"/>
        <v>0</v>
      </c>
      <c r="H107" s="58">
        <f t="shared" si="9"/>
        <v>0</v>
      </c>
      <c r="I107" s="58">
        <f t="shared" si="9"/>
        <v>0</v>
      </c>
      <c r="J107" s="58">
        <f t="shared" si="9"/>
        <v>0</v>
      </c>
      <c r="K107" s="58">
        <f t="shared" si="9"/>
        <v>0</v>
      </c>
      <c r="L107" s="58">
        <f t="shared" si="9"/>
        <v>0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 customHeight="1" x14ac:dyDescent="0.2">
      <c r="A108" s="2"/>
      <c r="B108" s="2"/>
      <c r="C108" s="2" t="s">
        <v>111</v>
      </c>
      <c r="D108" s="49">
        <f>D50+D79+D88+1250+600</f>
        <v>20949.640000000003</v>
      </c>
      <c r="E108" s="49">
        <f t="shared" ref="E108:L108" si="10">E50+E79+E88+1250</f>
        <v>7643.9999999999991</v>
      </c>
      <c r="F108" s="49">
        <f t="shared" si="10"/>
        <v>5589.61</v>
      </c>
      <c r="G108" s="49">
        <f t="shared" si="10"/>
        <v>3248.96</v>
      </c>
      <c r="H108" s="49">
        <f t="shared" si="10"/>
        <v>2432.35</v>
      </c>
      <c r="I108" s="49">
        <f t="shared" si="10"/>
        <v>1833.35</v>
      </c>
      <c r="J108" s="49">
        <f t="shared" si="10"/>
        <v>1250</v>
      </c>
      <c r="K108" s="49">
        <f t="shared" si="10"/>
        <v>1250</v>
      </c>
      <c r="L108" s="49">
        <f t="shared" si="10"/>
        <v>1250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 customHeight="1" x14ac:dyDescent="0.25">
      <c r="A110" s="2"/>
      <c r="B110" s="2"/>
      <c r="C110" s="40" t="s">
        <v>112</v>
      </c>
      <c r="D110" s="61">
        <f t="shared" ref="D110:L110" si="11">D105-D107-D108</f>
        <v>26049.570000000003</v>
      </c>
      <c r="E110" s="61">
        <f t="shared" si="11"/>
        <v>21796.239999999998</v>
      </c>
      <c r="F110" s="61">
        <f t="shared" si="11"/>
        <v>20243.889999999996</v>
      </c>
      <c r="G110" s="61">
        <f t="shared" si="11"/>
        <v>15878.970000000001</v>
      </c>
      <c r="H110" s="61">
        <f t="shared" si="11"/>
        <v>15878.97</v>
      </c>
      <c r="I110" s="61">
        <f t="shared" si="11"/>
        <v>13353.81</v>
      </c>
      <c r="J110" s="61">
        <f t="shared" si="11"/>
        <v>13353.81</v>
      </c>
      <c r="K110" s="61">
        <f t="shared" si="11"/>
        <v>10461.469999999999</v>
      </c>
      <c r="L110" s="61">
        <f t="shared" si="11"/>
        <v>3086.9300000000003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 customHeight="1" x14ac:dyDescent="0.25">
      <c r="A112" s="2"/>
      <c r="B112" s="2"/>
      <c r="C112" s="2"/>
      <c r="D112" s="105" t="s">
        <v>114</v>
      </c>
      <c r="E112" s="105" t="s">
        <v>197</v>
      </c>
      <c r="F112" s="105" t="s">
        <v>296</v>
      </c>
      <c r="G112" s="105" t="s">
        <v>297</v>
      </c>
      <c r="H112" s="105" t="s">
        <v>298</v>
      </c>
      <c r="I112" s="105" t="s">
        <v>299</v>
      </c>
      <c r="J112" s="105" t="s">
        <v>300</v>
      </c>
      <c r="K112" s="105" t="s">
        <v>301</v>
      </c>
      <c r="L112" s="105" t="s">
        <v>302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4.25" customHeight="1" x14ac:dyDescent="0.2"/>
    <row r="314" spans="1:22" ht="14.25" customHeight="1" x14ac:dyDescent="0.2"/>
    <row r="315" spans="1:22" ht="14.25" customHeight="1" x14ac:dyDescent="0.2"/>
    <row r="316" spans="1:22" ht="14.25" customHeight="1" x14ac:dyDescent="0.2"/>
    <row r="317" spans="1:22" ht="14.25" customHeight="1" x14ac:dyDescent="0.2"/>
    <row r="318" spans="1:22" ht="14.25" customHeight="1" x14ac:dyDescent="0.2"/>
    <row r="319" spans="1:22" ht="14.25" customHeight="1" x14ac:dyDescent="0.2"/>
    <row r="320" spans="1:22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zoomScale="80" zoomScaleNormal="80"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10" width="12" customWidth="1"/>
    <col min="11" max="11" width="10.625" customWidth="1"/>
    <col min="12" max="21" width="8" customWidth="1"/>
  </cols>
  <sheetData>
    <row r="1" spans="1:21" ht="14.25" customHeight="1" x14ac:dyDescent="0.2">
      <c r="A1" s="1" t="s">
        <v>0</v>
      </c>
      <c r="B1" s="102" t="s">
        <v>1</v>
      </c>
      <c r="C1" s="1"/>
      <c r="D1" s="169" t="s">
        <v>197</v>
      </c>
      <c r="E1" s="169" t="s">
        <v>296</v>
      </c>
      <c r="F1" s="169" t="s">
        <v>297</v>
      </c>
      <c r="G1" s="169" t="s">
        <v>298</v>
      </c>
      <c r="H1" s="169" t="s">
        <v>299</v>
      </c>
      <c r="I1" s="169" t="s">
        <v>300</v>
      </c>
      <c r="J1" s="169" t="s">
        <v>301</v>
      </c>
      <c r="K1" s="169" t="s">
        <v>302</v>
      </c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2">
      <c r="A2" s="6">
        <v>44195</v>
      </c>
      <c r="B2" s="103" t="s">
        <v>860</v>
      </c>
      <c r="C2" s="87"/>
      <c r="D2" s="104"/>
      <c r="E2" s="104">
        <v>317.47000000000003</v>
      </c>
      <c r="F2" s="104">
        <v>317.47000000000003</v>
      </c>
      <c r="G2" s="104">
        <v>317.47000000000003</v>
      </c>
      <c r="H2" s="104">
        <v>317.47000000000003</v>
      </c>
      <c r="I2" s="104">
        <v>317.47000000000003</v>
      </c>
      <c r="J2" s="104">
        <v>317.47000000000003</v>
      </c>
      <c r="K2" s="47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4.25" customHeight="1" x14ac:dyDescent="0.2">
      <c r="A3" s="6">
        <v>44195</v>
      </c>
      <c r="B3" s="103" t="s">
        <v>861</v>
      </c>
      <c r="C3" s="87"/>
      <c r="D3" s="104"/>
      <c r="E3" s="104">
        <v>182.85</v>
      </c>
      <c r="F3" s="104">
        <v>182.85</v>
      </c>
      <c r="G3" s="104">
        <v>182.85</v>
      </c>
      <c r="H3" s="104">
        <v>182.85</v>
      </c>
      <c r="I3" s="104">
        <v>182.85</v>
      </c>
      <c r="J3" s="104">
        <v>182.85</v>
      </c>
      <c r="K3" s="47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2">
      <c r="A4" s="6">
        <v>44194</v>
      </c>
      <c r="B4" s="103" t="s">
        <v>862</v>
      </c>
      <c r="C4" s="87" t="s">
        <v>863</v>
      </c>
      <c r="D4" s="104">
        <v>530</v>
      </c>
      <c r="E4" s="104">
        <v>530</v>
      </c>
      <c r="F4" s="104">
        <v>530</v>
      </c>
      <c r="G4" s="104"/>
      <c r="H4" s="104"/>
      <c r="I4" s="104"/>
      <c r="J4" s="47"/>
      <c r="K4" s="47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4.25" customHeight="1" x14ac:dyDescent="0.2">
      <c r="A5" s="6">
        <v>44184</v>
      </c>
      <c r="B5" s="103" t="s">
        <v>864</v>
      </c>
      <c r="C5" s="87"/>
      <c r="D5" s="104">
        <v>265</v>
      </c>
      <c r="E5" s="104">
        <v>265</v>
      </c>
      <c r="F5" s="104">
        <v>265</v>
      </c>
      <c r="G5" s="104">
        <v>265</v>
      </c>
      <c r="H5" s="104">
        <v>265</v>
      </c>
      <c r="I5" s="104">
        <v>265</v>
      </c>
      <c r="J5" s="47"/>
      <c r="K5" s="47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2">
      <c r="A6" s="6">
        <v>44182</v>
      </c>
      <c r="B6" s="103" t="s">
        <v>865</v>
      </c>
      <c r="C6" s="87"/>
      <c r="D6" s="104">
        <v>1708.34</v>
      </c>
      <c r="E6" s="104">
        <v>1708.34</v>
      </c>
      <c r="F6" s="104">
        <v>1708.34</v>
      </c>
      <c r="G6" s="47"/>
      <c r="H6" s="47"/>
      <c r="I6" s="47"/>
      <c r="J6" s="47"/>
      <c r="K6" s="47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2">
      <c r="A7" s="6">
        <v>44172</v>
      </c>
      <c r="B7" s="103" t="s">
        <v>866</v>
      </c>
      <c r="C7" s="87"/>
      <c r="D7" s="104">
        <v>319.68</v>
      </c>
      <c r="E7" s="104">
        <v>319.68</v>
      </c>
      <c r="F7" s="104">
        <v>319.68</v>
      </c>
      <c r="G7" s="47"/>
      <c r="H7" s="47"/>
      <c r="I7" s="47"/>
      <c r="J7" s="47"/>
      <c r="K7" s="47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4.25" customHeight="1" x14ac:dyDescent="0.2">
      <c r="A8" s="6">
        <v>44172</v>
      </c>
      <c r="B8" s="103" t="s">
        <v>867</v>
      </c>
      <c r="C8" s="87"/>
      <c r="D8" s="104">
        <v>1999.5</v>
      </c>
      <c r="E8" s="104">
        <v>1999.5</v>
      </c>
      <c r="F8" s="104">
        <v>1999.5</v>
      </c>
      <c r="G8" s="47"/>
      <c r="H8" s="47"/>
      <c r="I8" s="47"/>
      <c r="J8" s="47"/>
      <c r="K8" s="47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4.25" customHeight="1" x14ac:dyDescent="0.2">
      <c r="A9" s="6">
        <v>44170</v>
      </c>
      <c r="B9" s="103" t="s">
        <v>868</v>
      </c>
      <c r="C9" s="87"/>
      <c r="D9" s="104">
        <v>529.01</v>
      </c>
      <c r="E9" s="87"/>
      <c r="F9" s="47"/>
      <c r="G9" s="47"/>
      <c r="H9" s="47"/>
      <c r="I9" s="47"/>
      <c r="J9" s="47"/>
      <c r="K9" s="47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2">
      <c r="A10" s="6">
        <v>44162</v>
      </c>
      <c r="B10" s="103" t="s">
        <v>869</v>
      </c>
      <c r="C10" s="87"/>
      <c r="D10" s="104">
        <v>556.46</v>
      </c>
      <c r="E10" s="104">
        <v>556.46</v>
      </c>
      <c r="F10" s="104">
        <v>556.46</v>
      </c>
      <c r="G10" s="47"/>
      <c r="H10" s="47"/>
      <c r="I10" s="47"/>
      <c r="J10" s="47"/>
      <c r="K10" s="47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2">
      <c r="A11" s="6">
        <v>44114</v>
      </c>
      <c r="B11" s="103" t="s">
        <v>870</v>
      </c>
      <c r="C11" s="87"/>
      <c r="D11" s="104">
        <v>1909.33</v>
      </c>
      <c r="E11" s="87"/>
      <c r="F11" s="47"/>
      <c r="G11" s="47"/>
      <c r="H11" s="47"/>
      <c r="I11" s="47"/>
      <c r="J11" s="47"/>
      <c r="K11" s="47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2">
      <c r="A12" s="6">
        <v>44110</v>
      </c>
      <c r="B12" s="103" t="s">
        <v>466</v>
      </c>
      <c r="C12" s="87"/>
      <c r="D12" s="104">
        <v>531.66</v>
      </c>
      <c r="E12" s="87"/>
      <c r="F12" s="47"/>
      <c r="G12" s="47"/>
      <c r="H12" s="47"/>
      <c r="I12" s="47"/>
      <c r="J12" s="47"/>
      <c r="K12" s="47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2">
      <c r="A13" s="6">
        <v>44056</v>
      </c>
      <c r="B13" s="7" t="s">
        <v>871</v>
      </c>
      <c r="C13" s="7"/>
      <c r="D13" s="68">
        <v>224.68</v>
      </c>
      <c r="E13" s="68">
        <v>224.7</v>
      </c>
      <c r="F13" s="47"/>
      <c r="G13" s="47"/>
      <c r="H13" s="47"/>
      <c r="I13" s="47"/>
      <c r="J13" s="47"/>
      <c r="K13" s="47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2">
      <c r="A14" s="6">
        <v>44045</v>
      </c>
      <c r="B14" s="7" t="s">
        <v>872</v>
      </c>
      <c r="C14" s="7"/>
      <c r="D14" s="68">
        <v>340</v>
      </c>
      <c r="E14" s="68">
        <v>340</v>
      </c>
      <c r="F14" s="47"/>
      <c r="G14" s="47"/>
      <c r="H14" s="47"/>
      <c r="I14" s="47"/>
      <c r="J14" s="47"/>
      <c r="K14" s="47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2">
      <c r="A15" s="6">
        <v>44040</v>
      </c>
      <c r="B15" s="7" t="s">
        <v>873</v>
      </c>
      <c r="C15" s="7"/>
      <c r="D15" s="68">
        <v>598.75</v>
      </c>
      <c r="E15" s="47"/>
      <c r="F15" s="47"/>
      <c r="G15" s="47"/>
      <c r="H15" s="47"/>
      <c r="I15" s="47"/>
      <c r="J15" s="47"/>
      <c r="K15" s="47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2">
      <c r="A16" s="21" t="s">
        <v>619</v>
      </c>
      <c r="B16" s="22" t="s">
        <v>87</v>
      </c>
      <c r="C16" s="90"/>
      <c r="D16" s="91">
        <f t="shared" ref="D16:K16" si="0">SUM(D2:D15)</f>
        <v>9512.4100000000017</v>
      </c>
      <c r="E16" s="91">
        <f t="shared" si="0"/>
        <v>6444</v>
      </c>
      <c r="F16" s="91">
        <f t="shared" si="0"/>
        <v>5879.3</v>
      </c>
      <c r="G16" s="91">
        <f t="shared" si="0"/>
        <v>765.32</v>
      </c>
      <c r="H16" s="91">
        <f t="shared" si="0"/>
        <v>765.32</v>
      </c>
      <c r="I16" s="91">
        <f t="shared" si="0"/>
        <v>765.32</v>
      </c>
      <c r="J16" s="91">
        <f t="shared" si="0"/>
        <v>500.32000000000005</v>
      </c>
      <c r="K16" s="91">
        <f t="shared" si="0"/>
        <v>0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3.5" customHeight="1" x14ac:dyDescent="0.2">
      <c r="A18" s="178" t="s">
        <v>0</v>
      </c>
      <c r="B18" s="178" t="s">
        <v>113</v>
      </c>
      <c r="C18" s="178" t="s">
        <v>1</v>
      </c>
      <c r="D18" s="169" t="s">
        <v>197</v>
      </c>
      <c r="E18" s="169" t="s">
        <v>296</v>
      </c>
      <c r="F18" s="169" t="s">
        <v>297</v>
      </c>
      <c r="G18" s="169" t="s">
        <v>298</v>
      </c>
      <c r="H18" s="169" t="s">
        <v>299</v>
      </c>
      <c r="I18" s="169" t="s">
        <v>300</v>
      </c>
      <c r="J18" s="169" t="s">
        <v>301</v>
      </c>
      <c r="K18" s="169" t="s">
        <v>302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3.5" customHeight="1" x14ac:dyDescent="0.2">
      <c r="A19" s="6"/>
      <c r="B19" s="4"/>
      <c r="C19" s="47"/>
      <c r="D19" s="42"/>
      <c r="E19" s="42"/>
      <c r="F19" s="42"/>
      <c r="G19" s="47"/>
      <c r="H19" s="47"/>
      <c r="I19" s="47"/>
      <c r="J19" s="47"/>
      <c r="K19" s="47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3.5" customHeight="1" x14ac:dyDescent="0.2">
      <c r="A20" s="6">
        <v>44199</v>
      </c>
      <c r="B20" s="4" t="s">
        <v>874</v>
      </c>
      <c r="C20" s="47" t="s">
        <v>875</v>
      </c>
      <c r="D20" s="42"/>
      <c r="E20" s="42">
        <v>2000</v>
      </c>
      <c r="F20" s="42"/>
      <c r="G20" s="47"/>
      <c r="H20" s="47"/>
      <c r="I20" s="47"/>
      <c r="J20" s="47"/>
      <c r="K20" s="47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3.5" customHeight="1" x14ac:dyDescent="0.2">
      <c r="A21" s="6">
        <v>44199</v>
      </c>
      <c r="B21" s="4" t="s">
        <v>539</v>
      </c>
      <c r="C21" s="47"/>
      <c r="D21" s="42"/>
      <c r="E21" s="42">
        <v>1751.63</v>
      </c>
      <c r="F21" s="42"/>
      <c r="G21" s="47"/>
      <c r="H21" s="47"/>
      <c r="I21" s="47"/>
      <c r="J21" s="47"/>
      <c r="K21" s="47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3.5" customHeight="1" x14ac:dyDescent="0.2">
      <c r="A22" s="13">
        <v>44197</v>
      </c>
      <c r="B22" s="28"/>
      <c r="C22" s="75"/>
      <c r="D22" s="73"/>
      <c r="E22" s="73">
        <v>1730.62</v>
      </c>
      <c r="F22" s="73"/>
      <c r="G22" s="75"/>
      <c r="H22" s="75"/>
      <c r="I22" s="75"/>
      <c r="J22" s="75"/>
      <c r="K22" s="75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3.5" customHeight="1" x14ac:dyDescent="0.2">
      <c r="A23" s="6">
        <v>44195</v>
      </c>
      <c r="B23" s="4" t="s">
        <v>539</v>
      </c>
      <c r="C23" s="47"/>
      <c r="D23" s="42"/>
      <c r="E23" s="42">
        <v>1524.68</v>
      </c>
      <c r="F23" s="42"/>
      <c r="G23" s="47"/>
      <c r="H23" s="47"/>
      <c r="I23" s="47"/>
      <c r="J23" s="47"/>
      <c r="K23" s="47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3.5" customHeight="1" x14ac:dyDescent="0.2">
      <c r="A24" s="13">
        <v>44195</v>
      </c>
      <c r="B24" s="28" t="s">
        <v>876</v>
      </c>
      <c r="C24" s="75" t="s">
        <v>877</v>
      </c>
      <c r="D24" s="73"/>
      <c r="E24" s="73">
        <v>705.74</v>
      </c>
      <c r="F24" s="73">
        <v>705.74</v>
      </c>
      <c r="G24" s="73">
        <v>705.74</v>
      </c>
      <c r="H24" s="73">
        <v>705.74</v>
      </c>
      <c r="I24" s="73">
        <v>705.74</v>
      </c>
      <c r="J24" s="73">
        <v>705.74</v>
      </c>
      <c r="K24" s="73">
        <v>705.74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3.5" customHeight="1" x14ac:dyDescent="0.2">
      <c r="A25" s="6">
        <v>44195</v>
      </c>
      <c r="B25" s="4"/>
      <c r="C25" s="47"/>
      <c r="D25" s="42"/>
      <c r="E25" s="42">
        <v>161.12</v>
      </c>
      <c r="F25" s="42"/>
      <c r="G25" s="47"/>
      <c r="H25" s="47"/>
      <c r="I25" s="47"/>
      <c r="J25" s="47"/>
      <c r="K25" s="47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3.5" customHeight="1" x14ac:dyDescent="0.2">
      <c r="A26" s="6">
        <v>44195</v>
      </c>
      <c r="B26" s="4" t="s">
        <v>680</v>
      </c>
      <c r="C26" s="47"/>
      <c r="D26" s="42">
        <v>-200</v>
      </c>
      <c r="E26" s="42"/>
      <c r="F26" s="42"/>
      <c r="G26" s="47"/>
      <c r="H26" s="47"/>
      <c r="I26" s="47"/>
      <c r="J26" s="47"/>
      <c r="K26" s="47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3.5" customHeight="1" x14ac:dyDescent="0.2">
      <c r="A27" s="6">
        <v>44195</v>
      </c>
      <c r="B27" s="4" t="s">
        <v>681</v>
      </c>
      <c r="C27" s="47" t="s">
        <v>727</v>
      </c>
      <c r="D27" s="42">
        <v>1000</v>
      </c>
      <c r="E27" s="42"/>
      <c r="F27" s="42"/>
      <c r="G27" s="47"/>
      <c r="H27" s="47"/>
      <c r="I27" s="47"/>
      <c r="J27" s="47"/>
      <c r="K27" s="47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3.5" customHeight="1" x14ac:dyDescent="0.2">
      <c r="A28" s="6">
        <v>44195</v>
      </c>
      <c r="B28" s="4" t="s">
        <v>878</v>
      </c>
      <c r="C28" s="47"/>
      <c r="D28" s="42"/>
      <c r="E28" s="42">
        <v>532.79999999999995</v>
      </c>
      <c r="F28" s="42"/>
      <c r="G28" s="47"/>
      <c r="H28" s="47"/>
      <c r="I28" s="47"/>
      <c r="J28" s="47"/>
      <c r="K28" s="47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3.5" customHeight="1" x14ac:dyDescent="0.2">
      <c r="A29" s="6">
        <v>44195</v>
      </c>
      <c r="B29" s="4"/>
      <c r="C29" s="47"/>
      <c r="D29" s="42"/>
      <c r="E29" s="42">
        <v>168.5</v>
      </c>
      <c r="F29" s="42"/>
      <c r="G29" s="47"/>
      <c r="H29" s="47"/>
      <c r="I29" s="47"/>
      <c r="J29" s="47"/>
      <c r="K29" s="47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3.5" customHeight="1" x14ac:dyDescent="0.2">
      <c r="A30" s="6">
        <v>44195</v>
      </c>
      <c r="B30" s="4" t="s">
        <v>879</v>
      </c>
      <c r="C30" s="47"/>
      <c r="D30" s="42"/>
      <c r="E30" s="42">
        <v>393.75</v>
      </c>
      <c r="F30" s="42"/>
      <c r="G30" s="47"/>
      <c r="H30" s="47"/>
      <c r="I30" s="47"/>
      <c r="J30" s="47"/>
      <c r="K30" s="47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3.5" customHeight="1" x14ac:dyDescent="0.2">
      <c r="A31" s="6">
        <v>44195</v>
      </c>
      <c r="B31" s="4" t="s">
        <v>880</v>
      </c>
      <c r="C31" s="47"/>
      <c r="D31" s="66"/>
      <c r="E31" s="42">
        <v>2890</v>
      </c>
      <c r="F31" s="42"/>
      <c r="G31" s="47"/>
      <c r="H31" s="47"/>
      <c r="I31" s="47"/>
      <c r="J31" s="47"/>
      <c r="K31" s="47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3.5" customHeight="1" x14ac:dyDescent="0.2">
      <c r="A32" s="6">
        <v>44195</v>
      </c>
      <c r="B32" s="4" t="s">
        <v>881</v>
      </c>
      <c r="C32" s="47"/>
      <c r="D32" s="42"/>
      <c r="E32" s="42">
        <v>598</v>
      </c>
      <c r="F32" s="42"/>
      <c r="G32" s="47"/>
      <c r="H32" s="47"/>
      <c r="I32" s="47"/>
      <c r="J32" s="47"/>
      <c r="K32" s="47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3.5" customHeight="1" x14ac:dyDescent="0.2">
      <c r="A33" s="6">
        <v>44191</v>
      </c>
      <c r="B33" s="4" t="s">
        <v>882</v>
      </c>
      <c r="C33" s="47"/>
      <c r="D33" s="66">
        <v>576.67999999999995</v>
      </c>
      <c r="E33" s="42">
        <v>576.67999999999995</v>
      </c>
      <c r="F33" s="42">
        <v>576.67999999999995</v>
      </c>
      <c r="G33" s="47"/>
      <c r="H33" s="47"/>
      <c r="I33" s="47"/>
      <c r="J33" s="47"/>
      <c r="K33" s="47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3.5" customHeight="1" x14ac:dyDescent="0.2">
      <c r="A34" s="6">
        <v>44195</v>
      </c>
      <c r="B34" s="4" t="s">
        <v>883</v>
      </c>
      <c r="C34" s="47"/>
      <c r="D34" s="66">
        <v>6699.5</v>
      </c>
      <c r="E34" s="42"/>
      <c r="F34" s="42"/>
      <c r="G34" s="47"/>
      <c r="H34" s="47"/>
      <c r="I34" s="47"/>
      <c r="J34" s="47"/>
      <c r="K34" s="47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3.5" customHeight="1" x14ac:dyDescent="0.2">
      <c r="A35" s="6">
        <v>44188</v>
      </c>
      <c r="B35" s="4" t="s">
        <v>884</v>
      </c>
      <c r="C35" s="47"/>
      <c r="D35" s="66">
        <v>4326</v>
      </c>
      <c r="E35" s="42"/>
      <c r="F35" s="42"/>
      <c r="G35" s="47"/>
      <c r="H35" s="47"/>
      <c r="I35" s="47"/>
      <c r="J35" s="47"/>
      <c r="K35" s="47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3.5" customHeight="1" x14ac:dyDescent="0.2">
      <c r="A36" s="179">
        <v>44185</v>
      </c>
      <c r="B36" s="106" t="s">
        <v>799</v>
      </c>
      <c r="C36" s="180" t="s">
        <v>885</v>
      </c>
      <c r="D36" s="107">
        <v>1191.8499999999999</v>
      </c>
      <c r="E36" s="108"/>
      <c r="F36" s="108"/>
      <c r="G36" s="180"/>
      <c r="H36" s="180"/>
      <c r="I36" s="180"/>
      <c r="J36" s="180"/>
      <c r="K36" s="180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3.5" customHeight="1" x14ac:dyDescent="0.2">
      <c r="A37" s="6">
        <v>44185</v>
      </c>
      <c r="B37" s="4" t="s">
        <v>886</v>
      </c>
      <c r="C37" s="47" t="s">
        <v>885</v>
      </c>
      <c r="D37" s="118">
        <v>4389</v>
      </c>
      <c r="E37" s="42"/>
      <c r="F37" s="42"/>
      <c r="G37" s="47"/>
      <c r="H37" s="47"/>
      <c r="I37" s="47"/>
      <c r="J37" s="47"/>
      <c r="K37" s="47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3.5" customHeight="1" x14ac:dyDescent="0.2">
      <c r="A38" s="6">
        <v>44172</v>
      </c>
      <c r="B38" s="4" t="s">
        <v>725</v>
      </c>
      <c r="C38" s="47"/>
      <c r="D38" s="94">
        <v>809.52</v>
      </c>
      <c r="E38" s="42"/>
      <c r="F38" s="42"/>
      <c r="G38" s="47"/>
      <c r="H38" s="47"/>
      <c r="I38" s="47"/>
      <c r="J38" s="47"/>
      <c r="K38" s="47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3.5" customHeight="1" x14ac:dyDescent="0.2">
      <c r="A39" s="6">
        <v>44137</v>
      </c>
      <c r="B39" s="4" t="s">
        <v>726</v>
      </c>
      <c r="C39" s="47"/>
      <c r="D39" s="94"/>
      <c r="E39" s="42"/>
      <c r="F39" s="42"/>
      <c r="G39" s="47"/>
      <c r="H39" s="47"/>
      <c r="I39" s="47"/>
      <c r="J39" s="47"/>
      <c r="K39" s="47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3.5" customHeight="1" x14ac:dyDescent="0.2">
      <c r="A40" s="6">
        <v>44137</v>
      </c>
      <c r="B40" s="4" t="s">
        <v>887</v>
      </c>
      <c r="C40" s="47" t="s">
        <v>732</v>
      </c>
      <c r="D40" s="42">
        <v>1014.66</v>
      </c>
      <c r="E40" s="42">
        <v>1014.68</v>
      </c>
      <c r="F40" s="42"/>
      <c r="G40" s="47"/>
      <c r="H40" s="47"/>
      <c r="I40" s="47"/>
      <c r="J40" s="47"/>
      <c r="K40" s="47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3.5" customHeight="1" x14ac:dyDescent="0.2">
      <c r="A41" s="6">
        <v>44137</v>
      </c>
      <c r="B41" s="4" t="s">
        <v>888</v>
      </c>
      <c r="C41" s="47" t="s">
        <v>811</v>
      </c>
      <c r="D41" s="42">
        <v>2841.93</v>
      </c>
      <c r="E41" s="42">
        <v>2841.93</v>
      </c>
      <c r="F41" s="42">
        <v>2841.93</v>
      </c>
      <c r="G41" s="42">
        <v>2841.93</v>
      </c>
      <c r="H41" s="42">
        <v>2841.93</v>
      </c>
      <c r="I41" s="42">
        <v>2841.93</v>
      </c>
      <c r="J41" s="42">
        <v>2841.93</v>
      </c>
      <c r="K41" s="42">
        <v>2841.93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3.5" customHeight="1" x14ac:dyDescent="0.2">
      <c r="A42" s="6">
        <v>44054</v>
      </c>
      <c r="B42" s="4" t="s">
        <v>889</v>
      </c>
      <c r="C42" s="47" t="s">
        <v>760</v>
      </c>
      <c r="D42" s="94">
        <v>237.21</v>
      </c>
      <c r="E42" s="42">
        <v>237</v>
      </c>
      <c r="F42" s="42"/>
      <c r="G42" s="47"/>
      <c r="H42" s="47"/>
      <c r="I42" s="47"/>
      <c r="J42" s="47"/>
      <c r="K42" s="47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3.5" customHeight="1" x14ac:dyDescent="0.2">
      <c r="A43" s="6">
        <v>44047</v>
      </c>
      <c r="B43" s="4" t="s">
        <v>890</v>
      </c>
      <c r="C43" s="47" t="s">
        <v>814</v>
      </c>
      <c r="D43" s="94">
        <v>511.66</v>
      </c>
      <c r="E43" s="42">
        <v>511.7</v>
      </c>
      <c r="F43" s="42"/>
      <c r="G43" s="47"/>
      <c r="H43" s="47"/>
      <c r="I43" s="47"/>
      <c r="J43" s="47"/>
      <c r="K43" s="47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3.5" customHeight="1" x14ac:dyDescent="0.2">
      <c r="A44" s="6">
        <v>44043</v>
      </c>
      <c r="B44" s="4" t="s">
        <v>891</v>
      </c>
      <c r="C44" s="47" t="s">
        <v>694</v>
      </c>
      <c r="D44" s="94">
        <v>1495</v>
      </c>
      <c r="E44" s="94">
        <v>1495</v>
      </c>
      <c r="F44" s="94">
        <v>1495</v>
      </c>
      <c r="G44" s="94">
        <v>1495</v>
      </c>
      <c r="H44" s="94">
        <v>1495</v>
      </c>
      <c r="I44" s="94">
        <v>1495</v>
      </c>
      <c r="J44" s="94">
        <v>1495</v>
      </c>
      <c r="K44" s="94">
        <v>1495</v>
      </c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3.5" customHeight="1" x14ac:dyDescent="0.2">
      <c r="A45" s="6">
        <v>44026</v>
      </c>
      <c r="B45" s="4" t="s">
        <v>892</v>
      </c>
      <c r="C45" s="47" t="s">
        <v>626</v>
      </c>
      <c r="D45" s="94">
        <v>225</v>
      </c>
      <c r="E45" s="94">
        <v>225</v>
      </c>
      <c r="F45" s="94">
        <v>225</v>
      </c>
      <c r="G45" s="94">
        <v>225</v>
      </c>
      <c r="H45" s="94">
        <v>225</v>
      </c>
      <c r="I45" s="94">
        <v>225</v>
      </c>
      <c r="J45" s="94">
        <v>225</v>
      </c>
      <c r="K45" s="47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3.5" customHeight="1" x14ac:dyDescent="0.2">
      <c r="A46" s="6">
        <v>44025</v>
      </c>
      <c r="B46" s="4" t="s">
        <v>893</v>
      </c>
      <c r="C46" s="47" t="s">
        <v>628</v>
      </c>
      <c r="D46" s="94">
        <v>257.69</v>
      </c>
      <c r="E46" s="94">
        <v>257.77999999999997</v>
      </c>
      <c r="F46" s="94">
        <v>257.77999999999997</v>
      </c>
      <c r="G46" s="94">
        <v>257.77999999999997</v>
      </c>
      <c r="H46" s="94">
        <v>257.77999999999997</v>
      </c>
      <c r="I46" s="94">
        <v>257.77999999999997</v>
      </c>
      <c r="J46" s="94">
        <v>257.77999999999997</v>
      </c>
      <c r="K46" s="47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3.5" customHeight="1" x14ac:dyDescent="0.2">
      <c r="A47" s="6">
        <v>44020</v>
      </c>
      <c r="B47" s="4" t="s">
        <v>894</v>
      </c>
      <c r="C47" s="47"/>
      <c r="D47" s="94">
        <v>50</v>
      </c>
      <c r="E47" s="47"/>
      <c r="F47" s="47"/>
      <c r="G47" s="47"/>
      <c r="H47" s="47"/>
      <c r="I47" s="47"/>
      <c r="J47" s="47"/>
      <c r="K47" s="47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3.5" customHeight="1" x14ac:dyDescent="0.2">
      <c r="A48" s="6">
        <v>43966</v>
      </c>
      <c r="B48" s="4" t="s">
        <v>895</v>
      </c>
      <c r="C48" s="47" t="s">
        <v>533</v>
      </c>
      <c r="D48" s="94">
        <v>680</v>
      </c>
      <c r="E48" s="47"/>
      <c r="F48" s="47"/>
      <c r="G48" s="47"/>
      <c r="H48" s="47"/>
      <c r="I48" s="47"/>
      <c r="J48" s="47"/>
      <c r="K48" s="47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3.5" customHeight="1" x14ac:dyDescent="0.2">
      <c r="A49" s="6">
        <v>43963</v>
      </c>
      <c r="B49" s="4" t="s">
        <v>896</v>
      </c>
      <c r="C49" s="47" t="s">
        <v>534</v>
      </c>
      <c r="D49" s="94">
        <v>248.75</v>
      </c>
      <c r="E49" s="47"/>
      <c r="F49" s="47"/>
      <c r="G49" s="47"/>
      <c r="H49" s="47"/>
      <c r="I49" s="47"/>
      <c r="J49" s="47"/>
      <c r="K49" s="47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3.5" customHeight="1" x14ac:dyDescent="0.2">
      <c r="A50" s="6">
        <v>43951</v>
      </c>
      <c r="B50" s="4" t="s">
        <v>897</v>
      </c>
      <c r="C50" s="47" t="s">
        <v>824</v>
      </c>
      <c r="D50" s="94">
        <v>1925.18</v>
      </c>
      <c r="E50" s="94">
        <v>1925.22</v>
      </c>
      <c r="F50" s="94">
        <v>1925.22</v>
      </c>
      <c r="G50" s="94">
        <v>1925.22</v>
      </c>
      <c r="H50" s="47"/>
      <c r="I50" s="47"/>
      <c r="J50" s="47"/>
      <c r="K50" s="47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4.25" customHeight="1" x14ac:dyDescent="0.2">
      <c r="A51" s="13">
        <v>43946</v>
      </c>
      <c r="B51" s="28" t="s">
        <v>898</v>
      </c>
      <c r="C51" s="75" t="s">
        <v>538</v>
      </c>
      <c r="D51" s="96">
        <v>2892.33</v>
      </c>
      <c r="E51" s="96">
        <v>2892.34</v>
      </c>
      <c r="F51" s="96">
        <v>2892.34</v>
      </c>
      <c r="G51" s="96">
        <v>2892.34</v>
      </c>
      <c r="H51" s="96">
        <v>2892.34</v>
      </c>
      <c r="I51" s="96">
        <v>2892.34</v>
      </c>
      <c r="J51" s="94"/>
      <c r="K51" s="94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4.25" customHeight="1" x14ac:dyDescent="0.2">
      <c r="A52" s="6">
        <v>43865</v>
      </c>
      <c r="B52" s="4" t="s">
        <v>899</v>
      </c>
      <c r="C52" s="47" t="s">
        <v>403</v>
      </c>
      <c r="D52" s="94">
        <v>594.08000000000004</v>
      </c>
      <c r="E52" s="42">
        <v>594.08000000000004</v>
      </c>
      <c r="F52" s="47"/>
      <c r="G52" s="47"/>
      <c r="H52" s="47"/>
      <c r="I52" s="47"/>
      <c r="J52" s="47"/>
      <c r="K52" s="47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4.25" customHeight="1" x14ac:dyDescent="0.2">
      <c r="A53" s="6">
        <v>43863</v>
      </c>
      <c r="B53" s="4" t="s">
        <v>900</v>
      </c>
      <c r="C53" s="47"/>
      <c r="D53" s="94">
        <v>61.66</v>
      </c>
      <c r="E53" s="42">
        <v>61.66</v>
      </c>
      <c r="F53" s="47"/>
      <c r="G53" s="47"/>
      <c r="H53" s="47"/>
      <c r="I53" s="47"/>
      <c r="J53" s="47"/>
      <c r="K53" s="47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4.25" customHeight="1" x14ac:dyDescent="0.2">
      <c r="A54" s="6">
        <v>43862</v>
      </c>
      <c r="B54" s="4" t="s">
        <v>901</v>
      </c>
      <c r="C54" s="47" t="s">
        <v>408</v>
      </c>
      <c r="D54" s="94">
        <v>749.91</v>
      </c>
      <c r="E54" s="42">
        <v>749.91</v>
      </c>
      <c r="F54" s="47"/>
      <c r="G54" s="47"/>
      <c r="H54" s="47"/>
      <c r="I54" s="47"/>
      <c r="J54" s="47"/>
      <c r="K54" s="47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4.25" customHeight="1" x14ac:dyDescent="0.2">
      <c r="A55" s="6">
        <v>43849</v>
      </c>
      <c r="B55" s="4" t="s">
        <v>902</v>
      </c>
      <c r="C55" s="47" t="s">
        <v>306</v>
      </c>
      <c r="D55" s="94">
        <v>416.58</v>
      </c>
      <c r="E55" s="47"/>
      <c r="F55" s="47"/>
      <c r="G55" s="47"/>
      <c r="H55" s="47"/>
      <c r="I55" s="47"/>
      <c r="J55" s="47"/>
      <c r="K55" s="47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4.25" customHeight="1" x14ac:dyDescent="0.2">
      <c r="A56" s="6">
        <v>43826</v>
      </c>
      <c r="B56" s="4" t="s">
        <v>903</v>
      </c>
      <c r="C56" s="47" t="s">
        <v>418</v>
      </c>
      <c r="D56" s="94">
        <v>974.55</v>
      </c>
      <c r="E56" s="94">
        <v>974.55</v>
      </c>
      <c r="F56" s="94">
        <v>974.55</v>
      </c>
      <c r="G56" s="94">
        <v>974.55</v>
      </c>
      <c r="H56" s="94">
        <v>974.55</v>
      </c>
      <c r="I56" s="94">
        <v>974.55</v>
      </c>
      <c r="J56" s="94">
        <v>974.55</v>
      </c>
      <c r="K56" s="47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4.25" customHeight="1" x14ac:dyDescent="0.2">
      <c r="A57" s="3" t="s">
        <v>237</v>
      </c>
      <c r="B57" s="4" t="s">
        <v>238</v>
      </c>
      <c r="C57" s="47"/>
      <c r="D57" s="94">
        <v>391.96</v>
      </c>
      <c r="E57" s="94">
        <v>308.31</v>
      </c>
      <c r="F57" s="94">
        <v>308.31</v>
      </c>
      <c r="G57" s="94">
        <v>308.31</v>
      </c>
      <c r="H57" s="94">
        <v>308.31</v>
      </c>
      <c r="I57" s="94">
        <v>308.31</v>
      </c>
      <c r="J57" s="94">
        <v>308.31</v>
      </c>
      <c r="K57" s="47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4.25" customHeight="1" x14ac:dyDescent="0.2">
      <c r="A58" s="3" t="s">
        <v>239</v>
      </c>
      <c r="B58" s="4" t="s">
        <v>148</v>
      </c>
      <c r="C58" s="47"/>
      <c r="D58" s="42">
        <v>605.14</v>
      </c>
      <c r="E58" s="42">
        <v>369</v>
      </c>
      <c r="F58" s="42">
        <v>369</v>
      </c>
      <c r="G58" s="42">
        <v>369</v>
      </c>
      <c r="H58" s="42">
        <v>369</v>
      </c>
      <c r="I58" s="42">
        <v>369</v>
      </c>
      <c r="J58" s="42">
        <v>369</v>
      </c>
      <c r="K58" s="47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4.25" customHeight="1" x14ac:dyDescent="0.2">
      <c r="A59" s="3" t="s">
        <v>246</v>
      </c>
      <c r="B59" s="4" t="s">
        <v>141</v>
      </c>
      <c r="C59" s="47" t="s">
        <v>41</v>
      </c>
      <c r="D59" s="42">
        <v>2351.15</v>
      </c>
      <c r="E59" s="42">
        <v>2036</v>
      </c>
      <c r="F59" s="42">
        <v>2036</v>
      </c>
      <c r="G59" s="42">
        <v>2036</v>
      </c>
      <c r="H59" s="42">
        <v>2036</v>
      </c>
      <c r="I59" s="42">
        <v>2036</v>
      </c>
      <c r="J59" s="42">
        <v>2036</v>
      </c>
      <c r="K59" s="47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4.25" customHeight="1" x14ac:dyDescent="0.2">
      <c r="A60" s="3" t="s">
        <v>246</v>
      </c>
      <c r="B60" s="4" t="s">
        <v>155</v>
      </c>
      <c r="C60" s="47" t="s">
        <v>40</v>
      </c>
      <c r="D60" s="42">
        <v>3203</v>
      </c>
      <c r="E60" s="42">
        <v>3203.9</v>
      </c>
      <c r="F60" s="42">
        <v>3203.9</v>
      </c>
      <c r="G60" s="42">
        <v>3203.9</v>
      </c>
      <c r="H60" s="42">
        <v>3203.9</v>
      </c>
      <c r="I60" s="42">
        <v>3203.9</v>
      </c>
      <c r="J60" s="42">
        <v>3203.9</v>
      </c>
      <c r="K60" s="47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4.25" customHeight="1" x14ac:dyDescent="0.2">
      <c r="A61" s="21" t="s">
        <v>142</v>
      </c>
      <c r="B61" s="22" t="s">
        <v>343</v>
      </c>
      <c r="C61" s="22"/>
      <c r="D61" s="78">
        <f t="shared" ref="D61:K61" si="1">SUM(D19:D60)</f>
        <v>40519.990000000005</v>
      </c>
      <c r="E61" s="78">
        <f t="shared" si="1"/>
        <v>32731.580000000005</v>
      </c>
      <c r="F61" s="78">
        <f t="shared" si="1"/>
        <v>17811.45</v>
      </c>
      <c r="G61" s="78">
        <f t="shared" si="1"/>
        <v>17234.77</v>
      </c>
      <c r="H61" s="78">
        <f t="shared" si="1"/>
        <v>15309.55</v>
      </c>
      <c r="I61" s="78">
        <f t="shared" si="1"/>
        <v>15309.55</v>
      </c>
      <c r="J61" s="78">
        <f t="shared" si="1"/>
        <v>12417.210000000001</v>
      </c>
      <c r="K61" s="78">
        <f t="shared" si="1"/>
        <v>5042.67</v>
      </c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4.2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4.25" customHeight="1" x14ac:dyDescent="0.2">
      <c r="A63" s="1" t="s">
        <v>0</v>
      </c>
      <c r="B63" s="1" t="s">
        <v>1</v>
      </c>
      <c r="C63" s="1" t="s">
        <v>1</v>
      </c>
      <c r="D63" s="171"/>
      <c r="E63" s="47"/>
      <c r="F63" s="47"/>
      <c r="G63" s="47"/>
      <c r="H63" s="47"/>
      <c r="I63" s="47"/>
      <c r="J63" s="47"/>
      <c r="K63" s="47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4.25" customHeight="1" x14ac:dyDescent="0.2">
      <c r="A64" s="6">
        <v>43751</v>
      </c>
      <c r="B64" s="11" t="s">
        <v>904</v>
      </c>
      <c r="C64" s="4" t="s">
        <v>58</v>
      </c>
      <c r="D64" s="97">
        <v>599.94000000000005</v>
      </c>
      <c r="E64" s="97">
        <v>599.94000000000005</v>
      </c>
      <c r="F64" s="97">
        <v>599.94000000000005</v>
      </c>
      <c r="G64" s="97">
        <v>599.94000000000005</v>
      </c>
      <c r="H64" s="47"/>
      <c r="I64" s="47"/>
      <c r="J64" s="47"/>
      <c r="K64" s="47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4.25" customHeight="1" x14ac:dyDescent="0.2">
      <c r="A65" s="13">
        <v>43744</v>
      </c>
      <c r="B65" s="14" t="s">
        <v>905</v>
      </c>
      <c r="C65" s="28" t="s">
        <v>47</v>
      </c>
      <c r="D65" s="109">
        <v>599</v>
      </c>
      <c r="E65" s="69">
        <v>599</v>
      </c>
      <c r="F65" s="69">
        <v>599</v>
      </c>
      <c r="G65" s="69">
        <v>599</v>
      </c>
      <c r="H65" s="69"/>
      <c r="I65" s="75"/>
      <c r="J65" s="75"/>
      <c r="K65" s="75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4.25" customHeight="1" x14ac:dyDescent="0.2">
      <c r="A66" s="6">
        <v>43665</v>
      </c>
      <c r="B66" s="10" t="s">
        <v>906</v>
      </c>
      <c r="C66" s="4" t="s">
        <v>23</v>
      </c>
      <c r="D66" s="174">
        <v>666.61</v>
      </c>
      <c r="E66" s="174">
        <v>666.61</v>
      </c>
      <c r="F66" s="98"/>
      <c r="G66" s="98"/>
      <c r="H66" s="98"/>
      <c r="I66" s="98"/>
      <c r="J66" s="98"/>
      <c r="K66" s="98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4.25" customHeight="1" x14ac:dyDescent="0.2">
      <c r="A67" s="21" t="s">
        <v>77</v>
      </c>
      <c r="B67" s="22" t="s">
        <v>361</v>
      </c>
      <c r="C67" s="90"/>
      <c r="D67" s="91">
        <f t="shared" ref="D67:K67" si="2">SUM(D64:D66)</f>
        <v>1865.5500000000002</v>
      </c>
      <c r="E67" s="91">
        <f t="shared" si="2"/>
        <v>1865.5500000000002</v>
      </c>
      <c r="F67" s="91">
        <f t="shared" si="2"/>
        <v>1198.94</v>
      </c>
      <c r="G67" s="91">
        <f t="shared" si="2"/>
        <v>1198.94</v>
      </c>
      <c r="H67" s="91">
        <f t="shared" si="2"/>
        <v>0</v>
      </c>
      <c r="I67" s="91">
        <f t="shared" si="2"/>
        <v>0</v>
      </c>
      <c r="J67" s="91">
        <f t="shared" si="2"/>
        <v>0</v>
      </c>
      <c r="K67" s="91">
        <f t="shared" si="2"/>
        <v>0</v>
      </c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4.25" customHeight="1" x14ac:dyDescent="0.2">
      <c r="A68" s="24" t="s">
        <v>79</v>
      </c>
      <c r="B68" s="24" t="s">
        <v>79</v>
      </c>
      <c r="C68" s="2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4.25" customHeight="1" x14ac:dyDescent="0.2">
      <c r="A69" s="1" t="s">
        <v>0</v>
      </c>
      <c r="B69" s="1" t="s">
        <v>113</v>
      </c>
      <c r="C69" s="110" t="s">
        <v>1</v>
      </c>
      <c r="D69" s="169" t="s">
        <v>197</v>
      </c>
      <c r="E69" s="169" t="s">
        <v>296</v>
      </c>
      <c r="F69" s="169" t="s">
        <v>297</v>
      </c>
      <c r="G69" s="169" t="s">
        <v>298</v>
      </c>
      <c r="H69" s="169" t="s">
        <v>299</v>
      </c>
      <c r="I69" s="169" t="s">
        <v>300</v>
      </c>
      <c r="J69" s="169" t="s">
        <v>301</v>
      </c>
      <c r="K69" s="169" t="s">
        <v>302</v>
      </c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4.25" customHeight="1" x14ac:dyDescent="0.2">
      <c r="A70" s="6">
        <v>44557</v>
      </c>
      <c r="B70" s="4" t="s">
        <v>907</v>
      </c>
      <c r="C70" s="35"/>
      <c r="D70" s="66">
        <v>1350</v>
      </c>
      <c r="E70" s="66"/>
      <c r="F70" s="66"/>
      <c r="G70" s="66"/>
      <c r="H70" s="66"/>
      <c r="I70" s="118"/>
      <c r="J70" s="47"/>
      <c r="K70" s="47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4.25" customHeight="1" x14ac:dyDescent="0.2">
      <c r="A71" s="6">
        <v>44556</v>
      </c>
      <c r="B71" s="4" t="s">
        <v>364</v>
      </c>
      <c r="C71" s="35"/>
      <c r="D71" s="66">
        <v>966</v>
      </c>
      <c r="E71" s="66"/>
      <c r="F71" s="66"/>
      <c r="G71" s="66"/>
      <c r="H71" s="66"/>
      <c r="I71" s="118"/>
      <c r="J71" s="47"/>
      <c r="K71" s="47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4.25" customHeight="1" x14ac:dyDescent="0.2">
      <c r="A72" s="6">
        <v>44189</v>
      </c>
      <c r="B72" s="4" t="s">
        <v>600</v>
      </c>
      <c r="C72" s="35"/>
      <c r="D72" s="66">
        <v>500</v>
      </c>
      <c r="E72" s="66"/>
      <c r="F72" s="66"/>
      <c r="G72" s="66"/>
      <c r="H72" s="66"/>
      <c r="I72" s="118"/>
      <c r="J72" s="47"/>
      <c r="K72" s="47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4.25" customHeight="1" x14ac:dyDescent="0.2">
      <c r="A73" s="6">
        <v>44188</v>
      </c>
      <c r="B73" s="4" t="s">
        <v>908</v>
      </c>
      <c r="C73" s="35"/>
      <c r="D73" s="66">
        <v>366.7</v>
      </c>
      <c r="E73" s="66">
        <v>366.7</v>
      </c>
      <c r="F73" s="66">
        <v>366.7</v>
      </c>
      <c r="G73" s="66">
        <v>366.7</v>
      </c>
      <c r="H73" s="66">
        <v>366.7</v>
      </c>
      <c r="I73" s="66">
        <v>366.7</v>
      </c>
      <c r="J73" s="47"/>
      <c r="K73" s="47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4.25" customHeight="1" x14ac:dyDescent="0.2">
      <c r="A74" s="6">
        <v>44187</v>
      </c>
      <c r="B74" s="4" t="s">
        <v>909</v>
      </c>
      <c r="C74" s="35"/>
      <c r="D74" s="66">
        <v>424.34</v>
      </c>
      <c r="E74" s="66">
        <v>424.34</v>
      </c>
      <c r="F74" s="66">
        <v>424.34</v>
      </c>
      <c r="G74" s="66"/>
      <c r="H74" s="66"/>
      <c r="I74" s="118"/>
      <c r="J74" s="47"/>
      <c r="K74" s="47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4.25" customHeight="1" x14ac:dyDescent="0.2">
      <c r="A75" s="6">
        <v>44184</v>
      </c>
      <c r="B75" s="4" t="s">
        <v>725</v>
      </c>
      <c r="C75" s="35"/>
      <c r="D75" s="66">
        <v>814.99</v>
      </c>
      <c r="E75" s="66"/>
      <c r="F75" s="66"/>
      <c r="G75" s="66"/>
      <c r="H75" s="66"/>
      <c r="I75" s="118"/>
      <c r="J75" s="47"/>
      <c r="K75" s="47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4.25" customHeight="1" x14ac:dyDescent="0.2">
      <c r="A76" s="6">
        <v>44183</v>
      </c>
      <c r="B76" s="4" t="s">
        <v>910</v>
      </c>
      <c r="C76" s="35"/>
      <c r="D76" s="66">
        <v>863.34</v>
      </c>
      <c r="E76" s="66">
        <v>863.34</v>
      </c>
      <c r="F76" s="66">
        <v>863.34</v>
      </c>
      <c r="G76" s="66"/>
      <c r="H76" s="66"/>
      <c r="I76" s="118"/>
      <c r="J76" s="47"/>
      <c r="K76" s="47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4.25" customHeight="1" x14ac:dyDescent="0.2">
      <c r="A77" s="6">
        <v>44179</v>
      </c>
      <c r="B77" s="4" t="s">
        <v>373</v>
      </c>
      <c r="C77" s="35"/>
      <c r="D77" s="66">
        <v>550</v>
      </c>
      <c r="E77" s="66"/>
      <c r="F77" s="66"/>
      <c r="G77" s="66"/>
      <c r="H77" s="66"/>
      <c r="I77" s="118"/>
      <c r="J77" s="47"/>
      <c r="K77" s="47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4.25" customHeight="1" x14ac:dyDescent="0.2">
      <c r="A78" s="6">
        <v>44177</v>
      </c>
      <c r="B78" s="4" t="s">
        <v>911</v>
      </c>
      <c r="C78" s="35"/>
      <c r="D78" s="66">
        <v>900</v>
      </c>
      <c r="E78" s="66"/>
      <c r="F78" s="66"/>
      <c r="G78" s="66"/>
      <c r="H78" s="66"/>
      <c r="I78" s="118"/>
      <c r="J78" s="47"/>
      <c r="K78" s="47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4.25" customHeight="1" x14ac:dyDescent="0.2">
      <c r="A79" s="6">
        <v>44177</v>
      </c>
      <c r="B79" s="4" t="s">
        <v>912</v>
      </c>
      <c r="C79" s="35"/>
      <c r="D79" s="66">
        <v>733.35</v>
      </c>
      <c r="E79" s="66">
        <v>733.35</v>
      </c>
      <c r="F79" s="66">
        <v>733.35</v>
      </c>
      <c r="G79" s="66">
        <v>733.35</v>
      </c>
      <c r="H79" s="66">
        <v>733.35</v>
      </c>
      <c r="I79" s="118">
        <v>733.35</v>
      </c>
      <c r="J79" s="47"/>
      <c r="K79" s="47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4.25" customHeight="1" x14ac:dyDescent="0.2">
      <c r="A80" s="6">
        <v>44177</v>
      </c>
      <c r="B80" s="4" t="s">
        <v>913</v>
      </c>
      <c r="C80" s="35"/>
      <c r="D80" s="66">
        <v>589.88</v>
      </c>
      <c r="E80" s="66"/>
      <c r="F80" s="66"/>
      <c r="G80" s="66"/>
      <c r="H80" s="66"/>
      <c r="I80" s="118"/>
      <c r="J80" s="47"/>
      <c r="K80" s="47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4.25" customHeight="1" x14ac:dyDescent="0.2">
      <c r="A81" s="6">
        <v>44177</v>
      </c>
      <c r="B81" s="4" t="s">
        <v>94</v>
      </c>
      <c r="C81" s="35"/>
      <c r="D81" s="66">
        <v>949.68</v>
      </c>
      <c r="E81" s="66">
        <v>949.68</v>
      </c>
      <c r="F81" s="66">
        <v>949.68</v>
      </c>
      <c r="G81" s="66"/>
      <c r="H81" s="66"/>
      <c r="I81" s="118"/>
      <c r="J81" s="47"/>
      <c r="K81" s="47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4.25" customHeight="1" x14ac:dyDescent="0.2">
      <c r="A82" s="6">
        <v>44171</v>
      </c>
      <c r="B82" s="4" t="s">
        <v>539</v>
      </c>
      <c r="C82" s="35"/>
      <c r="D82" s="66">
        <v>3712.41</v>
      </c>
      <c r="E82" s="66"/>
      <c r="F82" s="66"/>
      <c r="G82" s="66"/>
      <c r="H82" s="66"/>
      <c r="I82" s="118"/>
      <c r="J82" s="47"/>
      <c r="K82" s="47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4.25" customHeight="1" x14ac:dyDescent="0.2">
      <c r="A83" s="6">
        <v>44170</v>
      </c>
      <c r="B83" s="4" t="s">
        <v>94</v>
      </c>
      <c r="C83" s="35"/>
      <c r="D83" s="66">
        <v>473</v>
      </c>
      <c r="E83" s="66">
        <v>473</v>
      </c>
      <c r="F83" s="66">
        <v>473</v>
      </c>
      <c r="G83" s="66"/>
      <c r="H83" s="66"/>
      <c r="I83" s="118"/>
      <c r="J83" s="47"/>
      <c r="K83" s="47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4.25" customHeight="1" x14ac:dyDescent="0.2">
      <c r="A84" s="6">
        <v>44170</v>
      </c>
      <c r="B84" s="4" t="s">
        <v>914</v>
      </c>
      <c r="C84" s="35"/>
      <c r="D84" s="66">
        <v>1600</v>
      </c>
      <c r="E84" s="66"/>
      <c r="F84" s="66"/>
      <c r="G84" s="66"/>
      <c r="H84" s="66"/>
      <c r="I84" s="118"/>
      <c r="J84" s="47"/>
      <c r="K84" s="47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4.25" customHeight="1" x14ac:dyDescent="0.2">
      <c r="A85" s="6">
        <v>44169</v>
      </c>
      <c r="B85" s="4" t="s">
        <v>915</v>
      </c>
      <c r="C85" s="35"/>
      <c r="D85" s="66">
        <v>999</v>
      </c>
      <c r="E85" s="66">
        <v>999</v>
      </c>
      <c r="F85" s="66">
        <v>999</v>
      </c>
      <c r="G85" s="66"/>
      <c r="H85" s="66"/>
      <c r="I85" s="118"/>
      <c r="J85" s="47"/>
      <c r="K85" s="47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4.25" customHeight="1" x14ac:dyDescent="0.2">
      <c r="A86" s="6">
        <v>44162</v>
      </c>
      <c r="B86" s="4" t="s">
        <v>907</v>
      </c>
      <c r="C86" s="35"/>
      <c r="D86" s="66">
        <v>1080</v>
      </c>
      <c r="E86" s="66"/>
      <c r="F86" s="66"/>
      <c r="G86" s="66"/>
      <c r="H86" s="66"/>
      <c r="I86" s="118"/>
      <c r="J86" s="47"/>
      <c r="K86" s="47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4.25" customHeight="1" x14ac:dyDescent="0.2">
      <c r="A87" s="6">
        <v>44162</v>
      </c>
      <c r="B87" s="4" t="s">
        <v>916</v>
      </c>
      <c r="C87" s="35"/>
      <c r="D87" s="66">
        <v>1220</v>
      </c>
      <c r="E87" s="66">
        <v>1220</v>
      </c>
      <c r="F87" s="66">
        <v>1220</v>
      </c>
      <c r="G87" s="66">
        <v>1220</v>
      </c>
      <c r="H87" s="66">
        <v>1220</v>
      </c>
      <c r="I87" s="118">
        <v>1220</v>
      </c>
      <c r="J87" s="47"/>
      <c r="K87" s="47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4.25" customHeight="1" x14ac:dyDescent="0.2">
      <c r="A88" s="6">
        <v>44159</v>
      </c>
      <c r="B88" s="4" t="s">
        <v>917</v>
      </c>
      <c r="C88" s="35"/>
      <c r="D88" s="66">
        <v>169</v>
      </c>
      <c r="E88" s="66">
        <v>169</v>
      </c>
      <c r="F88" s="66"/>
      <c r="G88" s="66"/>
      <c r="H88" s="66"/>
      <c r="I88" s="66"/>
      <c r="J88" s="181"/>
      <c r="K88" s="181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4.25" customHeight="1" x14ac:dyDescent="0.2">
      <c r="A89" s="6">
        <v>44152</v>
      </c>
      <c r="B89" s="4" t="s">
        <v>918</v>
      </c>
      <c r="C89" s="35"/>
      <c r="D89" s="66">
        <v>379.33</v>
      </c>
      <c r="E89" s="66">
        <v>379.34</v>
      </c>
      <c r="F89" s="47"/>
      <c r="G89" s="47"/>
      <c r="H89" s="47"/>
      <c r="I89" s="47"/>
      <c r="J89" s="47"/>
      <c r="K89" s="47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4.25" customHeight="1" x14ac:dyDescent="0.2">
      <c r="A90" s="6">
        <v>44149</v>
      </c>
      <c r="B90" s="4" t="s">
        <v>919</v>
      </c>
      <c r="C90" s="35"/>
      <c r="D90" s="66">
        <v>841.33</v>
      </c>
      <c r="E90" s="66">
        <v>841.34</v>
      </c>
      <c r="F90" s="47"/>
      <c r="G90" s="47"/>
      <c r="H90" s="47"/>
      <c r="I90" s="47"/>
      <c r="J90" s="47"/>
      <c r="K90" s="47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4.25" customHeight="1" x14ac:dyDescent="0.2">
      <c r="A91" s="6">
        <v>44143</v>
      </c>
      <c r="B91" s="4" t="s">
        <v>844</v>
      </c>
      <c r="C91" s="35"/>
      <c r="D91" s="66"/>
      <c r="E91" s="47"/>
      <c r="F91" s="47"/>
      <c r="G91" s="47"/>
      <c r="H91" s="47"/>
      <c r="I91" s="47"/>
      <c r="J91" s="47"/>
      <c r="K91" s="47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4.25" customHeight="1" x14ac:dyDescent="0.2">
      <c r="A92" s="6">
        <v>44138</v>
      </c>
      <c r="B92" s="4" t="s">
        <v>454</v>
      </c>
      <c r="C92" s="35"/>
      <c r="D92" s="66">
        <v>583.33000000000004</v>
      </c>
      <c r="E92" s="66">
        <v>583.35</v>
      </c>
      <c r="F92" s="66">
        <v>583.35</v>
      </c>
      <c r="G92" s="66">
        <v>583.35</v>
      </c>
      <c r="H92" s="66">
        <v>583.35</v>
      </c>
      <c r="I92" s="47"/>
      <c r="J92" s="47"/>
      <c r="K92" s="47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4.25" customHeight="1" x14ac:dyDescent="0.2">
      <c r="A93" s="6">
        <v>44112</v>
      </c>
      <c r="B93" s="4" t="s">
        <v>920</v>
      </c>
      <c r="C93" s="35"/>
      <c r="D93" s="66">
        <v>563.33000000000004</v>
      </c>
      <c r="E93" s="47"/>
      <c r="F93" s="47"/>
      <c r="G93" s="47"/>
      <c r="H93" s="47"/>
      <c r="I93" s="47"/>
      <c r="J93" s="47"/>
      <c r="K93" s="47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4.25" customHeight="1" x14ac:dyDescent="0.2">
      <c r="A94" s="6">
        <v>44058</v>
      </c>
      <c r="B94" s="35" t="s">
        <v>921</v>
      </c>
      <c r="C94" s="81"/>
      <c r="D94" s="118">
        <v>279</v>
      </c>
      <c r="E94" s="66">
        <v>279</v>
      </c>
      <c r="F94" s="47"/>
      <c r="G94" s="47"/>
      <c r="H94" s="47"/>
      <c r="I94" s="47"/>
      <c r="J94" s="47"/>
      <c r="K94" s="47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4.25" customHeight="1" x14ac:dyDescent="0.2">
      <c r="A95" s="6">
        <v>44045</v>
      </c>
      <c r="B95" s="35" t="s">
        <v>709</v>
      </c>
      <c r="C95" s="81"/>
      <c r="D95" s="118">
        <v>359.16</v>
      </c>
      <c r="E95" s="47"/>
      <c r="F95" s="47"/>
      <c r="G95" s="47"/>
      <c r="H95" s="47"/>
      <c r="I95" s="47"/>
      <c r="J95" s="47"/>
      <c r="K95" s="47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4.25" customHeight="1" x14ac:dyDescent="0.2">
      <c r="A96" s="6">
        <v>44043</v>
      </c>
      <c r="B96" s="35" t="s">
        <v>922</v>
      </c>
      <c r="C96" s="81"/>
      <c r="D96" s="118">
        <v>671.95</v>
      </c>
      <c r="E96" s="66">
        <v>671.95</v>
      </c>
      <c r="F96" s="47"/>
      <c r="G96" s="47"/>
      <c r="H96" s="47"/>
      <c r="I96" s="47"/>
      <c r="J96" s="47"/>
      <c r="K96" s="47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4.25" customHeight="1" x14ac:dyDescent="0.2">
      <c r="A97" s="6">
        <v>44020</v>
      </c>
      <c r="B97" s="35" t="s">
        <v>923</v>
      </c>
      <c r="C97" s="81"/>
      <c r="D97" s="118">
        <v>747.31</v>
      </c>
      <c r="E97" s="47"/>
      <c r="F97" s="47"/>
      <c r="G97" s="47"/>
      <c r="H97" s="47"/>
      <c r="I97" s="47"/>
      <c r="J97" s="47"/>
      <c r="K97" s="47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4.25" customHeight="1" x14ac:dyDescent="0.2">
      <c r="A98" s="3" t="s">
        <v>606</v>
      </c>
      <c r="B98" s="35" t="s">
        <v>924</v>
      </c>
      <c r="C98" s="81"/>
      <c r="D98" s="118">
        <v>384.58</v>
      </c>
      <c r="E98" s="118">
        <v>384.58</v>
      </c>
      <c r="F98" s="118">
        <v>384.58</v>
      </c>
      <c r="G98" s="118">
        <v>384.58</v>
      </c>
      <c r="H98" s="118">
        <v>384.58</v>
      </c>
      <c r="I98" s="118">
        <v>384.58</v>
      </c>
      <c r="J98" s="47"/>
      <c r="K98" s="47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4.25" customHeight="1" x14ac:dyDescent="0.2">
      <c r="A99" s="83" t="s">
        <v>282</v>
      </c>
      <c r="B99" s="84" t="s">
        <v>99</v>
      </c>
      <c r="C99" s="84"/>
      <c r="D99" s="78">
        <f t="shared" ref="D99:K99" si="3">SUM(D70:D98)</f>
        <v>23071.010000000013</v>
      </c>
      <c r="E99" s="78">
        <f t="shared" si="3"/>
        <v>9337.9700000000012</v>
      </c>
      <c r="F99" s="78">
        <f t="shared" si="3"/>
        <v>6997.34</v>
      </c>
      <c r="G99" s="78">
        <f t="shared" si="3"/>
        <v>3287.98</v>
      </c>
      <c r="H99" s="78">
        <f t="shared" si="3"/>
        <v>3287.98</v>
      </c>
      <c r="I99" s="78">
        <f t="shared" si="3"/>
        <v>2704.63</v>
      </c>
      <c r="J99" s="78">
        <f t="shared" si="3"/>
        <v>0</v>
      </c>
      <c r="K99" s="78">
        <f t="shared" si="3"/>
        <v>0</v>
      </c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4.25" customHeight="1" x14ac:dyDescent="0.2">
      <c r="A100" s="62"/>
      <c r="B100" s="62"/>
      <c r="C100" s="6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4.25" customHeight="1" x14ac:dyDescent="0.2">
      <c r="A101" s="1" t="s">
        <v>0</v>
      </c>
      <c r="B101" s="1" t="s">
        <v>1</v>
      </c>
      <c r="C101" s="1"/>
      <c r="D101" s="171"/>
      <c r="E101" s="47"/>
      <c r="F101" s="47"/>
      <c r="G101" s="47"/>
      <c r="H101" s="47"/>
      <c r="I101" s="47"/>
      <c r="J101" s="47"/>
      <c r="K101" s="47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4.25" customHeight="1" x14ac:dyDescent="0.2">
      <c r="A102" s="6">
        <v>43878</v>
      </c>
      <c r="B102" s="7" t="s">
        <v>925</v>
      </c>
      <c r="C102" s="7"/>
      <c r="D102" s="170">
        <v>529.28</v>
      </c>
      <c r="E102" s="170">
        <v>529.28</v>
      </c>
      <c r="F102" s="47"/>
      <c r="G102" s="47"/>
      <c r="H102" s="47"/>
      <c r="I102" s="47"/>
      <c r="J102" s="47"/>
      <c r="K102" s="47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4.25" customHeight="1" x14ac:dyDescent="0.2">
      <c r="A103" s="6">
        <v>43829</v>
      </c>
      <c r="B103" s="7" t="s">
        <v>926</v>
      </c>
      <c r="C103" s="7"/>
      <c r="D103" s="89">
        <v>73.33</v>
      </c>
      <c r="E103" s="98"/>
      <c r="F103" s="98"/>
      <c r="G103" s="98"/>
      <c r="H103" s="98"/>
      <c r="I103" s="98"/>
      <c r="J103" s="98"/>
      <c r="K103" s="98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4.25" customHeight="1" x14ac:dyDescent="0.2">
      <c r="A104" s="21" t="s">
        <v>86</v>
      </c>
      <c r="B104" s="22" t="s">
        <v>87</v>
      </c>
      <c r="C104" s="90"/>
      <c r="D104" s="91">
        <f t="shared" ref="D104:K104" si="4">SUM(D102:D103)</f>
        <v>602.61</v>
      </c>
      <c r="E104" s="91">
        <f t="shared" si="4"/>
        <v>529.28</v>
      </c>
      <c r="F104" s="91">
        <f t="shared" si="4"/>
        <v>0</v>
      </c>
      <c r="G104" s="91">
        <f t="shared" si="4"/>
        <v>0</v>
      </c>
      <c r="H104" s="91">
        <f t="shared" si="4"/>
        <v>0</v>
      </c>
      <c r="I104" s="91">
        <f t="shared" si="4"/>
        <v>0</v>
      </c>
      <c r="J104" s="91">
        <f t="shared" si="4"/>
        <v>0</v>
      </c>
      <c r="K104" s="91">
        <f t="shared" si="4"/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4.25" customHeight="1" x14ac:dyDescent="0.2">
      <c r="A105" s="24" t="s">
        <v>79</v>
      </c>
      <c r="B105" s="24" t="s">
        <v>79</v>
      </c>
      <c r="C105" s="24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4.25" customHeight="1" x14ac:dyDescent="0.2">
      <c r="A106" s="1" t="s">
        <v>0</v>
      </c>
      <c r="B106" s="1" t="s">
        <v>1</v>
      </c>
      <c r="C106" s="1" t="s">
        <v>1</v>
      </c>
      <c r="D106" s="171"/>
      <c r="E106" s="47"/>
      <c r="F106" s="47"/>
      <c r="G106" s="47"/>
      <c r="H106" s="47"/>
      <c r="I106" s="47"/>
      <c r="J106" s="47"/>
      <c r="K106" s="47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4.25" customHeight="1" x14ac:dyDescent="0.2">
      <c r="A107" s="3" t="s">
        <v>90</v>
      </c>
      <c r="B107" s="10" t="s">
        <v>835</v>
      </c>
      <c r="C107" s="10" t="s">
        <v>92</v>
      </c>
      <c r="D107" s="101">
        <v>816.61</v>
      </c>
      <c r="E107" s="100">
        <v>816.61</v>
      </c>
      <c r="F107" s="100">
        <v>816.61</v>
      </c>
      <c r="G107" s="100"/>
      <c r="H107" s="100"/>
      <c r="I107" s="100"/>
      <c r="J107" s="100"/>
      <c r="K107" s="100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4.25" customHeight="1" x14ac:dyDescent="0.2">
      <c r="A108" s="21" t="s">
        <v>98</v>
      </c>
      <c r="B108" s="22" t="s">
        <v>381</v>
      </c>
      <c r="C108" s="90"/>
      <c r="D108" s="91">
        <f t="shared" ref="D108:K108" si="5">SUM(D107)</f>
        <v>816.61</v>
      </c>
      <c r="E108" s="91">
        <f t="shared" si="5"/>
        <v>816.61</v>
      </c>
      <c r="F108" s="91">
        <f t="shared" si="5"/>
        <v>816.61</v>
      </c>
      <c r="G108" s="91">
        <f t="shared" si="5"/>
        <v>0</v>
      </c>
      <c r="H108" s="91">
        <f t="shared" si="5"/>
        <v>0</v>
      </c>
      <c r="I108" s="91">
        <f t="shared" si="5"/>
        <v>0</v>
      </c>
      <c r="J108" s="91">
        <f t="shared" si="5"/>
        <v>0</v>
      </c>
      <c r="K108" s="91">
        <f t="shared" si="5"/>
        <v>0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4.25" customHeight="1" x14ac:dyDescent="0.2">
      <c r="A109" s="24" t="s">
        <v>79</v>
      </c>
      <c r="B109" s="24" t="s">
        <v>79</v>
      </c>
      <c r="C109" s="24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4.25" customHeight="1" x14ac:dyDescent="0.2">
      <c r="A110" s="1" t="s">
        <v>0</v>
      </c>
      <c r="B110" s="1" t="s">
        <v>1</v>
      </c>
      <c r="C110" s="1"/>
      <c r="D110" s="171"/>
      <c r="E110" s="47"/>
      <c r="F110" s="47"/>
      <c r="G110" s="47"/>
      <c r="H110" s="47"/>
      <c r="I110" s="47"/>
      <c r="J110" s="47"/>
      <c r="K110" s="47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4.25" customHeight="1" x14ac:dyDescent="0.2">
      <c r="A111" s="6"/>
      <c r="B111" s="19"/>
      <c r="C111" s="19"/>
      <c r="D111" s="175"/>
      <c r="E111" s="47"/>
      <c r="F111" s="47"/>
      <c r="G111" s="47"/>
      <c r="H111" s="47"/>
      <c r="I111" s="47"/>
      <c r="J111" s="47"/>
      <c r="K111" s="47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4.25" customHeight="1" x14ac:dyDescent="0.2">
      <c r="A112" s="21" t="s">
        <v>104</v>
      </c>
      <c r="B112" s="22" t="s">
        <v>105</v>
      </c>
      <c r="C112" s="22"/>
      <c r="D112" s="59">
        <f t="shared" ref="D112:K112" si="6">SUM(D111)</f>
        <v>0</v>
      </c>
      <c r="E112" s="59">
        <f t="shared" si="6"/>
        <v>0</v>
      </c>
      <c r="F112" s="59">
        <f t="shared" si="6"/>
        <v>0</v>
      </c>
      <c r="G112" s="59">
        <f t="shared" si="6"/>
        <v>0</v>
      </c>
      <c r="H112" s="59">
        <f t="shared" si="6"/>
        <v>0</v>
      </c>
      <c r="I112" s="59">
        <f t="shared" si="6"/>
        <v>0</v>
      </c>
      <c r="J112" s="59">
        <f t="shared" si="6"/>
        <v>0</v>
      </c>
      <c r="K112" s="59">
        <f t="shared" si="6"/>
        <v>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4.25" customHeight="1" x14ac:dyDescent="0.2">
      <c r="A114" s="1" t="s">
        <v>0</v>
      </c>
      <c r="B114" s="1" t="s">
        <v>1</v>
      </c>
      <c r="C114" s="1"/>
      <c r="D114" s="171"/>
      <c r="E114" s="47"/>
      <c r="F114" s="47"/>
      <c r="G114" s="47"/>
      <c r="H114" s="47"/>
      <c r="I114" s="47"/>
      <c r="J114" s="47"/>
      <c r="K114" s="47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4.25" customHeight="1" x14ac:dyDescent="0.2">
      <c r="A115" s="1"/>
      <c r="B115" s="11" t="s">
        <v>194</v>
      </c>
      <c r="C115" s="1"/>
      <c r="D115" s="171"/>
      <c r="E115" s="47"/>
      <c r="F115" s="47"/>
      <c r="G115" s="47"/>
      <c r="H115" s="47"/>
      <c r="I115" s="47"/>
      <c r="J115" s="47"/>
      <c r="K115" s="47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4.25" customHeight="1" x14ac:dyDescent="0.2">
      <c r="A116" s="1"/>
      <c r="B116" s="85" t="s">
        <v>674</v>
      </c>
      <c r="C116" s="1"/>
      <c r="D116" s="171">
        <v>85.98</v>
      </c>
      <c r="E116" s="47"/>
      <c r="F116" s="47"/>
      <c r="G116" s="47"/>
      <c r="H116" s="47"/>
      <c r="I116" s="47"/>
      <c r="J116" s="47"/>
      <c r="K116" s="47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4.25" customHeight="1" x14ac:dyDescent="0.2">
      <c r="A117" s="6"/>
      <c r="B117" s="11" t="s">
        <v>106</v>
      </c>
      <c r="C117" s="11"/>
      <c r="D117" s="171">
        <v>1153.53</v>
      </c>
      <c r="E117" s="47"/>
      <c r="F117" s="47"/>
      <c r="G117" s="47"/>
      <c r="H117" s="47"/>
      <c r="I117" s="47"/>
      <c r="J117" s="47"/>
      <c r="K117" s="47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4.25" customHeight="1" x14ac:dyDescent="0.2">
      <c r="A118" s="6"/>
      <c r="B118" s="11" t="s">
        <v>195</v>
      </c>
      <c r="C118" s="11"/>
      <c r="D118" s="171">
        <v>128.49</v>
      </c>
      <c r="E118" s="47"/>
      <c r="F118" s="47"/>
      <c r="G118" s="47"/>
      <c r="H118" s="47"/>
      <c r="I118" s="47"/>
      <c r="J118" s="47"/>
      <c r="K118" s="47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4.25" customHeight="1" x14ac:dyDescent="0.2">
      <c r="A119" s="6"/>
      <c r="B119" s="11" t="s">
        <v>196</v>
      </c>
      <c r="C119" s="11"/>
      <c r="D119" s="171">
        <v>26.98</v>
      </c>
      <c r="E119" s="47"/>
      <c r="F119" s="47"/>
      <c r="G119" s="47"/>
      <c r="H119" s="47"/>
      <c r="I119" s="47"/>
      <c r="J119" s="47"/>
      <c r="K119" s="47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4.25" customHeight="1" x14ac:dyDescent="0.2">
      <c r="A120" s="6"/>
      <c r="B120" s="11" t="s">
        <v>385</v>
      </c>
      <c r="C120" s="11"/>
      <c r="D120" s="171">
        <v>146.66999999999999</v>
      </c>
      <c r="E120" s="47"/>
      <c r="F120" s="47"/>
      <c r="G120" s="47"/>
      <c r="H120" s="47"/>
      <c r="I120" s="47"/>
      <c r="J120" s="47"/>
      <c r="K120" s="47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4.25" customHeight="1" x14ac:dyDescent="0.2">
      <c r="A121" s="6"/>
      <c r="B121" s="11" t="s">
        <v>859</v>
      </c>
      <c r="C121" s="11"/>
      <c r="D121" s="171">
        <v>125.71</v>
      </c>
      <c r="E121" s="47"/>
      <c r="F121" s="47"/>
      <c r="G121" s="47"/>
      <c r="H121" s="47"/>
      <c r="I121" s="47"/>
      <c r="J121" s="47"/>
      <c r="K121" s="47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4.25" customHeight="1" x14ac:dyDescent="0.2">
      <c r="A122" s="6"/>
      <c r="B122" s="11" t="s">
        <v>675</v>
      </c>
      <c r="C122" s="11"/>
      <c r="D122" s="171"/>
      <c r="E122" s="47"/>
      <c r="F122" s="47"/>
      <c r="G122" s="47"/>
      <c r="H122" s="47"/>
      <c r="I122" s="47"/>
      <c r="J122" s="47"/>
      <c r="K122" s="47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4.25" customHeight="1" x14ac:dyDescent="0.2">
      <c r="A123" s="21"/>
      <c r="B123" s="22" t="s">
        <v>108</v>
      </c>
      <c r="C123" s="22"/>
      <c r="D123" s="59">
        <f t="shared" ref="D123:K123" si="7">SUM(D115:D122)</f>
        <v>1667.3600000000001</v>
      </c>
      <c r="E123" s="59">
        <f t="shared" si="7"/>
        <v>0</v>
      </c>
      <c r="F123" s="59">
        <f t="shared" si="7"/>
        <v>0</v>
      </c>
      <c r="G123" s="59">
        <f t="shared" si="7"/>
        <v>0</v>
      </c>
      <c r="H123" s="59">
        <f t="shared" si="7"/>
        <v>0</v>
      </c>
      <c r="I123" s="59">
        <f t="shared" si="7"/>
        <v>0</v>
      </c>
      <c r="J123" s="59">
        <f t="shared" si="7"/>
        <v>0</v>
      </c>
      <c r="K123" s="59">
        <f t="shared" si="7"/>
        <v>0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4.25" customHeight="1" x14ac:dyDescent="0.25">
      <c r="A125" s="2"/>
      <c r="B125" s="2"/>
      <c r="C125" s="38" t="s">
        <v>109</v>
      </c>
      <c r="D125" s="60">
        <f t="shared" ref="D125:K125" si="8">D67+D99+D104+D108+D112+D123+D61+D16</f>
        <v>78055.540000000023</v>
      </c>
      <c r="E125" s="60">
        <f t="shared" si="8"/>
        <v>51724.990000000005</v>
      </c>
      <c r="F125" s="60">
        <f t="shared" si="8"/>
        <v>32703.640000000003</v>
      </c>
      <c r="G125" s="60">
        <f t="shared" si="8"/>
        <v>22487.010000000002</v>
      </c>
      <c r="H125" s="60">
        <f t="shared" si="8"/>
        <v>19362.849999999999</v>
      </c>
      <c r="I125" s="60">
        <f t="shared" si="8"/>
        <v>18779.5</v>
      </c>
      <c r="J125" s="60">
        <f t="shared" si="8"/>
        <v>12917.53</v>
      </c>
      <c r="K125" s="60">
        <f t="shared" si="8"/>
        <v>5042.67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4.25" customHeight="1" x14ac:dyDescent="0.2">
      <c r="A127" s="2"/>
      <c r="B127" s="2"/>
      <c r="C127" s="2" t="s">
        <v>110</v>
      </c>
      <c r="D127" s="58">
        <f>D16-1500</f>
        <v>8012.4100000000017</v>
      </c>
      <c r="E127" s="58">
        <f t="shared" ref="E127:F127" si="9">E16-1200</f>
        <v>5244</v>
      </c>
      <c r="F127" s="58">
        <f t="shared" si="9"/>
        <v>4679.3</v>
      </c>
      <c r="G127" s="58">
        <f t="shared" ref="G127:K127" si="10">G16</f>
        <v>765.32</v>
      </c>
      <c r="H127" s="58">
        <f t="shared" si="10"/>
        <v>765.32</v>
      </c>
      <c r="I127" s="58">
        <f t="shared" si="10"/>
        <v>765.32</v>
      </c>
      <c r="J127" s="58">
        <f t="shared" si="10"/>
        <v>500.32000000000005</v>
      </c>
      <c r="K127" s="58">
        <f t="shared" si="10"/>
        <v>0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4.25" customHeight="1" x14ac:dyDescent="0.2">
      <c r="A128" s="2"/>
      <c r="B128" s="2"/>
      <c r="C128" s="2" t="s">
        <v>111</v>
      </c>
      <c r="D128" s="49">
        <f>+D22+D24+D65+D99+D108+1250+600</f>
        <v>26336.620000000014</v>
      </c>
      <c r="E128" s="49">
        <f t="shared" ref="E128:F128" si="11">E65+E99+E108+1250+600</f>
        <v>12603.580000000002</v>
      </c>
      <c r="F128" s="49">
        <f t="shared" si="11"/>
        <v>10262.950000000001</v>
      </c>
      <c r="G128" s="49">
        <f t="shared" ref="G128:K128" si="12">G65+G99+G108+1250</f>
        <v>5136.9799999999996</v>
      </c>
      <c r="H128" s="49">
        <f t="shared" si="12"/>
        <v>4537.9799999999996</v>
      </c>
      <c r="I128" s="49">
        <f t="shared" si="12"/>
        <v>3954.63</v>
      </c>
      <c r="J128" s="49">
        <f t="shared" si="12"/>
        <v>1250</v>
      </c>
      <c r="K128" s="49">
        <f t="shared" si="12"/>
        <v>1250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4.25" customHeight="1" x14ac:dyDescent="0.25">
      <c r="A130" s="2"/>
      <c r="B130" s="2"/>
      <c r="C130" s="40" t="s">
        <v>112</v>
      </c>
      <c r="D130" s="61">
        <f t="shared" ref="D130:K130" si="13">D125-D127-D128</f>
        <v>43706.510000000009</v>
      </c>
      <c r="E130" s="61">
        <f t="shared" si="13"/>
        <v>33877.410000000003</v>
      </c>
      <c r="F130" s="61">
        <f t="shared" si="13"/>
        <v>17761.390000000003</v>
      </c>
      <c r="G130" s="61">
        <f t="shared" si="13"/>
        <v>16584.710000000003</v>
      </c>
      <c r="H130" s="61">
        <f t="shared" si="13"/>
        <v>14059.55</v>
      </c>
      <c r="I130" s="61">
        <f t="shared" si="13"/>
        <v>14059.55</v>
      </c>
      <c r="J130" s="61">
        <f t="shared" si="13"/>
        <v>11167.210000000001</v>
      </c>
      <c r="K130" s="61">
        <f t="shared" si="13"/>
        <v>3792.67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4.25" customHeight="1" x14ac:dyDescent="0.25">
      <c r="A132" s="2"/>
      <c r="B132" s="2"/>
      <c r="C132" s="2"/>
      <c r="D132" s="105" t="s">
        <v>197</v>
      </c>
      <c r="E132" s="105" t="s">
        <v>296</v>
      </c>
      <c r="F132" s="105" t="s">
        <v>297</v>
      </c>
      <c r="G132" s="105" t="s">
        <v>298</v>
      </c>
      <c r="H132" s="105" t="s">
        <v>299</v>
      </c>
      <c r="I132" s="105" t="s">
        <v>300</v>
      </c>
      <c r="J132" s="105" t="s">
        <v>301</v>
      </c>
      <c r="K132" s="105" t="s">
        <v>302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4.25" customHeight="1" x14ac:dyDescent="0.2">
      <c r="A134" s="2"/>
      <c r="B134" s="2"/>
      <c r="C134" s="2" t="s">
        <v>927</v>
      </c>
      <c r="D134" s="58">
        <f t="shared" ref="D134:K134" si="14">D130-D57-D58-D59-D60</f>
        <v>37155.260000000009</v>
      </c>
      <c r="E134" s="58">
        <f t="shared" si="14"/>
        <v>27960.200000000004</v>
      </c>
      <c r="F134" s="58">
        <f t="shared" si="14"/>
        <v>11844.180000000002</v>
      </c>
      <c r="G134" s="58">
        <f t="shared" si="14"/>
        <v>10667.500000000004</v>
      </c>
      <c r="H134" s="58">
        <f t="shared" si="14"/>
        <v>8142.34</v>
      </c>
      <c r="I134" s="58">
        <f t="shared" si="14"/>
        <v>8142.34</v>
      </c>
      <c r="J134" s="58">
        <f t="shared" si="14"/>
        <v>5250.0000000000018</v>
      </c>
      <c r="K134" s="58">
        <f t="shared" si="14"/>
        <v>3792.67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4.25" customHeight="1" x14ac:dyDescent="0.2">
      <c r="A137" s="2"/>
      <c r="B137" s="2"/>
      <c r="C137" s="2"/>
      <c r="D137" s="2">
        <f>26336+1500</f>
        <v>27836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4.2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4.2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4.2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4.2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4.2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4.2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4.2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4.2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4.2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4.2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4.2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4.2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4.2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4.2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4.2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4.25" customHeight="1" x14ac:dyDescent="0.2"/>
    <row r="339" spans="1:21" ht="14.25" customHeight="1" x14ac:dyDescent="0.2"/>
    <row r="340" spans="1:21" ht="14.25" customHeight="1" x14ac:dyDescent="0.2"/>
    <row r="341" spans="1:21" ht="14.25" customHeight="1" x14ac:dyDescent="0.2"/>
    <row r="342" spans="1:21" ht="14.25" customHeight="1" x14ac:dyDescent="0.2"/>
    <row r="343" spans="1:21" ht="14.25" customHeight="1" x14ac:dyDescent="0.2"/>
    <row r="344" spans="1:21" ht="14.25" customHeight="1" x14ac:dyDescent="0.2"/>
    <row r="345" spans="1:21" ht="14.25" customHeight="1" x14ac:dyDescent="0.2"/>
    <row r="346" spans="1:21" ht="14.25" customHeight="1" x14ac:dyDescent="0.2"/>
    <row r="347" spans="1:21" ht="14.25" customHeight="1" x14ac:dyDescent="0.2"/>
    <row r="348" spans="1:21" ht="14.25" customHeight="1" x14ac:dyDescent="0.2"/>
    <row r="349" spans="1:21" ht="14.25" customHeight="1" x14ac:dyDescent="0.2"/>
    <row r="350" spans="1:21" ht="14.25" customHeight="1" x14ac:dyDescent="0.2"/>
    <row r="351" spans="1:21" ht="14.25" customHeight="1" x14ac:dyDescent="0.2"/>
    <row r="352" spans="1:21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zoomScale="80" zoomScaleNormal="80"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9" width="12" customWidth="1"/>
    <col min="10" max="10" width="10.625" customWidth="1"/>
    <col min="11" max="20" width="8" customWidth="1"/>
  </cols>
  <sheetData>
    <row r="1" spans="1:20" ht="14.25" customHeight="1" x14ac:dyDescent="0.2">
      <c r="A1" s="1" t="s">
        <v>0</v>
      </c>
      <c r="B1" s="102" t="s">
        <v>1</v>
      </c>
      <c r="C1" s="1"/>
      <c r="D1" s="169" t="s">
        <v>296</v>
      </c>
      <c r="E1" s="169" t="s">
        <v>297</v>
      </c>
      <c r="F1" s="169" t="s">
        <v>298</v>
      </c>
      <c r="G1" s="169" t="s">
        <v>299</v>
      </c>
      <c r="H1" s="169" t="s">
        <v>300</v>
      </c>
      <c r="I1" s="169" t="s">
        <v>301</v>
      </c>
      <c r="J1" s="169" t="s">
        <v>302</v>
      </c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4.25" customHeight="1" x14ac:dyDescent="0.2">
      <c r="A2" s="6">
        <v>44223</v>
      </c>
      <c r="B2" s="6" t="s">
        <v>928</v>
      </c>
      <c r="C2" s="136"/>
      <c r="D2" s="68">
        <v>597.75</v>
      </c>
      <c r="E2" s="104">
        <v>597.75</v>
      </c>
      <c r="F2" s="104"/>
      <c r="G2" s="104"/>
      <c r="H2" s="104"/>
      <c r="I2" s="104"/>
      <c r="J2" s="47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4.25" customHeight="1" x14ac:dyDescent="0.2">
      <c r="A3" s="6">
        <v>44195</v>
      </c>
      <c r="B3" s="103" t="s">
        <v>860</v>
      </c>
      <c r="C3" s="182"/>
      <c r="D3" s="68">
        <v>317.47000000000003</v>
      </c>
      <c r="E3" s="104">
        <v>317.47000000000003</v>
      </c>
      <c r="F3" s="104">
        <v>317.47000000000003</v>
      </c>
      <c r="G3" s="104">
        <v>317.47000000000003</v>
      </c>
      <c r="H3" s="104">
        <v>317.47000000000003</v>
      </c>
      <c r="I3" s="104">
        <v>317.47000000000003</v>
      </c>
      <c r="J3" s="47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4.25" customHeight="1" x14ac:dyDescent="0.2">
      <c r="A4" s="6">
        <v>44195</v>
      </c>
      <c r="B4" s="103" t="s">
        <v>861</v>
      </c>
      <c r="C4" s="87"/>
      <c r="D4" s="183">
        <v>182.85</v>
      </c>
      <c r="E4" s="104">
        <v>182.85</v>
      </c>
      <c r="F4" s="104">
        <v>182.85</v>
      </c>
      <c r="G4" s="104">
        <v>182.85</v>
      </c>
      <c r="H4" s="104">
        <v>182.85</v>
      </c>
      <c r="I4" s="104">
        <v>182.85</v>
      </c>
      <c r="J4" s="47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4.25" customHeight="1" x14ac:dyDescent="0.2">
      <c r="A5" s="6">
        <v>44194</v>
      </c>
      <c r="B5" s="103" t="s">
        <v>929</v>
      </c>
      <c r="C5" s="87" t="s">
        <v>863</v>
      </c>
      <c r="D5" s="104">
        <v>530</v>
      </c>
      <c r="E5" s="104">
        <v>530</v>
      </c>
      <c r="F5" s="104"/>
      <c r="G5" s="104"/>
      <c r="H5" s="104"/>
      <c r="I5" s="47"/>
      <c r="J5" s="47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4.25" customHeight="1" x14ac:dyDescent="0.2">
      <c r="A6" s="6">
        <v>44184</v>
      </c>
      <c r="B6" s="103" t="s">
        <v>864</v>
      </c>
      <c r="C6" s="87"/>
      <c r="D6" s="104">
        <v>265</v>
      </c>
      <c r="E6" s="104">
        <v>265</v>
      </c>
      <c r="F6" s="104">
        <v>265</v>
      </c>
      <c r="G6" s="104">
        <v>265</v>
      </c>
      <c r="H6" s="104">
        <v>265</v>
      </c>
      <c r="I6" s="47"/>
      <c r="J6" s="47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4.25" customHeight="1" x14ac:dyDescent="0.2">
      <c r="A7" s="6">
        <v>44182</v>
      </c>
      <c r="B7" s="103" t="s">
        <v>930</v>
      </c>
      <c r="C7" s="87"/>
      <c r="D7" s="104">
        <v>1708.33</v>
      </c>
      <c r="E7" s="104">
        <v>1708.34</v>
      </c>
      <c r="F7" s="47"/>
      <c r="G7" s="47"/>
      <c r="H7" s="47"/>
      <c r="I7" s="47"/>
      <c r="J7" s="47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4.25" customHeight="1" x14ac:dyDescent="0.2">
      <c r="A8" s="6">
        <v>44172</v>
      </c>
      <c r="B8" s="103" t="s">
        <v>931</v>
      </c>
      <c r="C8" s="87"/>
      <c r="D8" s="104">
        <v>319.66000000000003</v>
      </c>
      <c r="E8" s="104">
        <v>319.68</v>
      </c>
      <c r="F8" s="47"/>
      <c r="G8" s="47"/>
      <c r="H8" s="47"/>
      <c r="I8" s="47"/>
      <c r="J8" s="47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4.25" customHeight="1" x14ac:dyDescent="0.2">
      <c r="A9" s="6">
        <v>44172</v>
      </c>
      <c r="B9" s="103" t="s">
        <v>932</v>
      </c>
      <c r="C9" s="87"/>
      <c r="D9" s="104">
        <v>1999.5</v>
      </c>
      <c r="E9" s="104">
        <v>1999.5</v>
      </c>
      <c r="F9" s="47"/>
      <c r="G9" s="47"/>
      <c r="H9" s="47"/>
      <c r="I9" s="47"/>
      <c r="J9" s="47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4.25" customHeight="1" x14ac:dyDescent="0.2">
      <c r="A10" s="6">
        <v>44170</v>
      </c>
      <c r="B10" s="103" t="s">
        <v>933</v>
      </c>
      <c r="C10" s="87"/>
      <c r="D10" s="104">
        <v>529</v>
      </c>
      <c r="E10" s="104">
        <v>529</v>
      </c>
      <c r="F10" s="47"/>
      <c r="G10" s="47"/>
      <c r="H10" s="47"/>
      <c r="I10" s="47"/>
      <c r="J10" s="47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4.25" customHeight="1" x14ac:dyDescent="0.2">
      <c r="A11" s="6">
        <v>44162</v>
      </c>
      <c r="B11" s="103" t="s">
        <v>934</v>
      </c>
      <c r="C11" s="87"/>
      <c r="D11" s="104">
        <v>556.46</v>
      </c>
      <c r="E11" s="104">
        <v>556.46</v>
      </c>
      <c r="F11" s="47"/>
      <c r="G11" s="47"/>
      <c r="H11" s="47"/>
      <c r="I11" s="47"/>
      <c r="J11" s="47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4.25" customHeight="1" x14ac:dyDescent="0.2">
      <c r="A12" s="6">
        <v>44056</v>
      </c>
      <c r="B12" s="7" t="s">
        <v>935</v>
      </c>
      <c r="C12" s="7"/>
      <c r="D12" s="68">
        <v>224.68</v>
      </c>
      <c r="E12" s="47"/>
      <c r="F12" s="47"/>
      <c r="G12" s="47"/>
      <c r="H12" s="47"/>
      <c r="I12" s="47"/>
      <c r="J12" s="47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4.25" customHeight="1" x14ac:dyDescent="0.2">
      <c r="A13" s="6">
        <v>44045</v>
      </c>
      <c r="B13" s="7" t="s">
        <v>936</v>
      </c>
      <c r="C13" s="7"/>
      <c r="D13" s="68">
        <v>340</v>
      </c>
      <c r="E13" s="47"/>
      <c r="F13" s="47"/>
      <c r="G13" s="47"/>
      <c r="H13" s="47"/>
      <c r="I13" s="47"/>
      <c r="J13" s="47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4.25" customHeight="1" x14ac:dyDescent="0.2">
      <c r="A14" s="21" t="s">
        <v>619</v>
      </c>
      <c r="B14" s="22" t="s">
        <v>87</v>
      </c>
      <c r="C14" s="90"/>
      <c r="D14" s="91">
        <f t="shared" ref="D14:J14" si="0">SUM(D2:D13)</f>
        <v>7570.7</v>
      </c>
      <c r="E14" s="91">
        <f t="shared" si="0"/>
        <v>7006.05</v>
      </c>
      <c r="F14" s="91">
        <f t="shared" si="0"/>
        <v>765.32</v>
      </c>
      <c r="G14" s="91">
        <f t="shared" si="0"/>
        <v>765.32</v>
      </c>
      <c r="H14" s="91">
        <f t="shared" si="0"/>
        <v>765.32</v>
      </c>
      <c r="I14" s="91">
        <f t="shared" si="0"/>
        <v>500.32000000000005</v>
      </c>
      <c r="J14" s="91">
        <f t="shared" si="0"/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4.2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3.5" customHeight="1" x14ac:dyDescent="0.2">
      <c r="A16" s="178" t="s">
        <v>0</v>
      </c>
      <c r="B16" s="178" t="s">
        <v>113</v>
      </c>
      <c r="C16" s="178" t="s">
        <v>1</v>
      </c>
      <c r="D16" s="169" t="s">
        <v>296</v>
      </c>
      <c r="E16" s="169" t="s">
        <v>297</v>
      </c>
      <c r="F16" s="169" t="s">
        <v>298</v>
      </c>
      <c r="G16" s="169" t="s">
        <v>299</v>
      </c>
      <c r="H16" s="169" t="s">
        <v>300</v>
      </c>
      <c r="I16" s="169" t="s">
        <v>301</v>
      </c>
      <c r="J16" s="169" t="s">
        <v>302</v>
      </c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3.5" customHeight="1" x14ac:dyDescent="0.2">
      <c r="A17" s="6"/>
      <c r="B17" s="4"/>
      <c r="C17" s="47"/>
      <c r="D17" s="42"/>
      <c r="E17" s="42"/>
      <c r="F17" s="47"/>
      <c r="G17" s="47"/>
      <c r="H17" s="47"/>
      <c r="I17" s="47"/>
      <c r="J17" s="47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3.5" customHeight="1" x14ac:dyDescent="0.2">
      <c r="A18" s="54">
        <v>44218</v>
      </c>
      <c r="B18" s="44" t="s">
        <v>937</v>
      </c>
      <c r="C18" s="64"/>
      <c r="D18" s="111">
        <v>1429</v>
      </c>
      <c r="E18" s="67"/>
      <c r="F18" s="64"/>
      <c r="G18" s="64"/>
      <c r="H18" s="64"/>
      <c r="I18" s="64"/>
      <c r="J18" s="64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3.5" customHeight="1" x14ac:dyDescent="0.2">
      <c r="A19" s="54">
        <v>44218</v>
      </c>
      <c r="B19" s="44" t="s">
        <v>938</v>
      </c>
      <c r="C19" s="64"/>
      <c r="D19" s="111">
        <v>1830</v>
      </c>
      <c r="E19" s="67"/>
      <c r="F19" s="64"/>
      <c r="G19" s="64"/>
      <c r="H19" s="64"/>
      <c r="I19" s="64"/>
      <c r="J19" s="64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3.5" customHeight="1" x14ac:dyDescent="0.2">
      <c r="A20" s="6">
        <v>44208</v>
      </c>
      <c r="B20" s="4" t="s">
        <v>939</v>
      </c>
      <c r="C20" s="47" t="s">
        <v>940</v>
      </c>
      <c r="D20" s="67">
        <v>479.2</v>
      </c>
      <c r="E20" s="108">
        <v>479.2</v>
      </c>
      <c r="F20" s="108">
        <v>479.2</v>
      </c>
      <c r="G20" s="108">
        <v>479.2</v>
      </c>
      <c r="H20" s="108">
        <v>479.2</v>
      </c>
      <c r="I20" s="108">
        <v>479.2</v>
      </c>
      <c r="J20" s="47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3.5" customHeight="1" x14ac:dyDescent="0.2">
      <c r="A21" s="6">
        <v>44201</v>
      </c>
      <c r="B21" s="4" t="s">
        <v>941</v>
      </c>
      <c r="C21" s="47" t="s">
        <v>942</v>
      </c>
      <c r="D21" s="67">
        <v>6999</v>
      </c>
      <c r="E21" s="42"/>
      <c r="F21" s="47"/>
      <c r="G21" s="47"/>
      <c r="H21" s="47"/>
      <c r="I21" s="47"/>
      <c r="J21" s="47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3.5" customHeight="1" x14ac:dyDescent="0.2">
      <c r="A22" s="6">
        <v>44199</v>
      </c>
      <c r="B22" s="4" t="s">
        <v>874</v>
      </c>
      <c r="C22" s="47" t="s">
        <v>875</v>
      </c>
      <c r="D22" s="67">
        <v>2000</v>
      </c>
      <c r="E22" s="42"/>
      <c r="F22" s="47"/>
      <c r="G22" s="47"/>
      <c r="H22" s="47"/>
      <c r="I22" s="47"/>
      <c r="J22" s="47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3.5" customHeight="1" x14ac:dyDescent="0.2">
      <c r="A23" s="6">
        <v>44199</v>
      </c>
      <c r="B23" s="4" t="s">
        <v>539</v>
      </c>
      <c r="C23" s="47"/>
      <c r="D23" s="67">
        <v>1751.63</v>
      </c>
      <c r="E23" s="42"/>
      <c r="F23" s="47"/>
      <c r="G23" s="47"/>
      <c r="H23" s="47"/>
      <c r="I23" s="47"/>
      <c r="J23" s="47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3.5" customHeight="1" x14ac:dyDescent="0.2">
      <c r="A24" s="54">
        <v>44197</v>
      </c>
      <c r="B24" s="44" t="s">
        <v>943</v>
      </c>
      <c r="C24" s="64"/>
      <c r="D24" s="67">
        <v>1730.62</v>
      </c>
      <c r="E24" s="67">
        <v>1730.62</v>
      </c>
      <c r="F24" s="67">
        <v>1730.62</v>
      </c>
      <c r="G24" s="67"/>
      <c r="H24" s="67"/>
      <c r="I24" s="67"/>
      <c r="J24" s="67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ht="13.5" customHeight="1" x14ac:dyDescent="0.2">
      <c r="A25" s="6">
        <v>44196</v>
      </c>
      <c r="B25" s="4" t="s">
        <v>539</v>
      </c>
      <c r="C25" s="47"/>
      <c r="D25" s="67">
        <v>1524.68</v>
      </c>
      <c r="E25" s="42"/>
      <c r="F25" s="47"/>
      <c r="G25" s="47"/>
      <c r="H25" s="47"/>
      <c r="I25" s="47"/>
      <c r="J25" s="47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3.5" customHeight="1" x14ac:dyDescent="0.2">
      <c r="A26" s="13">
        <v>44195</v>
      </c>
      <c r="B26" s="28" t="s">
        <v>876</v>
      </c>
      <c r="C26" s="75" t="s">
        <v>877</v>
      </c>
      <c r="D26" s="67">
        <v>0</v>
      </c>
      <c r="E26" s="73">
        <v>705.74</v>
      </c>
      <c r="F26" s="73">
        <v>705.74</v>
      </c>
      <c r="G26" s="73">
        <v>705.74</v>
      </c>
      <c r="H26" s="73">
        <v>705.74</v>
      </c>
      <c r="I26" s="73">
        <v>705.74</v>
      </c>
      <c r="J26" s="73">
        <v>705.74</v>
      </c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3.5" customHeight="1" x14ac:dyDescent="0.2">
      <c r="A27" s="6">
        <v>44195</v>
      </c>
      <c r="B27" s="4" t="s">
        <v>878</v>
      </c>
      <c r="C27" s="47"/>
      <c r="D27" s="67">
        <v>532.79999999999995</v>
      </c>
      <c r="E27" s="42"/>
      <c r="F27" s="47"/>
      <c r="G27" s="47"/>
      <c r="H27" s="47"/>
      <c r="I27" s="47"/>
      <c r="J27" s="47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ht="13.5" customHeight="1" x14ac:dyDescent="0.2">
      <c r="A28" s="6">
        <v>44195</v>
      </c>
      <c r="B28" s="4" t="s">
        <v>74</v>
      </c>
      <c r="C28" s="47"/>
      <c r="D28" s="67">
        <v>1680.5</v>
      </c>
      <c r="E28" s="42"/>
      <c r="F28" s="47"/>
      <c r="G28" s="47"/>
      <c r="H28" s="47"/>
      <c r="I28" s="47"/>
      <c r="J28" s="47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3.5" customHeight="1" x14ac:dyDescent="0.2">
      <c r="A29" s="6">
        <v>44195</v>
      </c>
      <c r="B29" s="4" t="s">
        <v>944</v>
      </c>
      <c r="C29" s="47"/>
      <c r="D29" s="67">
        <v>-336.1</v>
      </c>
      <c r="E29" s="86"/>
      <c r="F29" s="2"/>
      <c r="G29" s="47"/>
      <c r="H29" s="47"/>
      <c r="I29" s="47"/>
      <c r="J29" s="47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 ht="13.5" customHeight="1" x14ac:dyDescent="0.2">
      <c r="A30" s="6">
        <v>44195</v>
      </c>
      <c r="B30" s="4" t="s">
        <v>879</v>
      </c>
      <c r="C30" s="47"/>
      <c r="D30" s="67">
        <v>393.75</v>
      </c>
      <c r="E30" s="42">
        <v>393.75</v>
      </c>
      <c r="F30" s="42">
        <v>393.75</v>
      </c>
      <c r="G30" s="47"/>
      <c r="H30" s="47"/>
      <c r="I30" s="47"/>
      <c r="J30" s="47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3.5" customHeight="1" x14ac:dyDescent="0.2">
      <c r="A31" s="6">
        <v>44195</v>
      </c>
      <c r="B31" s="4" t="s">
        <v>880</v>
      </c>
      <c r="C31" s="47"/>
      <c r="D31" s="67">
        <v>2890</v>
      </c>
      <c r="E31" s="42"/>
      <c r="F31" s="47"/>
      <c r="G31" s="47"/>
      <c r="H31" s="47"/>
      <c r="I31" s="47"/>
      <c r="J31" s="47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ht="13.5" customHeight="1" x14ac:dyDescent="0.2">
      <c r="A32" s="6">
        <v>44195</v>
      </c>
      <c r="B32" s="4" t="s">
        <v>881</v>
      </c>
      <c r="C32" s="47"/>
      <c r="D32" s="67">
        <v>598</v>
      </c>
      <c r="E32" s="42"/>
      <c r="F32" s="47"/>
      <c r="G32" s="47"/>
      <c r="H32" s="47"/>
      <c r="I32" s="47"/>
      <c r="J32" s="47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3.5" customHeight="1" x14ac:dyDescent="0.2">
      <c r="A33" s="6">
        <v>44191</v>
      </c>
      <c r="B33" s="4" t="s">
        <v>945</v>
      </c>
      <c r="C33" s="47"/>
      <c r="D33" s="67">
        <v>576.66</v>
      </c>
      <c r="E33" s="42">
        <v>576.67999999999995</v>
      </c>
      <c r="F33" s="47"/>
      <c r="G33" s="47"/>
      <c r="H33" s="47"/>
      <c r="I33" s="47"/>
      <c r="J33" s="47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3.5" customHeight="1" x14ac:dyDescent="0.2">
      <c r="A34" s="6">
        <v>44137</v>
      </c>
      <c r="B34" s="4" t="s">
        <v>946</v>
      </c>
      <c r="C34" s="47" t="s">
        <v>732</v>
      </c>
      <c r="D34" s="67">
        <v>1014.66</v>
      </c>
      <c r="E34" s="42"/>
      <c r="F34" s="47"/>
      <c r="G34" s="47"/>
      <c r="H34" s="47"/>
      <c r="I34" s="47"/>
      <c r="J34" s="47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3.5" customHeight="1" x14ac:dyDescent="0.2">
      <c r="A35" s="6">
        <v>44137</v>
      </c>
      <c r="B35" s="4" t="s">
        <v>947</v>
      </c>
      <c r="C35" s="47" t="s">
        <v>811</v>
      </c>
      <c r="D35" s="184">
        <v>2841.93</v>
      </c>
      <c r="E35" s="185">
        <v>2841.93</v>
      </c>
      <c r="F35" s="185">
        <v>2841.93</v>
      </c>
      <c r="G35" s="185">
        <v>2841.93</v>
      </c>
      <c r="H35" s="185">
        <v>2841.93</v>
      </c>
      <c r="I35" s="185">
        <v>2841.93</v>
      </c>
      <c r="J35" s="185">
        <v>2841.93</v>
      </c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3.5" customHeight="1" x14ac:dyDescent="0.2">
      <c r="A36" s="6">
        <v>44120</v>
      </c>
      <c r="B36" s="4" t="s">
        <v>66</v>
      </c>
      <c r="C36" s="171"/>
      <c r="D36" s="67">
        <v>467.16</v>
      </c>
      <c r="E36" s="42">
        <v>467.16</v>
      </c>
      <c r="F36" s="42">
        <v>467.16</v>
      </c>
      <c r="G36" s="42">
        <v>467.16</v>
      </c>
      <c r="H36" s="42">
        <v>467.16</v>
      </c>
      <c r="I36" s="42">
        <v>467.16</v>
      </c>
      <c r="J36" s="42">
        <v>467.16</v>
      </c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3.5" customHeight="1" x14ac:dyDescent="0.2">
      <c r="A37" s="6">
        <v>44054</v>
      </c>
      <c r="B37" s="4" t="s">
        <v>948</v>
      </c>
      <c r="C37" s="47" t="s">
        <v>760</v>
      </c>
      <c r="D37" s="67">
        <v>237.21</v>
      </c>
      <c r="E37" s="42"/>
      <c r="F37" s="47"/>
      <c r="G37" s="47"/>
      <c r="H37" s="47"/>
      <c r="I37" s="47"/>
      <c r="J37" s="47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3.5" customHeight="1" x14ac:dyDescent="0.2">
      <c r="A38" s="6">
        <v>44047</v>
      </c>
      <c r="B38" s="4" t="s">
        <v>949</v>
      </c>
      <c r="C38" s="47" t="s">
        <v>814</v>
      </c>
      <c r="D38" s="67">
        <v>511.66</v>
      </c>
      <c r="E38" s="42"/>
      <c r="F38" s="47"/>
      <c r="G38" s="47"/>
      <c r="H38" s="47"/>
      <c r="I38" s="47"/>
      <c r="J38" s="47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1:20" ht="13.5" customHeight="1" x14ac:dyDescent="0.2">
      <c r="A39" s="6">
        <v>44043</v>
      </c>
      <c r="B39" s="4" t="s">
        <v>950</v>
      </c>
      <c r="C39" s="47" t="s">
        <v>694</v>
      </c>
      <c r="D39" s="111">
        <v>1495</v>
      </c>
      <c r="E39" s="94">
        <v>1495</v>
      </c>
      <c r="F39" s="94">
        <v>1495</v>
      </c>
      <c r="G39" s="94">
        <v>1495</v>
      </c>
      <c r="H39" s="94">
        <v>1495</v>
      </c>
      <c r="I39" s="94">
        <v>1495</v>
      </c>
      <c r="J39" s="94">
        <v>1495</v>
      </c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3.5" customHeight="1" x14ac:dyDescent="0.2">
      <c r="A40" s="6">
        <v>44026</v>
      </c>
      <c r="B40" s="4" t="s">
        <v>951</v>
      </c>
      <c r="C40" s="47" t="s">
        <v>626</v>
      </c>
      <c r="D40" s="111">
        <v>225</v>
      </c>
      <c r="E40" s="94">
        <v>225</v>
      </c>
      <c r="F40" s="94">
        <v>225</v>
      </c>
      <c r="G40" s="94">
        <v>225</v>
      </c>
      <c r="H40" s="94">
        <v>225</v>
      </c>
      <c r="I40" s="94">
        <v>225</v>
      </c>
      <c r="J40" s="47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1:20" ht="13.5" customHeight="1" x14ac:dyDescent="0.2">
      <c r="A41" s="6">
        <v>44025</v>
      </c>
      <c r="B41" s="4" t="s">
        <v>952</v>
      </c>
      <c r="C41" s="47" t="s">
        <v>628</v>
      </c>
      <c r="D41" s="111">
        <v>257.69</v>
      </c>
      <c r="E41" s="94">
        <v>257.77999999999997</v>
      </c>
      <c r="F41" s="94">
        <v>257.77999999999997</v>
      </c>
      <c r="G41" s="94">
        <v>257.77999999999997</v>
      </c>
      <c r="H41" s="94">
        <v>257.77999999999997</v>
      </c>
      <c r="I41" s="94">
        <v>257.77999999999997</v>
      </c>
      <c r="J41" s="47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3.5" customHeight="1" x14ac:dyDescent="0.2">
      <c r="A42" s="6">
        <v>44020</v>
      </c>
      <c r="B42" s="4" t="s">
        <v>953</v>
      </c>
      <c r="C42" s="47"/>
      <c r="D42" s="111">
        <v>50</v>
      </c>
      <c r="E42" s="94">
        <v>50</v>
      </c>
      <c r="F42" s="94">
        <v>50</v>
      </c>
      <c r="G42" s="94">
        <v>50</v>
      </c>
      <c r="H42" s="94">
        <v>50</v>
      </c>
      <c r="I42" s="94">
        <v>50</v>
      </c>
      <c r="J42" s="94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1:20" ht="13.5" customHeight="1" x14ac:dyDescent="0.2">
      <c r="A43" s="6">
        <v>43966</v>
      </c>
      <c r="B43" s="4" t="s">
        <v>770</v>
      </c>
      <c r="C43" s="47" t="s">
        <v>533</v>
      </c>
      <c r="D43" s="111">
        <v>680</v>
      </c>
      <c r="E43" s="94">
        <v>680</v>
      </c>
      <c r="F43" s="94">
        <v>680</v>
      </c>
      <c r="G43" s="94">
        <v>680</v>
      </c>
      <c r="H43" s="94"/>
      <c r="I43" s="94"/>
      <c r="J43" s="94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1:20" ht="13.5" customHeight="1" x14ac:dyDescent="0.2">
      <c r="A44" s="6">
        <v>43963</v>
      </c>
      <c r="B44" s="4" t="s">
        <v>771</v>
      </c>
      <c r="C44" s="47" t="s">
        <v>534</v>
      </c>
      <c r="D44" s="111">
        <v>248.75</v>
      </c>
      <c r="E44" s="94">
        <v>248.75</v>
      </c>
      <c r="F44" s="94">
        <v>248.75</v>
      </c>
      <c r="G44" s="94">
        <v>248.75</v>
      </c>
      <c r="H44" s="94"/>
      <c r="I44" s="94"/>
      <c r="J44" s="94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3.5" customHeight="1" x14ac:dyDescent="0.2">
      <c r="A45" s="6">
        <v>43951</v>
      </c>
      <c r="B45" s="4" t="s">
        <v>954</v>
      </c>
      <c r="C45" s="47" t="s">
        <v>824</v>
      </c>
      <c r="D45" s="111">
        <v>1925.18</v>
      </c>
      <c r="E45" s="94">
        <v>1925.22</v>
      </c>
      <c r="F45" s="94">
        <v>1925.22</v>
      </c>
      <c r="G45" s="47"/>
      <c r="H45" s="47"/>
      <c r="I45" s="47"/>
      <c r="J45" s="47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1:20" ht="14.25" customHeight="1" x14ac:dyDescent="0.2">
      <c r="A46" s="13">
        <v>43946</v>
      </c>
      <c r="B46" s="28" t="s">
        <v>773</v>
      </c>
      <c r="C46" s="75" t="s">
        <v>538</v>
      </c>
      <c r="D46" s="111">
        <v>2892.33</v>
      </c>
      <c r="E46" s="96">
        <v>2892.34</v>
      </c>
      <c r="F46" s="96">
        <v>2892.34</v>
      </c>
      <c r="G46" s="96">
        <v>2892.34</v>
      </c>
      <c r="H46" s="96">
        <v>2892.34</v>
      </c>
      <c r="I46" s="94"/>
      <c r="J46" s="94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1:20" ht="14.25" customHeight="1" x14ac:dyDescent="0.2">
      <c r="A47" s="6">
        <v>43865</v>
      </c>
      <c r="B47" s="4" t="s">
        <v>955</v>
      </c>
      <c r="C47" s="47" t="s">
        <v>403</v>
      </c>
      <c r="D47" s="67">
        <v>594.08000000000004</v>
      </c>
      <c r="E47" s="47"/>
      <c r="F47" s="47"/>
      <c r="G47" s="47"/>
      <c r="H47" s="47"/>
      <c r="I47" s="47"/>
      <c r="J47" s="47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4.25" customHeight="1" x14ac:dyDescent="0.2">
      <c r="A48" s="6">
        <v>43863</v>
      </c>
      <c r="B48" s="4" t="s">
        <v>956</v>
      </c>
      <c r="C48" s="47"/>
      <c r="D48" s="67">
        <v>61.66</v>
      </c>
      <c r="E48" s="47"/>
      <c r="F48" s="47"/>
      <c r="G48" s="47"/>
      <c r="H48" s="47"/>
      <c r="I48" s="47"/>
      <c r="J48" s="47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4.25" customHeight="1" x14ac:dyDescent="0.2">
      <c r="A49" s="6">
        <v>43862</v>
      </c>
      <c r="B49" s="4" t="s">
        <v>957</v>
      </c>
      <c r="C49" s="47" t="s">
        <v>408</v>
      </c>
      <c r="D49" s="67">
        <v>749.91</v>
      </c>
      <c r="E49" s="47"/>
      <c r="F49" s="47"/>
      <c r="G49" s="47"/>
      <c r="H49" s="47"/>
      <c r="I49" s="47"/>
      <c r="J49" s="47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4.25" customHeight="1" x14ac:dyDescent="0.2">
      <c r="A50" s="6">
        <v>43826</v>
      </c>
      <c r="B50" s="4" t="s">
        <v>958</v>
      </c>
      <c r="C50" s="47" t="s">
        <v>418</v>
      </c>
      <c r="D50" s="111">
        <v>974.55</v>
      </c>
      <c r="E50" s="94">
        <v>974.55</v>
      </c>
      <c r="F50" s="94">
        <v>974.55</v>
      </c>
      <c r="G50" s="94">
        <v>974.55</v>
      </c>
      <c r="H50" s="94">
        <v>974.55</v>
      </c>
      <c r="I50" s="94">
        <v>974.55</v>
      </c>
      <c r="J50" s="47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4.25" customHeight="1" x14ac:dyDescent="0.2">
      <c r="A51" s="3" t="s">
        <v>237</v>
      </c>
      <c r="B51" s="4" t="s">
        <v>238</v>
      </c>
      <c r="C51" s="47"/>
      <c r="D51" s="111">
        <v>391.96</v>
      </c>
      <c r="E51" s="94">
        <v>308.31</v>
      </c>
      <c r="F51" s="94">
        <v>308.31</v>
      </c>
      <c r="G51" s="94">
        <v>308.31</v>
      </c>
      <c r="H51" s="94">
        <v>308.31</v>
      </c>
      <c r="I51" s="94">
        <v>308.31</v>
      </c>
      <c r="J51" s="47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ht="14.25" customHeight="1" x14ac:dyDescent="0.2">
      <c r="A52" s="3" t="s">
        <v>239</v>
      </c>
      <c r="B52" s="4" t="s">
        <v>148</v>
      </c>
      <c r="C52" s="47"/>
      <c r="D52" s="67">
        <v>605.14</v>
      </c>
      <c r="E52" s="42">
        <v>369</v>
      </c>
      <c r="F52" s="42">
        <v>369</v>
      </c>
      <c r="G52" s="42">
        <v>369</v>
      </c>
      <c r="H52" s="42">
        <v>369</v>
      </c>
      <c r="I52" s="42">
        <v>369</v>
      </c>
      <c r="J52" s="47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ht="14.25" customHeight="1" x14ac:dyDescent="0.2">
      <c r="A53" s="3" t="s">
        <v>246</v>
      </c>
      <c r="B53" s="4" t="s">
        <v>141</v>
      </c>
      <c r="C53" s="47" t="s">
        <v>41</v>
      </c>
      <c r="D53" s="67">
        <v>2350</v>
      </c>
      <c r="E53" s="42">
        <v>2036</v>
      </c>
      <c r="F53" s="42">
        <v>2036</v>
      </c>
      <c r="G53" s="42">
        <v>2036</v>
      </c>
      <c r="H53" s="42">
        <v>2036</v>
      </c>
      <c r="I53" s="42">
        <v>2036</v>
      </c>
      <c r="J53" s="47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ht="14.25" customHeight="1" x14ac:dyDescent="0.2">
      <c r="A54" s="3" t="s">
        <v>246</v>
      </c>
      <c r="B54" s="4" t="s">
        <v>155</v>
      </c>
      <c r="C54" s="47" t="s">
        <v>40</v>
      </c>
      <c r="D54" s="67">
        <v>3203</v>
      </c>
      <c r="E54" s="42">
        <v>3203.9</v>
      </c>
      <c r="F54" s="42">
        <v>3203.9</v>
      </c>
      <c r="G54" s="42">
        <v>3203.9</v>
      </c>
      <c r="H54" s="42">
        <v>3203.9</v>
      </c>
      <c r="I54" s="42">
        <v>3203.9</v>
      </c>
      <c r="J54" s="47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ht="14.25" customHeight="1" x14ac:dyDescent="0.2">
      <c r="A55" s="21" t="s">
        <v>142</v>
      </c>
      <c r="B55" s="22" t="s">
        <v>343</v>
      </c>
      <c r="C55" s="22"/>
      <c r="D55" s="78">
        <f t="shared" ref="D55:J55" si="1">SUM(D17:D54)</f>
        <v>45856.610000000008</v>
      </c>
      <c r="E55" s="78">
        <f t="shared" si="1"/>
        <v>21860.93</v>
      </c>
      <c r="F55" s="78">
        <f t="shared" si="1"/>
        <v>21284.25</v>
      </c>
      <c r="G55" s="78">
        <f t="shared" si="1"/>
        <v>17234.66</v>
      </c>
      <c r="H55" s="78">
        <f t="shared" si="1"/>
        <v>16305.909999999998</v>
      </c>
      <c r="I55" s="78">
        <f t="shared" si="1"/>
        <v>13413.57</v>
      </c>
      <c r="J55" s="78">
        <f t="shared" si="1"/>
        <v>5509.83</v>
      </c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ht="14.2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ht="14.25" customHeight="1" x14ac:dyDescent="0.2">
      <c r="A57" s="1" t="s">
        <v>0</v>
      </c>
      <c r="B57" s="1" t="s">
        <v>1</v>
      </c>
      <c r="C57" s="1" t="s">
        <v>1</v>
      </c>
      <c r="D57" s="47"/>
      <c r="E57" s="47"/>
      <c r="F57" s="47"/>
      <c r="G57" s="47"/>
      <c r="H57" s="47"/>
      <c r="I57" s="47"/>
      <c r="J57" s="47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ht="14.25" customHeight="1" x14ac:dyDescent="0.2">
      <c r="A58" s="6">
        <v>43751</v>
      </c>
      <c r="B58" s="11" t="s">
        <v>959</v>
      </c>
      <c r="C58" s="4" t="s">
        <v>58</v>
      </c>
      <c r="D58" s="112">
        <v>599.94000000000005</v>
      </c>
      <c r="E58" s="97">
        <v>599.94000000000005</v>
      </c>
      <c r="F58" s="97">
        <v>599.94000000000005</v>
      </c>
      <c r="G58" s="47"/>
      <c r="H58" s="47"/>
      <c r="I58" s="47"/>
      <c r="J58" s="47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ht="14.25" customHeight="1" x14ac:dyDescent="0.2">
      <c r="A59" s="13">
        <v>43744</v>
      </c>
      <c r="B59" s="14" t="s">
        <v>960</v>
      </c>
      <c r="C59" s="28" t="s">
        <v>47</v>
      </c>
      <c r="D59" s="113">
        <v>599</v>
      </c>
      <c r="E59" s="69">
        <v>599</v>
      </c>
      <c r="F59" s="69">
        <v>599</v>
      </c>
      <c r="G59" s="69"/>
      <c r="H59" s="75"/>
      <c r="I59" s="75"/>
      <c r="J59" s="75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ht="14.25" customHeight="1" x14ac:dyDescent="0.2">
      <c r="A60" s="6">
        <v>43665</v>
      </c>
      <c r="B60" s="10" t="s">
        <v>961</v>
      </c>
      <c r="C60" s="4" t="s">
        <v>23</v>
      </c>
      <c r="D60" s="186">
        <v>666.61</v>
      </c>
      <c r="E60" s="98"/>
      <c r="F60" s="98"/>
      <c r="G60" s="98"/>
      <c r="H60" s="98"/>
      <c r="I60" s="98"/>
      <c r="J60" s="98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ht="14.25" customHeight="1" x14ac:dyDescent="0.2">
      <c r="A61" s="21" t="s">
        <v>77</v>
      </c>
      <c r="B61" s="22" t="s">
        <v>361</v>
      </c>
      <c r="C61" s="90"/>
      <c r="D61" s="91">
        <f t="shared" ref="D61:J61" si="2">SUM(D58:D60)</f>
        <v>1865.5500000000002</v>
      </c>
      <c r="E61" s="91">
        <f t="shared" si="2"/>
        <v>1198.94</v>
      </c>
      <c r="F61" s="91">
        <f t="shared" si="2"/>
        <v>1198.94</v>
      </c>
      <c r="G61" s="91">
        <f t="shared" si="2"/>
        <v>0</v>
      </c>
      <c r="H61" s="91">
        <f t="shared" si="2"/>
        <v>0</v>
      </c>
      <c r="I61" s="91">
        <f t="shared" si="2"/>
        <v>0</v>
      </c>
      <c r="J61" s="91">
        <f t="shared" si="2"/>
        <v>0</v>
      </c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ht="14.25" customHeight="1" x14ac:dyDescent="0.2">
      <c r="A62" s="24" t="s">
        <v>79</v>
      </c>
      <c r="B62" s="24" t="s">
        <v>79</v>
      </c>
      <c r="C62" s="24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ht="14.25" customHeight="1" x14ac:dyDescent="0.2">
      <c r="A63" s="1" t="s">
        <v>0</v>
      </c>
      <c r="B63" s="1" t="s">
        <v>113</v>
      </c>
      <c r="C63" s="110" t="s">
        <v>1</v>
      </c>
      <c r="D63" s="169" t="s">
        <v>296</v>
      </c>
      <c r="E63" s="169" t="s">
        <v>297</v>
      </c>
      <c r="F63" s="169" t="s">
        <v>298</v>
      </c>
      <c r="G63" s="169" t="s">
        <v>299</v>
      </c>
      <c r="H63" s="169" t="s">
        <v>300</v>
      </c>
      <c r="I63" s="169" t="s">
        <v>301</v>
      </c>
      <c r="J63" s="169" t="s">
        <v>302</v>
      </c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ht="14.25" customHeight="1" x14ac:dyDescent="0.2">
      <c r="A64" s="6">
        <v>44207</v>
      </c>
      <c r="B64" s="4" t="s">
        <v>962</v>
      </c>
      <c r="C64" s="35"/>
      <c r="D64" s="66">
        <v>200</v>
      </c>
      <c r="E64" s="66"/>
      <c r="F64" s="66"/>
      <c r="G64" s="66"/>
      <c r="H64" s="118"/>
      <c r="I64" s="47"/>
      <c r="J64" s="47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ht="14.25" customHeight="1" x14ac:dyDescent="0.2">
      <c r="A65" s="6">
        <v>44207</v>
      </c>
      <c r="B65" s="4" t="s">
        <v>150</v>
      </c>
      <c r="C65" s="35"/>
      <c r="D65" s="67">
        <v>470</v>
      </c>
      <c r="E65" s="66"/>
      <c r="F65" s="66"/>
      <c r="G65" s="66"/>
      <c r="H65" s="118"/>
      <c r="I65" s="47"/>
      <c r="J65" s="47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ht="14.25" customHeight="1" x14ac:dyDescent="0.2">
      <c r="A66" s="6">
        <v>44188</v>
      </c>
      <c r="B66" s="4" t="s">
        <v>963</v>
      </c>
      <c r="C66" s="35"/>
      <c r="D66" s="67">
        <v>366.66</v>
      </c>
      <c r="E66" s="66">
        <v>366.7</v>
      </c>
      <c r="F66" s="66">
        <v>366.7</v>
      </c>
      <c r="G66" s="66">
        <v>366.7</v>
      </c>
      <c r="H66" s="66">
        <v>366.7</v>
      </c>
      <c r="I66" s="47"/>
      <c r="J66" s="47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ht="14.25" customHeight="1" x14ac:dyDescent="0.2">
      <c r="A67" s="6">
        <v>44187</v>
      </c>
      <c r="B67" s="4" t="s">
        <v>964</v>
      </c>
      <c r="C67" s="35"/>
      <c r="D67" s="67">
        <v>424.33</v>
      </c>
      <c r="E67" s="66">
        <v>424.34</v>
      </c>
      <c r="F67" s="66"/>
      <c r="G67" s="66"/>
      <c r="H67" s="118"/>
      <c r="I67" s="47"/>
      <c r="J67" s="47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ht="14.25" customHeight="1" x14ac:dyDescent="0.2">
      <c r="A68" s="6">
        <v>44183</v>
      </c>
      <c r="B68" s="4" t="s">
        <v>910</v>
      </c>
      <c r="C68" s="35"/>
      <c r="D68" s="67">
        <v>863.33</v>
      </c>
      <c r="E68" s="66">
        <v>863.34</v>
      </c>
      <c r="F68" s="66"/>
      <c r="G68" s="66"/>
      <c r="H68" s="118"/>
      <c r="I68" s="47"/>
      <c r="J68" s="47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ht="14.25" customHeight="1" x14ac:dyDescent="0.2">
      <c r="A69" s="6">
        <v>44177</v>
      </c>
      <c r="B69" s="4" t="s">
        <v>965</v>
      </c>
      <c r="C69" s="35"/>
      <c r="D69" s="67">
        <v>733.33</v>
      </c>
      <c r="E69" s="66">
        <v>733.35</v>
      </c>
      <c r="F69" s="66">
        <v>733.35</v>
      </c>
      <c r="G69" s="66">
        <v>733.35</v>
      </c>
      <c r="H69" s="118">
        <v>733.35</v>
      </c>
      <c r="I69" s="47"/>
      <c r="J69" s="47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ht="14.25" customHeight="1" x14ac:dyDescent="0.2">
      <c r="A70" s="6">
        <v>44177</v>
      </c>
      <c r="B70" s="4" t="s">
        <v>188</v>
      </c>
      <c r="C70" s="35"/>
      <c r="D70" s="67">
        <v>949.66</v>
      </c>
      <c r="E70" s="66">
        <v>949.68</v>
      </c>
      <c r="F70" s="66"/>
      <c r="G70" s="66"/>
      <c r="H70" s="118"/>
      <c r="I70" s="47"/>
      <c r="J70" s="47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ht="14.25" customHeight="1" x14ac:dyDescent="0.2">
      <c r="A71" s="6">
        <v>44170</v>
      </c>
      <c r="B71" s="4" t="s">
        <v>188</v>
      </c>
      <c r="C71" s="35"/>
      <c r="D71" s="67">
        <v>473</v>
      </c>
      <c r="E71" s="66">
        <v>473</v>
      </c>
      <c r="F71" s="66"/>
      <c r="G71" s="66"/>
      <c r="H71" s="118"/>
      <c r="I71" s="47"/>
      <c r="J71" s="47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ht="14.25" customHeight="1" x14ac:dyDescent="0.2">
      <c r="A72" s="6">
        <v>44169</v>
      </c>
      <c r="B72" s="4" t="s">
        <v>966</v>
      </c>
      <c r="C72" s="35"/>
      <c r="D72" s="67">
        <v>999</v>
      </c>
      <c r="E72" s="66">
        <v>999</v>
      </c>
      <c r="F72" s="66"/>
      <c r="G72" s="66"/>
      <c r="H72" s="118"/>
      <c r="I72" s="47"/>
      <c r="J72" s="47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ht="14.25" customHeight="1" x14ac:dyDescent="0.2">
      <c r="A73" s="6">
        <v>44162</v>
      </c>
      <c r="B73" s="4" t="s">
        <v>967</v>
      </c>
      <c r="C73" s="35"/>
      <c r="D73" s="67">
        <v>1220</v>
      </c>
      <c r="E73" s="66">
        <v>1220</v>
      </c>
      <c r="F73" s="66">
        <v>1220</v>
      </c>
      <c r="G73" s="66">
        <v>1220</v>
      </c>
      <c r="H73" s="118">
        <v>1220</v>
      </c>
      <c r="I73" s="47"/>
      <c r="J73" s="47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ht="14.25" customHeight="1" x14ac:dyDescent="0.2">
      <c r="A74" s="6">
        <v>44159</v>
      </c>
      <c r="B74" s="4" t="s">
        <v>968</v>
      </c>
      <c r="C74" s="35"/>
      <c r="D74" s="67">
        <v>169</v>
      </c>
      <c r="E74" s="66"/>
      <c r="F74" s="66"/>
      <c r="G74" s="66"/>
      <c r="H74" s="66"/>
      <c r="I74" s="181"/>
      <c r="J74" s="181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4.25" customHeight="1" x14ac:dyDescent="0.2">
      <c r="A75" s="6">
        <v>44152</v>
      </c>
      <c r="B75" s="4" t="s">
        <v>969</v>
      </c>
      <c r="C75" s="35"/>
      <c r="D75" s="67">
        <v>379.33</v>
      </c>
      <c r="E75" s="47"/>
      <c r="F75" s="47"/>
      <c r="G75" s="47"/>
      <c r="H75" s="47"/>
      <c r="I75" s="47"/>
      <c r="J75" s="47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4.25" customHeight="1" x14ac:dyDescent="0.2">
      <c r="A76" s="6">
        <v>44149</v>
      </c>
      <c r="B76" s="4" t="s">
        <v>970</v>
      </c>
      <c r="C76" s="35"/>
      <c r="D76" s="67">
        <v>841.33</v>
      </c>
      <c r="E76" s="47"/>
      <c r="F76" s="47"/>
      <c r="G76" s="47"/>
      <c r="H76" s="47"/>
      <c r="I76" s="47"/>
      <c r="J76" s="47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4.25" customHeight="1" x14ac:dyDescent="0.2">
      <c r="A77" s="6">
        <v>44143</v>
      </c>
      <c r="B77" s="4" t="s">
        <v>844</v>
      </c>
      <c r="C77" s="35"/>
      <c r="D77" s="66">
        <v>0</v>
      </c>
      <c r="E77" s="66">
        <v>600</v>
      </c>
      <c r="F77" s="66">
        <v>600</v>
      </c>
      <c r="G77" s="66">
        <v>600</v>
      </c>
      <c r="H77" s="66">
        <v>600</v>
      </c>
      <c r="I77" s="66">
        <v>600</v>
      </c>
      <c r="J77" s="66">
        <v>600</v>
      </c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ht="14.25" customHeight="1" x14ac:dyDescent="0.2">
      <c r="A78" s="6">
        <v>44138</v>
      </c>
      <c r="B78" s="4" t="s">
        <v>521</v>
      </c>
      <c r="C78" s="35"/>
      <c r="D78" s="67">
        <v>583.33000000000004</v>
      </c>
      <c r="E78" s="66">
        <v>583.35</v>
      </c>
      <c r="F78" s="66">
        <v>583.35</v>
      </c>
      <c r="G78" s="66">
        <v>583.35</v>
      </c>
      <c r="H78" s="47"/>
      <c r="I78" s="47"/>
      <c r="J78" s="47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ht="14.25" customHeight="1" x14ac:dyDescent="0.2">
      <c r="A79" s="6">
        <v>44129</v>
      </c>
      <c r="B79" s="4" t="s">
        <v>971</v>
      </c>
      <c r="C79" s="35"/>
      <c r="D79" s="67">
        <v>665.83</v>
      </c>
      <c r="E79" s="66">
        <v>665.83</v>
      </c>
      <c r="F79" s="66">
        <v>665.83</v>
      </c>
      <c r="G79" s="66">
        <v>665.83</v>
      </c>
      <c r="H79" s="66">
        <v>665.83</v>
      </c>
      <c r="I79" s="66">
        <v>665.83</v>
      </c>
      <c r="J79" s="66">
        <v>665.83</v>
      </c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ht="14.25" customHeight="1" x14ac:dyDescent="0.2">
      <c r="A80" s="6">
        <v>44058</v>
      </c>
      <c r="B80" s="35" t="s">
        <v>972</v>
      </c>
      <c r="C80" s="81"/>
      <c r="D80" s="67">
        <v>279</v>
      </c>
      <c r="E80" s="47"/>
      <c r="F80" s="47"/>
      <c r="G80" s="47"/>
      <c r="H80" s="47"/>
      <c r="I80" s="47"/>
      <c r="J80" s="47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ht="14.25" customHeight="1" x14ac:dyDescent="0.2">
      <c r="A81" s="6">
        <v>44045</v>
      </c>
      <c r="B81" s="35" t="s">
        <v>709</v>
      </c>
      <c r="C81" s="81"/>
      <c r="D81" s="67">
        <v>359.16</v>
      </c>
      <c r="E81" s="118">
        <v>359.16</v>
      </c>
      <c r="F81" s="118">
        <v>359.16</v>
      </c>
      <c r="G81" s="118">
        <v>359.16</v>
      </c>
      <c r="H81" s="118">
        <v>359.16</v>
      </c>
      <c r="I81" s="118">
        <v>359.16</v>
      </c>
      <c r="J81" s="66">
        <v>359.16</v>
      </c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ht="14.25" customHeight="1" x14ac:dyDescent="0.2">
      <c r="A82" s="6">
        <v>44043</v>
      </c>
      <c r="B82" s="35" t="s">
        <v>973</v>
      </c>
      <c r="C82" s="81"/>
      <c r="D82" s="67">
        <v>671.95</v>
      </c>
      <c r="E82" s="47"/>
      <c r="F82" s="47"/>
      <c r="G82" s="47"/>
      <c r="H82" s="47"/>
      <c r="I82" s="47"/>
      <c r="J82" s="47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ht="14.25" customHeight="1" x14ac:dyDescent="0.2">
      <c r="A83" s="3" t="s">
        <v>606</v>
      </c>
      <c r="B83" s="35" t="s">
        <v>974</v>
      </c>
      <c r="C83" s="81"/>
      <c r="D83" s="111">
        <v>384.58</v>
      </c>
      <c r="E83" s="118">
        <v>384.58</v>
      </c>
      <c r="F83" s="118">
        <v>384.58</v>
      </c>
      <c r="G83" s="118">
        <v>384.58</v>
      </c>
      <c r="H83" s="118">
        <v>384.58</v>
      </c>
      <c r="I83" s="47"/>
      <c r="J83" s="47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ht="14.25" customHeight="1" x14ac:dyDescent="0.2">
      <c r="A84" s="83" t="s">
        <v>282</v>
      </c>
      <c r="B84" s="84" t="s">
        <v>99</v>
      </c>
      <c r="C84" s="84"/>
      <c r="D84" s="78">
        <f t="shared" ref="D84:J84" si="3">SUM(D64:D83)</f>
        <v>11032.82</v>
      </c>
      <c r="E84" s="78">
        <f t="shared" si="3"/>
        <v>8622.33</v>
      </c>
      <c r="F84" s="78">
        <f t="shared" si="3"/>
        <v>4912.97</v>
      </c>
      <c r="G84" s="78">
        <f t="shared" si="3"/>
        <v>4912.97</v>
      </c>
      <c r="H84" s="78">
        <f t="shared" si="3"/>
        <v>4329.62</v>
      </c>
      <c r="I84" s="78">
        <f t="shared" si="3"/>
        <v>1624.99</v>
      </c>
      <c r="J84" s="78">
        <f t="shared" si="3"/>
        <v>1624.99</v>
      </c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ht="14.25" customHeight="1" x14ac:dyDescent="0.2">
      <c r="A85" s="62"/>
      <c r="B85" s="62"/>
      <c r="C85" s="6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ht="14.25" customHeight="1" x14ac:dyDescent="0.2">
      <c r="A86" s="1" t="s">
        <v>0</v>
      </c>
      <c r="B86" s="1" t="s">
        <v>1</v>
      </c>
      <c r="C86" s="1"/>
      <c r="D86" s="47"/>
      <c r="E86" s="47"/>
      <c r="F86" s="47"/>
      <c r="G86" s="47"/>
      <c r="H86" s="47"/>
      <c r="I86" s="47"/>
      <c r="J86" s="47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ht="14.25" customHeight="1" x14ac:dyDescent="0.2">
      <c r="A87" s="6">
        <v>43878</v>
      </c>
      <c r="B87" s="7" t="s">
        <v>925</v>
      </c>
      <c r="C87" s="7"/>
      <c r="D87" s="112">
        <v>529.28</v>
      </c>
      <c r="E87" s="47"/>
      <c r="F87" s="47"/>
      <c r="G87" s="47"/>
      <c r="H87" s="47"/>
      <c r="I87" s="47"/>
      <c r="J87" s="47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ht="14.25" customHeight="1" x14ac:dyDescent="0.2">
      <c r="A88" s="21" t="s">
        <v>86</v>
      </c>
      <c r="B88" s="22" t="s">
        <v>87</v>
      </c>
      <c r="C88" s="90"/>
      <c r="D88" s="91">
        <f t="shared" ref="D88:J88" si="4">SUM(D87)</f>
        <v>529.28</v>
      </c>
      <c r="E88" s="91">
        <f t="shared" si="4"/>
        <v>0</v>
      </c>
      <c r="F88" s="91">
        <f t="shared" si="4"/>
        <v>0</v>
      </c>
      <c r="G88" s="91">
        <f t="shared" si="4"/>
        <v>0</v>
      </c>
      <c r="H88" s="91">
        <f t="shared" si="4"/>
        <v>0</v>
      </c>
      <c r="I88" s="91">
        <f t="shared" si="4"/>
        <v>0</v>
      </c>
      <c r="J88" s="91">
        <f t="shared" si="4"/>
        <v>0</v>
      </c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ht="14.25" customHeight="1" x14ac:dyDescent="0.2">
      <c r="A89" s="24" t="s">
        <v>79</v>
      </c>
      <c r="B89" s="24" t="s">
        <v>79</v>
      </c>
      <c r="C89" s="2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ht="14.25" customHeight="1" x14ac:dyDescent="0.2">
      <c r="A90" s="1" t="s">
        <v>0</v>
      </c>
      <c r="B90" s="1" t="s">
        <v>1</v>
      </c>
      <c r="C90" s="1" t="s">
        <v>1</v>
      </c>
      <c r="D90" s="47"/>
      <c r="E90" s="47"/>
      <c r="F90" s="47"/>
      <c r="G90" s="47"/>
      <c r="H90" s="47"/>
      <c r="I90" s="47"/>
      <c r="J90" s="47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ht="14.25" customHeight="1" x14ac:dyDescent="0.2">
      <c r="A91" s="3" t="s">
        <v>90</v>
      </c>
      <c r="B91" s="10" t="s">
        <v>906</v>
      </c>
      <c r="C91" s="10" t="s">
        <v>92</v>
      </c>
      <c r="D91" s="187">
        <v>816.61</v>
      </c>
      <c r="E91" s="100">
        <v>816.61</v>
      </c>
      <c r="F91" s="100"/>
      <c r="G91" s="100"/>
      <c r="H91" s="100"/>
      <c r="I91" s="100"/>
      <c r="J91" s="100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ht="14.25" customHeight="1" x14ac:dyDescent="0.2">
      <c r="A92" s="21" t="s">
        <v>98</v>
      </c>
      <c r="B92" s="22" t="s">
        <v>381</v>
      </c>
      <c r="C92" s="90"/>
      <c r="D92" s="91">
        <f t="shared" ref="D92:J92" si="5">SUM(D91)</f>
        <v>816.61</v>
      </c>
      <c r="E92" s="91">
        <f t="shared" si="5"/>
        <v>816.61</v>
      </c>
      <c r="F92" s="91">
        <f t="shared" si="5"/>
        <v>0</v>
      </c>
      <c r="G92" s="91">
        <f t="shared" si="5"/>
        <v>0</v>
      </c>
      <c r="H92" s="91">
        <f t="shared" si="5"/>
        <v>0</v>
      </c>
      <c r="I92" s="91">
        <f t="shared" si="5"/>
        <v>0</v>
      </c>
      <c r="J92" s="91">
        <f t="shared" si="5"/>
        <v>0</v>
      </c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ht="14.25" customHeight="1" x14ac:dyDescent="0.2">
      <c r="A93" s="24" t="s">
        <v>79</v>
      </c>
      <c r="B93" s="24" t="s">
        <v>79</v>
      </c>
      <c r="C93" s="2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ht="14.25" customHeight="1" x14ac:dyDescent="0.2">
      <c r="A94" s="1" t="s">
        <v>0</v>
      </c>
      <c r="B94" s="1" t="s">
        <v>1</v>
      </c>
      <c r="C94" s="1"/>
      <c r="D94" s="47"/>
      <c r="E94" s="47"/>
      <c r="F94" s="47"/>
      <c r="G94" s="47"/>
      <c r="H94" s="47"/>
      <c r="I94" s="47"/>
      <c r="J94" s="47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ht="14.25" customHeight="1" x14ac:dyDescent="0.2">
      <c r="A95" s="6"/>
      <c r="B95" s="19"/>
      <c r="C95" s="19"/>
      <c r="D95" s="47"/>
      <c r="E95" s="47"/>
      <c r="F95" s="47"/>
      <c r="G95" s="47"/>
      <c r="H95" s="47"/>
      <c r="I95" s="47"/>
      <c r="J95" s="47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ht="14.25" customHeight="1" x14ac:dyDescent="0.2">
      <c r="A96" s="21" t="s">
        <v>104</v>
      </c>
      <c r="B96" s="22" t="s">
        <v>105</v>
      </c>
      <c r="C96" s="22"/>
      <c r="D96" s="59">
        <f t="shared" ref="D96:J96" si="6">SUM(D95)</f>
        <v>0</v>
      </c>
      <c r="E96" s="59">
        <f t="shared" si="6"/>
        <v>0</v>
      </c>
      <c r="F96" s="59">
        <f t="shared" si="6"/>
        <v>0</v>
      </c>
      <c r="G96" s="59">
        <f t="shared" si="6"/>
        <v>0</v>
      </c>
      <c r="H96" s="59">
        <f t="shared" si="6"/>
        <v>0</v>
      </c>
      <c r="I96" s="59">
        <f t="shared" si="6"/>
        <v>0</v>
      </c>
      <c r="J96" s="59">
        <f t="shared" si="6"/>
        <v>0</v>
      </c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ht="14.25" customHeight="1" x14ac:dyDescent="0.2">
      <c r="A98" s="1" t="s">
        <v>0</v>
      </c>
      <c r="B98" s="1" t="s">
        <v>1</v>
      </c>
      <c r="C98" s="1"/>
      <c r="D98" s="47"/>
      <c r="E98" s="47"/>
      <c r="F98" s="47"/>
      <c r="G98" s="47"/>
      <c r="H98" s="47"/>
      <c r="I98" s="47"/>
      <c r="J98" s="47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ht="14.25" customHeight="1" x14ac:dyDescent="0.2">
      <c r="A99" s="1"/>
      <c r="B99" s="11" t="s">
        <v>194</v>
      </c>
      <c r="C99" s="1"/>
      <c r="D99" s="100">
        <v>-5.05</v>
      </c>
      <c r="E99" s="47"/>
      <c r="F99" s="47"/>
      <c r="G99" s="47"/>
      <c r="H99" s="47"/>
      <c r="I99" s="47"/>
      <c r="J99" s="47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ht="14.25" customHeight="1" x14ac:dyDescent="0.2">
      <c r="A100" s="1"/>
      <c r="B100" s="85" t="s">
        <v>674</v>
      </c>
      <c r="C100" s="1"/>
      <c r="D100" s="100">
        <v>74.73</v>
      </c>
      <c r="E100" s="47"/>
      <c r="F100" s="47"/>
      <c r="G100" s="47"/>
      <c r="H100" s="47"/>
      <c r="I100" s="47"/>
      <c r="J100" s="47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ht="14.25" customHeight="1" x14ac:dyDescent="0.2">
      <c r="A101" s="6"/>
      <c r="B101" s="11" t="s">
        <v>106</v>
      </c>
      <c r="C101" s="11"/>
      <c r="D101" s="100">
        <v>1022.45</v>
      </c>
      <c r="E101" s="47"/>
      <c r="F101" s="47"/>
      <c r="G101" s="47"/>
      <c r="H101" s="47"/>
      <c r="I101" s="47"/>
      <c r="J101" s="47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ht="14.25" customHeight="1" x14ac:dyDescent="0.2">
      <c r="A102" s="6"/>
      <c r="B102" s="11" t="s">
        <v>195</v>
      </c>
      <c r="C102" s="11"/>
      <c r="D102" s="100">
        <v>111.45</v>
      </c>
      <c r="E102" s="47"/>
      <c r="F102" s="47"/>
      <c r="G102" s="47"/>
      <c r="H102" s="47"/>
      <c r="I102" s="47"/>
      <c r="J102" s="47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ht="14.25" customHeight="1" x14ac:dyDescent="0.2">
      <c r="A103" s="6"/>
      <c r="B103" s="11" t="s">
        <v>196</v>
      </c>
      <c r="C103" s="11"/>
      <c r="D103" s="100">
        <v>23.4</v>
      </c>
      <c r="E103" s="47"/>
      <c r="F103" s="47"/>
      <c r="G103" s="47"/>
      <c r="H103" s="47"/>
      <c r="I103" s="47"/>
      <c r="J103" s="47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ht="14.25" customHeight="1" x14ac:dyDescent="0.2">
      <c r="A104" s="6"/>
      <c r="B104" s="11" t="s">
        <v>385</v>
      </c>
      <c r="C104" s="11"/>
      <c r="D104" s="100"/>
      <c r="E104" s="47"/>
      <c r="F104" s="47"/>
      <c r="G104" s="47"/>
      <c r="H104" s="47"/>
      <c r="I104" s="47"/>
      <c r="J104" s="47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ht="14.25" customHeight="1" x14ac:dyDescent="0.2">
      <c r="A105" s="6"/>
      <c r="B105" s="11" t="s">
        <v>859</v>
      </c>
      <c r="C105" s="11"/>
      <c r="D105" s="100">
        <v>151.83000000000001</v>
      </c>
      <c r="E105" s="47"/>
      <c r="F105" s="47"/>
      <c r="G105" s="47"/>
      <c r="H105" s="47"/>
      <c r="I105" s="47"/>
      <c r="J105" s="47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ht="14.25" customHeight="1" x14ac:dyDescent="0.2">
      <c r="A106" s="6"/>
      <c r="B106" s="11" t="s">
        <v>675</v>
      </c>
      <c r="C106" s="11"/>
      <c r="D106" s="100">
        <v>130.13999999999999</v>
      </c>
      <c r="E106" s="47"/>
      <c r="F106" s="47"/>
      <c r="G106" s="47"/>
      <c r="H106" s="47"/>
      <c r="I106" s="47"/>
      <c r="J106" s="47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ht="14.25" customHeight="1" x14ac:dyDescent="0.2">
      <c r="A107" s="21"/>
      <c r="B107" s="22" t="s">
        <v>108</v>
      </c>
      <c r="C107" s="22"/>
      <c r="D107" s="59">
        <f t="shared" ref="D107:J107" si="7">SUM(D99:D106)</f>
        <v>1508.9500000000003</v>
      </c>
      <c r="E107" s="59">
        <f t="shared" si="7"/>
        <v>0</v>
      </c>
      <c r="F107" s="59">
        <f t="shared" si="7"/>
        <v>0</v>
      </c>
      <c r="G107" s="59">
        <f t="shared" si="7"/>
        <v>0</v>
      </c>
      <c r="H107" s="59">
        <f t="shared" si="7"/>
        <v>0</v>
      </c>
      <c r="I107" s="59">
        <f t="shared" si="7"/>
        <v>0</v>
      </c>
      <c r="J107" s="59">
        <f t="shared" si="7"/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spans="1:20" ht="14.25" customHeight="1" x14ac:dyDescent="0.25">
      <c r="A109" s="2"/>
      <c r="B109" s="2"/>
      <c r="C109" s="38" t="s">
        <v>109</v>
      </c>
      <c r="D109" s="60">
        <f t="shared" ref="D109:J109" si="8">D61+D84+D88+D92+D96+D107+D55+D14</f>
        <v>69180.52</v>
      </c>
      <c r="E109" s="60">
        <f t="shared" si="8"/>
        <v>39504.86</v>
      </c>
      <c r="F109" s="60">
        <f t="shared" si="8"/>
        <v>28161.48</v>
      </c>
      <c r="G109" s="60">
        <f t="shared" si="8"/>
        <v>22912.95</v>
      </c>
      <c r="H109" s="60">
        <f t="shared" si="8"/>
        <v>21400.85</v>
      </c>
      <c r="I109" s="60">
        <f t="shared" si="8"/>
        <v>15538.88</v>
      </c>
      <c r="J109" s="60">
        <f t="shared" si="8"/>
        <v>7134.82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spans="1:20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spans="1:20" ht="14.25" customHeight="1" x14ac:dyDescent="0.2">
      <c r="A111" s="2"/>
      <c r="B111" s="2"/>
      <c r="C111" s="2" t="s">
        <v>110</v>
      </c>
      <c r="D111" s="58">
        <f t="shared" ref="D111:J111" si="9">D14-1200</f>
        <v>6370.7</v>
      </c>
      <c r="E111" s="58">
        <f t="shared" si="9"/>
        <v>5806.05</v>
      </c>
      <c r="F111" s="58">
        <f t="shared" si="9"/>
        <v>-434.67999999999995</v>
      </c>
      <c r="G111" s="58">
        <f t="shared" si="9"/>
        <v>-434.67999999999995</v>
      </c>
      <c r="H111" s="58">
        <f t="shared" si="9"/>
        <v>-434.67999999999995</v>
      </c>
      <c r="I111" s="58">
        <f t="shared" si="9"/>
        <v>-699.68</v>
      </c>
      <c r="J111" s="58">
        <f t="shared" si="9"/>
        <v>-1200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spans="1:20" ht="14.25" customHeight="1" x14ac:dyDescent="0.2">
      <c r="A112" s="2"/>
      <c r="B112" s="2"/>
      <c r="C112" s="2" t="s">
        <v>111</v>
      </c>
      <c r="D112" s="49">
        <f t="shared" ref="D112:J112" si="10">D59+D84+D92+1250+D18+D19+D24+600</f>
        <v>19288.05</v>
      </c>
      <c r="E112" s="49">
        <f t="shared" si="10"/>
        <v>13618.560000000001</v>
      </c>
      <c r="F112" s="49">
        <f t="shared" si="10"/>
        <v>9092.59</v>
      </c>
      <c r="G112" s="49">
        <f t="shared" si="10"/>
        <v>6762.97</v>
      </c>
      <c r="H112" s="49">
        <f t="shared" si="10"/>
        <v>6179.62</v>
      </c>
      <c r="I112" s="49">
        <f t="shared" si="10"/>
        <v>3474.99</v>
      </c>
      <c r="J112" s="49">
        <f t="shared" si="10"/>
        <v>3474.99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spans="1:20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spans="1:20" ht="14.25" customHeight="1" x14ac:dyDescent="0.25">
      <c r="A114" s="2"/>
      <c r="B114" s="2"/>
      <c r="C114" s="40" t="s">
        <v>112</v>
      </c>
      <c r="D114" s="61">
        <f t="shared" ref="D114:J114" si="11">D109-D111-D112</f>
        <v>43521.770000000004</v>
      </c>
      <c r="E114" s="61">
        <f t="shared" si="11"/>
        <v>20080.249999999996</v>
      </c>
      <c r="F114" s="61">
        <f t="shared" si="11"/>
        <v>19503.57</v>
      </c>
      <c r="G114" s="61">
        <f t="shared" si="11"/>
        <v>16584.66</v>
      </c>
      <c r="H114" s="61">
        <f t="shared" si="11"/>
        <v>15655.91</v>
      </c>
      <c r="I114" s="61">
        <f t="shared" si="11"/>
        <v>12763.57</v>
      </c>
      <c r="J114" s="61">
        <f t="shared" si="11"/>
        <v>4859.83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spans="1:20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spans="1:20" ht="14.25" customHeight="1" x14ac:dyDescent="0.25">
      <c r="A116" s="2"/>
      <c r="B116" s="2"/>
      <c r="C116" s="2"/>
      <c r="D116" s="105" t="s">
        <v>296</v>
      </c>
      <c r="E116" s="105" t="s">
        <v>297</v>
      </c>
      <c r="F116" s="105" t="s">
        <v>298</v>
      </c>
      <c r="G116" s="105" t="s">
        <v>299</v>
      </c>
      <c r="H116" s="105" t="s">
        <v>300</v>
      </c>
      <c r="I116" s="105" t="s">
        <v>301</v>
      </c>
      <c r="J116" s="105" t="s">
        <v>302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spans="1:20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spans="1:20" ht="14.25" customHeight="1" x14ac:dyDescent="0.2">
      <c r="A118" s="2"/>
      <c r="B118" s="2"/>
      <c r="C118" s="2" t="s">
        <v>927</v>
      </c>
      <c r="D118" s="58">
        <f t="shared" ref="D118:J118" si="12">D114-D51-D52-D53-D54</f>
        <v>36971.670000000006</v>
      </c>
      <c r="E118" s="58">
        <f t="shared" si="12"/>
        <v>14163.039999999995</v>
      </c>
      <c r="F118" s="58">
        <f t="shared" si="12"/>
        <v>13586.359999999999</v>
      </c>
      <c r="G118" s="58">
        <f t="shared" si="12"/>
        <v>10667.45</v>
      </c>
      <c r="H118" s="58">
        <f t="shared" si="12"/>
        <v>9738.7000000000007</v>
      </c>
      <c r="I118" s="58">
        <f t="shared" si="12"/>
        <v>6846.3600000000006</v>
      </c>
      <c r="J118" s="58">
        <f t="shared" si="12"/>
        <v>4859.83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spans="1:20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spans="1:20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spans="1:20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spans="1:20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spans="1:20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spans="1:20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spans="1:20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spans="1:20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spans="1:20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spans="1:20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spans="1:20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spans="1:20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spans="1:20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spans="1:20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spans="1:20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spans="1:20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spans="1:20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spans="1:20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spans="1:20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spans="1:20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spans="1:20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spans="1:20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spans="1:20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spans="1:20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spans="1:20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spans="1:20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spans="1:20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0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spans="1:20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0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spans="1:20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spans="1:20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spans="1:20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spans="1:20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spans="1:20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spans="1:20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spans="1:20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spans="1:20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spans="1:20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spans="1:20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spans="1:20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spans="1:20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spans="1:20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spans="1:20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spans="1:20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spans="1:20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spans="1:20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spans="1:20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spans="1:20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spans="1:20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spans="1:20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spans="1:20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spans="1:20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spans="1:20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spans="1:20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spans="1:20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20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spans="1:20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spans="1:20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spans="1:20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spans="1:20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spans="1:20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spans="1:20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spans="1:20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spans="1:20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spans="1:20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spans="1:20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spans="1:20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spans="1:20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spans="1:20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spans="1:20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spans="1:20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spans="1:20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spans="1:20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spans="1:20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spans="1:20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spans="1:20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spans="1:20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spans="1:20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spans="1:20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spans="1:20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spans="1:20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spans="1:20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spans="1:20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spans="1:20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spans="1:20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spans="1:20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spans="1:20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spans="1:20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spans="1:20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spans="1:20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spans="1:20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spans="1:20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spans="1:20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spans="1:20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spans="1:20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spans="1:20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spans="1:20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spans="1:20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spans="1:20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spans="1:20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spans="1:20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spans="1:20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spans="1:20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spans="1:20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spans="1:20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spans="1:20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spans="1:20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spans="1:20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spans="1:20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spans="1:20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spans="1:20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spans="1:20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spans="1:20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spans="1:20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spans="1:20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spans="1:20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spans="1:20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spans="1:20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spans="1:20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spans="1:20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spans="1:20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spans="1:20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spans="1:20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spans="1:20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spans="1:20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spans="1:20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spans="1:20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spans="1:20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spans="1:20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spans="1:20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spans="1:20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spans="1:20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spans="1:20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spans="1:20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spans="1:20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spans="1:20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spans="1:20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0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0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spans="1:20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spans="1:20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spans="1:20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spans="1:20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spans="1:20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spans="1:20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spans="1:20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spans="1:20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spans="1:20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spans="1:20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spans="1:20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spans="1:20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spans="1:20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spans="1:20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spans="1:20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 spans="1:20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 spans="1:20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 spans="1:20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 spans="1:20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 spans="1:20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 spans="1:20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 spans="1:20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 spans="1:20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 spans="1:20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 spans="1:20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 spans="1:20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 spans="1:20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 spans="1:20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 spans="1:20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 spans="1:20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 spans="1:20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 spans="1:20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 spans="1:20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 spans="1:20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 spans="1:20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 spans="1:20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 spans="1:20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 spans="1:20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 spans="1:20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 spans="1:20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 spans="1:20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 spans="1:20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 spans="1:20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 spans="1:20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 spans="1:20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 spans="1:20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 spans="1:20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 spans="1:20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 spans="1:20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 spans="1:20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 spans="1:20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 spans="1:20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 spans="1:20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 spans="1:20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 spans="1:20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 spans="1:20" ht="14.25" customHeight="1" x14ac:dyDescent="0.2"/>
    <row r="320" spans="1: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="80" zoomScaleNormal="80" workbookViewId="0">
      <selection sqref="A1:XFD1048576"/>
    </sheetView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8" width="12" customWidth="1"/>
    <col min="9" max="9" width="12" bestFit="1" customWidth="1"/>
    <col min="10" max="19" width="8" customWidth="1"/>
  </cols>
  <sheetData>
    <row r="1" spans="1:19" ht="14.25" customHeight="1" x14ac:dyDescent="0.2">
      <c r="A1" s="178" t="s">
        <v>0</v>
      </c>
      <c r="B1" s="188" t="s">
        <v>1</v>
      </c>
      <c r="C1" s="178"/>
      <c r="D1" s="169" t="s">
        <v>297</v>
      </c>
      <c r="E1" s="169" t="s">
        <v>298</v>
      </c>
      <c r="F1" s="169" t="s">
        <v>299</v>
      </c>
      <c r="G1" s="169" t="s">
        <v>300</v>
      </c>
      <c r="H1" s="169" t="s">
        <v>301</v>
      </c>
      <c r="I1" s="169" t="s">
        <v>302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.25" customHeight="1" x14ac:dyDescent="0.2">
      <c r="A2" s="6">
        <v>44251</v>
      </c>
      <c r="B2" s="6" t="s">
        <v>975</v>
      </c>
      <c r="C2" s="6"/>
      <c r="D2" s="31">
        <v>2544.9899999999998</v>
      </c>
      <c r="E2" s="68"/>
      <c r="F2" s="68"/>
      <c r="G2" s="68"/>
      <c r="H2" s="68"/>
      <c r="I2" s="47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25" customHeight="1" x14ac:dyDescent="0.2">
      <c r="A3" s="6">
        <v>44248</v>
      </c>
      <c r="B3" s="6" t="s">
        <v>539</v>
      </c>
      <c r="C3" s="6"/>
      <c r="D3" s="31">
        <v>894.17</v>
      </c>
      <c r="E3" s="68"/>
      <c r="F3" s="68"/>
      <c r="G3" s="68"/>
      <c r="H3" s="68"/>
      <c r="I3" s="47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25" customHeight="1" x14ac:dyDescent="0.2">
      <c r="A4" s="6">
        <v>44247</v>
      </c>
      <c r="B4" s="6" t="s">
        <v>976</v>
      </c>
      <c r="C4" s="6"/>
      <c r="D4" s="31">
        <v>1833.35</v>
      </c>
      <c r="E4" s="68">
        <v>1833.35</v>
      </c>
      <c r="F4" s="68">
        <v>1833.35</v>
      </c>
      <c r="G4" s="68">
        <v>1833.35</v>
      </c>
      <c r="H4" s="68">
        <v>1833.35</v>
      </c>
      <c r="I4" s="68">
        <v>1833.35</v>
      </c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4.25" customHeight="1" x14ac:dyDescent="0.2">
      <c r="A5" s="6">
        <v>44247</v>
      </c>
      <c r="B5" s="6" t="s">
        <v>629</v>
      </c>
      <c r="C5" s="6"/>
      <c r="D5" s="31">
        <v>725</v>
      </c>
      <c r="E5" s="68"/>
      <c r="F5" s="68"/>
      <c r="G5" s="68"/>
      <c r="H5" s="68"/>
      <c r="I5" s="47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4.25" customHeight="1" x14ac:dyDescent="0.2">
      <c r="A6" s="6">
        <v>44239</v>
      </c>
      <c r="B6" s="6" t="s">
        <v>977</v>
      </c>
      <c r="C6" s="6"/>
      <c r="D6" s="31">
        <v>690.69</v>
      </c>
      <c r="E6" s="68"/>
      <c r="F6" s="68"/>
      <c r="G6" s="68"/>
      <c r="H6" s="68"/>
      <c r="I6" s="47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4.25" customHeight="1" x14ac:dyDescent="0.2">
      <c r="A7" s="6">
        <v>44225</v>
      </c>
      <c r="B7" s="6" t="s">
        <v>869</v>
      </c>
      <c r="C7" s="6"/>
      <c r="D7" s="31">
        <v>239.74</v>
      </c>
      <c r="E7" s="68">
        <v>239.74</v>
      </c>
      <c r="F7" s="68">
        <v>239.74</v>
      </c>
      <c r="G7" s="68"/>
      <c r="H7" s="68"/>
      <c r="I7" s="47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4.25" customHeight="1" x14ac:dyDescent="0.2">
      <c r="A8" s="179">
        <v>44223</v>
      </c>
      <c r="B8" s="114" t="s">
        <v>978</v>
      </c>
      <c r="C8" s="6"/>
      <c r="D8" s="31">
        <v>597.75</v>
      </c>
      <c r="E8" s="68"/>
      <c r="F8" s="183"/>
      <c r="G8" s="183"/>
      <c r="H8" s="183"/>
      <c r="I8" s="180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4.25" customHeight="1" x14ac:dyDescent="0.2">
      <c r="A9" s="6">
        <v>44195</v>
      </c>
      <c r="B9" s="103" t="s">
        <v>979</v>
      </c>
      <c r="C9" s="87"/>
      <c r="D9" s="31">
        <v>317.44</v>
      </c>
      <c r="E9" s="68">
        <v>317.47000000000003</v>
      </c>
      <c r="F9" s="104">
        <v>317.47000000000003</v>
      </c>
      <c r="G9" s="104">
        <v>317.47000000000003</v>
      </c>
      <c r="H9" s="104">
        <v>317.47000000000003</v>
      </c>
      <c r="I9" s="47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4.25" customHeight="1" x14ac:dyDescent="0.2">
      <c r="A10" s="6">
        <v>44195</v>
      </c>
      <c r="B10" s="103" t="s">
        <v>980</v>
      </c>
      <c r="C10" s="189"/>
      <c r="D10" s="115">
        <v>182.83</v>
      </c>
      <c r="E10" s="183">
        <v>182.85</v>
      </c>
      <c r="F10" s="104">
        <v>182.85</v>
      </c>
      <c r="G10" s="104">
        <v>182.85</v>
      </c>
      <c r="H10" s="104">
        <v>182.85</v>
      </c>
      <c r="I10" s="47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4.25" customHeight="1" x14ac:dyDescent="0.2">
      <c r="A11" s="6">
        <v>44194</v>
      </c>
      <c r="B11" s="103" t="s">
        <v>981</v>
      </c>
      <c r="C11" s="87" t="s">
        <v>863</v>
      </c>
      <c r="D11" s="190">
        <v>530</v>
      </c>
      <c r="E11" s="104"/>
      <c r="F11" s="104"/>
      <c r="G11" s="104"/>
      <c r="H11" s="47"/>
      <c r="I11" s="47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4.25" customHeight="1" x14ac:dyDescent="0.2">
      <c r="A12" s="6">
        <v>44184</v>
      </c>
      <c r="B12" s="103" t="s">
        <v>982</v>
      </c>
      <c r="C12" s="87"/>
      <c r="D12" s="190">
        <v>265</v>
      </c>
      <c r="E12" s="104">
        <v>265</v>
      </c>
      <c r="F12" s="104">
        <v>265</v>
      </c>
      <c r="G12" s="104">
        <v>265</v>
      </c>
      <c r="H12" s="47"/>
      <c r="I12" s="47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4.25" customHeight="1" x14ac:dyDescent="0.2">
      <c r="A13" s="6">
        <v>44182</v>
      </c>
      <c r="B13" s="103" t="s">
        <v>983</v>
      </c>
      <c r="C13" s="87"/>
      <c r="D13" s="190">
        <v>1708.33</v>
      </c>
      <c r="E13" s="47"/>
      <c r="F13" s="47"/>
      <c r="G13" s="47"/>
      <c r="H13" s="47"/>
      <c r="I13" s="47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4.25" customHeight="1" x14ac:dyDescent="0.2">
      <c r="A14" s="6">
        <v>44172</v>
      </c>
      <c r="B14" s="103" t="s">
        <v>984</v>
      </c>
      <c r="C14" s="87"/>
      <c r="D14" s="190">
        <v>319.66000000000003</v>
      </c>
      <c r="E14" s="47"/>
      <c r="F14" s="47"/>
      <c r="G14" s="47"/>
      <c r="H14" s="47"/>
      <c r="I14" s="47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4.25" customHeight="1" x14ac:dyDescent="0.2">
      <c r="A15" s="6">
        <v>44172</v>
      </c>
      <c r="B15" s="103" t="s">
        <v>985</v>
      </c>
      <c r="C15" s="87"/>
      <c r="D15" s="190">
        <v>1999.5</v>
      </c>
      <c r="E15" s="47"/>
      <c r="F15" s="47"/>
      <c r="G15" s="47"/>
      <c r="H15" s="47"/>
      <c r="I15" s="47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4.25" customHeight="1" x14ac:dyDescent="0.2">
      <c r="A16" s="6">
        <v>44170</v>
      </c>
      <c r="B16" s="103" t="s">
        <v>986</v>
      </c>
      <c r="C16" s="87"/>
      <c r="D16" s="190">
        <v>529</v>
      </c>
      <c r="E16" s="47"/>
      <c r="F16" s="47"/>
      <c r="G16" s="47"/>
      <c r="H16" s="47"/>
      <c r="I16" s="47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4.25" customHeight="1" x14ac:dyDescent="0.2">
      <c r="A17" s="6">
        <v>44162</v>
      </c>
      <c r="B17" s="103" t="s">
        <v>987</v>
      </c>
      <c r="C17" s="87"/>
      <c r="D17" s="190">
        <v>556.46</v>
      </c>
      <c r="E17" s="47"/>
      <c r="F17" s="47"/>
      <c r="G17" s="47"/>
      <c r="H17" s="47"/>
      <c r="I17" s="47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4.25" customHeight="1" x14ac:dyDescent="0.2">
      <c r="A18" s="21" t="s">
        <v>619</v>
      </c>
      <c r="B18" s="22" t="s">
        <v>87</v>
      </c>
      <c r="C18" s="90"/>
      <c r="D18" s="91">
        <f t="shared" ref="D18:I18" si="0">SUM(D2:D17)</f>
        <v>13933.91</v>
      </c>
      <c r="E18" s="91">
        <f t="shared" si="0"/>
        <v>2838.4100000000003</v>
      </c>
      <c r="F18" s="91">
        <f t="shared" si="0"/>
        <v>2838.4100000000003</v>
      </c>
      <c r="G18" s="91">
        <f t="shared" si="0"/>
        <v>2598.6699999999996</v>
      </c>
      <c r="H18" s="91">
        <f t="shared" si="0"/>
        <v>2333.6699999999996</v>
      </c>
      <c r="I18" s="91">
        <f t="shared" si="0"/>
        <v>1833.35</v>
      </c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4.2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3.5" customHeight="1" x14ac:dyDescent="0.2">
      <c r="A20" s="178" t="s">
        <v>0</v>
      </c>
      <c r="B20" s="178" t="s">
        <v>113</v>
      </c>
      <c r="C20" s="178" t="s">
        <v>1</v>
      </c>
      <c r="D20" s="169" t="s">
        <v>297</v>
      </c>
      <c r="E20" s="169" t="s">
        <v>298</v>
      </c>
      <c r="F20" s="169" t="s">
        <v>299</v>
      </c>
      <c r="G20" s="169" t="s">
        <v>300</v>
      </c>
      <c r="H20" s="169" t="s">
        <v>301</v>
      </c>
      <c r="I20" s="169" t="s">
        <v>302</v>
      </c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3.5" customHeight="1" x14ac:dyDescent="0.2">
      <c r="A21" s="6">
        <v>44245</v>
      </c>
      <c r="B21" s="4" t="s">
        <v>988</v>
      </c>
      <c r="C21" s="47" t="s">
        <v>989</v>
      </c>
      <c r="D21" s="73">
        <v>1263.3399999999999</v>
      </c>
      <c r="E21" s="42">
        <v>1263.3399999999999</v>
      </c>
      <c r="F21" s="42">
        <v>1263.3399999999999</v>
      </c>
      <c r="G21" s="47"/>
      <c r="H21" s="47"/>
      <c r="I21" s="47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3.5" customHeight="1" x14ac:dyDescent="0.2">
      <c r="A22" s="6">
        <v>44241</v>
      </c>
      <c r="B22" s="4" t="s">
        <v>990</v>
      </c>
      <c r="C22" s="47"/>
      <c r="D22" s="73">
        <v>718.2</v>
      </c>
      <c r="E22" s="42">
        <v>718.2</v>
      </c>
      <c r="F22" s="42">
        <v>718.2</v>
      </c>
      <c r="G22" s="42">
        <v>718.2</v>
      </c>
      <c r="H22" s="42">
        <v>718.2</v>
      </c>
      <c r="I22" s="42">
        <v>718.2</v>
      </c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3.5" customHeight="1" x14ac:dyDescent="0.2">
      <c r="A23" s="6">
        <v>44236</v>
      </c>
      <c r="B23" s="35" t="s">
        <v>991</v>
      </c>
      <c r="C23" s="47" t="s">
        <v>992</v>
      </c>
      <c r="D23" s="73">
        <v>2685</v>
      </c>
      <c r="E23" s="47"/>
      <c r="F23" s="47"/>
      <c r="G23" s="47"/>
      <c r="H23" s="47"/>
      <c r="I23" s="47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3.5" customHeight="1" x14ac:dyDescent="0.2">
      <c r="A24" s="6">
        <v>44230</v>
      </c>
      <c r="B24" s="35" t="s">
        <v>993</v>
      </c>
      <c r="C24" s="47"/>
      <c r="D24" s="73">
        <v>877.88</v>
      </c>
      <c r="E24" s="66">
        <v>877.88</v>
      </c>
      <c r="F24" s="66">
        <v>877.88</v>
      </c>
      <c r="G24" s="47"/>
      <c r="H24" s="47"/>
      <c r="I24" s="47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3.5" customHeight="1" x14ac:dyDescent="0.2">
      <c r="A25" s="6">
        <v>44208</v>
      </c>
      <c r="B25" s="4" t="s">
        <v>994</v>
      </c>
      <c r="C25" s="47" t="s">
        <v>940</v>
      </c>
      <c r="D25" s="116">
        <v>479.16</v>
      </c>
      <c r="E25" s="108">
        <v>479.2</v>
      </c>
      <c r="F25" s="108">
        <v>479.2</v>
      </c>
      <c r="G25" s="108">
        <v>479.2</v>
      </c>
      <c r="H25" s="108">
        <v>479.2</v>
      </c>
      <c r="I25" s="47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3.5" customHeight="1" x14ac:dyDescent="0.2">
      <c r="A26" s="54">
        <v>44197</v>
      </c>
      <c r="B26" s="44" t="s">
        <v>995</v>
      </c>
      <c r="C26" s="64"/>
      <c r="D26" s="67">
        <v>1730.6</v>
      </c>
      <c r="E26" s="67">
        <v>1730.62</v>
      </c>
      <c r="F26" s="67"/>
      <c r="G26" s="67"/>
      <c r="H26" s="67"/>
      <c r="I26" s="67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3.5" customHeight="1" x14ac:dyDescent="0.2">
      <c r="A27" s="13">
        <v>44195</v>
      </c>
      <c r="B27" s="28" t="s">
        <v>876</v>
      </c>
      <c r="C27" s="75" t="s">
        <v>877</v>
      </c>
      <c r="D27" s="73"/>
      <c r="E27" s="73">
        <v>705.74</v>
      </c>
      <c r="F27" s="73">
        <v>705.74</v>
      </c>
      <c r="G27" s="73">
        <v>705.74</v>
      </c>
      <c r="H27" s="73">
        <v>705.74</v>
      </c>
      <c r="I27" s="73">
        <v>705.74</v>
      </c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3.5" customHeight="1" x14ac:dyDescent="0.2">
      <c r="A28" s="6">
        <v>44195</v>
      </c>
      <c r="B28" s="4" t="s">
        <v>996</v>
      </c>
      <c r="C28" s="47"/>
      <c r="D28" s="73">
        <v>532.79999999999995</v>
      </c>
      <c r="E28" s="42">
        <v>532.79999999999995</v>
      </c>
      <c r="F28" s="42"/>
      <c r="G28" s="42"/>
      <c r="H28" s="42"/>
      <c r="I28" s="4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3.5" customHeight="1" x14ac:dyDescent="0.2">
      <c r="A29" s="6">
        <v>44195</v>
      </c>
      <c r="B29" s="4" t="s">
        <v>997</v>
      </c>
      <c r="C29" s="47"/>
      <c r="D29" s="73">
        <v>393.75</v>
      </c>
      <c r="E29" s="42">
        <v>393.75</v>
      </c>
      <c r="F29" s="47"/>
      <c r="G29" s="47"/>
      <c r="H29" s="47"/>
      <c r="I29" s="47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3.5" customHeight="1" x14ac:dyDescent="0.2">
      <c r="A30" s="6">
        <v>44191</v>
      </c>
      <c r="B30" s="4" t="s">
        <v>998</v>
      </c>
      <c r="C30" s="47"/>
      <c r="D30" s="73">
        <v>576.66</v>
      </c>
      <c r="E30" s="47"/>
      <c r="F30" s="47"/>
      <c r="G30" s="47"/>
      <c r="H30" s="47"/>
      <c r="I30" s="47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3.5" customHeight="1" x14ac:dyDescent="0.2">
      <c r="A31" s="6">
        <v>44137</v>
      </c>
      <c r="B31" s="4" t="s">
        <v>999</v>
      </c>
      <c r="C31" s="47" t="s">
        <v>811</v>
      </c>
      <c r="D31" s="191">
        <v>2841.93</v>
      </c>
      <c r="E31" s="185">
        <v>2841.93</v>
      </c>
      <c r="F31" s="185">
        <v>2841.93</v>
      </c>
      <c r="G31" s="185">
        <v>2841.93</v>
      </c>
      <c r="H31" s="185">
        <v>2841.93</v>
      </c>
      <c r="I31" s="185">
        <v>2841.93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3.5" customHeight="1" x14ac:dyDescent="0.2">
      <c r="A32" s="6">
        <v>44120</v>
      </c>
      <c r="B32" s="4" t="s">
        <v>162</v>
      </c>
      <c r="C32" s="171"/>
      <c r="D32" s="73">
        <v>467.16</v>
      </c>
      <c r="E32" s="42">
        <v>467.16</v>
      </c>
      <c r="F32" s="42">
        <v>467.16</v>
      </c>
      <c r="G32" s="42">
        <v>467.16</v>
      </c>
      <c r="H32" s="42">
        <v>467.16</v>
      </c>
      <c r="I32" s="42">
        <v>467.16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3.5" customHeight="1" x14ac:dyDescent="0.2">
      <c r="A33" s="6">
        <v>44043</v>
      </c>
      <c r="B33" s="4" t="s">
        <v>1000</v>
      </c>
      <c r="C33" s="47" t="s">
        <v>694</v>
      </c>
      <c r="D33" s="96">
        <v>1495</v>
      </c>
      <c r="E33" s="94">
        <v>1495</v>
      </c>
      <c r="F33" s="94">
        <v>1495</v>
      </c>
      <c r="G33" s="94">
        <v>1495</v>
      </c>
      <c r="H33" s="94">
        <v>1495</v>
      </c>
      <c r="I33" s="94">
        <v>1495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3.5" customHeight="1" x14ac:dyDescent="0.2">
      <c r="A34" s="6">
        <v>44026</v>
      </c>
      <c r="B34" s="4" t="s">
        <v>1001</v>
      </c>
      <c r="C34" s="47" t="s">
        <v>626</v>
      </c>
      <c r="D34" s="96">
        <v>225</v>
      </c>
      <c r="E34" s="94">
        <v>225</v>
      </c>
      <c r="F34" s="94">
        <v>225</v>
      </c>
      <c r="G34" s="94">
        <v>225</v>
      </c>
      <c r="H34" s="94">
        <v>225</v>
      </c>
      <c r="I34" s="47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3.5" customHeight="1" x14ac:dyDescent="0.2">
      <c r="A35" s="6">
        <v>44025</v>
      </c>
      <c r="B35" s="4" t="s">
        <v>1002</v>
      </c>
      <c r="C35" s="47" t="s">
        <v>628</v>
      </c>
      <c r="D35" s="96">
        <v>257.69</v>
      </c>
      <c r="E35" s="94">
        <v>257.77999999999997</v>
      </c>
      <c r="F35" s="94">
        <v>257.77999999999997</v>
      </c>
      <c r="G35" s="94">
        <v>257.77999999999997</v>
      </c>
      <c r="H35" s="94">
        <v>257.77999999999997</v>
      </c>
      <c r="I35" s="47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3.5" customHeight="1" x14ac:dyDescent="0.2">
      <c r="A36" s="6">
        <v>44020</v>
      </c>
      <c r="B36" s="4" t="s">
        <v>1003</v>
      </c>
      <c r="C36" s="47"/>
      <c r="D36" s="96">
        <v>50</v>
      </c>
      <c r="E36" s="94">
        <v>50</v>
      </c>
      <c r="F36" s="94">
        <v>50</v>
      </c>
      <c r="G36" s="94">
        <v>50</v>
      </c>
      <c r="H36" s="94">
        <v>50</v>
      </c>
      <c r="I36" s="94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3.5" customHeight="1" x14ac:dyDescent="0.2">
      <c r="A37" s="6">
        <v>43966</v>
      </c>
      <c r="B37" s="4" t="s">
        <v>826</v>
      </c>
      <c r="C37" s="47" t="s">
        <v>533</v>
      </c>
      <c r="D37" s="96">
        <v>680</v>
      </c>
      <c r="E37" s="94">
        <v>680</v>
      </c>
      <c r="F37" s="94">
        <v>680</v>
      </c>
      <c r="G37" s="94"/>
      <c r="H37" s="94"/>
      <c r="I37" s="94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3.5" customHeight="1" x14ac:dyDescent="0.2">
      <c r="A38" s="6">
        <v>43963</v>
      </c>
      <c r="B38" s="4" t="s">
        <v>827</v>
      </c>
      <c r="C38" s="47" t="s">
        <v>534</v>
      </c>
      <c r="D38" s="96">
        <v>248.75</v>
      </c>
      <c r="E38" s="94">
        <v>248.75</v>
      </c>
      <c r="F38" s="94">
        <v>248.75</v>
      </c>
      <c r="G38" s="94"/>
      <c r="H38" s="94"/>
      <c r="I38" s="94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3.5" customHeight="1" x14ac:dyDescent="0.2">
      <c r="A39" s="6">
        <v>43951</v>
      </c>
      <c r="B39" s="4" t="s">
        <v>1004</v>
      </c>
      <c r="C39" s="47" t="s">
        <v>824</v>
      </c>
      <c r="D39" s="96">
        <v>1925.18</v>
      </c>
      <c r="E39" s="94">
        <v>1925.22</v>
      </c>
      <c r="F39" s="47"/>
      <c r="G39" s="47"/>
      <c r="H39" s="47"/>
      <c r="I39" s="47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4.25" customHeight="1" x14ac:dyDescent="0.2">
      <c r="A40" s="13">
        <v>43946</v>
      </c>
      <c r="B40" s="28" t="s">
        <v>829</v>
      </c>
      <c r="C40" s="75" t="s">
        <v>538</v>
      </c>
      <c r="D40" s="96">
        <v>2892.33</v>
      </c>
      <c r="E40" s="96">
        <v>2892.34</v>
      </c>
      <c r="F40" s="96">
        <v>2892.34</v>
      </c>
      <c r="G40" s="96">
        <v>2892.34</v>
      </c>
      <c r="H40" s="94"/>
      <c r="I40" s="94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4.25" customHeight="1" x14ac:dyDescent="0.2">
      <c r="A41" s="6">
        <v>43826</v>
      </c>
      <c r="B41" s="4" t="s">
        <v>1005</v>
      </c>
      <c r="C41" s="47" t="s">
        <v>418</v>
      </c>
      <c r="D41" s="96">
        <v>974.55</v>
      </c>
      <c r="E41" s="94">
        <v>974.55</v>
      </c>
      <c r="F41" s="94">
        <v>974.55</v>
      </c>
      <c r="G41" s="94">
        <v>974.55</v>
      </c>
      <c r="H41" s="94">
        <v>974.55</v>
      </c>
      <c r="I41" s="47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4.25" customHeight="1" x14ac:dyDescent="0.2">
      <c r="A42" s="3" t="s">
        <v>237</v>
      </c>
      <c r="B42" s="4" t="s">
        <v>238</v>
      </c>
      <c r="C42" s="47"/>
      <c r="D42" s="96">
        <v>391.96</v>
      </c>
      <c r="E42" s="94">
        <v>391.96</v>
      </c>
      <c r="F42" s="94">
        <v>391.96</v>
      </c>
      <c r="G42" s="94">
        <v>391.96</v>
      </c>
      <c r="H42" s="94">
        <v>391.96</v>
      </c>
      <c r="I42" s="94">
        <v>391.96</v>
      </c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4.25" customHeight="1" x14ac:dyDescent="0.2">
      <c r="A43" s="3" t="s">
        <v>239</v>
      </c>
      <c r="B43" s="4" t="s">
        <v>148</v>
      </c>
      <c r="C43" s="47"/>
      <c r="D43" s="73">
        <v>605.14</v>
      </c>
      <c r="E43" s="42">
        <v>605.14</v>
      </c>
      <c r="F43" s="42">
        <v>605.14</v>
      </c>
      <c r="G43" s="42">
        <v>605.14</v>
      </c>
      <c r="H43" s="42">
        <v>605.14</v>
      </c>
      <c r="I43" s="42">
        <v>605.14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4.25" customHeight="1" x14ac:dyDescent="0.2">
      <c r="A44" s="3" t="s">
        <v>246</v>
      </c>
      <c r="B44" s="4" t="s">
        <v>141</v>
      </c>
      <c r="C44" s="47" t="s">
        <v>41</v>
      </c>
      <c r="D44" s="73">
        <v>2350</v>
      </c>
      <c r="E44" s="42">
        <v>2350</v>
      </c>
      <c r="F44" s="42">
        <v>2350</v>
      </c>
      <c r="G44" s="42">
        <v>2350</v>
      </c>
      <c r="H44" s="42">
        <v>2350</v>
      </c>
      <c r="I44" s="42">
        <v>2350</v>
      </c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4.25" customHeight="1" x14ac:dyDescent="0.2">
      <c r="A45" s="3" t="s">
        <v>246</v>
      </c>
      <c r="B45" s="4" t="s">
        <v>155</v>
      </c>
      <c r="C45" s="47" t="s">
        <v>40</v>
      </c>
      <c r="D45" s="73">
        <v>3203</v>
      </c>
      <c r="E45" s="42">
        <v>3203.9</v>
      </c>
      <c r="F45" s="42">
        <v>3203.9</v>
      </c>
      <c r="G45" s="42">
        <v>3203.9</v>
      </c>
      <c r="H45" s="42">
        <v>3203.9</v>
      </c>
      <c r="I45" s="42">
        <v>3203.9</v>
      </c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4.25" customHeight="1" x14ac:dyDescent="0.2">
      <c r="A46" s="21" t="s">
        <v>142</v>
      </c>
      <c r="B46" s="22" t="s">
        <v>343</v>
      </c>
      <c r="C46" s="22"/>
      <c r="D46" s="78">
        <f t="shared" ref="D46:I46" si="1">SUM(D21:D45)</f>
        <v>27865.079999999998</v>
      </c>
      <c r="E46" s="78">
        <f t="shared" si="1"/>
        <v>25310.26</v>
      </c>
      <c r="F46" s="78">
        <f t="shared" si="1"/>
        <v>20727.87</v>
      </c>
      <c r="G46" s="78">
        <f t="shared" si="1"/>
        <v>17657.899999999998</v>
      </c>
      <c r="H46" s="78">
        <f t="shared" si="1"/>
        <v>14765.559999999998</v>
      </c>
      <c r="I46" s="78">
        <f t="shared" si="1"/>
        <v>12779.03</v>
      </c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4.2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4.25" customHeight="1" x14ac:dyDescent="0.2">
      <c r="A48" s="1" t="s">
        <v>0</v>
      </c>
      <c r="B48" s="1" t="s">
        <v>1</v>
      </c>
      <c r="C48" s="1" t="s">
        <v>1</v>
      </c>
      <c r="D48" s="47"/>
      <c r="E48" s="47"/>
      <c r="F48" s="47"/>
      <c r="G48" s="47"/>
      <c r="H48" s="47"/>
      <c r="I48" s="47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4.25" customHeight="1" x14ac:dyDescent="0.2">
      <c r="A49" s="6">
        <v>43751</v>
      </c>
      <c r="B49" s="11" t="s">
        <v>1006</v>
      </c>
      <c r="C49" s="4" t="s">
        <v>58</v>
      </c>
      <c r="D49" s="117">
        <v>599.94000000000005</v>
      </c>
      <c r="E49" s="97">
        <v>599.94000000000005</v>
      </c>
      <c r="F49" s="47"/>
      <c r="G49" s="47"/>
      <c r="H49" s="47"/>
      <c r="I49" s="47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4.25" customHeight="1" x14ac:dyDescent="0.2">
      <c r="A50" s="13">
        <v>43744</v>
      </c>
      <c r="B50" s="14" t="s">
        <v>1007</v>
      </c>
      <c r="C50" s="28" t="s">
        <v>47</v>
      </c>
      <c r="D50" s="69">
        <v>599</v>
      </c>
      <c r="E50" s="69">
        <v>599</v>
      </c>
      <c r="F50" s="69"/>
      <c r="G50" s="75"/>
      <c r="H50" s="75"/>
      <c r="I50" s="75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4.25" customHeight="1" x14ac:dyDescent="0.2">
      <c r="A51" s="21" t="s">
        <v>77</v>
      </c>
      <c r="B51" s="22" t="s">
        <v>361</v>
      </c>
      <c r="C51" s="90"/>
      <c r="D51" s="91">
        <f t="shared" ref="D51:I51" si="2">SUM(D49:D50)</f>
        <v>1198.94</v>
      </c>
      <c r="E51" s="91">
        <f t="shared" si="2"/>
        <v>1198.94</v>
      </c>
      <c r="F51" s="91">
        <f t="shared" si="2"/>
        <v>0</v>
      </c>
      <c r="G51" s="91">
        <f t="shared" si="2"/>
        <v>0</v>
      </c>
      <c r="H51" s="91">
        <f t="shared" si="2"/>
        <v>0</v>
      </c>
      <c r="I51" s="91">
        <f t="shared" si="2"/>
        <v>0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4.25" customHeight="1" x14ac:dyDescent="0.2">
      <c r="A52" s="24" t="s">
        <v>79</v>
      </c>
      <c r="B52" s="24" t="s">
        <v>79</v>
      </c>
      <c r="C52" s="2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4.25" customHeight="1" x14ac:dyDescent="0.2">
      <c r="A53" s="1" t="s">
        <v>0</v>
      </c>
      <c r="B53" s="1" t="s">
        <v>113</v>
      </c>
      <c r="C53" s="110" t="s">
        <v>1</v>
      </c>
      <c r="D53" s="169" t="s">
        <v>297</v>
      </c>
      <c r="E53" s="169" t="s">
        <v>298</v>
      </c>
      <c r="F53" s="169" t="s">
        <v>299</v>
      </c>
      <c r="G53" s="169" t="s">
        <v>300</v>
      </c>
      <c r="H53" s="169" t="s">
        <v>301</v>
      </c>
      <c r="I53" s="169" t="s">
        <v>302</v>
      </c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4.25" customHeight="1" x14ac:dyDescent="0.2">
      <c r="A54" s="6">
        <v>44253</v>
      </c>
      <c r="B54" s="4" t="s">
        <v>1008</v>
      </c>
      <c r="C54" s="35"/>
      <c r="D54" s="73">
        <v>200</v>
      </c>
      <c r="E54" s="66"/>
      <c r="F54" s="66"/>
      <c r="G54" s="118"/>
      <c r="H54" s="47"/>
      <c r="I54" s="47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4.25" customHeight="1" x14ac:dyDescent="0.2">
      <c r="A55" s="6">
        <v>44253</v>
      </c>
      <c r="B55" s="4" t="s">
        <v>1009</v>
      </c>
      <c r="C55" s="35"/>
      <c r="D55" s="73">
        <v>880</v>
      </c>
      <c r="E55" s="66"/>
      <c r="F55" s="66"/>
      <c r="G55" s="118"/>
      <c r="H55" s="47"/>
      <c r="I55" s="47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4.25" customHeight="1" x14ac:dyDescent="0.2">
      <c r="A56" s="6">
        <v>44252</v>
      </c>
      <c r="B56" s="4" t="s">
        <v>1010</v>
      </c>
      <c r="C56" s="35"/>
      <c r="D56" s="73">
        <v>1000</v>
      </c>
      <c r="E56" s="66"/>
      <c r="F56" s="66"/>
      <c r="G56" s="118"/>
      <c r="H56" s="47"/>
      <c r="I56" s="47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4.25" customHeight="1" x14ac:dyDescent="0.2">
      <c r="A57" s="6">
        <v>44247</v>
      </c>
      <c r="B57" s="4" t="s">
        <v>1011</v>
      </c>
      <c r="C57" s="35"/>
      <c r="D57" s="73">
        <v>879.45</v>
      </c>
      <c r="E57" s="66"/>
      <c r="F57" s="66"/>
      <c r="G57" s="118"/>
      <c r="H57" s="47"/>
      <c r="I57" s="47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4.25" customHeight="1" x14ac:dyDescent="0.2">
      <c r="A58" s="6">
        <v>44238</v>
      </c>
      <c r="B58" s="4" t="s">
        <v>1012</v>
      </c>
      <c r="C58" s="35"/>
      <c r="D58" s="73">
        <v>750.75</v>
      </c>
      <c r="E58" s="66"/>
      <c r="F58" s="66"/>
      <c r="G58" s="118"/>
      <c r="H58" s="47"/>
      <c r="I58" s="47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4.25" customHeight="1" x14ac:dyDescent="0.2">
      <c r="A59" s="6">
        <v>44188</v>
      </c>
      <c r="B59" s="4" t="s">
        <v>1013</v>
      </c>
      <c r="C59" s="35"/>
      <c r="D59" s="73">
        <v>366.66</v>
      </c>
      <c r="E59" s="66">
        <v>366.7</v>
      </c>
      <c r="F59" s="66">
        <v>366.7</v>
      </c>
      <c r="G59" s="66">
        <v>366.7</v>
      </c>
      <c r="H59" s="47"/>
      <c r="I59" s="47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4.25" customHeight="1" x14ac:dyDescent="0.2">
      <c r="A60" s="6">
        <v>44187</v>
      </c>
      <c r="B60" s="4" t="s">
        <v>1014</v>
      </c>
      <c r="C60" s="35"/>
      <c r="D60" s="73">
        <v>424.33</v>
      </c>
      <c r="E60" s="66"/>
      <c r="F60" s="66"/>
      <c r="G60" s="118"/>
      <c r="H60" s="47"/>
      <c r="I60" s="47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4.25" customHeight="1" x14ac:dyDescent="0.2">
      <c r="A61" s="6">
        <v>44183</v>
      </c>
      <c r="B61" s="4" t="s">
        <v>1015</v>
      </c>
      <c r="C61" s="35"/>
      <c r="D61" s="73">
        <v>863.33</v>
      </c>
      <c r="E61" s="66"/>
      <c r="F61" s="66"/>
      <c r="G61" s="118"/>
      <c r="H61" s="47"/>
      <c r="I61" s="47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4.25" customHeight="1" x14ac:dyDescent="0.2">
      <c r="A62" s="6">
        <v>44177</v>
      </c>
      <c r="B62" s="4" t="s">
        <v>1016</v>
      </c>
      <c r="C62" s="35"/>
      <c r="D62" s="73">
        <v>733.33</v>
      </c>
      <c r="E62" s="66">
        <v>733.35</v>
      </c>
      <c r="F62" s="66">
        <v>733.35</v>
      </c>
      <c r="G62" s="118">
        <v>733.35</v>
      </c>
      <c r="H62" s="47"/>
      <c r="I62" s="47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4.25" customHeight="1" x14ac:dyDescent="0.2">
      <c r="A63" s="6">
        <v>44177</v>
      </c>
      <c r="B63" s="4" t="s">
        <v>292</v>
      </c>
      <c r="C63" s="35"/>
      <c r="D63" s="73">
        <v>949.66</v>
      </c>
      <c r="E63" s="66"/>
      <c r="F63" s="66"/>
      <c r="G63" s="118"/>
      <c r="H63" s="47"/>
      <c r="I63" s="47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4.25" customHeight="1" x14ac:dyDescent="0.2">
      <c r="A64" s="6">
        <v>44170</v>
      </c>
      <c r="B64" s="4" t="s">
        <v>292</v>
      </c>
      <c r="C64" s="35"/>
      <c r="D64" s="73">
        <v>473</v>
      </c>
      <c r="E64" s="66"/>
      <c r="F64" s="66"/>
      <c r="G64" s="118"/>
      <c r="H64" s="47"/>
      <c r="I64" s="47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4.25" customHeight="1" x14ac:dyDescent="0.2">
      <c r="A65" s="6">
        <v>44169</v>
      </c>
      <c r="B65" s="4" t="s">
        <v>1017</v>
      </c>
      <c r="C65" s="35"/>
      <c r="D65" s="73">
        <v>999</v>
      </c>
      <c r="E65" s="66"/>
      <c r="F65" s="66"/>
      <c r="G65" s="118"/>
      <c r="H65" s="47"/>
      <c r="I65" s="47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4.25" customHeight="1" x14ac:dyDescent="0.2">
      <c r="A66" s="6">
        <v>44162</v>
      </c>
      <c r="B66" s="4" t="s">
        <v>1018</v>
      </c>
      <c r="C66" s="35"/>
      <c r="D66" s="73">
        <v>1220</v>
      </c>
      <c r="E66" s="66">
        <v>1220</v>
      </c>
      <c r="F66" s="66">
        <v>1220</v>
      </c>
      <c r="G66" s="118">
        <v>1220</v>
      </c>
      <c r="H66" s="47"/>
      <c r="I66" s="47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4.25" customHeight="1" x14ac:dyDescent="0.2">
      <c r="A67" s="6">
        <v>44143</v>
      </c>
      <c r="B67" s="4" t="s">
        <v>844</v>
      </c>
      <c r="C67" s="35"/>
      <c r="D67" s="66"/>
      <c r="E67" s="66"/>
      <c r="F67" s="66"/>
      <c r="G67" s="66"/>
      <c r="H67" s="66"/>
      <c r="I67" s="66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4.25" customHeight="1" x14ac:dyDescent="0.2">
      <c r="A68" s="6">
        <v>44138</v>
      </c>
      <c r="B68" s="4" t="s">
        <v>551</v>
      </c>
      <c r="C68" s="35"/>
      <c r="D68" s="73">
        <v>583.33000000000004</v>
      </c>
      <c r="E68" s="66">
        <v>583.35</v>
      </c>
      <c r="F68" s="66">
        <v>583.35</v>
      </c>
      <c r="G68" s="47"/>
      <c r="H68" s="47"/>
      <c r="I68" s="47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4.25" customHeight="1" x14ac:dyDescent="0.2">
      <c r="A69" s="6">
        <v>44129</v>
      </c>
      <c r="B69" s="4" t="s">
        <v>1019</v>
      </c>
      <c r="C69" s="35"/>
      <c r="D69" s="73">
        <v>665.83</v>
      </c>
      <c r="E69" s="66">
        <v>665.83</v>
      </c>
      <c r="F69" s="66">
        <v>665.83</v>
      </c>
      <c r="G69" s="66">
        <v>665.83</v>
      </c>
      <c r="H69" s="66">
        <v>665.83</v>
      </c>
      <c r="I69" s="66">
        <v>665.83</v>
      </c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4.25" customHeight="1" x14ac:dyDescent="0.2">
      <c r="A70" s="6">
        <v>44045</v>
      </c>
      <c r="B70" s="35" t="s">
        <v>709</v>
      </c>
      <c r="C70" s="81"/>
      <c r="D70" s="96">
        <v>359.16</v>
      </c>
      <c r="E70" s="118">
        <v>359.16</v>
      </c>
      <c r="F70" s="118">
        <v>359.16</v>
      </c>
      <c r="G70" s="118">
        <v>359.16</v>
      </c>
      <c r="H70" s="118">
        <v>359.16</v>
      </c>
      <c r="I70" s="66">
        <v>359.16</v>
      </c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4.25" customHeight="1" x14ac:dyDescent="0.2">
      <c r="A71" s="3" t="s">
        <v>606</v>
      </c>
      <c r="B71" s="35" t="s">
        <v>1020</v>
      </c>
      <c r="C71" s="81"/>
      <c r="D71" s="96">
        <v>384.58</v>
      </c>
      <c r="E71" s="118">
        <v>384.58</v>
      </c>
      <c r="F71" s="118">
        <v>384.58</v>
      </c>
      <c r="G71" s="118">
        <v>384.58</v>
      </c>
      <c r="H71" s="47"/>
      <c r="I71" s="47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4.25" customHeight="1" x14ac:dyDescent="0.2">
      <c r="A72" s="83" t="s">
        <v>282</v>
      </c>
      <c r="B72" s="84" t="s">
        <v>99</v>
      </c>
      <c r="C72" s="84"/>
      <c r="D72" s="78">
        <f t="shared" ref="D72:I72" si="3">SUM(D54:D71)</f>
        <v>11732.409999999998</v>
      </c>
      <c r="E72" s="78">
        <f t="shared" si="3"/>
        <v>4312.97</v>
      </c>
      <c r="F72" s="78">
        <f t="shared" si="3"/>
        <v>4312.97</v>
      </c>
      <c r="G72" s="78">
        <f t="shared" si="3"/>
        <v>3729.62</v>
      </c>
      <c r="H72" s="78">
        <f t="shared" si="3"/>
        <v>1024.99</v>
      </c>
      <c r="I72" s="78">
        <f t="shared" si="3"/>
        <v>1024.99</v>
      </c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4.25" customHeight="1" x14ac:dyDescent="0.2">
      <c r="A73" s="62"/>
      <c r="B73" s="62"/>
      <c r="C73" s="6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4.25" customHeight="1" x14ac:dyDescent="0.2">
      <c r="A74" s="1" t="s">
        <v>0</v>
      </c>
      <c r="B74" s="1" t="s">
        <v>1</v>
      </c>
      <c r="C74" s="1"/>
      <c r="D74" s="47"/>
      <c r="E74" s="47"/>
      <c r="F74" s="47"/>
      <c r="G74" s="47"/>
      <c r="H74" s="47"/>
      <c r="I74" s="47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4.25" customHeight="1" x14ac:dyDescent="0.2">
      <c r="A75" s="6">
        <v>43878</v>
      </c>
      <c r="B75" s="7" t="s">
        <v>925</v>
      </c>
      <c r="C75" s="7"/>
      <c r="D75" s="47"/>
      <c r="E75" s="47"/>
      <c r="F75" s="47"/>
      <c r="G75" s="47"/>
      <c r="H75" s="47"/>
      <c r="I75" s="47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4.25" customHeight="1" x14ac:dyDescent="0.2">
      <c r="A76" s="21" t="s">
        <v>86</v>
      </c>
      <c r="B76" s="22" t="s">
        <v>87</v>
      </c>
      <c r="C76" s="90"/>
      <c r="D76" s="91">
        <f t="shared" ref="D76:I76" si="4">SUM(D75)</f>
        <v>0</v>
      </c>
      <c r="E76" s="91">
        <f t="shared" si="4"/>
        <v>0</v>
      </c>
      <c r="F76" s="91">
        <f t="shared" si="4"/>
        <v>0</v>
      </c>
      <c r="G76" s="91">
        <f t="shared" si="4"/>
        <v>0</v>
      </c>
      <c r="H76" s="91">
        <f t="shared" si="4"/>
        <v>0</v>
      </c>
      <c r="I76" s="91">
        <f t="shared" si="4"/>
        <v>0</v>
      </c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4.25" customHeight="1" x14ac:dyDescent="0.2">
      <c r="A77" s="24" t="s">
        <v>79</v>
      </c>
      <c r="B77" s="24" t="s">
        <v>79</v>
      </c>
      <c r="C77" s="2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4.25" customHeight="1" x14ac:dyDescent="0.2">
      <c r="A78" s="1" t="s">
        <v>0</v>
      </c>
      <c r="B78" s="1" t="s">
        <v>1</v>
      </c>
      <c r="C78" s="1" t="s">
        <v>1</v>
      </c>
      <c r="D78" s="47"/>
      <c r="E78" s="47"/>
      <c r="F78" s="47"/>
      <c r="G78" s="47"/>
      <c r="H78" s="47"/>
      <c r="I78" s="47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4.25" customHeight="1" x14ac:dyDescent="0.2">
      <c r="A79" s="3" t="s">
        <v>90</v>
      </c>
      <c r="B79" s="10" t="s">
        <v>961</v>
      </c>
      <c r="C79" s="10" t="s">
        <v>1021</v>
      </c>
      <c r="D79" s="192">
        <v>816.61</v>
      </c>
      <c r="E79" s="100"/>
      <c r="F79" s="100"/>
      <c r="G79" s="100"/>
      <c r="H79" s="100"/>
      <c r="I79" s="100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4.25" customHeight="1" x14ac:dyDescent="0.2">
      <c r="A80" s="21" t="s">
        <v>98</v>
      </c>
      <c r="B80" s="22" t="s">
        <v>381</v>
      </c>
      <c r="C80" s="90"/>
      <c r="D80" s="91">
        <f t="shared" ref="D80:I80" si="5">SUM(D79)</f>
        <v>816.61</v>
      </c>
      <c r="E80" s="91">
        <f t="shared" si="5"/>
        <v>0</v>
      </c>
      <c r="F80" s="91">
        <f t="shared" si="5"/>
        <v>0</v>
      </c>
      <c r="G80" s="91">
        <f t="shared" si="5"/>
        <v>0</v>
      </c>
      <c r="H80" s="91">
        <f t="shared" si="5"/>
        <v>0</v>
      </c>
      <c r="I80" s="91">
        <f t="shared" si="5"/>
        <v>0</v>
      </c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4.25" customHeight="1" x14ac:dyDescent="0.2">
      <c r="A81" s="24" t="s">
        <v>79</v>
      </c>
      <c r="B81" s="24" t="s">
        <v>79</v>
      </c>
      <c r="C81" s="2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4.25" customHeight="1" x14ac:dyDescent="0.2">
      <c r="A82" s="1" t="s">
        <v>0</v>
      </c>
      <c r="B82" s="1" t="s">
        <v>1</v>
      </c>
      <c r="C82" s="1"/>
      <c r="D82" s="47"/>
      <c r="E82" s="47"/>
      <c r="F82" s="47"/>
      <c r="G82" s="47"/>
      <c r="H82" s="47"/>
      <c r="I82" s="47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4.25" customHeight="1" x14ac:dyDescent="0.2">
      <c r="A83" s="3">
        <v>44254</v>
      </c>
      <c r="B83" s="10" t="s">
        <v>1022</v>
      </c>
      <c r="C83" s="10"/>
      <c r="D83" s="192">
        <v>426.26</v>
      </c>
      <c r="E83" s="100">
        <v>426.26</v>
      </c>
      <c r="F83" s="100">
        <v>426.26</v>
      </c>
      <c r="G83" s="100">
        <v>426.26</v>
      </c>
      <c r="H83" s="100">
        <v>426.26</v>
      </c>
      <c r="I83" s="100">
        <v>426.26</v>
      </c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4.25" customHeight="1" x14ac:dyDescent="0.2">
      <c r="A84" s="21" t="s">
        <v>1023</v>
      </c>
      <c r="B84" s="22" t="s">
        <v>105</v>
      </c>
      <c r="C84" s="22"/>
      <c r="D84" s="59">
        <f t="shared" ref="D84:I84" si="6">SUM(D83)</f>
        <v>426.26</v>
      </c>
      <c r="E84" s="59">
        <f t="shared" si="6"/>
        <v>426.26</v>
      </c>
      <c r="F84" s="59">
        <f t="shared" si="6"/>
        <v>426.26</v>
      </c>
      <c r="G84" s="59">
        <f t="shared" si="6"/>
        <v>426.26</v>
      </c>
      <c r="H84" s="59">
        <f t="shared" si="6"/>
        <v>426.26</v>
      </c>
      <c r="I84" s="59">
        <f t="shared" si="6"/>
        <v>426.26</v>
      </c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4.25" customHeight="1" x14ac:dyDescent="0.2">
      <c r="A86" s="1" t="s">
        <v>0</v>
      </c>
      <c r="B86" s="1" t="s">
        <v>1</v>
      </c>
      <c r="C86" s="1"/>
      <c r="D86" s="47"/>
      <c r="E86" s="47"/>
      <c r="F86" s="47"/>
      <c r="G86" s="47"/>
      <c r="H86" s="47"/>
      <c r="I86" s="47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4.25" customHeight="1" x14ac:dyDescent="0.2">
      <c r="A87" s="1"/>
      <c r="B87" s="11" t="s">
        <v>194</v>
      </c>
      <c r="C87" s="1"/>
      <c r="D87" s="47"/>
      <c r="E87" s="47"/>
      <c r="F87" s="47"/>
      <c r="G87" s="47"/>
      <c r="H87" s="47"/>
      <c r="I87" s="47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4.25" customHeight="1" x14ac:dyDescent="0.2">
      <c r="A88" s="1"/>
      <c r="B88" s="85" t="s">
        <v>674</v>
      </c>
      <c r="C88" s="1"/>
      <c r="D88" s="47">
        <v>63.08</v>
      </c>
      <c r="E88" s="47"/>
      <c r="F88" s="47"/>
      <c r="G88" s="47"/>
      <c r="H88" s="47"/>
      <c r="I88" s="47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4.25" customHeight="1" x14ac:dyDescent="0.2">
      <c r="A89" s="6"/>
      <c r="B89" s="11" t="s">
        <v>106</v>
      </c>
      <c r="C89" s="11"/>
      <c r="D89" s="47">
        <v>852.44</v>
      </c>
      <c r="E89" s="47"/>
      <c r="F89" s="47"/>
      <c r="G89" s="47"/>
      <c r="H89" s="47"/>
      <c r="I89" s="47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4.25" customHeight="1" x14ac:dyDescent="0.2">
      <c r="A90" s="6"/>
      <c r="B90" s="11" t="s">
        <v>195</v>
      </c>
      <c r="C90" s="11"/>
      <c r="D90" s="47"/>
      <c r="E90" s="47"/>
      <c r="F90" s="47"/>
      <c r="G90" s="47"/>
      <c r="H90" s="47"/>
      <c r="I90" s="47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4.25" customHeight="1" x14ac:dyDescent="0.2">
      <c r="A91" s="6"/>
      <c r="B91" s="11" t="s">
        <v>196</v>
      </c>
      <c r="C91" s="11"/>
      <c r="D91" s="47"/>
      <c r="E91" s="47"/>
      <c r="F91" s="47"/>
      <c r="G91" s="47"/>
      <c r="H91" s="47"/>
      <c r="I91" s="47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4.25" customHeight="1" x14ac:dyDescent="0.2">
      <c r="A92" s="6"/>
      <c r="B92" s="11" t="s">
        <v>385</v>
      </c>
      <c r="C92" s="11"/>
      <c r="D92" s="47"/>
      <c r="E92" s="47"/>
      <c r="F92" s="47"/>
      <c r="G92" s="47"/>
      <c r="H92" s="47"/>
      <c r="I92" s="47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4.25" customHeight="1" x14ac:dyDescent="0.2">
      <c r="A93" s="6"/>
      <c r="B93" s="11" t="s">
        <v>859</v>
      </c>
      <c r="C93" s="11"/>
      <c r="D93" s="47">
        <v>426.96</v>
      </c>
      <c r="E93" s="47"/>
      <c r="F93" s="47"/>
      <c r="G93" s="47"/>
      <c r="H93" s="47"/>
      <c r="I93" s="47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4.25" customHeight="1" x14ac:dyDescent="0.2">
      <c r="A94" s="6"/>
      <c r="B94" s="11" t="s">
        <v>675</v>
      </c>
      <c r="C94" s="11"/>
      <c r="D94" s="47">
        <v>365.97</v>
      </c>
      <c r="E94" s="47"/>
      <c r="F94" s="47"/>
      <c r="G94" s="47"/>
      <c r="H94" s="47"/>
      <c r="I94" s="47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4.25" customHeight="1" x14ac:dyDescent="0.2">
      <c r="A95" s="21"/>
      <c r="B95" s="22" t="s">
        <v>108</v>
      </c>
      <c r="C95" s="22"/>
      <c r="D95" s="59">
        <f t="shared" ref="D95:I95" si="7">SUM(D87:D94)</f>
        <v>1708.45</v>
      </c>
      <c r="E95" s="59">
        <f t="shared" si="7"/>
        <v>0</v>
      </c>
      <c r="F95" s="59">
        <f t="shared" si="7"/>
        <v>0</v>
      </c>
      <c r="G95" s="59">
        <f t="shared" si="7"/>
        <v>0</v>
      </c>
      <c r="H95" s="59">
        <f t="shared" si="7"/>
        <v>0</v>
      </c>
      <c r="I95" s="59">
        <f t="shared" si="7"/>
        <v>0</v>
      </c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4.25" customHeight="1" x14ac:dyDescent="0.25">
      <c r="A97" s="2"/>
      <c r="B97" s="2"/>
      <c r="C97" s="38" t="s">
        <v>109</v>
      </c>
      <c r="D97" s="60">
        <f t="shared" ref="D97:I97" si="8">D51+D72+D76+D80+D84+D95+D46+D18</f>
        <v>57681.66</v>
      </c>
      <c r="E97" s="60">
        <f t="shared" si="8"/>
        <v>34086.840000000004</v>
      </c>
      <c r="F97" s="60">
        <f t="shared" si="8"/>
        <v>28305.51</v>
      </c>
      <c r="G97" s="60">
        <f t="shared" si="8"/>
        <v>24412.449999999997</v>
      </c>
      <c r="H97" s="60">
        <f t="shared" si="8"/>
        <v>18550.479999999996</v>
      </c>
      <c r="I97" s="60">
        <f t="shared" si="8"/>
        <v>16063.630000000001</v>
      </c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4.25" customHeight="1" x14ac:dyDescent="0.2">
      <c r="A99" s="2"/>
      <c r="B99" s="2"/>
      <c r="C99" s="2" t="s">
        <v>110</v>
      </c>
      <c r="D99" s="58">
        <f t="shared" ref="D99:I99" si="9">D18-1200</f>
        <v>12733.91</v>
      </c>
      <c r="E99" s="58">
        <f t="shared" si="9"/>
        <v>1638.4100000000003</v>
      </c>
      <c r="F99" s="58">
        <f t="shared" si="9"/>
        <v>1638.4100000000003</v>
      </c>
      <c r="G99" s="58">
        <f t="shared" si="9"/>
        <v>1398.6699999999996</v>
      </c>
      <c r="H99" s="58">
        <f t="shared" si="9"/>
        <v>1133.6699999999996</v>
      </c>
      <c r="I99" s="58">
        <f t="shared" si="9"/>
        <v>633.34999999999991</v>
      </c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4.25" customHeight="1" x14ac:dyDescent="0.2">
      <c r="A100" s="2"/>
      <c r="B100" s="2"/>
      <c r="C100" s="2" t="s">
        <v>111</v>
      </c>
      <c r="D100" s="49">
        <f>D50+D72+D80+1250+D23+D24+D26+D21+600</f>
        <v>21554.839999999997</v>
      </c>
      <c r="E100" s="49">
        <f t="shared" ref="E100:I100" si="10">E50+E72+E80+1250+E23+E24+E26+E21+600</f>
        <v>10633.810000000001</v>
      </c>
      <c r="F100" s="49">
        <f t="shared" si="10"/>
        <v>8304.19</v>
      </c>
      <c r="G100" s="49">
        <f t="shared" si="10"/>
        <v>5579.62</v>
      </c>
      <c r="H100" s="49">
        <f t="shared" si="10"/>
        <v>2874.99</v>
      </c>
      <c r="I100" s="49">
        <f t="shared" si="10"/>
        <v>2874.99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ht="14.25" customHeight="1" x14ac:dyDescent="0.25">
      <c r="A102" s="2"/>
      <c r="B102" s="2"/>
      <c r="C102" s="40" t="s">
        <v>112</v>
      </c>
      <c r="D102" s="61">
        <f t="shared" ref="D102:I102" si="11">D97-D99-D100</f>
        <v>23392.910000000003</v>
      </c>
      <c r="E102" s="61">
        <f t="shared" si="11"/>
        <v>21814.620000000003</v>
      </c>
      <c r="F102" s="61">
        <f t="shared" si="11"/>
        <v>18362.909999999996</v>
      </c>
      <c r="G102" s="61">
        <f t="shared" si="11"/>
        <v>17434.16</v>
      </c>
      <c r="H102" s="61">
        <f t="shared" si="11"/>
        <v>14541.819999999998</v>
      </c>
      <c r="I102" s="61">
        <f t="shared" si="11"/>
        <v>12555.29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ht="14.25" customHeight="1" x14ac:dyDescent="0.25">
      <c r="A104" s="2"/>
      <c r="B104" s="2"/>
      <c r="C104" s="2"/>
      <c r="D104" s="105" t="s">
        <v>297</v>
      </c>
      <c r="E104" s="105" t="s">
        <v>298</v>
      </c>
      <c r="F104" s="105" t="s">
        <v>299</v>
      </c>
      <c r="G104" s="105" t="s">
        <v>300</v>
      </c>
      <c r="H104" s="105" t="s">
        <v>301</v>
      </c>
      <c r="I104" s="105" t="s">
        <v>302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ht="14.25" customHeight="1" x14ac:dyDescent="0.2">
      <c r="A106" s="2"/>
      <c r="B106" s="2"/>
      <c r="C106" s="2" t="s">
        <v>927</v>
      </c>
      <c r="D106" s="58">
        <f t="shared" ref="D106:I106" si="12">D102-D42-D43-D44-D45</f>
        <v>16842.810000000005</v>
      </c>
      <c r="E106" s="58">
        <f t="shared" si="12"/>
        <v>15263.620000000004</v>
      </c>
      <c r="F106" s="58">
        <f t="shared" si="12"/>
        <v>11811.909999999998</v>
      </c>
      <c r="G106" s="58">
        <f t="shared" si="12"/>
        <v>10883.160000000002</v>
      </c>
      <c r="H106" s="58">
        <f t="shared" si="12"/>
        <v>7990.82</v>
      </c>
      <c r="I106" s="58">
        <f t="shared" si="12"/>
        <v>6004.2900000000027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ht="14.25" customHeight="1" x14ac:dyDescent="0.2"/>
    <row r="308" spans="1:19" ht="14.25" customHeight="1" x14ac:dyDescent="0.2"/>
    <row r="309" spans="1:19" ht="14.25" customHeight="1" x14ac:dyDescent="0.2"/>
    <row r="310" spans="1:19" ht="14.25" customHeight="1" x14ac:dyDescent="0.2"/>
    <row r="311" spans="1:19" ht="14.25" customHeight="1" x14ac:dyDescent="0.2"/>
    <row r="312" spans="1:19" ht="14.25" customHeight="1" x14ac:dyDescent="0.2"/>
    <row r="313" spans="1:19" ht="14.25" customHeight="1" x14ac:dyDescent="0.2"/>
    <row r="314" spans="1:19" ht="14.25" customHeight="1" x14ac:dyDescent="0.2"/>
    <row r="315" spans="1:19" ht="14.25" customHeight="1" x14ac:dyDescent="0.2"/>
    <row r="316" spans="1:19" ht="14.25" customHeight="1" x14ac:dyDescent="0.2"/>
    <row r="317" spans="1:19" ht="14.25" customHeight="1" x14ac:dyDescent="0.2"/>
    <row r="318" spans="1:19" ht="14.25" customHeight="1" x14ac:dyDescent="0.2"/>
    <row r="319" spans="1:19" ht="14.25" customHeight="1" x14ac:dyDescent="0.2"/>
    <row r="320" spans="1:19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83"/>
  <sheetViews>
    <sheetView zoomScale="80" zoomScaleNormal="80" workbookViewId="0">
      <selection sqref="A1:XFD1048576"/>
    </sheetView>
  </sheetViews>
  <sheetFormatPr baseColWidth="10" defaultColWidth="12.625" defaultRowHeight="14.25" x14ac:dyDescent="0.2"/>
  <cols>
    <col min="1" max="1" width="13.125" customWidth="1"/>
    <col min="2" max="2" width="46.125" customWidth="1"/>
    <col min="3" max="3" width="34" customWidth="1"/>
    <col min="4" max="4" width="12" bestFit="1" customWidth="1"/>
    <col min="5" max="7" width="12" customWidth="1"/>
    <col min="8" max="8" width="12" bestFit="1" customWidth="1"/>
    <col min="9" max="18" width="8" customWidth="1"/>
  </cols>
  <sheetData>
    <row r="1" spans="1:18" ht="14.25" customHeight="1" x14ac:dyDescent="0.2">
      <c r="A1" s="178" t="s">
        <v>0</v>
      </c>
      <c r="B1" s="188" t="s">
        <v>1</v>
      </c>
      <c r="C1" s="178"/>
      <c r="D1" s="169" t="s">
        <v>298</v>
      </c>
      <c r="E1" s="169" t="s">
        <v>299</v>
      </c>
      <c r="F1" s="169" t="s">
        <v>300</v>
      </c>
      <c r="G1" s="169" t="s">
        <v>301</v>
      </c>
      <c r="H1" s="169" t="s">
        <v>302</v>
      </c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4.25" customHeight="1" x14ac:dyDescent="0.2">
      <c r="A2" s="6">
        <v>44278</v>
      </c>
      <c r="B2" s="6" t="s">
        <v>513</v>
      </c>
      <c r="C2" s="6"/>
      <c r="D2" s="68">
        <v>316.33999999999997</v>
      </c>
      <c r="E2" s="68">
        <v>316.33999999999997</v>
      </c>
      <c r="F2" s="68">
        <v>316.33999999999997</v>
      </c>
      <c r="G2" s="68"/>
      <c r="H2" s="47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4.25" customHeight="1" x14ac:dyDescent="0.2">
      <c r="A3" s="6">
        <v>44270</v>
      </c>
      <c r="B3" s="6" t="s">
        <v>1024</v>
      </c>
      <c r="C3" s="6"/>
      <c r="D3" s="68">
        <v>2305</v>
      </c>
      <c r="E3" s="68"/>
      <c r="F3" s="68"/>
      <c r="G3" s="68"/>
      <c r="H3" s="47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4.25" customHeight="1" x14ac:dyDescent="0.2">
      <c r="A4" s="6">
        <v>44259</v>
      </c>
      <c r="B4" s="6" t="s">
        <v>716</v>
      </c>
      <c r="C4" s="6"/>
      <c r="D4" s="68">
        <v>3790</v>
      </c>
      <c r="E4" s="68">
        <v>3790</v>
      </c>
      <c r="F4" s="68">
        <v>3790</v>
      </c>
      <c r="G4" s="68"/>
      <c r="H4" s="47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4.25" customHeight="1" x14ac:dyDescent="0.2">
      <c r="A5" s="6">
        <v>44247</v>
      </c>
      <c r="B5" s="6" t="s">
        <v>1025</v>
      </c>
      <c r="C5" s="6"/>
      <c r="D5" s="68">
        <v>1833.33</v>
      </c>
      <c r="E5" s="68">
        <v>1833.33</v>
      </c>
      <c r="F5" s="68">
        <v>1833.33</v>
      </c>
      <c r="G5" s="68">
        <v>1833.33</v>
      </c>
      <c r="H5" s="68">
        <v>1833.33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4.25" customHeight="1" x14ac:dyDescent="0.2">
      <c r="A6" s="6">
        <v>44225</v>
      </c>
      <c r="B6" s="6" t="s">
        <v>934</v>
      </c>
      <c r="C6" s="6"/>
      <c r="D6" s="68">
        <v>239.74</v>
      </c>
      <c r="E6" s="68">
        <v>239.74</v>
      </c>
      <c r="F6" s="68"/>
      <c r="G6" s="68"/>
      <c r="H6" s="47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4.25" customHeight="1" x14ac:dyDescent="0.2">
      <c r="A7" s="6">
        <v>44195</v>
      </c>
      <c r="B7" s="103" t="s">
        <v>1026</v>
      </c>
      <c r="C7" s="87"/>
      <c r="D7" s="68">
        <v>317.44</v>
      </c>
      <c r="E7" s="68">
        <v>317.44</v>
      </c>
      <c r="F7" s="68">
        <v>317.44</v>
      </c>
      <c r="G7" s="68">
        <v>317.44</v>
      </c>
      <c r="H7" s="47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4.25" customHeight="1" x14ac:dyDescent="0.2">
      <c r="A8" s="6">
        <v>44195</v>
      </c>
      <c r="B8" s="103" t="s">
        <v>1027</v>
      </c>
      <c r="C8" s="189"/>
      <c r="D8" s="183">
        <v>182.83</v>
      </c>
      <c r="E8" s="183">
        <v>182.83</v>
      </c>
      <c r="F8" s="183">
        <v>182.83</v>
      </c>
      <c r="G8" s="183">
        <v>182.83</v>
      </c>
      <c r="H8" s="47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4.25" customHeight="1" thickBot="1" x14ac:dyDescent="0.25">
      <c r="A9" s="6">
        <v>44184</v>
      </c>
      <c r="B9" s="103" t="s">
        <v>1028</v>
      </c>
      <c r="C9" s="87"/>
      <c r="D9" s="104">
        <v>265</v>
      </c>
      <c r="E9" s="104">
        <v>265</v>
      </c>
      <c r="F9" s="104">
        <v>265</v>
      </c>
      <c r="G9" s="47"/>
      <c r="H9" s="47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4.25" customHeight="1" thickBot="1" x14ac:dyDescent="0.25">
      <c r="A10" s="21" t="s">
        <v>619</v>
      </c>
      <c r="B10" s="22" t="s">
        <v>87</v>
      </c>
      <c r="C10" s="90"/>
      <c r="D10" s="91">
        <f>SUM(D2:D9)</f>
        <v>9249.68</v>
      </c>
      <c r="E10" s="92">
        <f t="shared" ref="E10:H10" si="0">SUM(E2:E9)</f>
        <v>6944.6799999999994</v>
      </c>
      <c r="F10" s="92">
        <f t="shared" si="0"/>
        <v>6704.94</v>
      </c>
      <c r="G10" s="92">
        <f t="shared" si="0"/>
        <v>2333.6</v>
      </c>
      <c r="H10" s="92">
        <f t="shared" si="0"/>
        <v>1833.33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4.25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3.5" customHeight="1" x14ac:dyDescent="0.2">
      <c r="A12" s="178" t="s">
        <v>0</v>
      </c>
      <c r="B12" s="178" t="s">
        <v>113</v>
      </c>
      <c r="C12" s="178" t="s">
        <v>1</v>
      </c>
      <c r="D12" s="169" t="s">
        <v>298</v>
      </c>
      <c r="E12" s="169" t="s">
        <v>299</v>
      </c>
      <c r="F12" s="169" t="s">
        <v>300</v>
      </c>
      <c r="G12" s="169" t="s">
        <v>301</v>
      </c>
      <c r="H12" s="169" t="s">
        <v>302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3.5" customHeight="1" x14ac:dyDescent="0.2">
      <c r="A13" s="123">
        <v>44268</v>
      </c>
      <c r="B13" s="131" t="s">
        <v>1029</v>
      </c>
      <c r="C13" s="125"/>
      <c r="D13" s="128">
        <v>1466.68</v>
      </c>
      <c r="E13" s="128">
        <v>1466.68</v>
      </c>
      <c r="F13" s="128">
        <v>1466.68</v>
      </c>
      <c r="G13" s="135"/>
      <c r="H13" s="135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3.5" customHeight="1" x14ac:dyDescent="0.2">
      <c r="A14" s="123">
        <v>44264</v>
      </c>
      <c r="B14" s="129" t="s">
        <v>1030</v>
      </c>
      <c r="C14" s="125"/>
      <c r="D14" s="128">
        <v>1509.48</v>
      </c>
      <c r="E14" s="128">
        <v>1509.48</v>
      </c>
      <c r="F14" s="128">
        <v>1509.48</v>
      </c>
      <c r="G14" s="128">
        <v>1509.48</v>
      </c>
      <c r="H14" s="128">
        <v>1509.48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3.5" customHeight="1" x14ac:dyDescent="0.2">
      <c r="A15" s="123">
        <v>44245</v>
      </c>
      <c r="B15" s="127" t="s">
        <v>1031</v>
      </c>
      <c r="C15" s="125" t="s">
        <v>989</v>
      </c>
      <c r="D15" s="128">
        <v>1263.33</v>
      </c>
      <c r="E15" s="128">
        <v>1263.33</v>
      </c>
      <c r="F15" s="47"/>
      <c r="G15" s="47"/>
      <c r="H15" s="47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3.5" customHeight="1" x14ac:dyDescent="0.2">
      <c r="A16" s="6">
        <v>44241</v>
      </c>
      <c r="B16" s="4" t="s">
        <v>1032</v>
      </c>
      <c r="C16" s="47"/>
      <c r="D16" s="42">
        <v>718.16</v>
      </c>
      <c r="E16" s="42">
        <v>718.16</v>
      </c>
      <c r="F16" s="42">
        <v>718.16</v>
      </c>
      <c r="G16" s="42">
        <v>718.16</v>
      </c>
      <c r="H16" s="42">
        <v>718.16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3.5" customHeight="1" x14ac:dyDescent="0.2">
      <c r="A17" s="123">
        <v>44230</v>
      </c>
      <c r="B17" s="124" t="s">
        <v>1033</v>
      </c>
      <c r="C17" s="125"/>
      <c r="D17" s="126">
        <v>877.87</v>
      </c>
      <c r="E17" s="126">
        <v>877.87</v>
      </c>
      <c r="F17" s="47"/>
      <c r="G17" s="47"/>
      <c r="H17" s="47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3.5" customHeight="1" x14ac:dyDescent="0.2">
      <c r="A18" s="6">
        <v>44208</v>
      </c>
      <c r="B18" s="4" t="s">
        <v>1034</v>
      </c>
      <c r="C18" s="47" t="s">
        <v>940</v>
      </c>
      <c r="D18" s="108">
        <v>479.16</v>
      </c>
      <c r="E18" s="108">
        <v>479.16</v>
      </c>
      <c r="F18" s="108">
        <v>479.16</v>
      </c>
      <c r="G18" s="108">
        <v>479.16</v>
      </c>
      <c r="H18" s="47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3.5" customHeight="1" x14ac:dyDescent="0.2">
      <c r="A19" s="119">
        <v>44197</v>
      </c>
      <c r="B19" s="120" t="s">
        <v>1035</v>
      </c>
      <c r="C19" s="121"/>
      <c r="D19" s="122">
        <v>1730.6</v>
      </c>
      <c r="E19" s="66"/>
      <c r="F19" s="66"/>
      <c r="G19" s="66"/>
      <c r="H19" s="66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3.5" customHeight="1" x14ac:dyDescent="0.2">
      <c r="A20" s="13">
        <v>44196</v>
      </c>
      <c r="B20" s="28" t="s">
        <v>1036</v>
      </c>
      <c r="C20" s="75" t="s">
        <v>877</v>
      </c>
      <c r="D20" s="73">
        <v>705.66</v>
      </c>
      <c r="E20" s="73">
        <v>705.66</v>
      </c>
      <c r="F20" s="73">
        <v>705.66</v>
      </c>
      <c r="G20" s="73">
        <v>705.66</v>
      </c>
      <c r="H20" s="73">
        <v>705.66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3.5" customHeight="1" x14ac:dyDescent="0.2">
      <c r="A21" s="6">
        <v>44195</v>
      </c>
      <c r="B21" s="4" t="s">
        <v>1037</v>
      </c>
      <c r="C21" s="47"/>
      <c r="D21" s="42">
        <v>532.79999999999995</v>
      </c>
      <c r="E21" s="42"/>
      <c r="F21" s="42"/>
      <c r="G21" s="42"/>
      <c r="H21" s="4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3.5" customHeight="1" x14ac:dyDescent="0.2">
      <c r="A22" s="6">
        <v>44195</v>
      </c>
      <c r="B22" s="4" t="s">
        <v>1038</v>
      </c>
      <c r="C22" s="47"/>
      <c r="D22" s="42">
        <v>161.08000000000001</v>
      </c>
      <c r="E22" s="42">
        <v>161.08000000000001</v>
      </c>
      <c r="F22" s="42">
        <v>161.08000000000001</v>
      </c>
      <c r="G22" s="42">
        <v>161.08000000000001</v>
      </c>
      <c r="H22" s="42">
        <v>161.08000000000001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3.5" customHeight="1" x14ac:dyDescent="0.2">
      <c r="A23" s="6">
        <v>44195</v>
      </c>
      <c r="B23" s="4" t="s">
        <v>1039</v>
      </c>
      <c r="C23" s="47"/>
      <c r="D23" s="42">
        <v>393.75</v>
      </c>
      <c r="E23" s="47"/>
      <c r="F23" s="47"/>
      <c r="G23" s="47"/>
      <c r="H23" s="47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3.5" customHeight="1" x14ac:dyDescent="0.2">
      <c r="A24" s="6">
        <v>44137</v>
      </c>
      <c r="B24" s="4" t="s">
        <v>1040</v>
      </c>
      <c r="C24" s="47" t="s">
        <v>811</v>
      </c>
      <c r="D24" s="185">
        <v>2841.93</v>
      </c>
      <c r="E24" s="185">
        <v>2841.93</v>
      </c>
      <c r="F24" s="185">
        <v>2841.93</v>
      </c>
      <c r="G24" s="185">
        <v>2841.93</v>
      </c>
      <c r="H24" s="185">
        <v>2841.93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3.5" customHeight="1" x14ac:dyDescent="0.2">
      <c r="A25" s="6">
        <v>44120</v>
      </c>
      <c r="B25" s="4" t="s">
        <v>264</v>
      </c>
      <c r="C25" s="171"/>
      <c r="D25" s="42">
        <v>467.16</v>
      </c>
      <c r="E25" s="42">
        <v>467.16</v>
      </c>
      <c r="F25" s="42">
        <v>467.16</v>
      </c>
      <c r="G25" s="42">
        <v>467.16</v>
      </c>
      <c r="H25" s="42">
        <v>467.16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3.5" customHeight="1" x14ac:dyDescent="0.2">
      <c r="A26" s="6">
        <v>44043</v>
      </c>
      <c r="B26" s="4" t="s">
        <v>1041</v>
      </c>
      <c r="C26" s="47" t="s">
        <v>694</v>
      </c>
      <c r="D26" s="94">
        <v>1495</v>
      </c>
      <c r="E26" s="94">
        <v>1495</v>
      </c>
      <c r="F26" s="94">
        <v>1495</v>
      </c>
      <c r="G26" s="94">
        <v>1495</v>
      </c>
      <c r="H26" s="94">
        <v>1495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3.5" customHeight="1" x14ac:dyDescent="0.2">
      <c r="A27" s="6">
        <v>44026</v>
      </c>
      <c r="B27" s="4" t="s">
        <v>1042</v>
      </c>
      <c r="C27" s="47" t="s">
        <v>626</v>
      </c>
      <c r="D27" s="94">
        <v>225</v>
      </c>
      <c r="E27" s="94">
        <v>225</v>
      </c>
      <c r="F27" s="94">
        <v>225</v>
      </c>
      <c r="G27" s="94">
        <v>225</v>
      </c>
      <c r="H27" s="47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3.5" customHeight="1" x14ac:dyDescent="0.2">
      <c r="A28" s="6">
        <v>44025</v>
      </c>
      <c r="B28" s="4" t="s">
        <v>1043</v>
      </c>
      <c r="C28" s="47" t="s">
        <v>628</v>
      </c>
      <c r="D28" s="94">
        <v>257.69</v>
      </c>
      <c r="E28" s="94">
        <v>257.69</v>
      </c>
      <c r="F28" s="94">
        <v>257.69</v>
      </c>
      <c r="G28" s="94">
        <v>257.69</v>
      </c>
      <c r="H28" s="47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3.5" customHeight="1" x14ac:dyDescent="0.2">
      <c r="A29" s="6">
        <v>44020</v>
      </c>
      <c r="B29" s="4" t="s">
        <v>1044</v>
      </c>
      <c r="C29" s="47"/>
      <c r="D29" s="94">
        <v>50</v>
      </c>
      <c r="E29" s="94">
        <v>50</v>
      </c>
      <c r="F29" s="94">
        <v>50</v>
      </c>
      <c r="G29" s="94">
        <v>50</v>
      </c>
      <c r="H29" s="94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3.5" customHeight="1" x14ac:dyDescent="0.2">
      <c r="A30" s="6">
        <v>43966</v>
      </c>
      <c r="B30" s="4" t="s">
        <v>899</v>
      </c>
      <c r="C30" s="47" t="s">
        <v>533</v>
      </c>
      <c r="D30" s="94">
        <v>680</v>
      </c>
      <c r="E30" s="94">
        <v>680</v>
      </c>
      <c r="F30" s="94"/>
      <c r="G30" s="94"/>
      <c r="H30" s="94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3.5" customHeight="1" x14ac:dyDescent="0.2">
      <c r="A31" s="6">
        <v>43963</v>
      </c>
      <c r="B31" s="4" t="s">
        <v>900</v>
      </c>
      <c r="C31" s="47" t="s">
        <v>534</v>
      </c>
      <c r="D31" s="94">
        <v>248.75</v>
      </c>
      <c r="E31" s="94">
        <v>248.75</v>
      </c>
      <c r="F31" s="94"/>
      <c r="G31" s="94"/>
      <c r="H31" s="94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3.5" customHeight="1" x14ac:dyDescent="0.2">
      <c r="A32" s="6">
        <v>43951</v>
      </c>
      <c r="B32" s="4" t="s">
        <v>1045</v>
      </c>
      <c r="C32" s="47" t="s">
        <v>824</v>
      </c>
      <c r="D32" s="94">
        <v>1925.18</v>
      </c>
      <c r="E32" s="47"/>
      <c r="F32" s="47"/>
      <c r="G32" s="47"/>
      <c r="H32" s="47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4.25" customHeight="1" x14ac:dyDescent="0.2">
      <c r="A33" s="13">
        <v>43946</v>
      </c>
      <c r="B33" s="28" t="s">
        <v>902</v>
      </c>
      <c r="C33" s="75" t="s">
        <v>538</v>
      </c>
      <c r="D33" s="96">
        <v>2892.33</v>
      </c>
      <c r="E33" s="118"/>
      <c r="F33" s="118"/>
      <c r="G33" s="94"/>
      <c r="H33" s="94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4.25" customHeight="1" x14ac:dyDescent="0.2">
      <c r="A34" s="6">
        <v>43826</v>
      </c>
      <c r="B34" s="4" t="s">
        <v>1046</v>
      </c>
      <c r="C34" s="47" t="s">
        <v>418</v>
      </c>
      <c r="D34" s="94">
        <v>974.55</v>
      </c>
      <c r="E34" s="94">
        <v>974.55</v>
      </c>
      <c r="F34" s="94">
        <v>974.55</v>
      </c>
      <c r="G34" s="94">
        <v>974.55</v>
      </c>
      <c r="H34" s="47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4.25" customHeight="1" x14ac:dyDescent="0.2">
      <c r="A35" s="3" t="s">
        <v>237</v>
      </c>
      <c r="B35" s="4" t="s">
        <v>238</v>
      </c>
      <c r="C35" s="47"/>
      <c r="D35" s="94">
        <v>391.96</v>
      </c>
      <c r="E35" s="94">
        <v>391.96</v>
      </c>
      <c r="F35" s="94">
        <v>391.96</v>
      </c>
      <c r="G35" s="94">
        <v>391.96</v>
      </c>
      <c r="H35" s="94">
        <v>391.96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4.25" customHeight="1" x14ac:dyDescent="0.2">
      <c r="A36" s="3" t="s">
        <v>239</v>
      </c>
      <c r="B36" s="4" t="s">
        <v>148</v>
      </c>
      <c r="C36" s="47"/>
      <c r="D36" s="42">
        <v>1097.1300000000001</v>
      </c>
      <c r="E36" s="42">
        <v>1097.1300000000001</v>
      </c>
      <c r="F36" s="42">
        <v>1097.1300000000001</v>
      </c>
      <c r="G36" s="42">
        <v>1097.1300000000001</v>
      </c>
      <c r="H36" s="42">
        <v>1097.1300000000001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4.25" customHeight="1" x14ac:dyDescent="0.2">
      <c r="A37" s="3" t="s">
        <v>246</v>
      </c>
      <c r="B37" s="4" t="s">
        <v>141</v>
      </c>
      <c r="C37" s="47" t="s">
        <v>41</v>
      </c>
      <c r="D37" s="42">
        <v>2350</v>
      </c>
      <c r="E37" s="42">
        <v>2350</v>
      </c>
      <c r="F37" s="42">
        <v>2350</v>
      </c>
      <c r="G37" s="42">
        <v>2350</v>
      </c>
      <c r="H37" s="42">
        <v>2350</v>
      </c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4.25" customHeight="1" thickBot="1" x14ac:dyDescent="0.25">
      <c r="A38" s="3" t="s">
        <v>246</v>
      </c>
      <c r="B38" s="4" t="s">
        <v>155</v>
      </c>
      <c r="C38" s="47" t="s">
        <v>40</v>
      </c>
      <c r="D38" s="42">
        <v>3824.49</v>
      </c>
      <c r="E38" s="42">
        <v>3203.9</v>
      </c>
      <c r="F38" s="42">
        <v>3203.9</v>
      </c>
      <c r="G38" s="42">
        <v>3203.9</v>
      </c>
      <c r="H38" s="42">
        <v>3203.9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4.25" customHeight="1" thickBot="1" x14ac:dyDescent="0.25">
      <c r="A39" s="21" t="s">
        <v>142</v>
      </c>
      <c r="B39" s="22" t="s">
        <v>343</v>
      </c>
      <c r="C39" s="22"/>
      <c r="D39" s="78">
        <f>SUM(D13:D38)</f>
        <v>29559.739999999998</v>
      </c>
      <c r="E39" s="78">
        <f t="shared" ref="E39:H39" si="1">SUM(E13:E38)</f>
        <v>21464.489999999998</v>
      </c>
      <c r="F39" s="78">
        <f t="shared" si="1"/>
        <v>18394.54</v>
      </c>
      <c r="G39" s="78">
        <f t="shared" si="1"/>
        <v>16927.86</v>
      </c>
      <c r="H39" s="78">
        <f t="shared" si="1"/>
        <v>14941.459999999997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4.2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4.25" customHeight="1" x14ac:dyDescent="0.2">
      <c r="A41" s="1" t="s">
        <v>0</v>
      </c>
      <c r="B41" s="1" t="s">
        <v>1</v>
      </c>
      <c r="C41" s="1" t="s">
        <v>1</v>
      </c>
      <c r="D41" s="47"/>
      <c r="E41" s="47"/>
      <c r="F41" s="47"/>
      <c r="G41" s="47"/>
      <c r="H41" s="47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4.25" customHeight="1" x14ac:dyDescent="0.2">
      <c r="A42" s="6">
        <v>43751</v>
      </c>
      <c r="B42" s="133" t="s">
        <v>1047</v>
      </c>
      <c r="C42" s="4" t="s">
        <v>58</v>
      </c>
      <c r="D42" s="97">
        <v>599.94000000000005</v>
      </c>
      <c r="E42" s="47"/>
      <c r="F42" s="47"/>
      <c r="G42" s="47"/>
      <c r="H42" s="47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4.25" customHeight="1" thickBot="1" x14ac:dyDescent="0.25">
      <c r="A43" s="13">
        <v>43744</v>
      </c>
      <c r="B43" s="134" t="s">
        <v>1048</v>
      </c>
      <c r="C43" s="28" t="s">
        <v>47</v>
      </c>
      <c r="D43" s="69">
        <v>599</v>
      </c>
      <c r="E43" s="69"/>
      <c r="F43" s="75"/>
      <c r="G43" s="75"/>
      <c r="H43" s="75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4.25" customHeight="1" thickBot="1" x14ac:dyDescent="0.25">
      <c r="A44" s="21" t="s">
        <v>77</v>
      </c>
      <c r="B44" s="22" t="s">
        <v>361</v>
      </c>
      <c r="C44" s="90"/>
      <c r="D44" s="91">
        <f t="shared" ref="D44:H44" si="2">SUM(D42:D43)</f>
        <v>1198.94</v>
      </c>
      <c r="E44" s="91">
        <f t="shared" si="2"/>
        <v>0</v>
      </c>
      <c r="F44" s="91">
        <f t="shared" si="2"/>
        <v>0</v>
      </c>
      <c r="G44" s="91">
        <f t="shared" si="2"/>
        <v>0</v>
      </c>
      <c r="H44" s="91">
        <f t="shared" si="2"/>
        <v>0</v>
      </c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4.25" customHeight="1" x14ac:dyDescent="0.2">
      <c r="A45" s="24" t="s">
        <v>79</v>
      </c>
      <c r="B45" s="24" t="s">
        <v>79</v>
      </c>
      <c r="C45" s="24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4.25" customHeight="1" x14ac:dyDescent="0.2">
      <c r="A46" s="1" t="s">
        <v>0</v>
      </c>
      <c r="B46" s="1" t="s">
        <v>113</v>
      </c>
      <c r="C46" s="110" t="s">
        <v>1</v>
      </c>
      <c r="D46" s="169" t="s">
        <v>298</v>
      </c>
      <c r="E46" s="169" t="s">
        <v>299</v>
      </c>
      <c r="F46" s="169" t="s">
        <v>300</v>
      </c>
      <c r="G46" s="169" t="s">
        <v>301</v>
      </c>
      <c r="H46" s="169" t="s">
        <v>302</v>
      </c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4.25" customHeight="1" x14ac:dyDescent="0.2">
      <c r="A47" s="6">
        <v>44274</v>
      </c>
      <c r="B47" s="4" t="s">
        <v>1010</v>
      </c>
      <c r="C47" s="35"/>
      <c r="D47" s="66">
        <v>1000</v>
      </c>
      <c r="E47" s="66"/>
      <c r="F47" s="118"/>
      <c r="G47" s="47"/>
      <c r="H47" s="47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4.25" customHeight="1" x14ac:dyDescent="0.2">
      <c r="A48" s="6">
        <v>44268</v>
      </c>
      <c r="B48" s="130" t="s">
        <v>1049</v>
      </c>
      <c r="C48" s="35"/>
      <c r="D48" s="66">
        <v>683</v>
      </c>
      <c r="E48" s="66">
        <v>683</v>
      </c>
      <c r="F48" s="66">
        <v>683</v>
      </c>
      <c r="G48" s="47"/>
      <c r="H48" s="47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4.25" customHeight="1" x14ac:dyDescent="0.2">
      <c r="A49" s="6">
        <v>44260</v>
      </c>
      <c r="B49" s="130" t="s">
        <v>1050</v>
      </c>
      <c r="C49" s="35"/>
      <c r="D49" s="66">
        <v>3500</v>
      </c>
      <c r="E49" s="66"/>
      <c r="F49" s="118"/>
      <c r="G49" s="47"/>
      <c r="H49" s="47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4.25" customHeight="1" x14ac:dyDescent="0.2">
      <c r="A50" s="6">
        <v>44188</v>
      </c>
      <c r="B50" s="130" t="s">
        <v>1051</v>
      </c>
      <c r="C50" s="35"/>
      <c r="D50" s="66">
        <v>366.66</v>
      </c>
      <c r="E50" s="66">
        <v>366.66</v>
      </c>
      <c r="F50" s="66">
        <v>366.66</v>
      </c>
      <c r="G50" s="47"/>
      <c r="H50" s="47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4.25" customHeight="1" x14ac:dyDescent="0.2">
      <c r="A51" s="6">
        <v>44187</v>
      </c>
      <c r="B51" s="130" t="s">
        <v>1052</v>
      </c>
      <c r="C51" s="35"/>
      <c r="D51" s="66">
        <v>708.75</v>
      </c>
      <c r="E51" s="66">
        <v>708.75</v>
      </c>
      <c r="F51" s="66">
        <v>708.75</v>
      </c>
      <c r="G51" s="66">
        <v>708.75</v>
      </c>
      <c r="H51" s="66">
        <v>708.75</v>
      </c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4.25" customHeight="1" x14ac:dyDescent="0.2">
      <c r="A52" s="6">
        <v>44177</v>
      </c>
      <c r="B52" s="130" t="s">
        <v>1053</v>
      </c>
      <c r="C52" s="35"/>
      <c r="D52" s="66">
        <v>733.33</v>
      </c>
      <c r="E52" s="66">
        <v>733.33</v>
      </c>
      <c r="F52" s="66">
        <v>733.33</v>
      </c>
      <c r="G52" s="47"/>
      <c r="H52" s="47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4.25" customHeight="1" x14ac:dyDescent="0.2">
      <c r="A53" s="6">
        <v>44162</v>
      </c>
      <c r="B53" s="130" t="s">
        <v>1054</v>
      </c>
      <c r="C53" s="35"/>
      <c r="D53" s="66">
        <v>1220</v>
      </c>
      <c r="E53" s="66">
        <v>1220</v>
      </c>
      <c r="F53" s="118">
        <v>1220</v>
      </c>
      <c r="G53" s="47"/>
      <c r="H53" s="47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4.25" customHeight="1" x14ac:dyDescent="0.2">
      <c r="A54" s="6">
        <v>44143</v>
      </c>
      <c r="B54" s="4" t="s">
        <v>844</v>
      </c>
      <c r="C54" s="35"/>
      <c r="D54" s="66"/>
      <c r="E54" s="66"/>
      <c r="F54" s="66"/>
      <c r="G54" s="66"/>
      <c r="H54" s="66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4.25" customHeight="1" x14ac:dyDescent="0.2">
      <c r="A55" s="6">
        <v>44138</v>
      </c>
      <c r="B55" s="130" t="s">
        <v>1055</v>
      </c>
      <c r="C55" s="35"/>
      <c r="D55" s="66">
        <v>583.33000000000004</v>
      </c>
      <c r="E55" s="66">
        <v>583.33000000000004</v>
      </c>
      <c r="F55" s="47"/>
      <c r="G55" s="47"/>
      <c r="H55" s="47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4.25" customHeight="1" x14ac:dyDescent="0.2">
      <c r="A56" s="6">
        <v>44129</v>
      </c>
      <c r="B56" s="130" t="s">
        <v>1056</v>
      </c>
      <c r="C56" s="35"/>
      <c r="D56" s="66">
        <v>665.83</v>
      </c>
      <c r="E56" s="66">
        <v>665.83</v>
      </c>
      <c r="F56" s="66">
        <v>665.83</v>
      </c>
      <c r="G56" s="66">
        <v>665.83</v>
      </c>
      <c r="H56" s="66">
        <v>665.83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4.25" customHeight="1" x14ac:dyDescent="0.2">
      <c r="A57" s="6">
        <v>44045</v>
      </c>
      <c r="B57" s="35" t="s">
        <v>709</v>
      </c>
      <c r="C57" s="81"/>
      <c r="D57" s="118">
        <v>359.16</v>
      </c>
      <c r="E57" s="118">
        <v>359.16</v>
      </c>
      <c r="F57" s="118">
        <v>359.16</v>
      </c>
      <c r="G57" s="118">
        <v>359.16</v>
      </c>
      <c r="H57" s="66">
        <v>359.16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4.25" customHeight="1" thickBot="1" x14ac:dyDescent="0.25">
      <c r="A58" s="3" t="s">
        <v>606</v>
      </c>
      <c r="B58" s="132" t="s">
        <v>1057</v>
      </c>
      <c r="C58" s="81"/>
      <c r="D58" s="118">
        <v>384.58</v>
      </c>
      <c r="E58" s="118">
        <v>384.58</v>
      </c>
      <c r="F58" s="118">
        <v>384.58</v>
      </c>
      <c r="G58" s="47"/>
      <c r="H58" s="47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4.25" customHeight="1" thickBot="1" x14ac:dyDescent="0.25">
      <c r="A59" s="83" t="s">
        <v>282</v>
      </c>
      <c r="B59" s="84" t="s">
        <v>99</v>
      </c>
      <c r="C59" s="84"/>
      <c r="D59" s="78">
        <f>SUM(D47:D58)</f>
        <v>10204.64</v>
      </c>
      <c r="E59" s="78">
        <f t="shared" ref="E59:H59" si="3">SUM(E47:E58)</f>
        <v>5704.64</v>
      </c>
      <c r="F59" s="78">
        <f t="shared" si="3"/>
        <v>5121.3100000000004</v>
      </c>
      <c r="G59" s="78">
        <f t="shared" si="3"/>
        <v>1733.74</v>
      </c>
      <c r="H59" s="78">
        <f t="shared" si="3"/>
        <v>1733.74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4.25" customHeight="1" x14ac:dyDescent="0.2">
      <c r="A60" s="62"/>
      <c r="B60" s="62"/>
      <c r="C60" s="6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4.25" customHeight="1" x14ac:dyDescent="0.2">
      <c r="A61" s="1" t="s">
        <v>0</v>
      </c>
      <c r="B61" s="1" t="s">
        <v>1</v>
      </c>
      <c r="C61" s="1"/>
      <c r="D61" s="47"/>
      <c r="E61" s="47"/>
      <c r="F61" s="47"/>
      <c r="G61" s="47"/>
      <c r="H61" s="47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4.25" customHeight="1" thickBot="1" x14ac:dyDescent="0.25">
      <c r="A62" s="6">
        <v>43878</v>
      </c>
      <c r="B62" s="7" t="s">
        <v>925</v>
      </c>
      <c r="C62" s="7"/>
      <c r="D62" s="47"/>
      <c r="E62" s="47"/>
      <c r="F62" s="47"/>
      <c r="G62" s="47"/>
      <c r="H62" s="47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4.25" customHeight="1" thickBot="1" x14ac:dyDescent="0.25">
      <c r="A63" s="21" t="s">
        <v>86</v>
      </c>
      <c r="B63" s="22" t="s">
        <v>87</v>
      </c>
      <c r="C63" s="90"/>
      <c r="D63" s="91">
        <f t="shared" ref="D63:H63" si="4">SUM(D62)</f>
        <v>0</v>
      </c>
      <c r="E63" s="91">
        <f t="shared" si="4"/>
        <v>0</v>
      </c>
      <c r="F63" s="91">
        <f t="shared" si="4"/>
        <v>0</v>
      </c>
      <c r="G63" s="91">
        <f t="shared" si="4"/>
        <v>0</v>
      </c>
      <c r="H63" s="91">
        <f t="shared" si="4"/>
        <v>0</v>
      </c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4.25" customHeight="1" x14ac:dyDescent="0.2">
      <c r="A64" s="24" t="s">
        <v>79</v>
      </c>
      <c r="B64" s="24" t="s">
        <v>79</v>
      </c>
      <c r="C64" s="24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4.25" customHeight="1" x14ac:dyDescent="0.2">
      <c r="A65" s="1" t="s">
        <v>0</v>
      </c>
      <c r="B65" s="1" t="s">
        <v>1</v>
      </c>
      <c r="C65" s="1"/>
      <c r="D65" s="47"/>
      <c r="E65" s="47"/>
      <c r="F65" s="47"/>
      <c r="G65" s="47"/>
      <c r="H65" s="47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4.25" customHeight="1" thickBot="1" x14ac:dyDescent="0.25">
      <c r="A66" s="3">
        <v>44254</v>
      </c>
      <c r="B66" s="10" t="s">
        <v>1058</v>
      </c>
      <c r="C66" s="10"/>
      <c r="D66" s="100">
        <v>426.24</v>
      </c>
      <c r="E66" s="100">
        <v>426.24</v>
      </c>
      <c r="F66" s="100">
        <v>426.24</v>
      </c>
      <c r="G66" s="100">
        <v>426.24</v>
      </c>
      <c r="H66" s="100">
        <v>426.24</v>
      </c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4.25" customHeight="1" thickBot="1" x14ac:dyDescent="0.25">
      <c r="A67" s="21" t="s">
        <v>1023</v>
      </c>
      <c r="B67" s="22" t="s">
        <v>105</v>
      </c>
      <c r="C67" s="22"/>
      <c r="D67" s="59">
        <f t="shared" ref="D67:H67" si="5">SUM(D66)</f>
        <v>426.24</v>
      </c>
      <c r="E67" s="59">
        <f t="shared" si="5"/>
        <v>426.24</v>
      </c>
      <c r="F67" s="59">
        <f t="shared" si="5"/>
        <v>426.24</v>
      </c>
      <c r="G67" s="59">
        <f t="shared" si="5"/>
        <v>426.24</v>
      </c>
      <c r="H67" s="59">
        <f t="shared" si="5"/>
        <v>426.24</v>
      </c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4.25" customHeight="1" x14ac:dyDescent="0.2">
      <c r="A69" s="1" t="s">
        <v>0</v>
      </c>
      <c r="B69" s="1" t="s">
        <v>1</v>
      </c>
      <c r="C69" s="1"/>
      <c r="D69" s="47"/>
      <c r="E69" s="47"/>
      <c r="F69" s="47"/>
      <c r="G69" s="47"/>
      <c r="H69" s="47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4.25" customHeight="1" x14ac:dyDescent="0.2">
      <c r="A70" s="1"/>
      <c r="B70" s="11" t="s">
        <v>194</v>
      </c>
      <c r="C70" s="1"/>
      <c r="D70" s="47"/>
      <c r="E70" s="47"/>
      <c r="F70" s="47"/>
      <c r="G70" s="47"/>
      <c r="H70" s="47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4.25" customHeight="1" x14ac:dyDescent="0.2">
      <c r="A71" s="1"/>
      <c r="B71" s="85" t="s">
        <v>674</v>
      </c>
      <c r="C71" s="1"/>
      <c r="D71" s="47">
        <v>51.02</v>
      </c>
      <c r="E71" s="47"/>
      <c r="F71" s="47"/>
      <c r="G71" s="47"/>
      <c r="H71" s="47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4.25" customHeight="1" x14ac:dyDescent="0.2">
      <c r="A72" s="6"/>
      <c r="B72" s="11" t="s">
        <v>106</v>
      </c>
      <c r="C72" s="11"/>
      <c r="D72" s="47">
        <v>764.82</v>
      </c>
      <c r="E72" s="47"/>
      <c r="F72" s="47"/>
      <c r="G72" s="47"/>
      <c r="H72" s="47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4.25" customHeight="1" x14ac:dyDescent="0.2">
      <c r="A73" s="6"/>
      <c r="B73" s="11" t="s">
        <v>195</v>
      </c>
      <c r="C73" s="11"/>
      <c r="D73" s="47">
        <v>160.28</v>
      </c>
      <c r="E73" s="47"/>
      <c r="F73" s="47"/>
      <c r="G73" s="47"/>
      <c r="H73" s="47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4.25" customHeight="1" x14ac:dyDescent="0.2">
      <c r="A74" s="6"/>
      <c r="B74" s="11" t="s">
        <v>196</v>
      </c>
      <c r="C74" s="11"/>
      <c r="D74" s="47"/>
      <c r="E74" s="47"/>
      <c r="F74" s="47"/>
      <c r="G74" s="47"/>
      <c r="H74" s="47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4.25" customHeight="1" x14ac:dyDescent="0.2">
      <c r="A75" s="6"/>
      <c r="B75" s="11" t="s">
        <v>385</v>
      </c>
      <c r="C75" s="11"/>
      <c r="D75" s="47"/>
      <c r="E75" s="47"/>
      <c r="F75" s="47"/>
      <c r="G75" s="47"/>
      <c r="H75" s="47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4.25" customHeight="1" x14ac:dyDescent="0.2">
      <c r="A76" s="6"/>
      <c r="B76" s="11" t="s">
        <v>859</v>
      </c>
      <c r="C76" s="11"/>
      <c r="D76" s="47"/>
      <c r="E76" s="47"/>
      <c r="F76" s="47"/>
      <c r="G76" s="47"/>
      <c r="H76" s="47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4.25" customHeight="1" thickBot="1" x14ac:dyDescent="0.25">
      <c r="A77" s="6"/>
      <c r="B77" s="11" t="s">
        <v>675</v>
      </c>
      <c r="C77" s="11"/>
      <c r="D77" s="47">
        <v>137.38</v>
      </c>
      <c r="E77" s="47"/>
      <c r="F77" s="47"/>
      <c r="G77" s="47"/>
      <c r="H77" s="47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4.25" customHeight="1" thickBot="1" x14ac:dyDescent="0.25">
      <c r="A78" s="21"/>
      <c r="B78" s="22" t="s">
        <v>108</v>
      </c>
      <c r="C78" s="22"/>
      <c r="D78" s="59">
        <f t="shared" ref="D78:H78" si="6">SUM(D70:D77)</f>
        <v>1113.5</v>
      </c>
      <c r="E78" s="59">
        <f t="shared" si="6"/>
        <v>0</v>
      </c>
      <c r="F78" s="59">
        <f t="shared" si="6"/>
        <v>0</v>
      </c>
      <c r="G78" s="59">
        <f t="shared" si="6"/>
        <v>0</v>
      </c>
      <c r="H78" s="59">
        <f t="shared" si="6"/>
        <v>0</v>
      </c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4.2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4.25" customHeight="1" x14ac:dyDescent="0.25">
      <c r="A80" s="2"/>
      <c r="B80" s="2"/>
      <c r="C80" s="38" t="s">
        <v>109</v>
      </c>
      <c r="D80" s="60">
        <f>D44+D59+D63+D67+D78+D39+D10</f>
        <v>51752.74</v>
      </c>
      <c r="E80" s="60">
        <f t="shared" ref="E80:H80" si="7">E44+E59+E63+E67+E78+E39+E10</f>
        <v>34540.049999999996</v>
      </c>
      <c r="F80" s="60">
        <f t="shared" si="7"/>
        <v>30647.03</v>
      </c>
      <c r="G80" s="60">
        <f t="shared" si="7"/>
        <v>21421.439999999999</v>
      </c>
      <c r="H80" s="60">
        <f t="shared" si="7"/>
        <v>18934.769999999997</v>
      </c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4.25" customHeight="1" x14ac:dyDescent="0.2">
      <c r="A82" s="2"/>
      <c r="B82" s="2"/>
      <c r="C82" s="2" t="s">
        <v>110</v>
      </c>
      <c r="D82" s="58">
        <f>D10-316.34</f>
        <v>8933.34</v>
      </c>
      <c r="E82" s="58">
        <f>E10-1200</f>
        <v>5744.6799999999994</v>
      </c>
      <c r="F82" s="58">
        <f>F10-1200</f>
        <v>5504.94</v>
      </c>
      <c r="G82" s="58">
        <f>G10-1200</f>
        <v>1133.5999999999999</v>
      </c>
      <c r="H82" s="58">
        <f>H10-1200</f>
        <v>633.32999999999993</v>
      </c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4.25" customHeight="1" x14ac:dyDescent="0.2">
      <c r="A83" s="2"/>
      <c r="B83" s="2"/>
      <c r="C83" s="2" t="s">
        <v>111</v>
      </c>
      <c r="D83" s="49">
        <f>D13+D14+D15+D17+D19+D20+D33+D43+D59+600-1600</f>
        <v>20249.589999999997</v>
      </c>
      <c r="E83" s="49">
        <f t="shared" ref="E83:H83" si="8">E13+E14+E15+E17+E19+E20+E33+E43+E59</f>
        <v>11527.66</v>
      </c>
      <c r="F83" s="49">
        <f t="shared" si="8"/>
        <v>8803.130000000001</v>
      </c>
      <c r="G83" s="49">
        <f t="shared" si="8"/>
        <v>3948.88</v>
      </c>
      <c r="H83" s="49">
        <f t="shared" si="8"/>
        <v>3948.88</v>
      </c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4.2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4.25" customHeight="1" x14ac:dyDescent="0.25">
      <c r="A85" s="2"/>
      <c r="B85" s="2"/>
      <c r="C85" s="40" t="s">
        <v>112</v>
      </c>
      <c r="D85" s="61">
        <f t="shared" ref="D85:H85" si="9">D80-D82-D83</f>
        <v>22569.809999999998</v>
      </c>
      <c r="E85" s="61">
        <f t="shared" si="9"/>
        <v>17267.709999999995</v>
      </c>
      <c r="F85" s="61">
        <f t="shared" si="9"/>
        <v>16338.96</v>
      </c>
      <c r="G85" s="61">
        <f t="shared" si="9"/>
        <v>16338.96</v>
      </c>
      <c r="H85" s="61">
        <f t="shared" si="9"/>
        <v>14352.559999999994</v>
      </c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4.2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4.25" customHeight="1" x14ac:dyDescent="0.25">
      <c r="A87" s="2"/>
      <c r="B87" s="2"/>
      <c r="C87" s="2"/>
      <c r="D87" s="105" t="s">
        <v>298</v>
      </c>
      <c r="E87" s="105" t="s">
        <v>299</v>
      </c>
      <c r="F87" s="105" t="s">
        <v>300</v>
      </c>
      <c r="G87" s="105" t="s">
        <v>301</v>
      </c>
      <c r="H87" s="105" t="s">
        <v>302</v>
      </c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4.25" customHeight="1" x14ac:dyDescent="0.2">
      <c r="A89" s="2"/>
      <c r="B89" s="2"/>
      <c r="C89" s="2" t="s">
        <v>927</v>
      </c>
      <c r="D89" s="58">
        <f>D85-D35-D36-D37-D38</f>
        <v>14906.229999999998</v>
      </c>
      <c r="E89" s="58">
        <f>E85-E35-E36-E37-E38</f>
        <v>10224.719999999996</v>
      </c>
      <c r="F89" s="58">
        <f>F85-F35-F36-F37-F38</f>
        <v>9295.9699999999993</v>
      </c>
      <c r="G89" s="58">
        <f>G85-G35-G36-G37-G38</f>
        <v>9295.9699999999993</v>
      </c>
      <c r="H89" s="58">
        <f>H85-H35-H36-H37-H38</f>
        <v>7309.5699999999943</v>
      </c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4.25" customHeight="1" x14ac:dyDescent="0.2"/>
    <row r="291" spans="1:18" ht="14.25" customHeight="1" x14ac:dyDescent="0.2"/>
    <row r="292" spans="1:18" ht="14.25" customHeight="1" x14ac:dyDescent="0.2"/>
    <row r="293" spans="1:18" ht="14.25" customHeight="1" x14ac:dyDescent="0.2"/>
    <row r="294" spans="1:18" ht="14.25" customHeight="1" x14ac:dyDescent="0.2"/>
    <row r="295" spans="1:18" ht="14.25" customHeight="1" x14ac:dyDescent="0.2"/>
    <row r="296" spans="1:18" ht="14.25" customHeight="1" x14ac:dyDescent="0.2"/>
    <row r="297" spans="1:18" ht="14.25" customHeight="1" x14ac:dyDescent="0.2"/>
    <row r="298" spans="1:18" ht="14.25" customHeight="1" x14ac:dyDescent="0.2"/>
    <row r="299" spans="1:18" ht="14.25" customHeight="1" x14ac:dyDescent="0.2"/>
    <row r="300" spans="1:18" ht="14.25" customHeight="1" x14ac:dyDescent="0.2"/>
    <row r="301" spans="1:18" ht="14.25" customHeight="1" x14ac:dyDescent="0.2"/>
    <row r="302" spans="1:18" ht="14.25" customHeight="1" x14ac:dyDescent="0.2"/>
    <row r="303" spans="1:18" ht="14.25" customHeight="1" x14ac:dyDescent="0.2"/>
    <row r="304" spans="1:18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4"/>
  <sheetViews>
    <sheetView zoomScale="80" zoomScaleNormal="80" workbookViewId="0">
      <selection activeCell="E9" sqref="E9"/>
    </sheetView>
  </sheetViews>
  <sheetFormatPr baseColWidth="10" defaultColWidth="12.625" defaultRowHeight="14.25" x14ac:dyDescent="0.2"/>
  <cols>
    <col min="1" max="1" width="13.125" customWidth="1"/>
    <col min="2" max="2" width="46.125" customWidth="1"/>
    <col min="3" max="3" width="34" customWidth="1"/>
    <col min="4" max="6" width="12" customWidth="1"/>
    <col min="7" max="7" width="12" bestFit="1" customWidth="1"/>
    <col min="8" max="17" width="8" customWidth="1"/>
  </cols>
  <sheetData>
    <row r="1" spans="1:17" ht="14.25" customHeight="1" x14ac:dyDescent="0.2">
      <c r="A1" s="178" t="s">
        <v>0</v>
      </c>
      <c r="B1" s="188" t="s">
        <v>1</v>
      </c>
      <c r="C1" s="178"/>
      <c r="D1" s="169" t="s">
        <v>299</v>
      </c>
      <c r="E1" s="169" t="s">
        <v>300</v>
      </c>
      <c r="F1" s="169" t="s">
        <v>301</v>
      </c>
      <c r="G1" s="169" t="s">
        <v>302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4.25" customHeight="1" x14ac:dyDescent="0.2">
      <c r="A2" s="6">
        <v>44309</v>
      </c>
      <c r="B2" s="6" t="s">
        <v>799</v>
      </c>
      <c r="C2" s="6"/>
      <c r="D2" s="68">
        <v>482.34</v>
      </c>
      <c r="E2" s="68"/>
      <c r="F2" s="68"/>
      <c r="G2" s="47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4.25" customHeight="1" x14ac:dyDescent="0.2">
      <c r="A3" s="6">
        <v>44306</v>
      </c>
      <c r="B3" s="6" t="s">
        <v>716</v>
      </c>
      <c r="C3" s="6"/>
      <c r="D3" s="68">
        <v>3920</v>
      </c>
      <c r="E3" s="68">
        <v>3920</v>
      </c>
      <c r="F3" s="68">
        <v>3920</v>
      </c>
      <c r="G3" s="47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4.25" customHeight="1" x14ac:dyDescent="0.2">
      <c r="A4" s="6">
        <v>44298</v>
      </c>
      <c r="B4" s="6" t="s">
        <v>1059</v>
      </c>
      <c r="C4" s="6"/>
      <c r="D4" s="68">
        <v>-5590</v>
      </c>
      <c r="E4" s="68"/>
      <c r="F4" s="68"/>
      <c r="G4" s="47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ht="14.25" customHeight="1" x14ac:dyDescent="0.2">
      <c r="A5" s="6">
        <v>44278</v>
      </c>
      <c r="B5" s="6" t="s">
        <v>545</v>
      </c>
      <c r="C5" s="6"/>
      <c r="D5" s="68">
        <v>316.33</v>
      </c>
      <c r="E5" s="68">
        <v>316.33999999999997</v>
      </c>
      <c r="F5" s="68"/>
      <c r="G5" s="47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ht="14.25" customHeight="1" x14ac:dyDescent="0.2">
      <c r="A6" s="6">
        <v>44259</v>
      </c>
      <c r="B6" s="6" t="s">
        <v>749</v>
      </c>
      <c r="C6" s="6"/>
      <c r="D6" s="68">
        <v>3790</v>
      </c>
      <c r="E6" s="68">
        <v>3790</v>
      </c>
      <c r="F6" s="68"/>
      <c r="G6" s="47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ht="14.25" customHeight="1" x14ac:dyDescent="0.2">
      <c r="A7" s="6">
        <v>44247</v>
      </c>
      <c r="B7" s="6" t="s">
        <v>1060</v>
      </c>
      <c r="C7" s="6"/>
      <c r="D7" s="68">
        <v>1833.33</v>
      </c>
      <c r="E7" s="68">
        <v>1833.33</v>
      </c>
      <c r="F7" s="68">
        <v>1833.33</v>
      </c>
      <c r="G7" s="68">
        <v>1833.33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4.25" customHeight="1" x14ac:dyDescent="0.2">
      <c r="A8" s="6">
        <v>44225</v>
      </c>
      <c r="B8" s="6" t="s">
        <v>987</v>
      </c>
      <c r="C8" s="6"/>
      <c r="D8" s="68">
        <v>239.74</v>
      </c>
      <c r="E8" s="68"/>
      <c r="F8" s="68"/>
      <c r="G8" s="47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14.25" customHeight="1" x14ac:dyDescent="0.2">
      <c r="A9" s="6">
        <v>44217</v>
      </c>
      <c r="B9" s="136" t="s">
        <v>1061</v>
      </c>
      <c r="C9" s="6"/>
      <c r="D9" s="68">
        <v>472.26</v>
      </c>
      <c r="E9" s="68">
        <v>472.26</v>
      </c>
      <c r="F9" s="68">
        <v>472.26</v>
      </c>
      <c r="G9" s="68">
        <v>472.26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ht="14.25" customHeight="1" x14ac:dyDescent="0.2">
      <c r="A10" s="6">
        <v>44195</v>
      </c>
      <c r="B10" s="103" t="s">
        <v>1062</v>
      </c>
      <c r="C10" s="87"/>
      <c r="D10" s="68">
        <v>317.44</v>
      </c>
      <c r="E10" s="68">
        <v>317.44</v>
      </c>
      <c r="F10" s="68">
        <v>317.44</v>
      </c>
      <c r="G10" s="47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4.25" customHeight="1" x14ac:dyDescent="0.2">
      <c r="A11" s="6">
        <v>44195</v>
      </c>
      <c r="B11" s="103" t="s">
        <v>1063</v>
      </c>
      <c r="C11" s="189"/>
      <c r="D11" s="183">
        <v>182.83</v>
      </c>
      <c r="E11" s="183">
        <v>182.83</v>
      </c>
      <c r="F11" s="183">
        <v>182.83</v>
      </c>
      <c r="G11" s="47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ht="14.25" customHeight="1" thickBot="1" x14ac:dyDescent="0.25">
      <c r="A12" s="6">
        <v>44184</v>
      </c>
      <c r="B12" s="103" t="s">
        <v>1064</v>
      </c>
      <c r="C12" s="87"/>
      <c r="D12" s="104">
        <v>265</v>
      </c>
      <c r="E12" s="104">
        <v>265</v>
      </c>
      <c r="F12" s="47"/>
      <c r="G12" s="47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ht="14.25" customHeight="1" thickBot="1" x14ac:dyDescent="0.25">
      <c r="A13" s="21" t="s">
        <v>619</v>
      </c>
      <c r="B13" s="22" t="s">
        <v>87</v>
      </c>
      <c r="C13" s="90"/>
      <c r="D13" s="92">
        <f>SUM(D2:D12)</f>
        <v>6229.2699999999995</v>
      </c>
      <c r="E13" s="92">
        <f t="shared" ref="E13:G13" si="0">SUM(E2:E12)</f>
        <v>11097.2</v>
      </c>
      <c r="F13" s="92">
        <f t="shared" si="0"/>
        <v>6725.86</v>
      </c>
      <c r="G13" s="92">
        <f t="shared" si="0"/>
        <v>2305.59</v>
      </c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ht="13.5" customHeight="1" x14ac:dyDescent="0.2">
      <c r="A15" s="178" t="s">
        <v>0</v>
      </c>
      <c r="B15" s="178" t="s">
        <v>113</v>
      </c>
      <c r="C15" s="178" t="s">
        <v>1</v>
      </c>
      <c r="D15" s="169" t="s">
        <v>299</v>
      </c>
      <c r="E15" s="169" t="s">
        <v>300</v>
      </c>
      <c r="F15" s="169" t="s">
        <v>301</v>
      </c>
      <c r="G15" s="169" t="s">
        <v>302</v>
      </c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ht="13.5" customHeight="1" x14ac:dyDescent="0.2">
      <c r="A16" s="6">
        <v>44314</v>
      </c>
      <c r="B16" s="130" t="s">
        <v>1065</v>
      </c>
      <c r="C16" s="47"/>
      <c r="D16" s="128">
        <v>214.25</v>
      </c>
      <c r="E16" s="42">
        <v>214.25</v>
      </c>
      <c r="F16" s="42">
        <v>214.25</v>
      </c>
      <c r="G16" s="42">
        <v>214.25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ht="13.5" customHeight="1" x14ac:dyDescent="0.2">
      <c r="A17" s="6">
        <v>44314</v>
      </c>
      <c r="B17" s="130" t="s">
        <v>1066</v>
      </c>
      <c r="C17" s="47"/>
      <c r="D17" s="128">
        <v>440</v>
      </c>
      <c r="E17" s="42">
        <v>440</v>
      </c>
      <c r="F17" s="42">
        <v>440</v>
      </c>
      <c r="G17" s="4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ht="13.5" customHeight="1" x14ac:dyDescent="0.2">
      <c r="A18" s="6">
        <v>44312</v>
      </c>
      <c r="B18" s="130" t="s">
        <v>939</v>
      </c>
      <c r="C18" s="47"/>
      <c r="D18" s="128">
        <v>613.35</v>
      </c>
      <c r="E18" s="42">
        <v>613.35</v>
      </c>
      <c r="F18" s="42">
        <v>613.35</v>
      </c>
      <c r="G18" s="42">
        <v>613.35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t="13.5" customHeight="1" x14ac:dyDescent="0.2">
      <c r="A19" s="6">
        <v>44302</v>
      </c>
      <c r="B19" s="130" t="s">
        <v>725</v>
      </c>
      <c r="C19" s="47"/>
      <c r="D19" s="128">
        <v>703.43</v>
      </c>
      <c r="E19" s="42"/>
      <c r="F19" s="42"/>
      <c r="G19" s="4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ht="13.5" customHeight="1" x14ac:dyDescent="0.2">
      <c r="A20" s="6">
        <v>44295</v>
      </c>
      <c r="B20" s="130" t="s">
        <v>1067</v>
      </c>
      <c r="C20" s="143" t="s">
        <v>1068</v>
      </c>
      <c r="D20" s="128">
        <v>384</v>
      </c>
      <c r="E20" s="42"/>
      <c r="F20" s="42"/>
      <c r="G20" s="4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ht="13.5" customHeight="1" x14ac:dyDescent="0.2">
      <c r="A21" s="6">
        <v>44294</v>
      </c>
      <c r="B21" s="130" t="s">
        <v>402</v>
      </c>
      <c r="C21" s="47"/>
      <c r="D21" s="128">
        <v>10140</v>
      </c>
      <c r="E21" s="42"/>
      <c r="F21" s="42"/>
      <c r="G21" s="4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3.5" customHeight="1" x14ac:dyDescent="0.2">
      <c r="A22" s="123">
        <v>44268</v>
      </c>
      <c r="B22" s="131" t="s">
        <v>1069</v>
      </c>
      <c r="C22" s="125"/>
      <c r="D22" s="128">
        <v>1466.66</v>
      </c>
      <c r="E22" s="128">
        <v>1466.66</v>
      </c>
      <c r="F22" s="135"/>
      <c r="G22" s="135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ht="13.5" customHeight="1" x14ac:dyDescent="0.2">
      <c r="A23" s="123">
        <v>44264</v>
      </c>
      <c r="B23" s="129" t="s">
        <v>1070</v>
      </c>
      <c r="C23" s="125"/>
      <c r="D23" s="128">
        <v>1509.44</v>
      </c>
      <c r="E23" s="128">
        <v>1509.44</v>
      </c>
      <c r="F23" s="128">
        <v>1509.44</v>
      </c>
      <c r="G23" s="128">
        <v>1509.44</v>
      </c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ht="13.5" customHeight="1" x14ac:dyDescent="0.2">
      <c r="A24" s="123">
        <v>44245</v>
      </c>
      <c r="B24" s="131" t="s">
        <v>1071</v>
      </c>
      <c r="C24" s="125" t="s">
        <v>989</v>
      </c>
      <c r="D24" s="128">
        <v>1263.33</v>
      </c>
      <c r="E24" s="47"/>
      <c r="F24" s="47"/>
      <c r="G24" s="47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ht="13.5" customHeight="1" x14ac:dyDescent="0.2">
      <c r="A25" s="6">
        <v>44241</v>
      </c>
      <c r="B25" s="130" t="s">
        <v>1072</v>
      </c>
      <c r="C25" s="47"/>
      <c r="D25" s="128">
        <v>718.16</v>
      </c>
      <c r="E25" s="42">
        <v>718.16</v>
      </c>
      <c r="F25" s="42">
        <v>718.16</v>
      </c>
      <c r="G25" s="42">
        <v>718.16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ht="13.5" customHeight="1" x14ac:dyDescent="0.2">
      <c r="A26" s="123">
        <v>44230</v>
      </c>
      <c r="B26" s="142" t="s">
        <v>1073</v>
      </c>
      <c r="C26" s="125"/>
      <c r="D26" s="126">
        <v>877.87</v>
      </c>
      <c r="E26" s="47"/>
      <c r="F26" s="47"/>
      <c r="G26" s="47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ht="13.5" customHeight="1" x14ac:dyDescent="0.2">
      <c r="A27" s="6">
        <v>44208</v>
      </c>
      <c r="B27" s="130" t="s">
        <v>1074</v>
      </c>
      <c r="C27" s="47" t="s">
        <v>940</v>
      </c>
      <c r="D27" s="141">
        <v>479.16</v>
      </c>
      <c r="E27" s="108">
        <v>479.16</v>
      </c>
      <c r="F27" s="108">
        <v>479.16</v>
      </c>
      <c r="G27" s="47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ht="13.5" customHeight="1" x14ac:dyDescent="0.2">
      <c r="A28" s="13">
        <v>44196</v>
      </c>
      <c r="B28" s="140" t="s">
        <v>1075</v>
      </c>
      <c r="C28" s="75" t="s">
        <v>877</v>
      </c>
      <c r="D28" s="73">
        <v>705.66</v>
      </c>
      <c r="E28" s="73">
        <v>705.66</v>
      </c>
      <c r="F28" s="73">
        <v>705.66</v>
      </c>
      <c r="G28" s="73">
        <v>705.66</v>
      </c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ht="13.5" customHeight="1" x14ac:dyDescent="0.2">
      <c r="A29" s="6">
        <v>44195</v>
      </c>
      <c r="B29" s="130" t="s">
        <v>1076</v>
      </c>
      <c r="C29" s="47"/>
      <c r="D29" s="128">
        <v>161.08000000000001</v>
      </c>
      <c r="E29" s="42">
        <v>161.08000000000001</v>
      </c>
      <c r="F29" s="42">
        <v>161.08000000000001</v>
      </c>
      <c r="G29" s="42">
        <v>161.08000000000001</v>
      </c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1:17" ht="13.5" customHeight="1" x14ac:dyDescent="0.2">
      <c r="A30" s="6">
        <v>44137</v>
      </c>
      <c r="B30" s="130" t="s">
        <v>1077</v>
      </c>
      <c r="C30" s="47" t="s">
        <v>811</v>
      </c>
      <c r="D30" s="193">
        <v>2841.93</v>
      </c>
      <c r="E30" s="185">
        <v>2841.93</v>
      </c>
      <c r="F30" s="185">
        <v>2841.93</v>
      </c>
      <c r="G30" s="185">
        <v>2841.93</v>
      </c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1:17" ht="13.5" customHeight="1" x14ac:dyDescent="0.2">
      <c r="A31" s="6">
        <v>44120</v>
      </c>
      <c r="B31" s="130" t="s">
        <v>349</v>
      </c>
      <c r="C31" s="171"/>
      <c r="D31" s="128">
        <v>467.16</v>
      </c>
      <c r="E31" s="42">
        <v>467.16</v>
      </c>
      <c r="F31" s="42">
        <v>467.16</v>
      </c>
      <c r="G31" s="42">
        <v>467.16</v>
      </c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1:17" ht="13.5" customHeight="1" x14ac:dyDescent="0.2">
      <c r="A32" s="6">
        <v>44043</v>
      </c>
      <c r="B32" s="130" t="s">
        <v>1078</v>
      </c>
      <c r="C32" s="47" t="s">
        <v>694</v>
      </c>
      <c r="D32" s="139">
        <v>1495</v>
      </c>
      <c r="E32" s="94">
        <v>1495</v>
      </c>
      <c r="F32" s="94">
        <v>1495</v>
      </c>
      <c r="G32" s="94">
        <v>1495</v>
      </c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1:17" ht="13.5" customHeight="1" x14ac:dyDescent="0.2">
      <c r="A33" s="6">
        <v>44026</v>
      </c>
      <c r="B33" s="130" t="s">
        <v>1079</v>
      </c>
      <c r="C33" s="47" t="s">
        <v>626</v>
      </c>
      <c r="D33" s="139">
        <v>225</v>
      </c>
      <c r="E33" s="94">
        <v>225</v>
      </c>
      <c r="F33" s="94">
        <v>225</v>
      </c>
      <c r="G33" s="47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ht="13.5" customHeight="1" x14ac:dyDescent="0.2">
      <c r="A34" s="6">
        <v>44025</v>
      </c>
      <c r="B34" s="130" t="s">
        <v>1080</v>
      </c>
      <c r="C34" s="47" t="s">
        <v>628</v>
      </c>
      <c r="D34" s="139">
        <v>257.69</v>
      </c>
      <c r="E34" s="94">
        <v>257.69</v>
      </c>
      <c r="F34" s="94">
        <v>257.69</v>
      </c>
      <c r="G34" s="47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1:17" ht="13.5" customHeight="1" x14ac:dyDescent="0.2">
      <c r="A35" s="6">
        <v>44020</v>
      </c>
      <c r="B35" s="130" t="s">
        <v>1081</v>
      </c>
      <c r="C35" s="47"/>
      <c r="D35" s="139">
        <v>50</v>
      </c>
      <c r="E35" s="94">
        <v>50</v>
      </c>
      <c r="F35" s="94">
        <v>50</v>
      </c>
      <c r="G35" s="94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1:17" ht="13.5" customHeight="1" x14ac:dyDescent="0.2">
      <c r="A36" s="6">
        <v>43966</v>
      </c>
      <c r="B36" s="130" t="s">
        <v>955</v>
      </c>
      <c r="C36" s="47" t="s">
        <v>533</v>
      </c>
      <c r="D36" s="139">
        <v>680</v>
      </c>
      <c r="E36" s="94"/>
      <c r="F36" s="94"/>
      <c r="G36" s="94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ht="13.5" customHeight="1" x14ac:dyDescent="0.2">
      <c r="A37" s="6">
        <v>43963</v>
      </c>
      <c r="B37" s="130" t="s">
        <v>956</v>
      </c>
      <c r="C37" s="47" t="s">
        <v>534</v>
      </c>
      <c r="D37" s="139">
        <v>248.75</v>
      </c>
      <c r="E37" s="94"/>
      <c r="F37" s="94"/>
      <c r="G37" s="94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4.25" customHeight="1" x14ac:dyDescent="0.2">
      <c r="A38" s="6">
        <v>43826</v>
      </c>
      <c r="B38" s="130" t="s">
        <v>1082</v>
      </c>
      <c r="C38" s="47" t="s">
        <v>418</v>
      </c>
      <c r="D38" s="139">
        <v>974.55</v>
      </c>
      <c r="E38" s="94">
        <v>974.55</v>
      </c>
      <c r="F38" s="94">
        <v>974.55</v>
      </c>
      <c r="G38" s="47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ht="14.25" customHeight="1" x14ac:dyDescent="0.2">
      <c r="A39" s="3" t="s">
        <v>237</v>
      </c>
      <c r="B39" s="4" t="s">
        <v>238</v>
      </c>
      <c r="C39" s="47"/>
      <c r="D39" s="139">
        <v>391.96</v>
      </c>
      <c r="E39" s="94">
        <v>391.96</v>
      </c>
      <c r="F39" s="94">
        <v>391.96</v>
      </c>
      <c r="G39" s="94">
        <v>391.96</v>
      </c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ht="14.25" customHeight="1" x14ac:dyDescent="0.2">
      <c r="A40" s="3" t="s">
        <v>239</v>
      </c>
      <c r="B40" s="4" t="s">
        <v>148</v>
      </c>
      <c r="C40" s="47"/>
      <c r="D40" s="128">
        <v>1097.1300000000001</v>
      </c>
      <c r="E40" s="42">
        <v>1097.1300000000001</v>
      </c>
      <c r="F40" s="42">
        <v>1097.1300000000001</v>
      </c>
      <c r="G40" s="42">
        <v>1097.1300000000001</v>
      </c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ht="14.25" customHeight="1" x14ac:dyDescent="0.2">
      <c r="A41" s="3" t="s">
        <v>246</v>
      </c>
      <c r="B41" s="4" t="s">
        <v>141</v>
      </c>
      <c r="C41" s="47" t="s">
        <v>41</v>
      </c>
      <c r="D41" s="128">
        <v>2659.66</v>
      </c>
      <c r="E41" s="42">
        <v>2350</v>
      </c>
      <c r="F41" s="42">
        <v>2350</v>
      </c>
      <c r="G41" s="42">
        <v>2350</v>
      </c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4.25" customHeight="1" thickBot="1" x14ac:dyDescent="0.25">
      <c r="A42" s="3" t="s">
        <v>246</v>
      </c>
      <c r="B42" s="4" t="s">
        <v>155</v>
      </c>
      <c r="C42" s="47" t="s">
        <v>40</v>
      </c>
      <c r="D42" s="128">
        <v>3825</v>
      </c>
      <c r="E42" s="42">
        <v>3203.9</v>
      </c>
      <c r="F42" s="42">
        <v>3203.9</v>
      </c>
      <c r="G42" s="42">
        <v>3203.9</v>
      </c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ht="14.25" customHeight="1" thickBot="1" x14ac:dyDescent="0.25">
      <c r="A43" s="21" t="s">
        <v>142</v>
      </c>
      <c r="B43" s="22" t="s">
        <v>343</v>
      </c>
      <c r="C43" s="22"/>
      <c r="D43" s="78">
        <f>SUM(D16:D42)</f>
        <v>34890.22</v>
      </c>
      <c r="E43" s="78">
        <f t="shared" ref="E43:G43" si="1">SUM(E16:E42)</f>
        <v>19662.080000000002</v>
      </c>
      <c r="F43" s="78">
        <f t="shared" si="1"/>
        <v>18195.419999999998</v>
      </c>
      <c r="G43" s="78">
        <f t="shared" si="1"/>
        <v>15769.019999999999</v>
      </c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ht="14.25" customHeight="1" x14ac:dyDescent="0.2">
      <c r="A45" s="1" t="s">
        <v>0</v>
      </c>
      <c r="B45" s="1" t="s">
        <v>113</v>
      </c>
      <c r="C45" s="110" t="s">
        <v>1</v>
      </c>
      <c r="D45" s="169" t="s">
        <v>299</v>
      </c>
      <c r="E45" s="169" t="s">
        <v>300</v>
      </c>
      <c r="F45" s="169" t="s">
        <v>301</v>
      </c>
      <c r="G45" s="169" t="s">
        <v>302</v>
      </c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ht="14.25" customHeight="1" x14ac:dyDescent="0.2">
      <c r="A46" s="6">
        <v>44303</v>
      </c>
      <c r="B46" s="130" t="s">
        <v>1083</v>
      </c>
      <c r="C46" s="35"/>
      <c r="D46" s="66">
        <v>997.43</v>
      </c>
      <c r="E46" s="118"/>
      <c r="F46" s="47"/>
      <c r="G46" s="47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ht="14.25" customHeight="1" x14ac:dyDescent="0.2">
      <c r="A47" s="6">
        <v>44302</v>
      </c>
      <c r="B47" s="130" t="s">
        <v>600</v>
      </c>
      <c r="C47" s="35"/>
      <c r="D47" s="66">
        <v>3080</v>
      </c>
      <c r="E47" s="118"/>
      <c r="F47" s="47"/>
      <c r="G47" s="47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ht="14.25" customHeight="1" x14ac:dyDescent="0.2">
      <c r="A48" s="6">
        <v>44296</v>
      </c>
      <c r="B48" s="130" t="s">
        <v>447</v>
      </c>
      <c r="C48" s="35"/>
      <c r="D48" s="66">
        <v>1613.34</v>
      </c>
      <c r="E48" s="66">
        <v>1613.34</v>
      </c>
      <c r="F48" s="66">
        <v>1613.34</v>
      </c>
      <c r="G48" s="47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7" ht="14.25" customHeight="1" x14ac:dyDescent="0.2">
      <c r="A49" s="6">
        <v>44293</v>
      </c>
      <c r="B49" s="130" t="s">
        <v>725</v>
      </c>
      <c r="C49" s="35"/>
      <c r="D49" s="66">
        <v>1362.49</v>
      </c>
      <c r="E49" s="118"/>
      <c r="F49" s="47"/>
      <c r="G49" s="47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1:17" ht="14.25" customHeight="1" x14ac:dyDescent="0.2">
      <c r="A50" s="6">
        <v>44287</v>
      </c>
      <c r="B50" s="130" t="s">
        <v>914</v>
      </c>
      <c r="C50" s="35"/>
      <c r="D50" s="66">
        <v>750</v>
      </c>
      <c r="E50" s="118"/>
      <c r="F50" s="47"/>
      <c r="G50" s="47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1:17" ht="14.25" customHeight="1" x14ac:dyDescent="0.2">
      <c r="A51" s="6">
        <v>44268</v>
      </c>
      <c r="B51" s="130" t="s">
        <v>1084</v>
      </c>
      <c r="C51" s="35"/>
      <c r="D51" s="126">
        <v>683</v>
      </c>
      <c r="E51" s="66">
        <v>683</v>
      </c>
      <c r="F51" s="47"/>
      <c r="G51" s="47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1:17" ht="14.25" customHeight="1" x14ac:dyDescent="0.2">
      <c r="A52" s="6">
        <v>44188</v>
      </c>
      <c r="B52" s="130" t="s">
        <v>1085</v>
      </c>
      <c r="C52" s="35"/>
      <c r="D52" s="126">
        <v>366.66</v>
      </c>
      <c r="E52" s="66">
        <v>366.66</v>
      </c>
      <c r="F52" s="47"/>
      <c r="G52" s="47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1:17" ht="14.25" customHeight="1" x14ac:dyDescent="0.2">
      <c r="A53" s="6">
        <v>44187</v>
      </c>
      <c r="B53" s="130" t="s">
        <v>1086</v>
      </c>
      <c r="C53" s="35"/>
      <c r="D53" s="126">
        <v>708.75</v>
      </c>
      <c r="E53" s="66">
        <v>708.75</v>
      </c>
      <c r="F53" s="66">
        <v>708.75</v>
      </c>
      <c r="G53" s="66">
        <v>708.75</v>
      </c>
      <c r="H53" s="2"/>
      <c r="I53" s="2"/>
      <c r="J53" s="2"/>
      <c r="K53" s="2"/>
      <c r="L53" s="2"/>
      <c r="M53" s="2"/>
      <c r="N53" s="2"/>
      <c r="O53" s="2"/>
      <c r="P53" s="2"/>
      <c r="Q53" s="2"/>
    </row>
    <row r="54" spans="1:17" ht="14.25" customHeight="1" x14ac:dyDescent="0.2">
      <c r="A54" s="6">
        <v>44177</v>
      </c>
      <c r="B54" s="130" t="s">
        <v>1087</v>
      </c>
      <c r="C54" s="35"/>
      <c r="D54" s="126">
        <v>733.33</v>
      </c>
      <c r="E54" s="66">
        <v>733.33</v>
      </c>
      <c r="F54" s="47"/>
      <c r="G54" s="47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17" ht="14.25" customHeight="1" x14ac:dyDescent="0.2">
      <c r="A55" s="6">
        <v>44162</v>
      </c>
      <c r="B55" s="130" t="s">
        <v>1088</v>
      </c>
      <c r="C55" s="35"/>
      <c r="D55" s="126">
        <v>1220</v>
      </c>
      <c r="E55" s="118">
        <v>1220</v>
      </c>
      <c r="F55" s="47"/>
      <c r="G55" s="47"/>
      <c r="H55" s="2"/>
      <c r="I55" s="2"/>
      <c r="J55" s="2"/>
      <c r="K55" s="2"/>
      <c r="L55" s="2"/>
      <c r="M55" s="2"/>
      <c r="N55" s="2"/>
      <c r="O55" s="2"/>
      <c r="P55" s="2"/>
      <c r="Q55" s="2"/>
    </row>
    <row r="56" spans="1:17" ht="14.25" customHeight="1" x14ac:dyDescent="0.2">
      <c r="A56" s="6">
        <v>44143</v>
      </c>
      <c r="B56" s="4" t="s">
        <v>844</v>
      </c>
      <c r="C56" s="35"/>
      <c r="D56" s="66"/>
      <c r="E56" s="66"/>
      <c r="F56" s="66"/>
      <c r="G56" s="66"/>
      <c r="H56" s="2"/>
      <c r="I56" s="2"/>
      <c r="J56" s="2"/>
      <c r="K56" s="2"/>
      <c r="L56" s="2"/>
      <c r="M56" s="2"/>
      <c r="N56" s="2"/>
      <c r="O56" s="2"/>
      <c r="P56" s="2"/>
      <c r="Q56" s="2"/>
    </row>
    <row r="57" spans="1:17" ht="14.25" customHeight="1" x14ac:dyDescent="0.2">
      <c r="A57" s="6">
        <v>44138</v>
      </c>
      <c r="B57" s="130" t="s">
        <v>612</v>
      </c>
      <c r="C57" s="35"/>
      <c r="D57" s="126">
        <v>583.33000000000004</v>
      </c>
      <c r="E57" s="47"/>
      <c r="F57" s="47"/>
      <c r="G57" s="47"/>
      <c r="H57" s="2"/>
      <c r="I57" s="2"/>
      <c r="J57" s="2"/>
      <c r="K57" s="2"/>
      <c r="L57" s="2"/>
      <c r="M57" s="2"/>
      <c r="N57" s="2"/>
      <c r="O57" s="2"/>
      <c r="P57" s="2"/>
      <c r="Q57" s="2"/>
    </row>
    <row r="58" spans="1:17" ht="14.25" customHeight="1" x14ac:dyDescent="0.2">
      <c r="A58" s="6">
        <v>44129</v>
      </c>
      <c r="B58" s="130" t="s">
        <v>1089</v>
      </c>
      <c r="C58" s="35"/>
      <c r="D58" s="126">
        <v>665.83</v>
      </c>
      <c r="E58" s="66">
        <v>665.83</v>
      </c>
      <c r="F58" s="66">
        <v>665.83</v>
      </c>
      <c r="G58" s="66">
        <v>665.83</v>
      </c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1:17" ht="14.25" customHeight="1" x14ac:dyDescent="0.2">
      <c r="A59" s="6">
        <v>44045</v>
      </c>
      <c r="B59" s="35" t="s">
        <v>709</v>
      </c>
      <c r="C59" s="81"/>
      <c r="D59" s="194">
        <v>359.64</v>
      </c>
      <c r="E59" s="118">
        <v>359.16</v>
      </c>
      <c r="F59" s="118">
        <v>359.16</v>
      </c>
      <c r="G59" s="66">
        <v>359.16</v>
      </c>
      <c r="H59" s="2"/>
      <c r="I59" s="2"/>
      <c r="J59" s="2"/>
      <c r="K59" s="2"/>
      <c r="L59" s="2"/>
      <c r="M59" s="2"/>
      <c r="N59" s="2"/>
      <c r="O59" s="2"/>
      <c r="P59" s="2"/>
      <c r="Q59" s="2"/>
    </row>
    <row r="60" spans="1:17" ht="14.25" customHeight="1" thickBot="1" x14ac:dyDescent="0.25">
      <c r="A60" s="3" t="s">
        <v>606</v>
      </c>
      <c r="B60" s="132" t="s">
        <v>1090</v>
      </c>
      <c r="C60" s="81"/>
      <c r="D60" s="194">
        <v>384.58</v>
      </c>
      <c r="E60" s="118">
        <v>384.58</v>
      </c>
      <c r="F60" s="47"/>
      <c r="G60" s="47"/>
      <c r="H60" s="2"/>
      <c r="I60" s="2"/>
      <c r="J60" s="2"/>
      <c r="K60" s="2"/>
      <c r="L60" s="2"/>
      <c r="M60" s="2"/>
      <c r="N60" s="2"/>
      <c r="O60" s="2"/>
      <c r="P60" s="2"/>
      <c r="Q60" s="2"/>
    </row>
    <row r="61" spans="1:17" ht="14.25" customHeight="1" thickBot="1" x14ac:dyDescent="0.25">
      <c r="A61" s="83" t="s">
        <v>282</v>
      </c>
      <c r="B61" s="84" t="s">
        <v>99</v>
      </c>
      <c r="C61" s="84"/>
      <c r="D61" s="78">
        <f>SUM(D46:D60)</f>
        <v>13508.379999999997</v>
      </c>
      <c r="E61" s="78">
        <f>SUM(E46:E60)</f>
        <v>6734.65</v>
      </c>
      <c r="F61" s="78">
        <f>SUM(F46:F60)</f>
        <v>3347.08</v>
      </c>
      <c r="G61" s="78">
        <f>SUM(G46:G60)</f>
        <v>1733.74</v>
      </c>
      <c r="H61" s="2"/>
      <c r="I61" s="2"/>
      <c r="J61" s="2"/>
      <c r="K61" s="2"/>
      <c r="L61" s="2"/>
      <c r="M61" s="2"/>
      <c r="N61" s="2"/>
      <c r="O61" s="2"/>
      <c r="P61" s="2"/>
      <c r="Q61" s="2"/>
    </row>
    <row r="62" spans="1:17" ht="14.25" customHeight="1" x14ac:dyDescent="0.2">
      <c r="A62" s="62"/>
      <c r="B62" s="62"/>
      <c r="C62" s="6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</row>
    <row r="63" spans="1:17" ht="14.25" customHeight="1" x14ac:dyDescent="0.2">
      <c r="A63" s="1" t="s">
        <v>0</v>
      </c>
      <c r="B63" s="1" t="s">
        <v>1</v>
      </c>
      <c r="C63" s="1"/>
      <c r="D63" s="47"/>
      <c r="E63" s="47"/>
      <c r="F63" s="47"/>
      <c r="G63" s="47"/>
      <c r="H63" s="2"/>
      <c r="I63" s="2"/>
      <c r="J63" s="2"/>
      <c r="K63" s="2"/>
      <c r="L63" s="2"/>
      <c r="M63" s="2"/>
      <c r="N63" s="2"/>
      <c r="O63" s="2"/>
      <c r="P63" s="2"/>
      <c r="Q63" s="2"/>
    </row>
    <row r="64" spans="1:17" ht="14.25" customHeight="1" x14ac:dyDescent="0.2">
      <c r="A64" s="137">
        <v>44296</v>
      </c>
      <c r="B64" s="138" t="s">
        <v>1091</v>
      </c>
      <c r="C64" s="10"/>
      <c r="D64" s="100">
        <v>966.68</v>
      </c>
      <c r="E64" s="100">
        <v>966.68</v>
      </c>
      <c r="F64" s="100">
        <v>966.68</v>
      </c>
      <c r="G64" s="100"/>
      <c r="H64" s="2"/>
      <c r="I64" s="2"/>
      <c r="J64" s="2"/>
      <c r="K64" s="2"/>
      <c r="L64" s="2"/>
      <c r="M64" s="2"/>
      <c r="N64" s="2"/>
      <c r="O64" s="2"/>
      <c r="P64" s="2"/>
      <c r="Q64" s="2"/>
    </row>
    <row r="65" spans="1:17" ht="14.25" customHeight="1" x14ac:dyDescent="0.2">
      <c r="A65" s="137">
        <v>44296</v>
      </c>
      <c r="B65" s="10" t="s">
        <v>687</v>
      </c>
      <c r="C65" s="10"/>
      <c r="D65" s="100">
        <v>906.5</v>
      </c>
      <c r="E65" s="100">
        <v>906.5</v>
      </c>
      <c r="F65" s="100">
        <v>906.5</v>
      </c>
      <c r="G65" s="100"/>
      <c r="H65" s="2"/>
      <c r="I65" s="2"/>
      <c r="J65" s="2"/>
      <c r="K65" s="2"/>
      <c r="L65" s="2"/>
      <c r="M65" s="2"/>
      <c r="N65" s="2"/>
      <c r="O65" s="2"/>
      <c r="P65" s="2"/>
      <c r="Q65" s="2"/>
    </row>
    <row r="66" spans="1:17" ht="14.25" customHeight="1" thickBot="1" x14ac:dyDescent="0.25">
      <c r="A66" s="137">
        <v>44254</v>
      </c>
      <c r="B66" s="10" t="s">
        <v>1092</v>
      </c>
      <c r="C66" s="10"/>
      <c r="D66" s="100">
        <v>426.24</v>
      </c>
      <c r="E66" s="100">
        <v>426.24</v>
      </c>
      <c r="F66" s="100">
        <v>426.24</v>
      </c>
      <c r="G66" s="100">
        <v>426.24</v>
      </c>
      <c r="H66" s="2"/>
      <c r="I66" s="2"/>
      <c r="J66" s="2"/>
      <c r="K66" s="2"/>
      <c r="L66" s="2"/>
      <c r="M66" s="2"/>
      <c r="N66" s="2"/>
      <c r="O66" s="2"/>
      <c r="P66" s="2"/>
      <c r="Q66" s="2"/>
    </row>
    <row r="67" spans="1:17" ht="14.25" customHeight="1" thickBot="1" x14ac:dyDescent="0.25">
      <c r="A67" s="21" t="s">
        <v>1023</v>
      </c>
      <c r="B67" s="22" t="s">
        <v>105</v>
      </c>
      <c r="C67" s="22"/>
      <c r="D67" s="59">
        <f>SUM(D64:D66)</f>
        <v>2299.42</v>
      </c>
      <c r="E67" s="59">
        <f t="shared" ref="E67:G67" si="2">SUM(E64:E66)</f>
        <v>2299.42</v>
      </c>
      <c r="F67" s="59">
        <f t="shared" si="2"/>
        <v>2299.42</v>
      </c>
      <c r="G67" s="59">
        <f t="shared" si="2"/>
        <v>426.24</v>
      </c>
      <c r="H67" s="2"/>
      <c r="I67" s="2"/>
      <c r="J67" s="2"/>
      <c r="K67" s="2"/>
      <c r="L67" s="2"/>
      <c r="M67" s="2"/>
      <c r="N67" s="2"/>
      <c r="O67" s="2"/>
      <c r="P67" s="2"/>
      <c r="Q67" s="2"/>
    </row>
    <row r="68" spans="1:17" ht="14.2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</row>
    <row r="69" spans="1:17" ht="14.25" customHeight="1" x14ac:dyDescent="0.2">
      <c r="A69" s="1" t="s">
        <v>0</v>
      </c>
      <c r="B69" s="1" t="s">
        <v>1</v>
      </c>
      <c r="C69" s="1"/>
      <c r="D69" s="47"/>
      <c r="E69" s="47"/>
      <c r="F69" s="47"/>
      <c r="G69" s="47"/>
      <c r="H69" s="2"/>
      <c r="I69" s="2"/>
      <c r="J69" s="2"/>
      <c r="K69" s="2"/>
      <c r="L69" s="2"/>
      <c r="M69" s="2"/>
      <c r="N69" s="2"/>
      <c r="O69" s="2"/>
      <c r="P69" s="2"/>
      <c r="Q69" s="2"/>
    </row>
    <row r="70" spans="1:17" ht="14.25" customHeight="1" x14ac:dyDescent="0.2">
      <c r="A70" s="1"/>
      <c r="B70" s="11" t="s">
        <v>194</v>
      </c>
      <c r="C70" s="1"/>
      <c r="D70" s="47">
        <v>869.16</v>
      </c>
      <c r="E70" s="47"/>
      <c r="F70" s="47"/>
      <c r="G70" s="47"/>
      <c r="H70" s="2"/>
      <c r="I70" s="2"/>
      <c r="J70" s="2"/>
      <c r="K70" s="2"/>
      <c r="L70" s="2"/>
      <c r="M70" s="2"/>
      <c r="N70" s="2"/>
      <c r="O70" s="2"/>
      <c r="P70" s="2"/>
      <c r="Q70" s="2"/>
    </row>
    <row r="71" spans="1:17" ht="14.25" customHeight="1" x14ac:dyDescent="0.2">
      <c r="A71" s="1"/>
      <c r="B71" s="85" t="s">
        <v>674</v>
      </c>
      <c r="C71" s="1"/>
      <c r="D71" s="47">
        <v>36.119999999999997</v>
      </c>
      <c r="E71" s="47"/>
      <c r="F71" s="47"/>
      <c r="G71" s="47"/>
      <c r="H71" s="2"/>
      <c r="I71" s="2"/>
      <c r="J71" s="2"/>
      <c r="K71" s="2"/>
      <c r="L71" s="2"/>
      <c r="M71" s="2"/>
      <c r="N71" s="2"/>
      <c r="O71" s="2"/>
      <c r="P71" s="2"/>
      <c r="Q71" s="2"/>
    </row>
    <row r="72" spans="1:17" ht="14.25" customHeight="1" x14ac:dyDescent="0.2">
      <c r="A72" s="6"/>
      <c r="B72" s="11" t="s">
        <v>1093</v>
      </c>
      <c r="C72" s="11"/>
      <c r="D72" s="47">
        <v>80.64</v>
      </c>
      <c r="E72" s="47"/>
      <c r="F72" s="47"/>
      <c r="G72" s="47"/>
      <c r="H72" s="2"/>
      <c r="I72" s="2"/>
      <c r="J72" s="2"/>
      <c r="K72" s="2"/>
      <c r="L72" s="2"/>
      <c r="M72" s="2"/>
      <c r="N72" s="2"/>
      <c r="O72" s="2"/>
      <c r="P72" s="2"/>
      <c r="Q72" s="2"/>
    </row>
    <row r="73" spans="1:17" ht="14.25" customHeight="1" x14ac:dyDescent="0.2">
      <c r="A73" s="6"/>
      <c r="B73" s="11" t="s">
        <v>195</v>
      </c>
      <c r="C73" s="11"/>
      <c r="D73" s="47">
        <v>171.99</v>
      </c>
      <c r="E73" s="47"/>
      <c r="F73" s="47"/>
      <c r="G73" s="47"/>
      <c r="H73" s="2"/>
      <c r="I73" s="2"/>
      <c r="J73" s="2"/>
      <c r="K73" s="2"/>
      <c r="L73" s="2"/>
      <c r="M73" s="2"/>
      <c r="N73" s="2"/>
      <c r="O73" s="2"/>
      <c r="P73" s="2"/>
      <c r="Q73" s="2"/>
    </row>
    <row r="74" spans="1:17" ht="14.25" customHeight="1" x14ac:dyDescent="0.2">
      <c r="A74" s="6"/>
      <c r="B74" s="11" t="s">
        <v>196</v>
      </c>
      <c r="C74" s="11"/>
      <c r="D74" s="47">
        <v>-2.52</v>
      </c>
      <c r="E74" s="47"/>
      <c r="F74" s="47"/>
      <c r="G74" s="47"/>
      <c r="H74" s="2"/>
      <c r="I74" s="2"/>
      <c r="J74" s="2"/>
      <c r="K74" s="2"/>
      <c r="L74" s="2"/>
      <c r="M74" s="2"/>
      <c r="N74" s="2"/>
      <c r="O74" s="2"/>
      <c r="P74" s="2"/>
      <c r="Q74" s="2"/>
    </row>
    <row r="75" spans="1:17" ht="14.25" customHeight="1" x14ac:dyDescent="0.2">
      <c r="A75" s="6"/>
      <c r="B75" s="11" t="s">
        <v>385</v>
      </c>
      <c r="C75" s="11"/>
      <c r="D75" s="47">
        <v>30.72</v>
      </c>
      <c r="E75" s="47"/>
      <c r="F75" s="47"/>
      <c r="G75" s="47"/>
      <c r="H75" s="2"/>
      <c r="I75" s="2"/>
      <c r="J75" s="2"/>
      <c r="K75" s="2"/>
      <c r="L75" s="2"/>
      <c r="M75" s="2"/>
      <c r="N75" s="2"/>
      <c r="O75" s="2"/>
      <c r="P75" s="2"/>
      <c r="Q75" s="2"/>
    </row>
    <row r="76" spans="1:17" ht="14.25" customHeight="1" x14ac:dyDescent="0.2">
      <c r="A76" s="6"/>
      <c r="B76" s="11" t="s">
        <v>859</v>
      </c>
      <c r="C76" s="11"/>
      <c r="D76" s="47">
        <v>426.11</v>
      </c>
      <c r="E76" s="47"/>
      <c r="F76" s="47"/>
      <c r="G76" s="47"/>
      <c r="H76" s="2"/>
      <c r="I76" s="2"/>
      <c r="J76" s="2"/>
      <c r="K76" s="2"/>
      <c r="L76" s="2"/>
      <c r="M76" s="2"/>
      <c r="N76" s="2"/>
      <c r="O76" s="2"/>
      <c r="P76" s="2"/>
      <c r="Q76" s="2"/>
    </row>
    <row r="77" spans="1:17" ht="14.25" customHeight="1" x14ac:dyDescent="0.2">
      <c r="A77" s="6"/>
      <c r="B77" s="11" t="s">
        <v>1094</v>
      </c>
      <c r="C77" s="11"/>
      <c r="D77" s="47">
        <v>11.52</v>
      </c>
      <c r="E77" s="47"/>
      <c r="F77" s="47"/>
      <c r="G77" s="47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1:17" ht="14.25" customHeight="1" thickBot="1" x14ac:dyDescent="0.25">
      <c r="A78" s="6"/>
      <c r="B78" s="11" t="s">
        <v>675</v>
      </c>
      <c r="C78" s="11"/>
      <c r="D78" s="47">
        <v>250.04</v>
      </c>
      <c r="E78" s="47"/>
      <c r="F78" s="47"/>
      <c r="G78" s="47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1:17" ht="14.25" customHeight="1" thickBot="1" x14ac:dyDescent="0.25">
      <c r="A79" s="21"/>
      <c r="B79" s="22" t="s">
        <v>108</v>
      </c>
      <c r="C79" s="22"/>
      <c r="D79" s="59">
        <f t="shared" ref="D79:G79" si="3">SUM(D70:D78)</f>
        <v>1873.7799999999997</v>
      </c>
      <c r="E79" s="59">
        <f t="shared" si="3"/>
        <v>0</v>
      </c>
      <c r="F79" s="59">
        <f t="shared" si="3"/>
        <v>0</v>
      </c>
      <c r="G79" s="59">
        <f t="shared" si="3"/>
        <v>0</v>
      </c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1:17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1:17" ht="14.25" customHeight="1" x14ac:dyDescent="0.25">
      <c r="A81" s="2"/>
      <c r="B81" s="2"/>
      <c r="C81" s="38" t="s">
        <v>109</v>
      </c>
      <c r="D81" s="60">
        <f>D61+D67+D79+D43+D13</f>
        <v>58801.07</v>
      </c>
      <c r="E81" s="60">
        <f t="shared" ref="E81:G81" si="4">E61+E67+E79+E43+E13</f>
        <v>39793.350000000006</v>
      </c>
      <c r="F81" s="60">
        <f t="shared" si="4"/>
        <v>30567.78</v>
      </c>
      <c r="G81" s="60">
        <f t="shared" si="4"/>
        <v>20234.59</v>
      </c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1:17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1:17" ht="14.25" customHeight="1" x14ac:dyDescent="0.2">
      <c r="A83" s="2"/>
      <c r="B83" s="2"/>
      <c r="C83" s="2" t="s">
        <v>110</v>
      </c>
      <c r="D83" s="58">
        <f>D13-D5</f>
        <v>5912.94</v>
      </c>
      <c r="E83" s="58">
        <f t="shared" ref="E83:G83" si="5">E13-E5</f>
        <v>10780.86</v>
      </c>
      <c r="F83" s="58">
        <f t="shared" si="5"/>
        <v>6725.86</v>
      </c>
      <c r="G83" s="58">
        <f t="shared" si="5"/>
        <v>2305.59</v>
      </c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1:17" ht="14.25" customHeight="1" x14ac:dyDescent="0.2">
      <c r="A84" s="2"/>
      <c r="B84" s="2"/>
      <c r="C84" s="2" t="s">
        <v>111</v>
      </c>
      <c r="D84" s="49">
        <f>D22+D23+D24+D26+D28+D61+600</f>
        <v>19931.339999999997</v>
      </c>
      <c r="E84" s="49">
        <f t="shared" ref="E84:G84" si="6">E22+E23+E24+E26+E28+E61+600</f>
        <v>11016.41</v>
      </c>
      <c r="F84" s="49">
        <f t="shared" si="6"/>
        <v>6162.18</v>
      </c>
      <c r="G84" s="49">
        <f t="shared" si="6"/>
        <v>4548.84</v>
      </c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1:17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1:17" ht="14.25" customHeight="1" x14ac:dyDescent="0.25">
      <c r="A86" s="2"/>
      <c r="B86" s="2"/>
      <c r="C86" s="40" t="s">
        <v>112</v>
      </c>
      <c r="D86" s="61">
        <f t="shared" ref="D86:G86" si="7">D81-D83-D84</f>
        <v>32956.79</v>
      </c>
      <c r="E86" s="61">
        <f t="shared" si="7"/>
        <v>17996.080000000005</v>
      </c>
      <c r="F86" s="61">
        <f t="shared" si="7"/>
        <v>17679.739999999998</v>
      </c>
      <c r="G86" s="61">
        <f t="shared" si="7"/>
        <v>13380.16</v>
      </c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1:17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1:17" ht="14.25" customHeight="1" x14ac:dyDescent="0.25">
      <c r="A88" s="2"/>
      <c r="B88" s="2"/>
      <c r="C88" s="2"/>
      <c r="D88" s="105" t="s">
        <v>299</v>
      </c>
      <c r="E88" s="105" t="s">
        <v>300</v>
      </c>
      <c r="F88" s="105" t="s">
        <v>301</v>
      </c>
      <c r="G88" s="105" t="s">
        <v>302</v>
      </c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1:17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1:17" ht="14.25" customHeight="1" x14ac:dyDescent="0.2">
      <c r="A90" s="2"/>
      <c r="B90" s="2"/>
      <c r="C90" s="2" t="s">
        <v>927</v>
      </c>
      <c r="D90" s="58">
        <f>D86-D39-D40-D41-D42</f>
        <v>24983.040000000001</v>
      </c>
      <c r="E90" s="58">
        <f>E86-E39-E40-E41-E42</f>
        <v>10953.090000000006</v>
      </c>
      <c r="F90" s="58">
        <f>F86-F39-F40-F41-F42</f>
        <v>10636.749999999998</v>
      </c>
      <c r="G90" s="58">
        <f>G86-G39-G40-G41-G42</f>
        <v>6337.17</v>
      </c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1:17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17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17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17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17" ht="14.25" customHeight="1" x14ac:dyDescent="0.2">
      <c r="A95" s="2"/>
      <c r="B95" s="2"/>
      <c r="C95" s="2"/>
      <c r="D95" s="2">
        <v>19327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17" ht="14.25" customHeight="1" x14ac:dyDescent="0.2">
      <c r="A96" s="2"/>
      <c r="B96" s="2"/>
      <c r="C96" s="2"/>
      <c r="D96" s="2">
        <v>1000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1:17" ht="14.25" customHeight="1" x14ac:dyDescent="0.2">
      <c r="A97" s="2"/>
      <c r="B97" s="2"/>
      <c r="C97" s="2"/>
      <c r="D97" s="144">
        <v>18300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1:17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17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1:17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  <row r="103" spans="1:17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</row>
    <row r="104" spans="1:17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</row>
    <row r="105" spans="1:17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1:17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1:17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1:17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1:17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1:17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1:17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1:17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1:17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1:17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1:17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1:17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1:17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1:17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1:17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1:17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1:17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1:17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1:17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1:17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1:17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1:17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1:17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  <row r="131" spans="1:17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</row>
    <row r="132" spans="1:17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</row>
    <row r="133" spans="1:17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</row>
    <row r="134" spans="1:17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</row>
    <row r="135" spans="1:17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</row>
    <row r="136" spans="1:17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</row>
    <row r="137" spans="1:17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</row>
    <row r="138" spans="1:17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</row>
    <row r="139" spans="1:17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</row>
    <row r="140" spans="1:17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</row>
    <row r="141" spans="1:17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</row>
    <row r="142" spans="1:17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</row>
    <row r="143" spans="1:17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</row>
    <row r="144" spans="1:17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</row>
    <row r="145" spans="1:17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</row>
    <row r="146" spans="1:17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</row>
    <row r="147" spans="1:17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</row>
    <row r="148" spans="1:17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</row>
    <row r="149" spans="1:17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</row>
    <row r="150" spans="1:17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</row>
    <row r="151" spans="1:17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</row>
    <row r="152" spans="1:17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</row>
    <row r="153" spans="1:17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</row>
    <row r="154" spans="1:17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</row>
    <row r="155" spans="1:17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</row>
    <row r="156" spans="1:17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</row>
    <row r="157" spans="1:17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</row>
    <row r="158" spans="1:17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</row>
    <row r="159" spans="1:17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</row>
    <row r="160" spans="1:17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</row>
    <row r="161" spans="1:17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</row>
    <row r="162" spans="1:17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</row>
    <row r="163" spans="1:17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</row>
    <row r="164" spans="1:17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</row>
    <row r="165" spans="1:17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</row>
    <row r="166" spans="1:17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</row>
    <row r="167" spans="1:17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</row>
    <row r="168" spans="1:17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</row>
    <row r="169" spans="1:17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</row>
    <row r="170" spans="1:17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</row>
    <row r="171" spans="1:17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</row>
    <row r="172" spans="1:17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</row>
    <row r="173" spans="1:17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</row>
    <row r="174" spans="1:17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</row>
    <row r="175" spans="1:17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</row>
    <row r="176" spans="1:17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</row>
    <row r="177" spans="1:17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</row>
    <row r="178" spans="1:17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</row>
    <row r="179" spans="1:17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</row>
    <row r="180" spans="1:17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</row>
    <row r="181" spans="1:17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</row>
    <row r="182" spans="1:17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</row>
    <row r="183" spans="1:17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</row>
    <row r="184" spans="1:17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</row>
    <row r="185" spans="1:17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</row>
    <row r="186" spans="1:17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</row>
    <row r="187" spans="1:17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</row>
    <row r="188" spans="1:17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</row>
    <row r="189" spans="1:17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</row>
    <row r="190" spans="1:17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</row>
    <row r="191" spans="1:17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</row>
    <row r="192" spans="1:17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</row>
    <row r="193" spans="1:17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</row>
    <row r="194" spans="1:17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</row>
    <row r="195" spans="1:17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</row>
    <row r="196" spans="1:17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</row>
    <row r="197" spans="1:17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</row>
    <row r="198" spans="1:17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</row>
    <row r="199" spans="1:17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</row>
    <row r="200" spans="1:17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</row>
    <row r="201" spans="1:17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</row>
    <row r="202" spans="1:17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</row>
    <row r="203" spans="1:17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</row>
    <row r="204" spans="1:17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</row>
    <row r="205" spans="1:17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</row>
    <row r="206" spans="1:17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</row>
    <row r="207" spans="1:17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</row>
    <row r="208" spans="1:17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</row>
    <row r="209" spans="1:17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</row>
    <row r="210" spans="1:17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</row>
    <row r="211" spans="1:17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</row>
    <row r="212" spans="1:17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</row>
    <row r="213" spans="1:17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</row>
    <row r="214" spans="1:17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</row>
    <row r="215" spans="1:17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</row>
    <row r="216" spans="1:17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</row>
    <row r="217" spans="1:17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</row>
    <row r="218" spans="1:17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</row>
    <row r="219" spans="1:17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</row>
    <row r="220" spans="1:17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</row>
    <row r="221" spans="1:17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</row>
    <row r="222" spans="1:17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</row>
    <row r="223" spans="1:17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</row>
    <row r="224" spans="1:17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</row>
    <row r="225" spans="1:17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</row>
    <row r="226" spans="1:17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</row>
    <row r="227" spans="1:17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</row>
    <row r="228" spans="1:17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</row>
    <row r="229" spans="1:17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</row>
    <row r="235" spans="1:17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</row>
    <row r="236" spans="1:17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</row>
    <row r="237" spans="1:17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</row>
    <row r="238" spans="1:17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</row>
    <row r="239" spans="1:17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</row>
    <row r="240" spans="1:17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</row>
    <row r="241" spans="1:17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</row>
    <row r="242" spans="1:17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</row>
    <row r="243" spans="1:17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</row>
    <row r="244" spans="1:17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</row>
    <row r="245" spans="1:17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</row>
    <row r="246" spans="1:17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</row>
    <row r="247" spans="1:17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</row>
    <row r="248" spans="1:17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</row>
    <row r="249" spans="1:17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</row>
    <row r="250" spans="1:17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</row>
    <row r="251" spans="1:17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</row>
    <row r="252" spans="1:17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</row>
    <row r="253" spans="1:17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</row>
    <row r="254" spans="1:17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</row>
    <row r="255" spans="1:17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</row>
    <row r="256" spans="1:17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</row>
    <row r="257" spans="1:17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</row>
    <row r="258" spans="1:17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</row>
    <row r="259" spans="1:17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</row>
    <row r="260" spans="1:17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</row>
    <row r="261" spans="1:17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</row>
    <row r="262" spans="1:17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</row>
    <row r="263" spans="1:17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</row>
    <row r="264" spans="1:17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</row>
    <row r="265" spans="1:17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</row>
    <row r="266" spans="1:17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</row>
    <row r="267" spans="1:17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</row>
    <row r="268" spans="1:17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</row>
    <row r="269" spans="1:17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</row>
    <row r="270" spans="1:17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</row>
    <row r="271" spans="1:17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</row>
    <row r="272" spans="1:17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</row>
    <row r="273" spans="1:17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</row>
    <row r="274" spans="1:17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</row>
    <row r="275" spans="1:17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</row>
    <row r="276" spans="1:17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</row>
    <row r="277" spans="1:17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</row>
    <row r="278" spans="1:17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</row>
    <row r="279" spans="1:17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</row>
    <row r="280" spans="1:17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</row>
    <row r="281" spans="1:17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</row>
    <row r="282" spans="1:17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</row>
    <row r="283" spans="1:17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</row>
    <row r="284" spans="1:17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</row>
    <row r="285" spans="1:17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</row>
    <row r="286" spans="1:17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</row>
    <row r="287" spans="1:17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</row>
    <row r="288" spans="1:17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</row>
    <row r="289" spans="1:17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</row>
    <row r="290" spans="1:17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</row>
    <row r="291" spans="1:17" ht="14.25" customHeight="1" x14ac:dyDescent="0.2"/>
    <row r="292" spans="1:17" ht="14.25" customHeight="1" x14ac:dyDescent="0.2"/>
    <row r="293" spans="1:17" ht="14.25" customHeight="1" x14ac:dyDescent="0.2"/>
    <row r="294" spans="1:17" ht="14.25" customHeight="1" x14ac:dyDescent="0.2"/>
    <row r="295" spans="1:17" ht="14.25" customHeight="1" x14ac:dyDescent="0.2"/>
    <row r="296" spans="1:17" ht="14.25" customHeight="1" x14ac:dyDescent="0.2"/>
    <row r="297" spans="1:17" ht="14.25" customHeight="1" x14ac:dyDescent="0.2"/>
    <row r="298" spans="1:17" ht="14.25" customHeight="1" x14ac:dyDescent="0.2"/>
    <row r="299" spans="1:17" ht="14.25" customHeight="1" x14ac:dyDescent="0.2"/>
    <row r="300" spans="1:17" ht="14.25" customHeight="1" x14ac:dyDescent="0.2"/>
    <row r="301" spans="1:17" ht="14.25" customHeight="1" x14ac:dyDescent="0.2"/>
    <row r="302" spans="1:17" ht="14.25" customHeight="1" x14ac:dyDescent="0.2"/>
    <row r="303" spans="1:17" ht="14.25" customHeight="1" x14ac:dyDescent="0.2"/>
    <row r="304" spans="1:17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2.625" defaultRowHeight="15" customHeight="1" x14ac:dyDescent="0.2"/>
  <cols>
    <col min="1" max="26" width="10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4"/>
  <sheetViews>
    <sheetView topLeftCell="A46" zoomScale="80" zoomScaleNormal="80" workbookViewId="0">
      <selection activeCell="B63" sqref="B63"/>
    </sheetView>
  </sheetViews>
  <sheetFormatPr baseColWidth="10" defaultColWidth="12.625" defaultRowHeight="14.25" x14ac:dyDescent="0.2"/>
  <cols>
    <col min="1" max="1" width="13.125" customWidth="1"/>
    <col min="2" max="2" width="46.125" customWidth="1"/>
    <col min="3" max="3" width="34" customWidth="1"/>
    <col min="4" max="5" width="12" customWidth="1"/>
    <col min="6" max="6" width="12" bestFit="1" customWidth="1"/>
    <col min="7" max="16" width="8" customWidth="1"/>
  </cols>
  <sheetData>
    <row r="1" spans="1:16" ht="14.25" customHeight="1" x14ac:dyDescent="0.2">
      <c r="A1" s="178" t="s">
        <v>0</v>
      </c>
      <c r="B1" s="188" t="s">
        <v>1</v>
      </c>
      <c r="C1" s="178"/>
      <c r="D1" s="169" t="s">
        <v>300</v>
      </c>
      <c r="E1" s="169" t="s">
        <v>301</v>
      </c>
      <c r="F1" s="169" t="s">
        <v>302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4.25" customHeight="1" x14ac:dyDescent="0.2">
      <c r="A2" s="6">
        <v>44340</v>
      </c>
      <c r="B2" s="6" t="s">
        <v>150</v>
      </c>
      <c r="C2" s="6"/>
      <c r="D2" s="68">
        <v>500</v>
      </c>
      <c r="E2" s="68"/>
      <c r="F2" s="47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4.25" customHeight="1" x14ac:dyDescent="0.2">
      <c r="A3" s="6">
        <v>44306</v>
      </c>
      <c r="B3" s="6" t="s">
        <v>749</v>
      </c>
      <c r="C3" s="6"/>
      <c r="D3" s="68">
        <v>3920</v>
      </c>
      <c r="E3" s="68">
        <v>3920</v>
      </c>
      <c r="F3" s="47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4.25" customHeight="1" x14ac:dyDescent="0.2">
      <c r="A4" s="6">
        <v>44278</v>
      </c>
      <c r="B4" s="6" t="s">
        <v>640</v>
      </c>
      <c r="C4" s="6"/>
      <c r="D4" s="68">
        <v>316.33</v>
      </c>
      <c r="E4" s="68"/>
      <c r="F4" s="47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4.25" customHeight="1" x14ac:dyDescent="0.2">
      <c r="A5" s="6">
        <v>44259</v>
      </c>
      <c r="B5" s="6" t="s">
        <v>801</v>
      </c>
      <c r="C5" s="6"/>
      <c r="D5" s="68">
        <v>3790</v>
      </c>
      <c r="E5" s="68"/>
      <c r="F5" s="47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ht="14.25" customHeight="1" x14ac:dyDescent="0.2">
      <c r="A6" s="6">
        <v>44247</v>
      </c>
      <c r="B6" s="6" t="s">
        <v>1095</v>
      </c>
      <c r="C6" s="6"/>
      <c r="D6" s="68">
        <v>1833.33</v>
      </c>
      <c r="E6" s="68">
        <v>1833.33</v>
      </c>
      <c r="F6" s="68">
        <v>1833.33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14.25" customHeight="1" x14ac:dyDescent="0.2">
      <c r="A7" s="6">
        <v>44226</v>
      </c>
      <c r="B7" s="136" t="s">
        <v>1096</v>
      </c>
      <c r="C7" s="6"/>
      <c r="D7" s="68">
        <v>299.16000000000003</v>
      </c>
      <c r="E7" s="68">
        <v>299.16000000000003</v>
      </c>
      <c r="F7" s="68">
        <v>299.16000000000003</v>
      </c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ht="14.25" customHeight="1" x14ac:dyDescent="0.2">
      <c r="A8" s="6">
        <v>44217</v>
      </c>
      <c r="B8" s="136" t="s">
        <v>1097</v>
      </c>
      <c r="C8" s="6"/>
      <c r="D8" s="68">
        <v>472.27</v>
      </c>
      <c r="E8" s="68">
        <v>472.26</v>
      </c>
      <c r="F8" s="68">
        <v>472.26</v>
      </c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14.25" customHeight="1" x14ac:dyDescent="0.2">
      <c r="A9" s="6">
        <v>44195</v>
      </c>
      <c r="B9" s="145" t="s">
        <v>1098</v>
      </c>
      <c r="C9" s="87"/>
      <c r="D9" s="68">
        <v>317.44</v>
      </c>
      <c r="E9" s="68">
        <v>317.44</v>
      </c>
      <c r="F9" s="47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16" ht="14.25" customHeight="1" x14ac:dyDescent="0.2">
      <c r="A10" s="6">
        <v>44195</v>
      </c>
      <c r="B10" s="145" t="s">
        <v>1099</v>
      </c>
      <c r="C10" s="189"/>
      <c r="D10" s="183">
        <v>182.83</v>
      </c>
      <c r="E10" s="183">
        <v>182.83</v>
      </c>
      <c r="F10" s="47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14.25" customHeight="1" x14ac:dyDescent="0.2">
      <c r="A11" s="6">
        <v>44184</v>
      </c>
      <c r="B11" s="145" t="s">
        <v>1100</v>
      </c>
      <c r="C11" s="87"/>
      <c r="D11" s="104">
        <v>265</v>
      </c>
      <c r="E11" s="47"/>
      <c r="F11" s="47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ht="14.25" customHeight="1" x14ac:dyDescent="0.2">
      <c r="A12" s="21" t="s">
        <v>619</v>
      </c>
      <c r="B12" s="22" t="s">
        <v>87</v>
      </c>
      <c r="C12" s="90"/>
      <c r="D12" s="146">
        <f t="shared" ref="D12:F12" si="0">SUM(D2:D11)</f>
        <v>11896.36</v>
      </c>
      <c r="E12" s="92">
        <f t="shared" si="0"/>
        <v>7025.0199999999995</v>
      </c>
      <c r="F12" s="92">
        <f t="shared" si="0"/>
        <v>2604.75</v>
      </c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14.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6" ht="13.5" customHeight="1" x14ac:dyDescent="0.2">
      <c r="A14" s="178" t="s">
        <v>0</v>
      </c>
      <c r="B14" s="178" t="s">
        <v>113</v>
      </c>
      <c r="C14" s="178" t="s">
        <v>1</v>
      </c>
      <c r="D14" s="169" t="s">
        <v>300</v>
      </c>
      <c r="E14" s="169" t="s">
        <v>301</v>
      </c>
      <c r="F14" s="169" t="s">
        <v>302</v>
      </c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13.5" customHeight="1" x14ac:dyDescent="0.2"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16" ht="13.5" customHeight="1" x14ac:dyDescent="0.2">
      <c r="A16" s="6">
        <v>44326</v>
      </c>
      <c r="B16" s="148" t="s">
        <v>915</v>
      </c>
      <c r="C16" s="47"/>
      <c r="D16" s="42">
        <v>503.34</v>
      </c>
      <c r="E16" s="42">
        <v>503.34</v>
      </c>
      <c r="F16" s="42">
        <v>503.34</v>
      </c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13.5" customHeight="1" x14ac:dyDescent="0.2">
      <c r="A17" s="6">
        <v>44323</v>
      </c>
      <c r="B17" s="148" t="s">
        <v>406</v>
      </c>
      <c r="C17" s="47"/>
      <c r="D17" s="42">
        <v>365.03</v>
      </c>
      <c r="E17" s="42">
        <v>365.03</v>
      </c>
      <c r="F17" s="42">
        <v>365.03</v>
      </c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13.5" customHeight="1" x14ac:dyDescent="0.2">
      <c r="A18" s="6">
        <v>44319</v>
      </c>
      <c r="B18" s="148" t="s">
        <v>1101</v>
      </c>
      <c r="C18" s="47"/>
      <c r="D18" s="42">
        <v>176.74</v>
      </c>
      <c r="E18" s="42">
        <v>176.74</v>
      </c>
      <c r="F18" s="42">
        <v>176.74</v>
      </c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">
      <c r="A19" s="6">
        <v>44318</v>
      </c>
      <c r="B19" s="148" t="s">
        <v>1102</v>
      </c>
      <c r="C19" s="47"/>
      <c r="D19" s="42">
        <v>2198</v>
      </c>
      <c r="E19" s="42"/>
      <c r="F19" s="42"/>
    </row>
    <row r="20" spans="1:16" x14ac:dyDescent="0.2">
      <c r="A20" s="6">
        <v>44316</v>
      </c>
      <c r="B20" s="148" t="s">
        <v>406</v>
      </c>
      <c r="C20" s="47"/>
      <c r="D20" s="42">
        <v>256.5</v>
      </c>
      <c r="E20" s="42">
        <v>256.5</v>
      </c>
      <c r="F20" s="42">
        <v>256.5</v>
      </c>
    </row>
    <row r="21" spans="1:16" x14ac:dyDescent="0.2">
      <c r="A21" s="6">
        <v>44316</v>
      </c>
      <c r="B21" s="148" t="s">
        <v>1103</v>
      </c>
      <c r="C21" s="47"/>
      <c r="D21" s="42">
        <v>204.5</v>
      </c>
      <c r="E21" s="42">
        <v>204.5</v>
      </c>
      <c r="F21" s="42">
        <v>204.5</v>
      </c>
    </row>
    <row r="22" spans="1:16" ht="13.5" customHeight="1" x14ac:dyDescent="0.2">
      <c r="A22" s="6">
        <v>44315</v>
      </c>
      <c r="B22" s="148" t="s">
        <v>1104</v>
      </c>
      <c r="C22" s="47"/>
      <c r="D22" s="42">
        <v>374.36</v>
      </c>
      <c r="E22" s="42"/>
      <c r="F22" s="4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3.5" customHeight="1" x14ac:dyDescent="0.2">
      <c r="A23" s="6">
        <v>44314</v>
      </c>
      <c r="B23" s="148" t="s">
        <v>1105</v>
      </c>
      <c r="C23" s="47"/>
      <c r="D23" s="42">
        <v>440</v>
      </c>
      <c r="E23" s="42">
        <v>440</v>
      </c>
      <c r="F23" s="4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ht="13.5" customHeight="1" x14ac:dyDescent="0.2">
      <c r="A24" s="6">
        <v>44314</v>
      </c>
      <c r="B24" s="148" t="s">
        <v>1106</v>
      </c>
      <c r="C24" s="47"/>
      <c r="D24" s="42">
        <v>214.15</v>
      </c>
      <c r="E24" s="42">
        <v>214.15</v>
      </c>
      <c r="F24" s="42">
        <v>214.15</v>
      </c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3.5" customHeight="1" x14ac:dyDescent="0.2">
      <c r="A25" s="6">
        <v>44312</v>
      </c>
      <c r="B25" s="148" t="s">
        <v>994</v>
      </c>
      <c r="C25" s="47"/>
      <c r="D25" s="42">
        <v>613.33000000000004</v>
      </c>
      <c r="E25" s="42">
        <v>613.35</v>
      </c>
      <c r="F25" s="42">
        <v>613.35</v>
      </c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ht="13.5" customHeight="1" x14ac:dyDescent="0.2">
      <c r="A26" s="123">
        <v>44268</v>
      </c>
      <c r="B26" s="151" t="s">
        <v>1107</v>
      </c>
      <c r="C26" s="125"/>
      <c r="D26" s="128">
        <v>1466.66</v>
      </c>
      <c r="E26" s="135"/>
      <c r="F26" s="135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13.5" customHeight="1" x14ac:dyDescent="0.2">
      <c r="A27" s="123">
        <v>44264</v>
      </c>
      <c r="B27" s="150" t="s">
        <v>1108</v>
      </c>
      <c r="C27" s="125"/>
      <c r="D27" s="128">
        <v>1509.44</v>
      </c>
      <c r="E27" s="128">
        <v>1509.44</v>
      </c>
      <c r="F27" s="128">
        <v>1509.44</v>
      </c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ht="13.5" customHeight="1" x14ac:dyDescent="0.2">
      <c r="A28" s="6">
        <v>44241</v>
      </c>
      <c r="B28" s="148" t="s">
        <v>1109</v>
      </c>
      <c r="C28" s="47"/>
      <c r="D28" s="42">
        <v>718.16</v>
      </c>
      <c r="E28" s="42">
        <v>718.16</v>
      </c>
      <c r="F28" s="42">
        <v>718.16</v>
      </c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13.5" customHeight="1" x14ac:dyDescent="0.2">
      <c r="A29" s="6">
        <v>44208</v>
      </c>
      <c r="B29" s="148" t="s">
        <v>1110</v>
      </c>
      <c r="C29" s="47" t="s">
        <v>940</v>
      </c>
      <c r="D29" s="108">
        <v>479.16</v>
      </c>
      <c r="E29" s="108">
        <v>479.16</v>
      </c>
      <c r="F29" s="47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ht="13.5" customHeight="1" x14ac:dyDescent="0.2">
      <c r="A30" s="13">
        <v>44196</v>
      </c>
      <c r="B30" s="149" t="s">
        <v>1111</v>
      </c>
      <c r="C30" s="75" t="s">
        <v>877</v>
      </c>
      <c r="D30" s="73">
        <v>705.66</v>
      </c>
      <c r="E30" s="73">
        <v>705.66</v>
      </c>
      <c r="F30" s="73">
        <v>705.66</v>
      </c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ht="13.5" customHeight="1" x14ac:dyDescent="0.2">
      <c r="A31" s="6">
        <v>44195</v>
      </c>
      <c r="B31" s="148" t="s">
        <v>1112</v>
      </c>
      <c r="C31" s="47"/>
      <c r="D31" s="42">
        <v>161.08000000000001</v>
      </c>
      <c r="E31" s="42">
        <v>161.08000000000001</v>
      </c>
      <c r="F31" s="42">
        <v>161.08000000000001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ht="13.5" customHeight="1" x14ac:dyDescent="0.2">
      <c r="A32" s="6">
        <v>44137</v>
      </c>
      <c r="B32" s="148" t="s">
        <v>1113</v>
      </c>
      <c r="C32" s="47" t="s">
        <v>811</v>
      </c>
      <c r="D32" s="185">
        <v>2841.93</v>
      </c>
      <c r="E32" s="185">
        <v>2841.93</v>
      </c>
      <c r="F32" s="185">
        <v>2841.93</v>
      </c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ht="13.5" customHeight="1" x14ac:dyDescent="0.2">
      <c r="A33" s="6">
        <v>44120</v>
      </c>
      <c r="B33" s="148" t="s">
        <v>434</v>
      </c>
      <c r="C33" s="171"/>
      <c r="D33" s="42">
        <v>467.17</v>
      </c>
      <c r="E33" s="42">
        <v>467.16</v>
      </c>
      <c r="F33" s="42">
        <v>467.16</v>
      </c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ht="13.5" customHeight="1" x14ac:dyDescent="0.2">
      <c r="A34" s="6">
        <v>44043</v>
      </c>
      <c r="B34" s="148" t="s">
        <v>1114</v>
      </c>
      <c r="C34" s="47" t="s">
        <v>694</v>
      </c>
      <c r="D34" s="94">
        <v>1495</v>
      </c>
      <c r="E34" s="94">
        <v>1495</v>
      </c>
      <c r="F34" s="94">
        <v>1495</v>
      </c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3.5" customHeight="1" x14ac:dyDescent="0.2">
      <c r="A35" s="6">
        <v>44026</v>
      </c>
      <c r="B35" s="148" t="s">
        <v>1115</v>
      </c>
      <c r="C35" s="47" t="s">
        <v>626</v>
      </c>
      <c r="D35" s="94">
        <v>225</v>
      </c>
      <c r="E35" s="94">
        <v>225</v>
      </c>
      <c r="F35" s="47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3.5" customHeight="1" x14ac:dyDescent="0.2">
      <c r="A36" s="6">
        <v>44025</v>
      </c>
      <c r="B36" s="148" t="s">
        <v>1116</v>
      </c>
      <c r="C36" s="47" t="s">
        <v>628</v>
      </c>
      <c r="D36" s="94">
        <v>257.69</v>
      </c>
      <c r="E36" s="94">
        <v>257.69</v>
      </c>
      <c r="F36" s="47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3.5" customHeight="1" x14ac:dyDescent="0.2">
      <c r="A37" s="6">
        <v>44020</v>
      </c>
      <c r="B37" s="148" t="s">
        <v>1117</v>
      </c>
      <c r="C37" s="47"/>
      <c r="D37" s="94">
        <v>50</v>
      </c>
      <c r="E37" s="94">
        <v>50</v>
      </c>
      <c r="F37" s="94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4.25" customHeight="1" x14ac:dyDescent="0.2">
      <c r="A38" s="6">
        <v>43826</v>
      </c>
      <c r="B38" s="148" t="s">
        <v>1118</v>
      </c>
      <c r="C38" s="47" t="s">
        <v>418</v>
      </c>
      <c r="D38" s="94">
        <v>974.55</v>
      </c>
      <c r="E38" s="94">
        <v>974.55</v>
      </c>
      <c r="F38" s="47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4.25" customHeight="1" x14ac:dyDescent="0.2">
      <c r="A39" s="3" t="s">
        <v>237</v>
      </c>
      <c r="B39" s="4" t="s">
        <v>238</v>
      </c>
      <c r="C39" s="47"/>
      <c r="D39" s="94">
        <v>391.96</v>
      </c>
      <c r="E39" s="94">
        <v>391.96</v>
      </c>
      <c r="F39" s="94">
        <v>391.96</v>
      </c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4.25" customHeight="1" x14ac:dyDescent="0.2">
      <c r="A40" s="3" t="s">
        <v>239</v>
      </c>
      <c r="B40" s="4" t="s">
        <v>148</v>
      </c>
      <c r="C40" s="47"/>
      <c r="D40" s="42">
        <v>1097.1300000000001</v>
      </c>
      <c r="E40" s="42">
        <v>1097.1300000000001</v>
      </c>
      <c r="F40" s="42">
        <v>1097.1300000000001</v>
      </c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4.25" customHeight="1" x14ac:dyDescent="0.2">
      <c r="A41" s="3" t="s">
        <v>246</v>
      </c>
      <c r="B41" s="4" t="s">
        <v>141</v>
      </c>
      <c r="C41" s="47" t="s">
        <v>41</v>
      </c>
      <c r="D41" s="42">
        <v>2658</v>
      </c>
      <c r="E41" s="42">
        <v>2658</v>
      </c>
      <c r="F41" s="42">
        <v>2658</v>
      </c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4.25" customHeight="1" x14ac:dyDescent="0.2">
      <c r="A42" s="3" t="s">
        <v>246</v>
      </c>
      <c r="B42" s="4" t="s">
        <v>155</v>
      </c>
      <c r="C42" s="47" t="s">
        <v>40</v>
      </c>
      <c r="D42" s="42">
        <v>3825</v>
      </c>
      <c r="E42" s="42">
        <v>3825</v>
      </c>
      <c r="F42" s="42">
        <v>3825</v>
      </c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4.25" customHeight="1" x14ac:dyDescent="0.2">
      <c r="A43" s="21" t="s">
        <v>142</v>
      </c>
      <c r="B43" s="22" t="s">
        <v>343</v>
      </c>
      <c r="C43" s="22"/>
      <c r="D43" s="147">
        <f>SUM(D16:D42)</f>
        <v>24669.54</v>
      </c>
      <c r="E43" s="78">
        <f>SUM(E23:E42)</f>
        <v>19124.419999999998</v>
      </c>
      <c r="F43" s="78">
        <f>SUM(F23:F42)</f>
        <v>16698.02</v>
      </c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4.2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4.25" customHeight="1" x14ac:dyDescent="0.2">
      <c r="A45" s="1" t="s">
        <v>0</v>
      </c>
      <c r="B45" s="1" t="s">
        <v>113</v>
      </c>
      <c r="C45" s="110" t="s">
        <v>1</v>
      </c>
      <c r="D45" s="169" t="s">
        <v>300</v>
      </c>
      <c r="E45" s="169" t="s">
        <v>301</v>
      </c>
      <c r="F45" s="169" t="s">
        <v>302</v>
      </c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1:16" ht="14.25" customHeight="1" x14ac:dyDescent="0.2">
      <c r="A46" s="6">
        <v>44322</v>
      </c>
      <c r="B46" s="148" t="s">
        <v>915</v>
      </c>
      <c r="C46" s="35"/>
      <c r="D46" s="118">
        <v>910</v>
      </c>
      <c r="E46" s="118">
        <v>910</v>
      </c>
      <c r="F46" s="118">
        <v>910</v>
      </c>
      <c r="G46" s="2"/>
      <c r="H46" s="2"/>
      <c r="I46" s="2"/>
      <c r="J46" s="2"/>
      <c r="K46" s="2"/>
      <c r="L46" s="2"/>
      <c r="M46" s="2"/>
      <c r="N46" s="2"/>
      <c r="O46" s="2"/>
      <c r="P46" s="2"/>
    </row>
    <row r="47" spans="1:16" ht="14.25" customHeight="1" x14ac:dyDescent="0.2">
      <c r="A47" s="6">
        <v>44317</v>
      </c>
      <c r="B47" s="148" t="s">
        <v>1119</v>
      </c>
      <c r="C47" s="35"/>
      <c r="D47" s="118">
        <v>643.5</v>
      </c>
      <c r="E47" s="47"/>
      <c r="F47" s="47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spans="1:16" ht="14.25" customHeight="1" x14ac:dyDescent="0.2">
      <c r="A48" s="6">
        <v>44316</v>
      </c>
      <c r="B48" s="148" t="s">
        <v>847</v>
      </c>
      <c r="C48" s="35"/>
      <c r="D48" s="118">
        <v>1660</v>
      </c>
      <c r="E48" s="47"/>
      <c r="F48" s="47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spans="1:16" ht="14.25" customHeight="1" x14ac:dyDescent="0.2">
      <c r="A49" s="6">
        <v>44296</v>
      </c>
      <c r="B49" s="148" t="s">
        <v>516</v>
      </c>
      <c r="C49" s="35"/>
      <c r="D49" s="66">
        <v>1613.33</v>
      </c>
      <c r="E49" s="66">
        <v>1613.34</v>
      </c>
      <c r="F49" s="47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1:16" ht="14.25" customHeight="1" x14ac:dyDescent="0.2">
      <c r="A50" s="6">
        <v>44268</v>
      </c>
      <c r="B50" s="148" t="s">
        <v>1120</v>
      </c>
      <c r="C50" s="35"/>
      <c r="D50" s="66">
        <v>683</v>
      </c>
      <c r="E50" s="47"/>
      <c r="F50" s="47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spans="1:16" ht="14.25" customHeight="1" x14ac:dyDescent="0.2">
      <c r="A51" s="6">
        <v>44188</v>
      </c>
      <c r="B51" s="148" t="s">
        <v>1121</v>
      </c>
      <c r="C51" s="35"/>
      <c r="D51" s="66">
        <v>366.66</v>
      </c>
      <c r="E51" s="47"/>
      <c r="F51" s="47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spans="1:16" ht="14.25" customHeight="1" x14ac:dyDescent="0.2">
      <c r="A52" s="6">
        <v>44187</v>
      </c>
      <c r="B52" s="148" t="s">
        <v>1122</v>
      </c>
      <c r="C52" s="35"/>
      <c r="D52" s="66">
        <v>708.75</v>
      </c>
      <c r="E52" s="66">
        <v>708.75</v>
      </c>
      <c r="F52" s="66">
        <v>708.75</v>
      </c>
      <c r="G52" s="2"/>
      <c r="H52" s="2"/>
      <c r="I52" s="2"/>
      <c r="J52" s="2"/>
      <c r="K52" s="2"/>
      <c r="L52" s="2"/>
      <c r="M52" s="2"/>
      <c r="N52" s="2"/>
      <c r="O52" s="2"/>
      <c r="P52" s="2"/>
    </row>
    <row r="53" spans="1:16" ht="14.25" customHeight="1" x14ac:dyDescent="0.2">
      <c r="A53" s="6">
        <v>44177</v>
      </c>
      <c r="B53" s="148" t="s">
        <v>1123</v>
      </c>
      <c r="C53" s="35"/>
      <c r="D53" s="66">
        <v>733.33</v>
      </c>
      <c r="E53" s="47"/>
      <c r="F53" s="47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1:16" ht="14.25" customHeight="1" x14ac:dyDescent="0.2">
      <c r="A54" s="6">
        <v>44162</v>
      </c>
      <c r="B54" s="148" t="s">
        <v>1124</v>
      </c>
      <c r="C54" s="35"/>
      <c r="D54" s="118">
        <v>1220</v>
      </c>
      <c r="E54" s="47"/>
      <c r="F54" s="47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spans="1:16" ht="14.25" customHeight="1" x14ac:dyDescent="0.2">
      <c r="A55" s="6">
        <v>44143</v>
      </c>
      <c r="B55" s="4" t="s">
        <v>844</v>
      </c>
      <c r="C55" s="35"/>
      <c r="D55" s="66"/>
      <c r="E55" s="66"/>
      <c r="F55" s="66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spans="1:16" ht="14.25" customHeight="1" x14ac:dyDescent="0.2">
      <c r="A56" s="6">
        <v>44129</v>
      </c>
      <c r="B56" s="148" t="s">
        <v>1125</v>
      </c>
      <c r="C56" s="35"/>
      <c r="D56" s="66">
        <v>665.83</v>
      </c>
      <c r="E56" s="66">
        <v>665.83</v>
      </c>
      <c r="F56" s="66">
        <v>665.83</v>
      </c>
      <c r="G56" s="2"/>
      <c r="H56" s="2"/>
      <c r="I56" s="2"/>
      <c r="J56" s="2"/>
      <c r="K56" s="2"/>
      <c r="L56" s="2"/>
      <c r="M56" s="2"/>
      <c r="N56" s="2"/>
      <c r="O56" s="2"/>
      <c r="P56" s="2"/>
    </row>
    <row r="57" spans="1:16" ht="14.25" customHeight="1" x14ac:dyDescent="0.2">
      <c r="A57" s="6">
        <v>44045</v>
      </c>
      <c r="B57" s="35" t="s">
        <v>709</v>
      </c>
      <c r="C57" s="81"/>
      <c r="D57" s="118">
        <v>359.64</v>
      </c>
      <c r="E57" s="118">
        <v>359.64</v>
      </c>
      <c r="F57" s="118">
        <v>359.64</v>
      </c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1:16" ht="14.25" customHeight="1" x14ac:dyDescent="0.2">
      <c r="A58" s="3" t="s">
        <v>606</v>
      </c>
      <c r="B58" s="152" t="s">
        <v>1126</v>
      </c>
      <c r="C58" s="81"/>
      <c r="D58" s="118">
        <v>384.58</v>
      </c>
      <c r="E58" s="47"/>
      <c r="F58" s="47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spans="1:16" ht="14.25" customHeight="1" x14ac:dyDescent="0.2">
      <c r="A59" s="83" t="s">
        <v>282</v>
      </c>
      <c r="B59" s="84" t="s">
        <v>99</v>
      </c>
      <c r="C59" s="84"/>
      <c r="D59" s="147">
        <f>SUM(D46:D58)</f>
        <v>9948.619999999999</v>
      </c>
      <c r="E59" s="78">
        <f t="shared" ref="E59:F59" si="1">SUM(E46:E58)</f>
        <v>4257.5600000000004</v>
      </c>
      <c r="F59" s="78">
        <f t="shared" si="1"/>
        <v>2644.22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16" ht="14.25" customHeight="1" x14ac:dyDescent="0.2">
      <c r="A60" s="62"/>
      <c r="B60" s="62"/>
      <c r="C60" s="6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16" ht="14.25" customHeight="1" x14ac:dyDescent="0.2">
      <c r="A61" s="1" t="s">
        <v>0</v>
      </c>
      <c r="B61" s="1" t="s">
        <v>1</v>
      </c>
      <c r="C61" s="1"/>
      <c r="D61" s="47"/>
      <c r="E61" s="47"/>
      <c r="F61" s="47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16" ht="14.25" customHeight="1" x14ac:dyDescent="0.2">
      <c r="A62" s="137">
        <v>44321</v>
      </c>
      <c r="B62" s="137" t="s">
        <v>1127</v>
      </c>
      <c r="C62" s="137"/>
      <c r="D62" s="100">
        <v>530</v>
      </c>
      <c r="E62" s="100">
        <v>530</v>
      </c>
      <c r="F62" s="100">
        <v>530</v>
      </c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16" ht="14.25" customHeight="1" x14ac:dyDescent="0.2">
      <c r="A63" s="137">
        <v>44296</v>
      </c>
      <c r="B63" s="138" t="s">
        <v>1091</v>
      </c>
      <c r="C63" s="10"/>
      <c r="D63" s="100">
        <v>966.66</v>
      </c>
      <c r="E63" s="100">
        <v>966.66</v>
      </c>
      <c r="F63" s="100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16" ht="14.25" customHeight="1" x14ac:dyDescent="0.2">
      <c r="A64" s="137">
        <v>44296</v>
      </c>
      <c r="B64" s="10" t="s">
        <v>687</v>
      </c>
      <c r="C64" s="10"/>
      <c r="D64" s="100">
        <v>906.5</v>
      </c>
      <c r="E64" s="100">
        <v>906.5</v>
      </c>
      <c r="F64" s="100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spans="1:16" ht="14.25" customHeight="1" x14ac:dyDescent="0.2">
      <c r="A65" s="137">
        <v>44254</v>
      </c>
      <c r="B65" s="10" t="s">
        <v>1092</v>
      </c>
      <c r="C65" s="10"/>
      <c r="D65" s="100">
        <v>426.24</v>
      </c>
      <c r="E65" s="100">
        <v>426.24</v>
      </c>
      <c r="F65" s="100">
        <v>426.24</v>
      </c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ht="14.25" customHeight="1" x14ac:dyDescent="0.2">
      <c r="A66" s="21" t="s">
        <v>1023</v>
      </c>
      <c r="B66" s="22" t="s">
        <v>105</v>
      </c>
      <c r="C66" s="22"/>
      <c r="D66" s="147">
        <f>SUM(D62:D65)</f>
        <v>2829.3999999999996</v>
      </c>
      <c r="E66" s="59">
        <f t="shared" ref="E66:F66" si="2">SUM(E62:E65)</f>
        <v>2829.3999999999996</v>
      </c>
      <c r="F66" s="59">
        <f t="shared" si="2"/>
        <v>956.24</v>
      </c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ht="14.25" customHeight="1" x14ac:dyDescent="0.2">
      <c r="A68" s="1" t="s">
        <v>0</v>
      </c>
      <c r="B68" s="1" t="s">
        <v>1</v>
      </c>
      <c r="C68" s="1"/>
      <c r="D68" s="47"/>
      <c r="E68" s="47"/>
      <c r="F68" s="47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ht="14.25" customHeight="1" x14ac:dyDescent="0.2">
      <c r="A69" s="1"/>
      <c r="B69" s="11" t="s">
        <v>194</v>
      </c>
      <c r="C69" s="1"/>
      <c r="D69" s="47"/>
      <c r="E69" s="47"/>
      <c r="F69" s="47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spans="1:16" ht="14.25" customHeight="1" x14ac:dyDescent="0.2">
      <c r="A70" s="1"/>
      <c r="B70" s="153" t="s">
        <v>106</v>
      </c>
      <c r="C70" s="1"/>
      <c r="D70" s="47">
        <v>750.64</v>
      </c>
      <c r="E70" s="47"/>
      <c r="F70" s="47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spans="1:16" ht="14.25" customHeight="1" x14ac:dyDescent="0.2">
      <c r="A71" s="1"/>
      <c r="B71" s="85" t="s">
        <v>674</v>
      </c>
      <c r="C71" s="1"/>
      <c r="D71" s="47"/>
      <c r="E71" s="47"/>
      <c r="F71" s="47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6" ht="14.25" customHeight="1" x14ac:dyDescent="0.2">
      <c r="A72" s="6"/>
      <c r="B72" s="11" t="s">
        <v>1093</v>
      </c>
      <c r="C72" s="11"/>
      <c r="D72" s="47">
        <v>79.16</v>
      </c>
      <c r="E72" s="47"/>
      <c r="F72" s="47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6" ht="14.25" customHeight="1" x14ac:dyDescent="0.2">
      <c r="A73" s="6"/>
      <c r="B73" s="11" t="s">
        <v>195</v>
      </c>
      <c r="C73" s="11"/>
      <c r="D73" s="47">
        <v>362.23</v>
      </c>
      <c r="E73" s="47"/>
      <c r="F73" s="47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ht="14.25" customHeight="1" x14ac:dyDescent="0.2">
      <c r="A74" s="6"/>
      <c r="B74" s="11" t="s">
        <v>196</v>
      </c>
      <c r="C74" s="11"/>
      <c r="D74" s="47">
        <v>76.069999999999993</v>
      </c>
      <c r="E74" s="47"/>
      <c r="F74" s="47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ht="14.25" customHeight="1" x14ac:dyDescent="0.2">
      <c r="A75" s="6"/>
      <c r="B75" s="11" t="s">
        <v>385</v>
      </c>
      <c r="C75" s="11"/>
      <c r="D75" s="47">
        <v>30.15</v>
      </c>
      <c r="E75" s="47"/>
      <c r="F75" s="47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ht="14.25" customHeight="1" x14ac:dyDescent="0.2">
      <c r="A76" s="6"/>
      <c r="B76" s="11" t="s">
        <v>859</v>
      </c>
      <c r="C76" s="11"/>
      <c r="D76" s="47">
        <v>131.93</v>
      </c>
      <c r="E76" s="47"/>
      <c r="F76" s="47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ht="14.25" customHeight="1" x14ac:dyDescent="0.2">
      <c r="A77" s="6"/>
      <c r="B77" s="11" t="s">
        <v>1094</v>
      </c>
      <c r="C77" s="11"/>
      <c r="D77" s="47">
        <v>11.31</v>
      </c>
      <c r="E77" s="47"/>
      <c r="F77" s="47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ht="14.25" customHeight="1" x14ac:dyDescent="0.2">
      <c r="A78" s="6"/>
      <c r="B78" s="11" t="s">
        <v>675</v>
      </c>
      <c r="C78" s="11"/>
      <c r="D78" s="47"/>
      <c r="E78" s="47"/>
      <c r="F78" s="47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ht="14.25" customHeight="1" x14ac:dyDescent="0.2">
      <c r="A79" s="21"/>
      <c r="B79" s="22" t="s">
        <v>108</v>
      </c>
      <c r="C79" s="22"/>
      <c r="D79" s="59">
        <f t="shared" ref="D79:F79" si="3">SUM(D69:D78)</f>
        <v>1441.49</v>
      </c>
      <c r="E79" s="59">
        <f t="shared" si="3"/>
        <v>0</v>
      </c>
      <c r="F79" s="59">
        <f t="shared" si="3"/>
        <v>0</v>
      </c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ht="14.25" customHeight="1" x14ac:dyDescent="0.25">
      <c r="A81" s="2"/>
      <c r="B81" s="2"/>
      <c r="C81" s="38" t="s">
        <v>109</v>
      </c>
      <c r="D81" s="60">
        <f>D59+D66+D79+D43+D12</f>
        <v>50785.41</v>
      </c>
      <c r="E81" s="60">
        <f t="shared" ref="E81:F81" si="4">E59+E66+E79+E43+E12</f>
        <v>33236.399999999994</v>
      </c>
      <c r="F81" s="60">
        <f t="shared" si="4"/>
        <v>22903.23</v>
      </c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ht="14.25" customHeight="1" x14ac:dyDescent="0.2">
      <c r="A83" s="2"/>
      <c r="B83" s="2"/>
      <c r="C83" s="2" t="s">
        <v>110</v>
      </c>
      <c r="D83" s="58">
        <f>D12-D4-D2</f>
        <v>11080.03</v>
      </c>
      <c r="E83" s="58">
        <f t="shared" ref="E83:F83" si="5">E12-E4</f>
        <v>7025.0199999999995</v>
      </c>
      <c r="F83" s="58">
        <f t="shared" si="5"/>
        <v>2604.75</v>
      </c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ht="14.25" customHeight="1" x14ac:dyDescent="0.2">
      <c r="A84" s="2"/>
      <c r="B84" s="2"/>
      <c r="C84" s="2" t="s">
        <v>111</v>
      </c>
      <c r="D84" s="49">
        <f>600+D26+D27+D30+D59</f>
        <v>14230.38</v>
      </c>
      <c r="E84" s="49">
        <f t="shared" ref="E84:F84" si="6">600+E26+E27+E30+E59</f>
        <v>7072.66</v>
      </c>
      <c r="F84" s="49">
        <f t="shared" si="6"/>
        <v>5459.32</v>
      </c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ht="14.25" customHeight="1" x14ac:dyDescent="0.25">
      <c r="A86" s="2"/>
      <c r="B86" s="2"/>
      <c r="C86" s="40" t="s">
        <v>112</v>
      </c>
      <c r="D86" s="61">
        <f t="shared" ref="D86:F86" si="7">D81-D83-D84</f>
        <v>25475.000000000007</v>
      </c>
      <c r="E86" s="61">
        <f t="shared" si="7"/>
        <v>19138.719999999994</v>
      </c>
      <c r="F86" s="61">
        <f t="shared" si="7"/>
        <v>14839.16</v>
      </c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ht="14.25" customHeight="1" x14ac:dyDescent="0.25">
      <c r="A88" s="2"/>
      <c r="B88" s="2"/>
      <c r="C88" s="2"/>
      <c r="D88" s="105" t="s">
        <v>300</v>
      </c>
      <c r="E88" s="105" t="s">
        <v>301</v>
      </c>
      <c r="F88" s="105" t="s">
        <v>302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ht="14.25" customHeight="1" x14ac:dyDescent="0.2">
      <c r="A90" s="2"/>
      <c r="B90" s="2"/>
      <c r="C90" s="2" t="s">
        <v>927</v>
      </c>
      <c r="D90" s="58">
        <f>D86-D39-D40-D41-D42</f>
        <v>17502.910000000007</v>
      </c>
      <c r="E90" s="58">
        <f t="shared" ref="E90:F90" si="8">E86-E39-E40-E41-E42</f>
        <v>11166.629999999994</v>
      </c>
      <c r="F90" s="58">
        <f t="shared" si="8"/>
        <v>6867.07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spans="1:1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spans="1:1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spans="1:1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spans="1:1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spans="1:1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spans="1:1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spans="1:1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spans="1:1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spans="1:16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spans="1:1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spans="1:16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1:16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spans="1:16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spans="1:16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spans="1:16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spans="1:16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spans="1:16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spans="1:16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spans="1:16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spans="1:16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spans="1:16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spans="1:16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spans="1:1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spans="1:1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spans="1:1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spans="1:1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spans="1:1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spans="1:1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spans="1:1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spans="1:1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spans="1:1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spans="1:1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spans="1:1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spans="1:1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spans="1:1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spans="1:1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spans="1:1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1:1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spans="1:1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spans="1:1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spans="1:1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spans="1:1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spans="1:1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spans="1:1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spans="1:1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spans="1:1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spans="1:1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spans="1:1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spans="1:1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spans="1:1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spans="1:1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spans="1:1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spans="1:1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spans="1:1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spans="1:1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spans="1:1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spans="1:1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spans="1:1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spans="1:1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1:1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spans="1:1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spans="1:1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spans="1:1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spans="1:1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spans="1:1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spans="1:1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spans="1:1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spans="1:1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spans="1:1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spans="1:1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spans="1:1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spans="1:1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spans="1:1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spans="1:1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spans="1:1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spans="1:1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spans="1:1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spans="1:1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spans="1:1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spans="1:1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spans="1:1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spans="1:1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1:1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spans="1:1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spans="1:1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spans="1:1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spans="1:1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spans="1:1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spans="1:1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spans="1:1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spans="1:1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spans="1:1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spans="1:1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spans="1:1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spans="1:1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spans="1:1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spans="1:1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spans="1:1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spans="1:1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spans="1:1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spans="1:1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spans="1:1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spans="1:1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spans="1:1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spans="1:1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spans="1:1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spans="1:1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spans="1:1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spans="1:1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spans="1:1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spans="1:1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spans="1:1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spans="1:1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spans="1:1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spans="1:1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spans="1:1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spans="1:1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spans="1:1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spans="1:1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spans="1:1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spans="1:1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spans="1:1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spans="1:1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spans="1:1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spans="1:1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spans="1:1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spans="1:1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spans="1:1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spans="1:1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spans="1:1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spans="1:1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spans="1:1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spans="1:1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spans="1:1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spans="1:1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spans="1:1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spans="1:1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spans="1:1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spans="1:1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spans="1:1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spans="1:1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spans="1:1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spans="1:1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spans="1:1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spans="1:1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spans="1:1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spans="1:1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spans="1:1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spans="1:1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spans="1:1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spans="1:1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spans="1:1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spans="1:1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spans="1:1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spans="1:1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spans="1:1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spans="1:1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spans="1:1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spans="1:1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spans="1:1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spans="1:1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spans="1:1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spans="1:16" ht="14.25" customHeight="1" x14ac:dyDescent="0.2"/>
    <row r="292" spans="1:16" ht="14.25" customHeight="1" x14ac:dyDescent="0.2"/>
    <row r="293" spans="1:16" ht="14.25" customHeight="1" x14ac:dyDescent="0.2"/>
    <row r="294" spans="1:16" ht="14.25" customHeight="1" x14ac:dyDescent="0.2"/>
    <row r="295" spans="1:16" ht="14.25" customHeight="1" x14ac:dyDescent="0.2"/>
    <row r="296" spans="1:16" ht="14.25" customHeight="1" x14ac:dyDescent="0.2"/>
    <row r="297" spans="1:16" ht="14.25" customHeight="1" x14ac:dyDescent="0.2"/>
    <row r="298" spans="1:16" ht="14.25" customHeight="1" x14ac:dyDescent="0.2"/>
    <row r="299" spans="1:16" ht="14.25" customHeight="1" x14ac:dyDescent="0.2"/>
    <row r="300" spans="1:16" ht="14.25" customHeight="1" x14ac:dyDescent="0.2"/>
    <row r="301" spans="1:16" ht="14.25" customHeight="1" x14ac:dyDescent="0.2"/>
    <row r="302" spans="1:16" ht="14.25" customHeight="1" x14ac:dyDescent="0.2"/>
    <row r="303" spans="1:16" ht="14.25" customHeight="1" x14ac:dyDescent="0.2"/>
    <row r="304" spans="1:16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2"/>
  <sheetViews>
    <sheetView topLeftCell="A46" zoomScale="80" zoomScaleNormal="80" workbookViewId="0">
      <selection activeCell="B90" sqref="B90"/>
    </sheetView>
  </sheetViews>
  <sheetFormatPr baseColWidth="10" defaultColWidth="12.625" defaultRowHeight="14.25" x14ac:dyDescent="0.2"/>
  <cols>
    <col min="1" max="1" width="13.125" customWidth="1"/>
    <col min="2" max="2" width="46.125" customWidth="1"/>
    <col min="3" max="3" width="34" customWidth="1"/>
    <col min="4" max="4" width="12" customWidth="1"/>
    <col min="5" max="5" width="12" bestFit="1" customWidth="1"/>
    <col min="6" max="6" width="11.25" bestFit="1" customWidth="1"/>
    <col min="7" max="7" width="11.375" bestFit="1" customWidth="1"/>
    <col min="8" max="8" width="10.5" bestFit="1" customWidth="1"/>
    <col min="9" max="14" width="11.375" bestFit="1" customWidth="1"/>
    <col min="15" max="15" width="8" customWidth="1"/>
  </cols>
  <sheetData>
    <row r="1" spans="1:15" ht="14.25" customHeight="1" x14ac:dyDescent="0.2">
      <c r="A1" s="178" t="s">
        <v>0</v>
      </c>
      <c r="B1" s="188" t="s">
        <v>1</v>
      </c>
      <c r="C1" s="178"/>
      <c r="D1" s="169" t="s">
        <v>301</v>
      </c>
      <c r="E1" s="169" t="s">
        <v>302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4.25" customHeight="1" x14ac:dyDescent="0.2">
      <c r="A2" s="6">
        <v>44373</v>
      </c>
      <c r="B2" s="6" t="s">
        <v>716</v>
      </c>
      <c r="C2" s="136"/>
      <c r="D2" s="197">
        <v>2663.34</v>
      </c>
      <c r="E2" s="197">
        <v>2663.34</v>
      </c>
      <c r="F2" s="197">
        <v>2663.34</v>
      </c>
      <c r="G2" s="198"/>
      <c r="H2" s="198"/>
      <c r="I2" s="198"/>
      <c r="J2" s="198"/>
      <c r="K2" s="198"/>
      <c r="L2" s="198"/>
      <c r="M2" s="198"/>
      <c r="N2" s="198"/>
      <c r="O2" s="198"/>
    </row>
    <row r="3" spans="1:15" ht="14.25" customHeight="1" x14ac:dyDescent="0.2">
      <c r="A3" s="6">
        <v>44358</v>
      </c>
      <c r="B3" s="6" t="s">
        <v>1134</v>
      </c>
      <c r="C3" s="136"/>
      <c r="D3" s="197">
        <v>728.31</v>
      </c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</row>
    <row r="4" spans="1:15" ht="14.25" customHeight="1" x14ac:dyDescent="0.2">
      <c r="A4" s="6">
        <v>44352</v>
      </c>
      <c r="B4" s="6" t="s">
        <v>1133</v>
      </c>
      <c r="C4" s="136"/>
      <c r="D4" s="197">
        <v>700</v>
      </c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</row>
    <row r="5" spans="1:15" ht="14.25" customHeight="1" x14ac:dyDescent="0.2">
      <c r="A5" s="6">
        <v>44348</v>
      </c>
      <c r="B5" s="6" t="s">
        <v>618</v>
      </c>
      <c r="C5" s="136"/>
      <c r="D5" s="197">
        <v>293.33999999999997</v>
      </c>
      <c r="E5" s="197">
        <v>293.33999999999997</v>
      </c>
      <c r="F5" s="197">
        <v>293.33999999999997</v>
      </c>
      <c r="G5" s="198"/>
      <c r="H5" s="198"/>
      <c r="I5" s="198"/>
      <c r="J5" s="198"/>
      <c r="K5" s="198"/>
      <c r="L5" s="198"/>
      <c r="M5" s="198"/>
      <c r="N5" s="198"/>
      <c r="O5" s="198"/>
    </row>
    <row r="6" spans="1:15" ht="14.25" customHeight="1" x14ac:dyDescent="0.2">
      <c r="A6" s="6">
        <v>44348</v>
      </c>
      <c r="B6" s="6" t="s">
        <v>618</v>
      </c>
      <c r="C6" s="136"/>
      <c r="D6" s="197">
        <v>979</v>
      </c>
      <c r="E6" s="197">
        <v>979</v>
      </c>
      <c r="F6" s="197">
        <v>979</v>
      </c>
      <c r="G6" s="198"/>
      <c r="H6" s="198"/>
      <c r="I6" s="198"/>
      <c r="J6" s="198"/>
      <c r="K6" s="198"/>
      <c r="L6" s="198"/>
      <c r="M6" s="198"/>
      <c r="N6" s="198"/>
      <c r="O6" s="198"/>
    </row>
    <row r="7" spans="1:15" ht="14.25" customHeight="1" x14ac:dyDescent="0.2">
      <c r="A7" s="6">
        <v>44347</v>
      </c>
      <c r="B7" s="6" t="s">
        <v>203</v>
      </c>
      <c r="C7" s="136"/>
      <c r="D7" s="197">
        <v>-540.86</v>
      </c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</row>
    <row r="8" spans="1:15" ht="14.25" customHeight="1" x14ac:dyDescent="0.2">
      <c r="A8" s="6">
        <v>44347</v>
      </c>
      <c r="B8" s="6" t="s">
        <v>74</v>
      </c>
      <c r="C8" s="136"/>
      <c r="D8" s="197">
        <v>2704.3</v>
      </c>
      <c r="E8" s="198"/>
      <c r="F8" s="198"/>
      <c r="G8" s="198"/>
      <c r="H8" s="198"/>
      <c r="I8" s="198"/>
      <c r="J8" s="198"/>
      <c r="K8" s="198"/>
      <c r="L8" s="198"/>
      <c r="M8" s="198"/>
      <c r="N8" s="198"/>
      <c r="O8" s="198"/>
    </row>
    <row r="9" spans="1:15" ht="14.25" customHeight="1" x14ac:dyDescent="0.2">
      <c r="A9" s="6">
        <v>44346</v>
      </c>
      <c r="B9" s="6" t="s">
        <v>539</v>
      </c>
      <c r="C9" s="136"/>
      <c r="D9" s="197">
        <v>3554.24</v>
      </c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</row>
    <row r="10" spans="1:15" ht="14.25" customHeight="1" x14ac:dyDescent="0.2">
      <c r="A10" s="6">
        <v>44306</v>
      </c>
      <c r="B10" s="6" t="s">
        <v>801</v>
      </c>
      <c r="C10" s="136"/>
      <c r="D10" s="197">
        <v>3920</v>
      </c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</row>
    <row r="11" spans="1:15" ht="14.25" customHeight="1" x14ac:dyDescent="0.2">
      <c r="A11" s="6">
        <v>44284</v>
      </c>
      <c r="B11" s="6" t="s">
        <v>1132</v>
      </c>
      <c r="C11" s="136"/>
      <c r="D11" s="197">
        <v>1413.33</v>
      </c>
      <c r="E11" s="197">
        <v>1413.33</v>
      </c>
      <c r="F11" s="197">
        <v>1413.33</v>
      </c>
      <c r="G11" s="197">
        <v>1413.33</v>
      </c>
      <c r="H11" s="197">
        <v>1413.33</v>
      </c>
      <c r="I11" s="197">
        <v>1413.33</v>
      </c>
      <c r="J11" s="197">
        <v>1413.33</v>
      </c>
      <c r="K11" s="197">
        <v>1413.33</v>
      </c>
      <c r="L11" s="197">
        <v>1413.33</v>
      </c>
      <c r="M11" s="197">
        <v>1413.33</v>
      </c>
      <c r="N11" s="197">
        <v>1413.33</v>
      </c>
      <c r="O11" s="197">
        <v>1413.33</v>
      </c>
    </row>
    <row r="12" spans="1:15" ht="14.25" customHeight="1" x14ac:dyDescent="0.2">
      <c r="A12" s="6">
        <v>44247</v>
      </c>
      <c r="B12" s="6" t="s">
        <v>1131</v>
      </c>
      <c r="C12" s="136"/>
      <c r="D12" s="197">
        <v>1833.33</v>
      </c>
      <c r="E12" s="197">
        <v>1833.33</v>
      </c>
      <c r="F12" s="198"/>
      <c r="G12" s="198"/>
      <c r="H12" s="198"/>
      <c r="I12" s="198"/>
      <c r="J12" s="198"/>
      <c r="K12" s="198"/>
      <c r="L12" s="198"/>
      <c r="M12" s="198"/>
      <c r="N12" s="198"/>
      <c r="O12" s="198"/>
    </row>
    <row r="13" spans="1:15" ht="14.25" customHeight="1" x14ac:dyDescent="0.2">
      <c r="A13" s="6">
        <v>44226</v>
      </c>
      <c r="B13" s="136" t="s">
        <v>1130</v>
      </c>
      <c r="C13" s="136"/>
      <c r="D13" s="197">
        <v>299.16000000000003</v>
      </c>
      <c r="E13" s="197">
        <v>299.16000000000003</v>
      </c>
      <c r="F13" s="197">
        <v>299.16000000000003</v>
      </c>
      <c r="G13" s="197">
        <v>299.16000000000003</v>
      </c>
      <c r="H13" s="197">
        <v>299.16000000000003</v>
      </c>
      <c r="I13" s="197">
        <v>299.16000000000003</v>
      </c>
      <c r="J13" s="197">
        <v>299.16000000000003</v>
      </c>
      <c r="K13" s="197">
        <v>299.16000000000003</v>
      </c>
      <c r="L13" s="197">
        <v>299.16000000000003</v>
      </c>
      <c r="M13" s="197">
        <v>299.16000000000003</v>
      </c>
      <c r="N13" s="197">
        <v>299.16000000000003</v>
      </c>
      <c r="O13" s="198"/>
    </row>
    <row r="14" spans="1:15" ht="14.25" customHeight="1" x14ac:dyDescent="0.2">
      <c r="A14" s="6">
        <v>44217</v>
      </c>
      <c r="B14" s="136" t="s">
        <v>1097</v>
      </c>
      <c r="C14" s="136"/>
      <c r="D14" s="197">
        <v>472.27</v>
      </c>
      <c r="E14" s="197">
        <v>472.26</v>
      </c>
      <c r="F14" s="197">
        <v>472.26</v>
      </c>
      <c r="G14" s="197">
        <v>472.26</v>
      </c>
      <c r="H14" s="197">
        <v>472.26</v>
      </c>
      <c r="I14" s="197">
        <v>472.26</v>
      </c>
      <c r="J14" s="197">
        <v>472.26</v>
      </c>
      <c r="K14" s="197">
        <v>472.26</v>
      </c>
      <c r="L14" s="197">
        <v>472.26</v>
      </c>
      <c r="M14" s="197">
        <v>472.26</v>
      </c>
      <c r="N14" s="197">
        <v>472.26</v>
      </c>
      <c r="O14" s="198"/>
    </row>
    <row r="15" spans="1:15" ht="14.25" customHeight="1" x14ac:dyDescent="0.2">
      <c r="A15" s="6">
        <v>44195</v>
      </c>
      <c r="B15" s="145" t="s">
        <v>1129</v>
      </c>
      <c r="C15" s="182"/>
      <c r="D15" s="197">
        <v>317.44</v>
      </c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15" ht="14.25" customHeight="1" thickBot="1" x14ac:dyDescent="0.25">
      <c r="A16" s="6">
        <v>44195</v>
      </c>
      <c r="B16" s="145" t="s">
        <v>1128</v>
      </c>
      <c r="C16" s="195"/>
      <c r="D16" s="197">
        <v>182.83</v>
      </c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</row>
    <row r="17" spans="1:15" ht="14.25" customHeight="1" thickBot="1" x14ac:dyDescent="0.25">
      <c r="A17" s="21" t="s">
        <v>619</v>
      </c>
      <c r="B17" s="22" t="s">
        <v>87</v>
      </c>
      <c r="C17" s="90"/>
      <c r="D17" s="203">
        <f>SUM(D2:D16)</f>
        <v>19520.030000000002</v>
      </c>
      <c r="E17" s="93">
        <f t="shared" ref="E17:O17" si="0">SUM(E2:E16)</f>
        <v>7953.76</v>
      </c>
      <c r="F17" s="93">
        <f t="shared" si="0"/>
        <v>6120.43</v>
      </c>
      <c r="G17" s="93">
        <f t="shared" si="0"/>
        <v>2184.75</v>
      </c>
      <c r="H17" s="93">
        <f t="shared" si="0"/>
        <v>2184.75</v>
      </c>
      <c r="I17" s="93">
        <f t="shared" si="0"/>
        <v>2184.75</v>
      </c>
      <c r="J17" s="93">
        <f t="shared" si="0"/>
        <v>2184.75</v>
      </c>
      <c r="K17" s="93">
        <f t="shared" si="0"/>
        <v>2184.75</v>
      </c>
      <c r="L17" s="93">
        <f t="shared" si="0"/>
        <v>2184.75</v>
      </c>
      <c r="M17" s="93">
        <f t="shared" si="0"/>
        <v>2184.75</v>
      </c>
      <c r="N17" s="93">
        <f t="shared" si="0"/>
        <v>2184.75</v>
      </c>
      <c r="O17" s="93">
        <f t="shared" si="0"/>
        <v>1413.33</v>
      </c>
    </row>
    <row r="18" spans="1:15" ht="14.2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3.5" customHeight="1" x14ac:dyDescent="0.2">
      <c r="A19" s="199" t="s">
        <v>0</v>
      </c>
      <c r="B19" s="199" t="s">
        <v>113</v>
      </c>
      <c r="C19" s="199" t="s">
        <v>1</v>
      </c>
      <c r="D19" s="200" t="s">
        <v>301</v>
      </c>
      <c r="E19" s="200" t="s">
        <v>302</v>
      </c>
      <c r="F19" s="200" t="s">
        <v>303</v>
      </c>
      <c r="G19" s="200" t="s">
        <v>304</v>
      </c>
      <c r="H19" s="200" t="s">
        <v>2</v>
      </c>
      <c r="I19" s="200" t="s">
        <v>114</v>
      </c>
      <c r="J19" s="200" t="s">
        <v>197</v>
      </c>
      <c r="K19" s="200" t="s">
        <v>296</v>
      </c>
      <c r="L19" s="200" t="s">
        <v>297</v>
      </c>
      <c r="M19" s="200" t="s">
        <v>298</v>
      </c>
      <c r="N19" s="200" t="s">
        <v>299</v>
      </c>
      <c r="O19" s="200" t="s">
        <v>300</v>
      </c>
    </row>
    <row r="20" spans="1:15" ht="13.5" customHeight="1" x14ac:dyDescent="0.2">
      <c r="A20" s="202"/>
      <c r="B20" s="202"/>
      <c r="C20" s="209"/>
      <c r="D20" s="202"/>
      <c r="E20" s="202"/>
      <c r="F20" s="198"/>
      <c r="G20" s="198"/>
      <c r="H20" s="198"/>
      <c r="I20" s="198"/>
      <c r="J20" s="198"/>
      <c r="K20" s="198"/>
      <c r="L20" s="198"/>
      <c r="M20" s="198"/>
      <c r="N20" s="198"/>
      <c r="O20" s="198"/>
    </row>
    <row r="21" spans="1:15" ht="13.5" customHeight="1" x14ac:dyDescent="0.2">
      <c r="A21" s="227">
        <v>44359</v>
      </c>
      <c r="B21" s="228" t="s">
        <v>1156</v>
      </c>
      <c r="C21" s="229"/>
      <c r="D21" s="215">
        <v>6052</v>
      </c>
      <c r="E21" s="214"/>
      <c r="F21" s="214"/>
      <c r="G21" s="198"/>
      <c r="H21" s="198"/>
      <c r="I21" s="198"/>
      <c r="J21" s="198"/>
      <c r="K21" s="198"/>
      <c r="L21" s="198"/>
      <c r="M21" s="198"/>
      <c r="N21" s="198"/>
      <c r="O21" s="198"/>
    </row>
    <row r="22" spans="1:15" ht="13.5" customHeight="1" x14ac:dyDescent="0.2">
      <c r="A22" s="227">
        <v>44359</v>
      </c>
      <c r="B22" s="228" t="s">
        <v>1155</v>
      </c>
      <c r="C22" s="229"/>
      <c r="D22" s="215">
        <v>1499.64</v>
      </c>
      <c r="E22" s="214">
        <v>1499.64</v>
      </c>
      <c r="F22" s="214">
        <v>1499.64</v>
      </c>
      <c r="G22" s="198"/>
      <c r="H22" s="198"/>
      <c r="I22" s="198"/>
      <c r="J22" s="198"/>
      <c r="K22" s="198"/>
      <c r="L22" s="198"/>
      <c r="M22" s="198"/>
      <c r="N22" s="198"/>
      <c r="O22" s="198"/>
    </row>
    <row r="23" spans="1:15" ht="13.5" customHeight="1" x14ac:dyDescent="0.2">
      <c r="A23" s="179">
        <v>44354</v>
      </c>
      <c r="B23" s="201" t="s">
        <v>1134</v>
      </c>
      <c r="C23" s="210"/>
      <c r="D23" s="214">
        <v>2082.02</v>
      </c>
      <c r="E23" s="214"/>
      <c r="F23" s="198"/>
      <c r="G23" s="198"/>
      <c r="H23" s="198"/>
      <c r="I23" s="198"/>
      <c r="J23" s="198"/>
      <c r="K23" s="198"/>
      <c r="L23" s="198"/>
      <c r="M23" s="198"/>
      <c r="N23" s="198"/>
      <c r="O23" s="198"/>
    </row>
    <row r="24" spans="1:15" ht="13.5" customHeight="1" x14ac:dyDescent="0.2">
      <c r="A24" s="179">
        <v>44349</v>
      </c>
      <c r="B24" s="201" t="s">
        <v>1134</v>
      </c>
      <c r="C24" s="210"/>
      <c r="D24" s="214">
        <v>829.59</v>
      </c>
      <c r="E24" s="214"/>
      <c r="F24" s="198"/>
      <c r="G24" s="198"/>
      <c r="H24" s="198"/>
      <c r="I24" s="198"/>
      <c r="J24" s="198"/>
      <c r="K24" s="198"/>
      <c r="L24" s="198"/>
      <c r="M24" s="198"/>
      <c r="N24" s="198"/>
      <c r="O24" s="198"/>
    </row>
    <row r="25" spans="1:15" ht="13.5" customHeight="1" x14ac:dyDescent="0.2">
      <c r="A25" s="179">
        <v>44326</v>
      </c>
      <c r="B25" s="201" t="s">
        <v>966</v>
      </c>
      <c r="C25" s="210"/>
      <c r="D25" s="214">
        <v>503.33</v>
      </c>
      <c r="E25" s="214">
        <v>503.33</v>
      </c>
      <c r="F25" s="198"/>
      <c r="G25" s="198"/>
      <c r="H25" s="198"/>
      <c r="I25" s="198"/>
      <c r="J25" s="198"/>
      <c r="K25" s="198"/>
      <c r="L25" s="198"/>
      <c r="M25" s="198"/>
      <c r="N25" s="198"/>
      <c r="O25" s="198"/>
    </row>
    <row r="26" spans="1:15" ht="13.5" customHeight="1" x14ac:dyDescent="0.2">
      <c r="A26" s="6">
        <v>44323</v>
      </c>
      <c r="B26" s="148" t="s">
        <v>478</v>
      </c>
      <c r="C26" s="171"/>
      <c r="D26" s="214">
        <v>364.93</v>
      </c>
      <c r="E26" s="214">
        <v>364.93</v>
      </c>
      <c r="F26" s="214">
        <v>364.93</v>
      </c>
      <c r="G26" s="214">
        <v>364.93</v>
      </c>
      <c r="H26" s="214">
        <v>364.93</v>
      </c>
      <c r="I26" s="214">
        <v>364.93</v>
      </c>
      <c r="J26" s="214">
        <v>364.93</v>
      </c>
      <c r="K26" s="214">
        <v>364.93</v>
      </c>
      <c r="L26" s="214">
        <v>364.93</v>
      </c>
      <c r="M26" s="214">
        <v>364.93</v>
      </c>
      <c r="N26" s="214">
        <v>364.93</v>
      </c>
      <c r="O26" s="198"/>
    </row>
    <row r="27" spans="1:15" ht="13.5" customHeight="1" x14ac:dyDescent="0.2">
      <c r="A27" s="6">
        <v>44319</v>
      </c>
      <c r="B27" s="148" t="s">
        <v>1154</v>
      </c>
      <c r="C27" s="171"/>
      <c r="D27" s="214">
        <v>176.66</v>
      </c>
      <c r="E27" s="214">
        <v>176.66</v>
      </c>
      <c r="F27" s="214">
        <v>176.66</v>
      </c>
      <c r="G27" s="214">
        <v>176.66</v>
      </c>
      <c r="H27" s="214">
        <v>176.66</v>
      </c>
      <c r="I27" s="214">
        <v>176.66</v>
      </c>
      <c r="J27" s="214">
        <v>176.66</v>
      </c>
      <c r="K27" s="214">
        <v>176.66</v>
      </c>
      <c r="L27" s="214">
        <v>176.66</v>
      </c>
      <c r="M27" s="214">
        <v>176.66</v>
      </c>
      <c r="N27" s="214">
        <v>176.66</v>
      </c>
      <c r="O27" s="198"/>
    </row>
    <row r="28" spans="1:15" x14ac:dyDescent="0.2">
      <c r="A28" s="6">
        <v>44316</v>
      </c>
      <c r="B28" s="148" t="s">
        <v>478</v>
      </c>
      <c r="C28" s="171"/>
      <c r="D28" s="214">
        <v>256.45</v>
      </c>
      <c r="E28" s="214">
        <v>256.5</v>
      </c>
      <c r="F28" s="214">
        <v>256.5</v>
      </c>
      <c r="G28" s="214">
        <v>256.5</v>
      </c>
      <c r="H28" s="214">
        <v>256.5</v>
      </c>
      <c r="I28" s="214">
        <v>256.5</v>
      </c>
      <c r="J28" s="214">
        <v>256.5</v>
      </c>
      <c r="K28" s="214">
        <v>256.5</v>
      </c>
      <c r="L28" s="214">
        <v>256.5</v>
      </c>
      <c r="M28" s="214">
        <v>256.5</v>
      </c>
      <c r="N28" s="214">
        <v>256.5</v>
      </c>
      <c r="O28" s="202"/>
    </row>
    <row r="29" spans="1:15" x14ac:dyDescent="0.2">
      <c r="A29" s="6">
        <v>44316</v>
      </c>
      <c r="B29" s="148" t="s">
        <v>1153</v>
      </c>
      <c r="C29" s="171"/>
      <c r="D29" s="214">
        <v>204.41</v>
      </c>
      <c r="E29" s="214">
        <v>204.5</v>
      </c>
      <c r="F29" s="214">
        <v>204.5</v>
      </c>
      <c r="G29" s="214">
        <v>204.5</v>
      </c>
      <c r="H29" s="214">
        <v>204.5</v>
      </c>
      <c r="I29" s="214">
        <v>204.5</v>
      </c>
      <c r="J29" s="214">
        <v>204.5</v>
      </c>
      <c r="K29" s="214">
        <v>204.5</v>
      </c>
      <c r="L29" s="214">
        <v>204.5</v>
      </c>
      <c r="M29" s="214">
        <v>204.5</v>
      </c>
      <c r="N29" s="214">
        <v>204.5</v>
      </c>
      <c r="O29" s="202"/>
    </row>
    <row r="30" spans="1:15" ht="13.5" customHeight="1" x14ac:dyDescent="0.2">
      <c r="A30" s="6">
        <v>44314</v>
      </c>
      <c r="B30" s="148" t="s">
        <v>1152</v>
      </c>
      <c r="C30" s="171"/>
      <c r="D30" s="214">
        <v>440</v>
      </c>
      <c r="E30" s="214"/>
      <c r="F30" s="198"/>
      <c r="G30" s="198"/>
      <c r="H30" s="198"/>
      <c r="I30" s="198"/>
      <c r="J30" s="198"/>
      <c r="K30" s="198"/>
      <c r="L30" s="198"/>
      <c r="M30" s="198"/>
      <c r="N30" s="198"/>
      <c r="O30" s="198"/>
    </row>
    <row r="31" spans="1:15" ht="13.5" customHeight="1" x14ac:dyDescent="0.2">
      <c r="A31" s="6">
        <v>44314</v>
      </c>
      <c r="B31" s="148" t="s">
        <v>1151</v>
      </c>
      <c r="C31" s="171"/>
      <c r="D31" s="214">
        <v>214.15</v>
      </c>
      <c r="E31" s="214">
        <v>214.15</v>
      </c>
      <c r="F31" s="214">
        <v>214.15</v>
      </c>
      <c r="G31" s="214">
        <v>214.15</v>
      </c>
      <c r="H31" s="214">
        <v>214.15</v>
      </c>
      <c r="I31" s="214">
        <v>214.15</v>
      </c>
      <c r="J31" s="214">
        <v>214.15</v>
      </c>
      <c r="K31" s="214">
        <v>214.15</v>
      </c>
      <c r="L31" s="214">
        <v>214.15</v>
      </c>
      <c r="M31" s="214">
        <v>214.15</v>
      </c>
      <c r="N31" s="198"/>
      <c r="O31" s="198"/>
    </row>
    <row r="32" spans="1:15" ht="13.5" customHeight="1" x14ac:dyDescent="0.2">
      <c r="A32" s="6">
        <v>44312</v>
      </c>
      <c r="B32" s="148" t="s">
        <v>1034</v>
      </c>
      <c r="C32" s="171"/>
      <c r="D32" s="214">
        <v>613.33000000000004</v>
      </c>
      <c r="E32" s="214">
        <v>613.33000000000004</v>
      </c>
      <c r="F32" s="214">
        <v>613.33000000000004</v>
      </c>
      <c r="G32" s="214">
        <v>613.33000000000004</v>
      </c>
      <c r="H32" s="198"/>
      <c r="I32" s="198"/>
      <c r="J32" s="198"/>
      <c r="K32" s="198"/>
      <c r="L32" s="198"/>
      <c r="M32" s="198"/>
      <c r="N32" s="198"/>
      <c r="O32" s="198"/>
    </row>
    <row r="33" spans="1:15" ht="13.5" customHeight="1" x14ac:dyDescent="0.2">
      <c r="A33" s="123">
        <v>44264</v>
      </c>
      <c r="B33" s="150" t="s">
        <v>1150</v>
      </c>
      <c r="C33" s="211"/>
      <c r="D33" s="215">
        <v>1509.44</v>
      </c>
      <c r="E33" s="216">
        <v>1509.44</v>
      </c>
      <c r="F33" s="198"/>
      <c r="G33" s="198"/>
      <c r="H33" s="198"/>
      <c r="I33" s="198"/>
      <c r="J33" s="198"/>
      <c r="K33" s="198"/>
      <c r="L33" s="198"/>
      <c r="M33" s="198"/>
      <c r="N33" s="198"/>
      <c r="O33" s="198"/>
    </row>
    <row r="34" spans="1:15" ht="13.5" customHeight="1" x14ac:dyDescent="0.2">
      <c r="A34" s="6">
        <v>44241</v>
      </c>
      <c r="B34" s="148" t="s">
        <v>1149</v>
      </c>
      <c r="C34" s="171"/>
      <c r="D34" s="214">
        <v>718.16</v>
      </c>
      <c r="E34" s="214">
        <v>718.16</v>
      </c>
      <c r="F34" s="198"/>
      <c r="G34" s="198"/>
      <c r="H34" s="198"/>
      <c r="I34" s="198"/>
      <c r="J34" s="198"/>
      <c r="K34" s="198"/>
      <c r="L34" s="198"/>
      <c r="M34" s="198"/>
      <c r="N34" s="198"/>
      <c r="O34" s="198"/>
    </row>
    <row r="35" spans="1:15" ht="13.5" customHeight="1" x14ac:dyDescent="0.2">
      <c r="A35" s="6">
        <v>44208</v>
      </c>
      <c r="B35" s="148" t="s">
        <v>1148</v>
      </c>
      <c r="C35" s="171" t="s">
        <v>940</v>
      </c>
      <c r="D35" s="214">
        <v>479.16</v>
      </c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</row>
    <row r="36" spans="1:15" ht="13.5" customHeight="1" x14ac:dyDescent="0.2">
      <c r="A36" s="13">
        <v>44196</v>
      </c>
      <c r="B36" s="149" t="s">
        <v>1147</v>
      </c>
      <c r="C36" s="212" t="s">
        <v>877</v>
      </c>
      <c r="D36" s="217">
        <v>705.66</v>
      </c>
      <c r="E36" s="216">
        <v>705.66</v>
      </c>
      <c r="F36" s="216">
        <v>705.66</v>
      </c>
      <c r="G36" s="216">
        <v>705.66</v>
      </c>
      <c r="H36" s="216">
        <v>705.66</v>
      </c>
      <c r="I36" s="216">
        <v>705.66</v>
      </c>
      <c r="J36" s="216">
        <v>705.66</v>
      </c>
      <c r="K36" s="216">
        <v>705.66</v>
      </c>
      <c r="L36" s="216">
        <v>705.66</v>
      </c>
      <c r="M36" s="198"/>
      <c r="N36" s="198"/>
      <c r="O36" s="198"/>
    </row>
    <row r="37" spans="1:15" ht="13.5" customHeight="1" x14ac:dyDescent="0.2">
      <c r="A37" s="6">
        <v>44195</v>
      </c>
      <c r="B37" s="148" t="s">
        <v>1146</v>
      </c>
      <c r="C37" s="171"/>
      <c r="D37" s="214">
        <v>161.08000000000001</v>
      </c>
      <c r="E37" s="214">
        <v>161.08000000000001</v>
      </c>
      <c r="F37" s="214">
        <v>161.08000000000001</v>
      </c>
      <c r="G37" s="214">
        <v>161.08000000000001</v>
      </c>
      <c r="H37" s="214">
        <v>161.08000000000001</v>
      </c>
      <c r="I37" s="214">
        <v>161.08000000000001</v>
      </c>
      <c r="J37" s="214">
        <v>161.08000000000001</v>
      </c>
      <c r="K37" s="214">
        <v>161.08000000000001</v>
      </c>
      <c r="L37" s="214">
        <v>161.08000000000001</v>
      </c>
      <c r="M37" s="198"/>
      <c r="N37" s="198"/>
      <c r="O37" s="198"/>
    </row>
    <row r="38" spans="1:15" ht="13.5" customHeight="1" x14ac:dyDescent="0.2">
      <c r="A38" s="6">
        <v>44137</v>
      </c>
      <c r="B38" s="148" t="s">
        <v>1145</v>
      </c>
      <c r="C38" s="171" t="s">
        <v>811</v>
      </c>
      <c r="D38" s="214">
        <v>2841.93</v>
      </c>
      <c r="E38" s="214">
        <v>2841.93</v>
      </c>
      <c r="F38" s="214">
        <v>2841.93</v>
      </c>
      <c r="G38" s="214">
        <v>2841.93</v>
      </c>
      <c r="H38" s="214">
        <v>2841.93</v>
      </c>
      <c r="I38" s="214">
        <v>2841.93</v>
      </c>
      <c r="J38" s="214">
        <v>2841.93</v>
      </c>
      <c r="K38" s="214">
        <v>2841.93</v>
      </c>
      <c r="L38" s="214">
        <v>2841.93</v>
      </c>
      <c r="M38" s="214">
        <v>2841.93</v>
      </c>
      <c r="N38" s="214">
        <v>2841.93</v>
      </c>
      <c r="O38" s="198"/>
    </row>
    <row r="39" spans="1:15" ht="13.5" customHeight="1" x14ac:dyDescent="0.2">
      <c r="A39" s="6">
        <v>44120</v>
      </c>
      <c r="B39" s="148" t="s">
        <v>497</v>
      </c>
      <c r="C39" s="171"/>
      <c r="D39" s="214">
        <v>467.17</v>
      </c>
      <c r="E39" s="214">
        <v>467.16</v>
      </c>
      <c r="F39" s="198"/>
      <c r="G39" s="198"/>
      <c r="H39" s="198"/>
      <c r="I39" s="198"/>
      <c r="J39" s="198"/>
      <c r="K39" s="198"/>
      <c r="L39" s="198"/>
      <c r="M39" s="198"/>
      <c r="N39" s="198"/>
      <c r="O39" s="198"/>
    </row>
    <row r="40" spans="1:15" ht="13.5" customHeight="1" x14ac:dyDescent="0.2">
      <c r="A40" s="6">
        <v>44043</v>
      </c>
      <c r="B40" s="148" t="s">
        <v>1144</v>
      </c>
      <c r="C40" s="171" t="s">
        <v>694</v>
      </c>
      <c r="D40" s="214">
        <v>1495</v>
      </c>
      <c r="E40" s="214">
        <v>1495</v>
      </c>
      <c r="F40" s="198"/>
      <c r="G40" s="198"/>
      <c r="H40" s="198"/>
      <c r="I40" s="198"/>
      <c r="J40" s="198"/>
      <c r="K40" s="198"/>
      <c r="L40" s="198"/>
      <c r="M40" s="198"/>
      <c r="N40" s="198"/>
      <c r="O40" s="198"/>
    </row>
    <row r="41" spans="1:15" ht="13.5" customHeight="1" x14ac:dyDescent="0.2">
      <c r="A41" s="6">
        <v>44026</v>
      </c>
      <c r="B41" s="148" t="s">
        <v>1143</v>
      </c>
      <c r="C41" s="171" t="s">
        <v>626</v>
      </c>
      <c r="D41" s="214">
        <v>225</v>
      </c>
      <c r="E41" s="198"/>
      <c r="F41" s="198"/>
      <c r="G41" s="198"/>
      <c r="H41" s="198"/>
      <c r="I41" s="198"/>
      <c r="J41" s="198"/>
      <c r="K41" s="198"/>
      <c r="L41" s="198"/>
      <c r="M41" s="198"/>
      <c r="N41" s="198"/>
      <c r="O41" s="198"/>
    </row>
    <row r="42" spans="1:15" ht="13.5" customHeight="1" x14ac:dyDescent="0.2">
      <c r="A42" s="6">
        <v>44025</v>
      </c>
      <c r="B42" s="148" t="s">
        <v>1142</v>
      </c>
      <c r="C42" s="171" t="s">
        <v>628</v>
      </c>
      <c r="D42" s="214">
        <v>257.69</v>
      </c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</row>
    <row r="43" spans="1:15" ht="13.5" customHeight="1" x14ac:dyDescent="0.2">
      <c r="A43" s="6">
        <v>44020</v>
      </c>
      <c r="B43" s="148" t="s">
        <v>1141</v>
      </c>
      <c r="C43" s="171"/>
      <c r="D43" s="214">
        <v>50</v>
      </c>
      <c r="E43" s="214"/>
      <c r="F43" s="198"/>
      <c r="G43" s="198"/>
      <c r="H43" s="198"/>
      <c r="I43" s="198"/>
      <c r="J43" s="198"/>
      <c r="K43" s="198"/>
      <c r="L43" s="198"/>
      <c r="M43" s="198"/>
      <c r="N43" s="198"/>
      <c r="O43" s="198"/>
    </row>
    <row r="44" spans="1:15" ht="14.25" customHeight="1" x14ac:dyDescent="0.2">
      <c r="A44" s="6">
        <v>43826</v>
      </c>
      <c r="B44" s="148" t="s">
        <v>1140</v>
      </c>
      <c r="C44" s="171" t="s">
        <v>418</v>
      </c>
      <c r="D44" s="214">
        <v>974.55</v>
      </c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</row>
    <row r="45" spans="1:15" ht="14.25" customHeight="1" x14ac:dyDescent="0.2">
      <c r="A45" s="3" t="s">
        <v>237</v>
      </c>
      <c r="B45" s="4" t="s">
        <v>238</v>
      </c>
      <c r="C45" s="171"/>
      <c r="D45" s="214">
        <v>391.96</v>
      </c>
      <c r="E45" s="214">
        <v>391.96</v>
      </c>
      <c r="F45" s="198"/>
      <c r="G45" s="198"/>
      <c r="H45" s="198"/>
      <c r="I45" s="198"/>
      <c r="J45" s="198"/>
      <c r="K45" s="198"/>
      <c r="L45" s="198"/>
      <c r="M45" s="198"/>
      <c r="N45" s="198"/>
      <c r="O45" s="198"/>
    </row>
    <row r="46" spans="1:15" ht="14.25" customHeight="1" x14ac:dyDescent="0.2">
      <c r="A46" s="3" t="s">
        <v>239</v>
      </c>
      <c r="B46" s="4" t="s">
        <v>148</v>
      </c>
      <c r="C46" s="171"/>
      <c r="D46" s="214">
        <v>1097.1300000000001</v>
      </c>
      <c r="E46" s="214">
        <v>1097.1300000000001</v>
      </c>
      <c r="F46" s="198"/>
      <c r="G46" s="198"/>
      <c r="H46" s="198"/>
      <c r="I46" s="198"/>
      <c r="J46" s="198"/>
      <c r="K46" s="198"/>
      <c r="L46" s="198"/>
      <c r="M46" s="198"/>
      <c r="N46" s="198"/>
      <c r="O46" s="198"/>
    </row>
    <row r="47" spans="1:15" ht="14.25" customHeight="1" x14ac:dyDescent="0.2">
      <c r="A47" s="3" t="s">
        <v>246</v>
      </c>
      <c r="B47" s="4" t="s">
        <v>141</v>
      </c>
      <c r="C47" s="171" t="s">
        <v>41</v>
      </c>
      <c r="D47" s="214">
        <v>2658</v>
      </c>
      <c r="E47" s="214">
        <v>2658</v>
      </c>
      <c r="F47" s="198"/>
      <c r="G47" s="198"/>
      <c r="H47" s="198"/>
      <c r="I47" s="198"/>
      <c r="J47" s="198"/>
      <c r="K47" s="198"/>
      <c r="L47" s="198"/>
      <c r="M47" s="198"/>
      <c r="N47" s="198"/>
      <c r="O47" s="198"/>
    </row>
    <row r="48" spans="1:15" ht="14.25" customHeight="1" thickBot="1" x14ac:dyDescent="0.25">
      <c r="A48" s="3" t="s">
        <v>246</v>
      </c>
      <c r="B48" s="4" t="s">
        <v>155</v>
      </c>
      <c r="C48" s="171" t="s">
        <v>40</v>
      </c>
      <c r="D48" s="214">
        <v>3825</v>
      </c>
      <c r="E48" s="214">
        <v>3825</v>
      </c>
      <c r="F48" s="198"/>
      <c r="G48" s="198"/>
      <c r="H48" s="198"/>
      <c r="I48" s="198"/>
      <c r="J48" s="198"/>
      <c r="K48" s="198"/>
      <c r="L48" s="198"/>
      <c r="M48" s="198"/>
      <c r="N48" s="198"/>
      <c r="O48" s="198"/>
    </row>
    <row r="49" spans="1:15" ht="14.25" customHeight="1" thickBot="1" x14ac:dyDescent="0.25">
      <c r="A49" s="21" t="s">
        <v>142</v>
      </c>
      <c r="B49" s="22" t="s">
        <v>343</v>
      </c>
      <c r="C49" s="22"/>
      <c r="D49" s="213">
        <f>SUM(D21:D48)</f>
        <v>31093.439999999999</v>
      </c>
      <c r="E49" s="213">
        <f t="shared" ref="E49:N49" si="1">SUM(E21:E48)</f>
        <v>19703.559999999998</v>
      </c>
      <c r="F49" s="213">
        <f t="shared" si="1"/>
        <v>7038.380000000001</v>
      </c>
      <c r="G49" s="213">
        <f t="shared" si="1"/>
        <v>5538.74</v>
      </c>
      <c r="H49" s="213">
        <f t="shared" si="1"/>
        <v>4925.41</v>
      </c>
      <c r="I49" s="213">
        <f t="shared" si="1"/>
        <v>4925.41</v>
      </c>
      <c r="J49" s="213">
        <f t="shared" si="1"/>
        <v>4925.41</v>
      </c>
      <c r="K49" s="213">
        <f t="shared" si="1"/>
        <v>4925.41</v>
      </c>
      <c r="L49" s="213">
        <f t="shared" si="1"/>
        <v>4925.41</v>
      </c>
      <c r="M49" s="213">
        <f t="shared" si="1"/>
        <v>4058.67</v>
      </c>
      <c r="N49" s="213">
        <f t="shared" si="1"/>
        <v>3844.52</v>
      </c>
      <c r="O49" s="196"/>
    </row>
    <row r="50" spans="1:15" ht="14.2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 customHeight="1" x14ac:dyDescent="0.2">
      <c r="A51" s="199" t="s">
        <v>0</v>
      </c>
      <c r="B51" s="199" t="s">
        <v>113</v>
      </c>
      <c r="C51" s="199" t="s">
        <v>1</v>
      </c>
      <c r="D51" s="200" t="s">
        <v>301</v>
      </c>
      <c r="E51" s="200" t="s">
        <v>302</v>
      </c>
      <c r="F51" s="200" t="s">
        <v>303</v>
      </c>
      <c r="G51" s="200" t="s">
        <v>304</v>
      </c>
      <c r="H51" s="200" t="s">
        <v>2</v>
      </c>
      <c r="I51" s="200" t="s">
        <v>114</v>
      </c>
      <c r="J51" s="200" t="s">
        <v>197</v>
      </c>
      <c r="K51" s="200" t="s">
        <v>296</v>
      </c>
      <c r="L51" s="200" t="s">
        <v>297</v>
      </c>
      <c r="M51" s="200" t="s">
        <v>298</v>
      </c>
      <c r="N51" s="200" t="s">
        <v>299</v>
      </c>
      <c r="O51" s="200" t="s">
        <v>300</v>
      </c>
    </row>
    <row r="52" spans="1:15" ht="14.25" customHeight="1" x14ac:dyDescent="0.2">
      <c r="A52" s="221">
        <v>44366</v>
      </c>
      <c r="B52" s="222" t="s">
        <v>600</v>
      </c>
      <c r="C52" s="223"/>
      <c r="D52" s="224">
        <v>1560</v>
      </c>
      <c r="E52" s="224"/>
      <c r="F52" s="224"/>
      <c r="G52" s="224"/>
      <c r="H52" s="224"/>
      <c r="I52" s="224"/>
      <c r="J52" s="224"/>
      <c r="K52" s="224"/>
      <c r="L52" s="224"/>
      <c r="M52" s="221"/>
      <c r="N52" s="222"/>
      <c r="O52" s="223"/>
    </row>
    <row r="53" spans="1:15" ht="14.25" customHeight="1" x14ac:dyDescent="0.2">
      <c r="A53" s="221">
        <v>44361</v>
      </c>
      <c r="B53" s="222" t="s">
        <v>1161</v>
      </c>
      <c r="C53" s="223"/>
      <c r="D53" s="224">
        <v>800</v>
      </c>
      <c r="E53" s="224"/>
      <c r="F53" s="224"/>
      <c r="G53" s="224"/>
      <c r="H53" s="224"/>
      <c r="I53" s="224"/>
      <c r="J53" s="224"/>
      <c r="K53" s="224"/>
      <c r="L53" s="224"/>
      <c r="M53" s="221"/>
      <c r="N53" s="222"/>
      <c r="O53" s="223"/>
    </row>
    <row r="54" spans="1:15" ht="14.25" customHeight="1" x14ac:dyDescent="0.2">
      <c r="A54" s="221">
        <v>44358</v>
      </c>
      <c r="B54" s="222" t="s">
        <v>1160</v>
      </c>
      <c r="C54" s="223"/>
      <c r="D54" s="224">
        <v>1243</v>
      </c>
      <c r="E54" s="224"/>
      <c r="F54" s="224"/>
      <c r="G54" s="224"/>
      <c r="H54" s="224"/>
      <c r="I54" s="224"/>
      <c r="J54" s="224"/>
      <c r="K54" s="224"/>
      <c r="L54" s="224"/>
      <c r="M54" s="221"/>
      <c r="N54" s="222"/>
      <c r="O54" s="223"/>
    </row>
    <row r="55" spans="1:15" ht="14.25" customHeight="1" x14ac:dyDescent="0.2">
      <c r="A55" s="221">
        <v>44349</v>
      </c>
      <c r="B55" s="222" t="s">
        <v>132</v>
      </c>
      <c r="C55" s="223"/>
      <c r="D55" s="224">
        <v>-140.66</v>
      </c>
      <c r="E55" s="224"/>
      <c r="F55" s="224"/>
      <c r="G55" s="224"/>
      <c r="H55" s="224"/>
      <c r="I55" s="224"/>
      <c r="J55" s="224"/>
      <c r="K55" s="224"/>
      <c r="L55" s="224"/>
      <c r="M55" s="221"/>
      <c r="N55" s="222"/>
      <c r="O55" s="223"/>
    </row>
    <row r="56" spans="1:15" ht="14.25" customHeight="1" x14ac:dyDescent="0.2">
      <c r="A56" s="221">
        <v>44349</v>
      </c>
      <c r="B56" s="222" t="s">
        <v>539</v>
      </c>
      <c r="C56" s="223"/>
      <c r="D56" s="224">
        <v>703.3</v>
      </c>
      <c r="E56" s="224"/>
      <c r="F56" s="224"/>
      <c r="G56" s="224"/>
      <c r="H56" s="224"/>
      <c r="I56" s="224"/>
      <c r="J56" s="224"/>
      <c r="K56" s="224"/>
      <c r="L56" s="224"/>
      <c r="M56" s="221"/>
      <c r="N56" s="222"/>
      <c r="O56" s="223"/>
    </row>
    <row r="57" spans="1:15" ht="14.25" customHeight="1" x14ac:dyDescent="0.2">
      <c r="A57" s="221">
        <v>44344</v>
      </c>
      <c r="B57" s="222" t="s">
        <v>1134</v>
      </c>
      <c r="C57" s="223"/>
      <c r="D57" s="224">
        <v>3214.65</v>
      </c>
      <c r="E57" s="224"/>
      <c r="F57" s="224"/>
      <c r="G57" s="224"/>
      <c r="H57" s="224"/>
      <c r="I57" s="224"/>
      <c r="J57" s="224"/>
      <c r="K57" s="224"/>
      <c r="L57" s="224"/>
      <c r="M57" s="221"/>
      <c r="N57" s="222"/>
      <c r="O57" s="223"/>
    </row>
    <row r="58" spans="1:15" ht="14.25" customHeight="1" x14ac:dyDescent="0.2">
      <c r="A58" s="221">
        <v>44344</v>
      </c>
      <c r="B58" s="222" t="s">
        <v>1159</v>
      </c>
      <c r="C58" s="223"/>
      <c r="D58" s="224">
        <v>2200</v>
      </c>
      <c r="E58" s="224"/>
      <c r="F58" s="198"/>
      <c r="G58" s="198"/>
      <c r="H58" s="198"/>
      <c r="I58" s="198"/>
      <c r="J58" s="198"/>
      <c r="K58" s="198"/>
      <c r="L58" s="198"/>
      <c r="M58" s="198"/>
      <c r="N58" s="198"/>
      <c r="O58" s="198"/>
    </row>
    <row r="59" spans="1:15" ht="14.25" customHeight="1" x14ac:dyDescent="0.2">
      <c r="A59" s="221">
        <v>44322</v>
      </c>
      <c r="B59" s="222" t="s">
        <v>966</v>
      </c>
      <c r="C59" s="223"/>
      <c r="D59" s="224">
        <v>910</v>
      </c>
      <c r="E59" s="224">
        <v>910</v>
      </c>
      <c r="F59" s="198"/>
      <c r="G59" s="198"/>
      <c r="H59" s="198"/>
      <c r="I59" s="198"/>
      <c r="J59" s="198"/>
      <c r="K59" s="198"/>
      <c r="L59" s="198"/>
      <c r="M59" s="198"/>
      <c r="N59" s="198"/>
      <c r="O59" s="198"/>
    </row>
    <row r="60" spans="1:15" ht="14.25" customHeight="1" x14ac:dyDescent="0.2">
      <c r="A60" s="221">
        <v>44296</v>
      </c>
      <c r="B60" s="222" t="s">
        <v>547</v>
      </c>
      <c r="C60" s="223"/>
      <c r="D60" s="224">
        <v>1613.33</v>
      </c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</row>
    <row r="61" spans="1:15" ht="14.25" customHeight="1" x14ac:dyDescent="0.2">
      <c r="A61" s="221">
        <v>44187</v>
      </c>
      <c r="B61" s="222" t="s">
        <v>1158</v>
      </c>
      <c r="C61" s="223"/>
      <c r="D61" s="224">
        <v>708.75</v>
      </c>
      <c r="E61" s="224">
        <v>708.75</v>
      </c>
      <c r="F61" s="224">
        <v>708.75</v>
      </c>
      <c r="G61" s="224">
        <v>708.75</v>
      </c>
      <c r="H61" s="224">
        <v>708.75</v>
      </c>
      <c r="I61" s="224">
        <v>708.75</v>
      </c>
      <c r="J61" s="224">
        <v>708.75</v>
      </c>
      <c r="K61" s="224">
        <v>708.75</v>
      </c>
      <c r="L61" s="224">
        <v>708.75</v>
      </c>
      <c r="M61" s="198"/>
      <c r="N61" s="198"/>
      <c r="O61" s="198"/>
    </row>
    <row r="62" spans="1:15" ht="14.25" customHeight="1" x14ac:dyDescent="0.2">
      <c r="A62" s="221">
        <v>44143</v>
      </c>
      <c r="B62" s="225" t="s">
        <v>844</v>
      </c>
      <c r="C62" s="223"/>
      <c r="D62" s="224"/>
      <c r="E62" s="224"/>
      <c r="F62" s="198"/>
      <c r="G62" s="198"/>
      <c r="H62" s="198"/>
      <c r="I62" s="198"/>
      <c r="J62" s="198"/>
      <c r="K62" s="198"/>
      <c r="L62" s="198"/>
      <c r="M62" s="198"/>
      <c r="N62" s="198"/>
      <c r="O62" s="198"/>
    </row>
    <row r="63" spans="1:15" ht="14.25" customHeight="1" x14ac:dyDescent="0.2">
      <c r="A63" s="221">
        <v>44129</v>
      </c>
      <c r="B63" s="222" t="s">
        <v>1157</v>
      </c>
      <c r="C63" s="223"/>
      <c r="D63" s="224">
        <v>665.83</v>
      </c>
      <c r="E63" s="224">
        <v>665.83</v>
      </c>
      <c r="F63" s="224">
        <v>665.83</v>
      </c>
      <c r="G63" s="224">
        <v>665.83</v>
      </c>
      <c r="H63" s="224">
        <v>665.83</v>
      </c>
      <c r="I63" s="224">
        <v>665.83</v>
      </c>
      <c r="J63" s="224">
        <v>665.83</v>
      </c>
      <c r="K63" s="198"/>
      <c r="L63" s="198"/>
      <c r="M63" s="198"/>
      <c r="N63" s="198"/>
      <c r="O63" s="198"/>
    </row>
    <row r="64" spans="1:15" ht="14.25" customHeight="1" x14ac:dyDescent="0.2">
      <c r="A64" s="221">
        <v>44045</v>
      </c>
      <c r="B64" s="223" t="s">
        <v>709</v>
      </c>
      <c r="C64" s="226"/>
      <c r="D64" s="224">
        <v>523.86</v>
      </c>
      <c r="E64" s="224">
        <v>523.86</v>
      </c>
      <c r="F64" s="224">
        <v>523.86</v>
      </c>
      <c r="G64" s="224">
        <v>523.86</v>
      </c>
      <c r="H64" s="224">
        <v>523.86</v>
      </c>
      <c r="I64" s="224">
        <v>523.86</v>
      </c>
      <c r="J64" s="224">
        <v>523.86</v>
      </c>
      <c r="K64" s="224">
        <v>523.86</v>
      </c>
      <c r="L64" s="224">
        <v>523.86</v>
      </c>
      <c r="M64" s="224">
        <v>523.86</v>
      </c>
      <c r="N64" s="224">
        <v>523.86</v>
      </c>
      <c r="O64" s="224">
        <v>523.86</v>
      </c>
    </row>
    <row r="65" spans="1:15" ht="14.25" customHeight="1" thickBot="1" x14ac:dyDescent="0.25">
      <c r="A65" s="218" t="s">
        <v>282</v>
      </c>
      <c r="B65" s="219" t="s">
        <v>99</v>
      </c>
      <c r="C65" s="219"/>
      <c r="D65" s="213">
        <f>SUM(D52:D64)</f>
        <v>14002.060000000001</v>
      </c>
      <c r="E65" s="220">
        <f t="shared" ref="E65:O65" si="2">SUM(E52:E64)</f>
        <v>2808.44</v>
      </c>
      <c r="F65" s="220">
        <f t="shared" si="2"/>
        <v>1898.44</v>
      </c>
      <c r="G65" s="220">
        <f t="shared" si="2"/>
        <v>1898.44</v>
      </c>
      <c r="H65" s="220">
        <f t="shared" si="2"/>
        <v>1898.44</v>
      </c>
      <c r="I65" s="220">
        <f t="shared" si="2"/>
        <v>1898.44</v>
      </c>
      <c r="J65" s="220">
        <f t="shared" si="2"/>
        <v>1898.44</v>
      </c>
      <c r="K65" s="220">
        <f t="shared" si="2"/>
        <v>1232.6100000000001</v>
      </c>
      <c r="L65" s="220">
        <f t="shared" si="2"/>
        <v>1232.6100000000001</v>
      </c>
      <c r="M65" s="220">
        <f t="shared" si="2"/>
        <v>523.86</v>
      </c>
      <c r="N65" s="220">
        <f t="shared" si="2"/>
        <v>523.86</v>
      </c>
      <c r="O65" s="220">
        <f t="shared" si="2"/>
        <v>523.86</v>
      </c>
    </row>
    <row r="66" spans="1:15" ht="14.25" customHeight="1" x14ac:dyDescent="0.2">
      <c r="A66" s="62"/>
      <c r="B66" s="62"/>
      <c r="C66" s="6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 customHeight="1" x14ac:dyDescent="0.2">
      <c r="A67" s="1" t="s">
        <v>0</v>
      </c>
      <c r="B67" s="1" t="s">
        <v>113</v>
      </c>
      <c r="C67" s="1" t="s">
        <v>1</v>
      </c>
      <c r="D67" s="200" t="s">
        <v>301</v>
      </c>
      <c r="E67" s="200" t="s">
        <v>302</v>
      </c>
      <c r="F67" s="200" t="s">
        <v>303</v>
      </c>
      <c r="G67" s="200" t="s">
        <v>304</v>
      </c>
      <c r="H67" s="200" t="s">
        <v>2</v>
      </c>
      <c r="I67" s="200" t="s">
        <v>114</v>
      </c>
      <c r="J67" s="200" t="s">
        <v>197</v>
      </c>
      <c r="K67" s="200" t="s">
        <v>296</v>
      </c>
      <c r="L67" s="200" t="s">
        <v>297</v>
      </c>
      <c r="M67" s="200" t="s">
        <v>298</v>
      </c>
      <c r="N67" s="200" t="s">
        <v>299</v>
      </c>
      <c r="O67" s="200" t="s">
        <v>300</v>
      </c>
    </row>
    <row r="68" spans="1:15" ht="14.25" customHeight="1" x14ac:dyDescent="0.2">
      <c r="A68" s="137">
        <v>44371</v>
      </c>
      <c r="B68" s="137" t="s">
        <v>1139</v>
      </c>
      <c r="C68" s="137"/>
      <c r="D68" s="101">
        <v>7499</v>
      </c>
      <c r="E68" s="230"/>
      <c r="F68" s="198"/>
      <c r="G68" s="198"/>
      <c r="H68" s="198"/>
      <c r="I68" s="198"/>
      <c r="J68" s="198"/>
      <c r="K68" s="198"/>
      <c r="L68" s="198"/>
      <c r="M68" s="198"/>
      <c r="N68" s="198"/>
      <c r="O68" s="198"/>
    </row>
    <row r="69" spans="1:15" ht="14.25" customHeight="1" x14ac:dyDescent="0.2">
      <c r="A69" s="137">
        <v>44366</v>
      </c>
      <c r="B69" s="137" t="s">
        <v>1138</v>
      </c>
      <c r="C69" s="137"/>
      <c r="D69" s="101">
        <v>5550</v>
      </c>
      <c r="E69" s="230"/>
      <c r="F69" s="198"/>
      <c r="G69" s="198"/>
      <c r="H69" s="198"/>
      <c r="I69" s="198"/>
      <c r="J69" s="198"/>
      <c r="K69" s="198"/>
      <c r="L69" s="198"/>
      <c r="M69" s="198"/>
      <c r="N69" s="198"/>
      <c r="O69" s="198"/>
    </row>
    <row r="70" spans="1:15" ht="14.25" customHeight="1" x14ac:dyDescent="0.2">
      <c r="A70" s="137">
        <v>44321</v>
      </c>
      <c r="B70" s="137" t="s">
        <v>1137</v>
      </c>
      <c r="C70" s="137"/>
      <c r="D70" s="101">
        <v>530</v>
      </c>
      <c r="E70" s="230">
        <v>530</v>
      </c>
      <c r="F70" s="198"/>
      <c r="G70" s="198"/>
      <c r="H70" s="198"/>
      <c r="I70" s="198"/>
      <c r="J70" s="198"/>
      <c r="K70" s="198"/>
      <c r="L70" s="198"/>
      <c r="M70" s="198"/>
      <c r="N70" s="198"/>
      <c r="O70" s="198"/>
    </row>
    <row r="71" spans="1:15" ht="14.25" customHeight="1" x14ac:dyDescent="0.2">
      <c r="A71" s="137">
        <v>44296</v>
      </c>
      <c r="B71" s="138" t="s">
        <v>1136</v>
      </c>
      <c r="C71" s="10"/>
      <c r="D71" s="101">
        <v>966.66</v>
      </c>
      <c r="E71" s="230"/>
      <c r="F71" s="198"/>
      <c r="G71" s="198"/>
      <c r="H71" s="198"/>
      <c r="I71" s="198"/>
      <c r="J71" s="198"/>
      <c r="K71" s="198"/>
      <c r="L71" s="198"/>
      <c r="M71" s="198"/>
      <c r="N71" s="198"/>
      <c r="O71" s="198"/>
    </row>
    <row r="72" spans="1:15" ht="14.25" customHeight="1" x14ac:dyDescent="0.2">
      <c r="A72" s="137">
        <v>44296</v>
      </c>
      <c r="B72" s="10" t="s">
        <v>758</v>
      </c>
      <c r="C72" s="10"/>
      <c r="D72" s="101">
        <v>906.5</v>
      </c>
      <c r="E72" s="230"/>
      <c r="F72" s="198"/>
      <c r="G72" s="198"/>
      <c r="H72" s="198"/>
      <c r="I72" s="198"/>
      <c r="J72" s="198"/>
      <c r="K72" s="198"/>
      <c r="L72" s="198"/>
      <c r="M72" s="198"/>
      <c r="N72" s="198"/>
      <c r="O72" s="198"/>
    </row>
    <row r="73" spans="1:15" ht="14.25" customHeight="1" thickBot="1" x14ac:dyDescent="0.25">
      <c r="A73" s="137">
        <v>44254</v>
      </c>
      <c r="B73" s="10" t="s">
        <v>1135</v>
      </c>
      <c r="C73" s="10"/>
      <c r="D73" s="101">
        <v>426.24</v>
      </c>
      <c r="E73" s="230">
        <v>426.24</v>
      </c>
      <c r="F73" s="198"/>
      <c r="G73" s="198"/>
      <c r="H73" s="198"/>
      <c r="I73" s="198"/>
      <c r="J73" s="198"/>
      <c r="K73" s="198"/>
      <c r="L73" s="198"/>
      <c r="M73" s="198"/>
      <c r="N73" s="198"/>
      <c r="O73" s="198"/>
    </row>
    <row r="74" spans="1:15" ht="14.25" customHeight="1" thickBot="1" x14ac:dyDescent="0.25">
      <c r="A74" s="21" t="s">
        <v>1023</v>
      </c>
      <c r="B74" s="22" t="s">
        <v>105</v>
      </c>
      <c r="C74" s="22"/>
      <c r="D74" s="204">
        <f>SUM(D68:D73)</f>
        <v>15878.4</v>
      </c>
      <c r="E74" s="71">
        <f>SUM(E68:E73)</f>
        <v>956.24</v>
      </c>
      <c r="F74" s="71">
        <f t="shared" ref="F74:O74" si="3">SUM(F68:F73)</f>
        <v>0</v>
      </c>
      <c r="G74" s="71">
        <f t="shared" si="3"/>
        <v>0</v>
      </c>
      <c r="H74" s="71">
        <f t="shared" si="3"/>
        <v>0</v>
      </c>
      <c r="I74" s="71">
        <f t="shared" si="3"/>
        <v>0</v>
      </c>
      <c r="J74" s="71">
        <f t="shared" si="3"/>
        <v>0</v>
      </c>
      <c r="K74" s="71">
        <f t="shared" si="3"/>
        <v>0</v>
      </c>
      <c r="L74" s="71">
        <f t="shared" si="3"/>
        <v>0</v>
      </c>
      <c r="M74" s="71">
        <f t="shared" si="3"/>
        <v>0</v>
      </c>
      <c r="N74" s="71">
        <f t="shared" si="3"/>
        <v>0</v>
      </c>
      <c r="O74" s="71">
        <f t="shared" si="3"/>
        <v>0</v>
      </c>
    </row>
    <row r="75" spans="1:15" ht="14.2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 customHeight="1" x14ac:dyDescent="0.2">
      <c r="A76" s="1" t="s">
        <v>0</v>
      </c>
      <c r="B76" s="1"/>
      <c r="C76" s="1"/>
      <c r="D76" s="200" t="s">
        <v>301</v>
      </c>
      <c r="E76" s="200" t="s">
        <v>302</v>
      </c>
      <c r="F76" s="200" t="s">
        <v>303</v>
      </c>
      <c r="G76" s="200" t="s">
        <v>304</v>
      </c>
      <c r="H76" s="200" t="s">
        <v>2</v>
      </c>
      <c r="I76" s="200" t="s">
        <v>114</v>
      </c>
      <c r="J76" s="200" t="s">
        <v>197</v>
      </c>
      <c r="K76" s="200" t="s">
        <v>296</v>
      </c>
      <c r="L76" s="200" t="s">
        <v>297</v>
      </c>
      <c r="M76" s="200" t="s">
        <v>298</v>
      </c>
      <c r="N76" s="200" t="s">
        <v>299</v>
      </c>
      <c r="O76" s="200" t="s">
        <v>300</v>
      </c>
    </row>
    <row r="77" spans="1:15" ht="14.25" customHeight="1" x14ac:dyDescent="0.2">
      <c r="A77" s="1"/>
      <c r="B77" s="157" t="s">
        <v>1162</v>
      </c>
      <c r="C77" s="1"/>
      <c r="D77" s="171">
        <v>85.28</v>
      </c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</row>
    <row r="78" spans="1:15" ht="14.25" customHeight="1" x14ac:dyDescent="0.2">
      <c r="A78" s="102"/>
      <c r="B78" s="207" t="s">
        <v>106</v>
      </c>
      <c r="C78" s="205"/>
      <c r="D78" s="171">
        <v>1223.55</v>
      </c>
      <c r="E78" s="198"/>
      <c r="F78" s="198"/>
      <c r="G78" s="198"/>
      <c r="H78" s="198"/>
      <c r="I78" s="198"/>
      <c r="J78" s="198"/>
      <c r="K78" s="198"/>
      <c r="L78" s="198"/>
      <c r="M78" s="198"/>
      <c r="N78" s="198"/>
      <c r="O78" s="198"/>
    </row>
    <row r="79" spans="1:15" ht="14.25" customHeight="1" x14ac:dyDescent="0.2">
      <c r="A79" s="102"/>
      <c r="B79" s="208" t="s">
        <v>674</v>
      </c>
      <c r="C79" s="205"/>
      <c r="D79" s="171"/>
      <c r="E79" s="198"/>
      <c r="F79" s="198"/>
      <c r="G79" s="198"/>
      <c r="H79" s="198"/>
      <c r="I79" s="198"/>
      <c r="J79" s="198"/>
      <c r="K79" s="198"/>
      <c r="L79" s="198"/>
      <c r="M79" s="198"/>
      <c r="N79" s="198"/>
      <c r="O79" s="198"/>
    </row>
    <row r="80" spans="1:15" ht="14.25" customHeight="1" x14ac:dyDescent="0.2">
      <c r="A80" s="6"/>
      <c r="B80" s="206" t="s">
        <v>1093</v>
      </c>
      <c r="C80" s="11"/>
      <c r="D80" s="171">
        <v>160.4</v>
      </c>
      <c r="E80" s="198"/>
      <c r="F80" s="198"/>
      <c r="G80" s="198"/>
      <c r="H80" s="198"/>
      <c r="I80" s="198"/>
      <c r="J80" s="198"/>
      <c r="K80" s="198"/>
      <c r="L80" s="198"/>
      <c r="M80" s="198"/>
      <c r="N80" s="198"/>
      <c r="O80" s="198"/>
    </row>
    <row r="81" spans="1:15" ht="14.25" customHeight="1" x14ac:dyDescent="0.2">
      <c r="A81" s="6"/>
      <c r="B81" s="11" t="s">
        <v>195</v>
      </c>
      <c r="C81" s="11"/>
      <c r="D81" s="171">
        <v>299.39999999999998</v>
      </c>
      <c r="E81" s="198"/>
      <c r="F81" s="198"/>
      <c r="G81" s="198"/>
      <c r="H81" s="198"/>
      <c r="I81" s="198"/>
      <c r="J81" s="198"/>
      <c r="K81" s="198"/>
      <c r="L81" s="198"/>
      <c r="M81" s="198"/>
      <c r="N81" s="198"/>
      <c r="O81" s="198"/>
    </row>
    <row r="82" spans="1:15" ht="14.25" customHeight="1" x14ac:dyDescent="0.2">
      <c r="A82" s="6"/>
      <c r="B82" s="11" t="s">
        <v>196</v>
      </c>
      <c r="C82" s="11"/>
      <c r="D82" s="171">
        <v>62.87</v>
      </c>
      <c r="E82" s="198"/>
      <c r="F82" s="198"/>
      <c r="G82" s="198"/>
      <c r="H82" s="198"/>
      <c r="I82" s="198"/>
      <c r="J82" s="198"/>
      <c r="K82" s="198"/>
      <c r="L82" s="198"/>
      <c r="M82" s="198"/>
      <c r="N82" s="198"/>
      <c r="O82" s="198"/>
    </row>
    <row r="83" spans="1:15" ht="14.25" customHeight="1" x14ac:dyDescent="0.2">
      <c r="A83" s="6"/>
      <c r="B83" s="11" t="s">
        <v>385</v>
      </c>
      <c r="C83" s="11"/>
      <c r="D83" s="171">
        <v>61.1</v>
      </c>
      <c r="E83" s="198"/>
      <c r="F83" s="198"/>
      <c r="G83" s="198"/>
      <c r="H83" s="198"/>
      <c r="I83" s="198"/>
      <c r="J83" s="198"/>
      <c r="K83" s="198"/>
      <c r="L83" s="198"/>
      <c r="M83" s="198"/>
      <c r="N83" s="198"/>
      <c r="O83" s="198"/>
    </row>
    <row r="84" spans="1:15" ht="14.25" customHeight="1" x14ac:dyDescent="0.2">
      <c r="A84" s="6"/>
      <c r="B84" s="11" t="s">
        <v>859</v>
      </c>
      <c r="C84" s="11"/>
      <c r="D84" s="171">
        <v>366.84</v>
      </c>
      <c r="E84" s="198"/>
      <c r="F84" s="198"/>
      <c r="G84" s="198"/>
      <c r="H84" s="198"/>
      <c r="I84" s="198"/>
      <c r="J84" s="198"/>
      <c r="K84" s="198"/>
      <c r="L84" s="198"/>
      <c r="M84" s="198"/>
      <c r="N84" s="198"/>
      <c r="O84" s="198"/>
    </row>
    <row r="85" spans="1:15" ht="14.25" customHeight="1" x14ac:dyDescent="0.2">
      <c r="A85" s="6"/>
      <c r="B85" s="11" t="s">
        <v>1094</v>
      </c>
      <c r="C85" s="11"/>
      <c r="D85" s="171">
        <v>22.9</v>
      </c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</row>
    <row r="86" spans="1:15" ht="14.25" customHeight="1" thickBot="1" x14ac:dyDescent="0.25">
      <c r="A86" s="6"/>
      <c r="B86" s="11" t="s">
        <v>675</v>
      </c>
      <c r="C86" s="11"/>
      <c r="D86" s="171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</row>
    <row r="87" spans="1:15" ht="14.25" customHeight="1" thickBot="1" x14ac:dyDescent="0.25">
      <c r="A87" s="21"/>
      <c r="B87" s="22" t="s">
        <v>108</v>
      </c>
      <c r="C87" s="22"/>
      <c r="D87" s="59">
        <f t="shared" ref="D87:O87" si="4">SUM(D77:D86)</f>
        <v>2282.34</v>
      </c>
      <c r="E87" s="71">
        <f t="shared" si="4"/>
        <v>0</v>
      </c>
      <c r="F87" s="71">
        <f t="shared" si="4"/>
        <v>0</v>
      </c>
      <c r="G87" s="71">
        <f t="shared" si="4"/>
        <v>0</v>
      </c>
      <c r="H87" s="71">
        <f t="shared" si="4"/>
        <v>0</v>
      </c>
      <c r="I87" s="71">
        <f t="shared" si="4"/>
        <v>0</v>
      </c>
      <c r="J87" s="71">
        <f t="shared" si="4"/>
        <v>0</v>
      </c>
      <c r="K87" s="71">
        <f t="shared" si="4"/>
        <v>0</v>
      </c>
      <c r="L87" s="71">
        <f t="shared" si="4"/>
        <v>0</v>
      </c>
      <c r="M87" s="71">
        <f t="shared" si="4"/>
        <v>0</v>
      </c>
      <c r="N87" s="71">
        <f t="shared" si="4"/>
        <v>0</v>
      </c>
      <c r="O87" s="71">
        <f t="shared" si="4"/>
        <v>0</v>
      </c>
    </row>
    <row r="88" spans="1:15" ht="14.2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 customHeight="1" x14ac:dyDescent="0.25">
      <c r="A89" s="2"/>
      <c r="B89" s="2"/>
      <c r="C89" s="38" t="s">
        <v>109</v>
      </c>
      <c r="D89" s="60">
        <f>D65+D74+D87+D49+D17</f>
        <v>82776.27</v>
      </c>
      <c r="E89" s="60">
        <f t="shared" ref="E89:N89" si="5">E65+E74+E87+E49+E17</f>
        <v>31422</v>
      </c>
      <c r="F89" s="60">
        <f t="shared" si="5"/>
        <v>15057.250000000002</v>
      </c>
      <c r="G89" s="60">
        <f t="shared" si="5"/>
        <v>9621.93</v>
      </c>
      <c r="H89" s="60">
        <f t="shared" si="5"/>
        <v>9008.6</v>
      </c>
      <c r="I89" s="60">
        <f t="shared" si="5"/>
        <v>9008.6</v>
      </c>
      <c r="J89" s="60">
        <f t="shared" si="5"/>
        <v>9008.6</v>
      </c>
      <c r="K89" s="60">
        <f t="shared" si="5"/>
        <v>8342.77</v>
      </c>
      <c r="L89" s="60">
        <f t="shared" si="5"/>
        <v>8342.77</v>
      </c>
      <c r="M89" s="60">
        <f t="shared" si="5"/>
        <v>6767.28</v>
      </c>
      <c r="N89" s="60">
        <f t="shared" si="5"/>
        <v>6553.13</v>
      </c>
      <c r="O89" s="2"/>
    </row>
    <row r="90" spans="1:15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 customHeight="1" x14ac:dyDescent="0.2">
      <c r="A91" s="2"/>
      <c r="B91" s="2"/>
      <c r="C91" s="2" t="s">
        <v>110</v>
      </c>
      <c r="D91" s="58">
        <f>D17-D4-D8-D7-D9</f>
        <v>13102.350000000004</v>
      </c>
      <c r="E91" s="58">
        <f t="shared" ref="E91:N91" si="6">E17-E4-E8-E7-E9</f>
        <v>7953.76</v>
      </c>
      <c r="F91" s="58">
        <f t="shared" si="6"/>
        <v>6120.43</v>
      </c>
      <c r="G91" s="58">
        <f t="shared" si="6"/>
        <v>2184.75</v>
      </c>
      <c r="H91" s="58">
        <f t="shared" si="6"/>
        <v>2184.75</v>
      </c>
      <c r="I91" s="58">
        <f t="shared" si="6"/>
        <v>2184.75</v>
      </c>
      <c r="J91" s="58">
        <f t="shared" si="6"/>
        <v>2184.75</v>
      </c>
      <c r="K91" s="58">
        <f t="shared" si="6"/>
        <v>2184.75</v>
      </c>
      <c r="L91" s="58">
        <f t="shared" si="6"/>
        <v>2184.75</v>
      </c>
      <c r="M91" s="58">
        <f t="shared" si="6"/>
        <v>2184.75</v>
      </c>
      <c r="N91" s="58">
        <f t="shared" si="6"/>
        <v>2184.75</v>
      </c>
      <c r="O91" s="2"/>
    </row>
    <row r="92" spans="1:15" ht="14.25" customHeight="1" x14ac:dyDescent="0.2">
      <c r="A92" s="2"/>
      <c r="B92" s="2"/>
      <c r="C92" s="2" t="s">
        <v>111</v>
      </c>
      <c r="D92" s="49">
        <f>D21+D22+D33+D36+D65-2500+1200</f>
        <v>22468.800000000003</v>
      </c>
      <c r="E92" s="49">
        <f>E21+E22+E33+E36+E65+600</f>
        <v>7123.18</v>
      </c>
      <c r="F92" s="49">
        <f>F21+F22+F33+F36+F65+600</f>
        <v>4703.74</v>
      </c>
      <c r="G92" s="49">
        <f t="shared" ref="G92:M92" si="7">G21+G22+G33+G36+G65</f>
        <v>2604.1</v>
      </c>
      <c r="H92" s="49">
        <f t="shared" si="7"/>
        <v>2604.1</v>
      </c>
      <c r="I92" s="49">
        <f t="shared" si="7"/>
        <v>2604.1</v>
      </c>
      <c r="J92" s="49">
        <f t="shared" si="7"/>
        <v>2604.1</v>
      </c>
      <c r="K92" s="49">
        <f t="shared" si="7"/>
        <v>1938.27</v>
      </c>
      <c r="L92" s="49">
        <f t="shared" si="7"/>
        <v>1938.27</v>
      </c>
      <c r="M92" s="49">
        <f t="shared" si="7"/>
        <v>523.86</v>
      </c>
      <c r="N92" s="49">
        <f t="shared" ref="N92" si="8">N21+N22+N33+N36+N65-2500+1200</f>
        <v>-776.13999999999987</v>
      </c>
      <c r="O92" s="2"/>
    </row>
    <row r="93" spans="1:15" ht="14.25" customHeight="1" x14ac:dyDescent="0.2">
      <c r="A93" s="2"/>
      <c r="B93" s="2"/>
      <c r="C93" s="2" t="s">
        <v>1163</v>
      </c>
      <c r="D93" s="18">
        <f>D68+D69</f>
        <v>13049</v>
      </c>
      <c r="E93" s="18">
        <f t="shared" ref="E93:N93" si="9">E68+E69</f>
        <v>0</v>
      </c>
      <c r="F93" s="18">
        <f t="shared" si="9"/>
        <v>0</v>
      </c>
      <c r="G93" s="18">
        <f t="shared" si="9"/>
        <v>0</v>
      </c>
      <c r="H93" s="18">
        <f t="shared" si="9"/>
        <v>0</v>
      </c>
      <c r="I93" s="18">
        <f t="shared" si="9"/>
        <v>0</v>
      </c>
      <c r="J93" s="18">
        <f t="shared" si="9"/>
        <v>0</v>
      </c>
      <c r="K93" s="18">
        <f t="shared" si="9"/>
        <v>0</v>
      </c>
      <c r="L93" s="18">
        <f t="shared" si="9"/>
        <v>0</v>
      </c>
      <c r="M93" s="18">
        <f t="shared" si="9"/>
        <v>0</v>
      </c>
      <c r="N93" s="18">
        <f t="shared" si="9"/>
        <v>0</v>
      </c>
      <c r="O93" s="2"/>
    </row>
    <row r="94" spans="1:15" ht="18" x14ac:dyDescent="0.25">
      <c r="A94" s="2"/>
      <c r="B94" s="2"/>
      <c r="C94" s="40" t="s">
        <v>112</v>
      </c>
      <c r="D94" s="61">
        <f>D89-D91-D92-D93</f>
        <v>34156.119999999995</v>
      </c>
      <c r="E94" s="61">
        <f t="shared" ref="E94:N94" si="10">E89-E91-E92-E93</f>
        <v>16345.059999999998</v>
      </c>
      <c r="F94" s="61">
        <f t="shared" si="10"/>
        <v>4233.0800000000017</v>
      </c>
      <c r="G94" s="61">
        <f t="shared" si="10"/>
        <v>4833.08</v>
      </c>
      <c r="H94" s="61">
        <f t="shared" si="10"/>
        <v>4219.75</v>
      </c>
      <c r="I94" s="61">
        <f t="shared" si="10"/>
        <v>4219.75</v>
      </c>
      <c r="J94" s="61">
        <f t="shared" si="10"/>
        <v>4219.75</v>
      </c>
      <c r="K94" s="61">
        <f t="shared" si="10"/>
        <v>4219.75</v>
      </c>
      <c r="L94" s="61">
        <f t="shared" si="10"/>
        <v>4219.75</v>
      </c>
      <c r="M94" s="61">
        <f t="shared" si="10"/>
        <v>4058.6699999999996</v>
      </c>
      <c r="N94" s="61">
        <f t="shared" si="10"/>
        <v>5144.5200000000004</v>
      </c>
      <c r="O94" s="2"/>
    </row>
    <row r="95" spans="1:15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 customHeight="1" x14ac:dyDescent="0.25">
      <c r="A96" s="2"/>
      <c r="B96" s="2"/>
      <c r="C96" s="2"/>
      <c r="D96" s="105" t="s">
        <v>301</v>
      </c>
      <c r="E96" s="105" t="s">
        <v>302</v>
      </c>
      <c r="F96" s="105" t="s">
        <v>303</v>
      </c>
      <c r="G96" s="105" t="s">
        <v>304</v>
      </c>
      <c r="H96" s="105" t="s">
        <v>2</v>
      </c>
      <c r="I96" s="105" t="s">
        <v>114</v>
      </c>
      <c r="J96" s="105" t="s">
        <v>197</v>
      </c>
      <c r="K96" s="105" t="s">
        <v>296</v>
      </c>
      <c r="L96" s="105" t="s">
        <v>297</v>
      </c>
      <c r="M96" s="105" t="s">
        <v>298</v>
      </c>
      <c r="N96" s="105" t="s">
        <v>299</v>
      </c>
      <c r="O96" s="2"/>
    </row>
    <row r="97" spans="1:15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 customHeight="1" x14ac:dyDescent="0.2">
      <c r="A98" s="2"/>
      <c r="B98" s="2"/>
      <c r="C98" s="2" t="s">
        <v>927</v>
      </c>
      <c r="D98" s="58">
        <f>D94-D45-D46-D47-D48</f>
        <v>26184.029999999995</v>
      </c>
      <c r="E98" s="58">
        <f t="shared" ref="E98:N98" si="11">E94-E45-E46-E47-E48</f>
        <v>8372.9699999999975</v>
      </c>
      <c r="F98" s="58">
        <f t="shared" si="11"/>
        <v>4233.0800000000017</v>
      </c>
      <c r="G98" s="58">
        <f t="shared" si="11"/>
        <v>4833.08</v>
      </c>
      <c r="H98" s="58">
        <f t="shared" si="11"/>
        <v>4219.75</v>
      </c>
      <c r="I98" s="58">
        <f t="shared" si="11"/>
        <v>4219.75</v>
      </c>
      <c r="J98" s="58">
        <f t="shared" si="11"/>
        <v>4219.75</v>
      </c>
      <c r="K98" s="58">
        <f t="shared" si="11"/>
        <v>4219.75</v>
      </c>
      <c r="L98" s="58">
        <f t="shared" si="11"/>
        <v>4219.75</v>
      </c>
      <c r="M98" s="58">
        <f t="shared" si="11"/>
        <v>4058.6699999999996</v>
      </c>
      <c r="N98" s="58">
        <f t="shared" si="11"/>
        <v>5144.5200000000004</v>
      </c>
      <c r="O98" s="2"/>
    </row>
    <row r="99" spans="1:15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 customHeight="1" x14ac:dyDescent="0.2"/>
    <row r="300" spans="1:15" ht="14.25" customHeight="1" x14ac:dyDescent="0.2"/>
    <row r="301" spans="1:15" ht="14.25" customHeight="1" x14ac:dyDescent="0.2"/>
    <row r="302" spans="1:15" ht="14.25" customHeight="1" x14ac:dyDescent="0.2"/>
    <row r="303" spans="1:15" ht="14.25" customHeight="1" x14ac:dyDescent="0.2"/>
    <row r="304" spans="1:15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4"/>
  <sheetViews>
    <sheetView zoomScale="80" zoomScaleNormal="80" workbookViewId="0">
      <selection activeCell="B6" sqref="B6"/>
    </sheetView>
  </sheetViews>
  <sheetFormatPr baseColWidth="10" defaultColWidth="12.625" defaultRowHeight="14.25" x14ac:dyDescent="0.2"/>
  <cols>
    <col min="1" max="1" width="13.125" customWidth="1"/>
    <col min="2" max="2" width="46.125" customWidth="1"/>
    <col min="3" max="3" width="34" customWidth="1"/>
    <col min="4" max="4" width="12" bestFit="1" customWidth="1"/>
    <col min="5" max="5" width="11.25" bestFit="1" customWidth="1"/>
    <col min="6" max="6" width="11.375" bestFit="1" customWidth="1"/>
    <col min="7" max="7" width="12" bestFit="1" customWidth="1"/>
    <col min="8" max="13" width="11.375" bestFit="1" customWidth="1"/>
    <col min="14" max="14" width="12" bestFit="1" customWidth="1"/>
  </cols>
  <sheetData>
    <row r="1" spans="1:14" ht="14.25" customHeight="1" x14ac:dyDescent="0.2">
      <c r="A1" s="178" t="s">
        <v>0</v>
      </c>
      <c r="B1" s="188" t="s">
        <v>1</v>
      </c>
      <c r="C1" s="178"/>
      <c r="D1" s="169" t="s">
        <v>302</v>
      </c>
      <c r="E1" s="169" t="s">
        <v>1195</v>
      </c>
      <c r="F1" s="169" t="s">
        <v>304</v>
      </c>
      <c r="G1" s="169" t="s">
        <v>2</v>
      </c>
      <c r="H1" s="169" t="s">
        <v>114</v>
      </c>
      <c r="I1" s="169" t="s">
        <v>197</v>
      </c>
      <c r="J1" s="169" t="s">
        <v>296</v>
      </c>
      <c r="K1" s="169" t="s">
        <v>297</v>
      </c>
      <c r="L1" s="169" t="s">
        <v>298</v>
      </c>
      <c r="M1" s="169" t="s">
        <v>299</v>
      </c>
      <c r="N1" s="2"/>
    </row>
    <row r="2" spans="1:14" ht="14.25" customHeight="1" x14ac:dyDescent="0.2">
      <c r="A2" s="221">
        <v>44400</v>
      </c>
      <c r="B2" s="221" t="s">
        <v>1196</v>
      </c>
      <c r="C2" s="221"/>
      <c r="D2" s="197">
        <v>660</v>
      </c>
      <c r="E2" s="197">
        <v>660</v>
      </c>
      <c r="F2" s="197">
        <v>660</v>
      </c>
      <c r="G2" s="198"/>
      <c r="H2" s="198"/>
      <c r="I2" s="198"/>
      <c r="J2" s="198"/>
      <c r="K2" s="198"/>
      <c r="L2" s="198"/>
      <c r="M2" s="198"/>
      <c r="N2" s="198"/>
    </row>
    <row r="3" spans="1:14" ht="14.25" customHeight="1" x14ac:dyDescent="0.2">
      <c r="A3" s="221">
        <v>44396</v>
      </c>
      <c r="B3" s="221" t="s">
        <v>1134</v>
      </c>
      <c r="C3" s="221"/>
      <c r="D3" s="197">
        <v>1310</v>
      </c>
      <c r="E3" s="197"/>
      <c r="F3" s="198"/>
      <c r="G3" s="198"/>
      <c r="H3" s="198"/>
      <c r="I3" s="198"/>
      <c r="J3" s="198"/>
      <c r="K3" s="198"/>
      <c r="L3" s="198"/>
      <c r="M3" s="198"/>
      <c r="N3" s="198"/>
    </row>
    <row r="4" spans="1:14" ht="14.25" customHeight="1" x14ac:dyDescent="0.2">
      <c r="A4" s="221">
        <v>44390</v>
      </c>
      <c r="B4" s="221" t="s">
        <v>1186</v>
      </c>
      <c r="C4" s="221"/>
      <c r="D4" s="197">
        <v>420</v>
      </c>
      <c r="E4" s="197"/>
      <c r="F4" s="198"/>
      <c r="G4" s="198"/>
      <c r="H4" s="198"/>
      <c r="I4" s="198"/>
      <c r="J4" s="198"/>
      <c r="K4" s="198"/>
      <c r="L4" s="198"/>
      <c r="M4" s="198"/>
      <c r="N4" s="198"/>
    </row>
    <row r="5" spans="1:14" ht="14.25" customHeight="1" x14ac:dyDescent="0.2">
      <c r="A5" s="221">
        <v>44389</v>
      </c>
      <c r="B5" s="221" t="s">
        <v>1185</v>
      </c>
      <c r="C5" s="221"/>
      <c r="D5" s="197">
        <v>949</v>
      </c>
      <c r="E5" s="197"/>
      <c r="F5" s="198"/>
      <c r="G5" s="198"/>
      <c r="H5" s="198"/>
      <c r="I5" s="198"/>
      <c r="J5" s="198"/>
      <c r="K5" s="198"/>
      <c r="L5" s="198"/>
      <c r="M5" s="198"/>
      <c r="N5" s="198"/>
    </row>
    <row r="6" spans="1:14" ht="14.25" customHeight="1" x14ac:dyDescent="0.2">
      <c r="A6" s="221">
        <v>44373</v>
      </c>
      <c r="B6" s="221" t="s">
        <v>749</v>
      </c>
      <c r="C6" s="221"/>
      <c r="D6" s="197">
        <v>2663.33</v>
      </c>
      <c r="E6" s="197">
        <v>2663.34</v>
      </c>
      <c r="F6" s="198"/>
      <c r="G6" s="198"/>
      <c r="H6" s="198"/>
      <c r="I6" s="198"/>
      <c r="J6" s="198"/>
      <c r="K6" s="198"/>
      <c r="L6" s="198"/>
      <c r="M6" s="198"/>
      <c r="N6" s="198"/>
    </row>
    <row r="7" spans="1:14" ht="14.25" customHeight="1" x14ac:dyDescent="0.2">
      <c r="A7" s="179">
        <v>44348</v>
      </c>
      <c r="B7" s="179" t="s">
        <v>679</v>
      </c>
      <c r="C7" s="114"/>
      <c r="D7" s="234">
        <v>293.33</v>
      </c>
      <c r="E7" s="234">
        <v>293.33999999999997</v>
      </c>
      <c r="F7" s="235"/>
      <c r="G7" s="235"/>
      <c r="H7" s="235"/>
      <c r="I7" s="235"/>
      <c r="J7" s="235"/>
      <c r="K7" s="235"/>
      <c r="L7" s="235"/>
      <c r="M7" s="235"/>
      <c r="N7" s="235"/>
    </row>
    <row r="8" spans="1:14" ht="14.25" customHeight="1" x14ac:dyDescent="0.2">
      <c r="A8" s="6">
        <v>44348</v>
      </c>
      <c r="B8" s="6" t="s">
        <v>679</v>
      </c>
      <c r="C8" s="136"/>
      <c r="D8" s="197">
        <v>979</v>
      </c>
      <c r="E8" s="197">
        <v>979</v>
      </c>
      <c r="F8" s="198"/>
      <c r="G8" s="198"/>
      <c r="H8" s="198"/>
      <c r="I8" s="198"/>
      <c r="J8" s="198"/>
      <c r="K8" s="198"/>
      <c r="L8" s="198"/>
      <c r="M8" s="198"/>
      <c r="N8" s="198"/>
    </row>
    <row r="9" spans="1:14" ht="14.25" customHeight="1" x14ac:dyDescent="0.2">
      <c r="A9" s="6">
        <v>44284</v>
      </c>
      <c r="B9" s="6" t="s">
        <v>1184</v>
      </c>
      <c r="C9" s="136"/>
      <c r="D9" s="197">
        <v>1413.33</v>
      </c>
      <c r="E9" s="197">
        <v>1413.33</v>
      </c>
      <c r="F9" s="197">
        <v>1413.33</v>
      </c>
      <c r="G9" s="197">
        <v>1413.33</v>
      </c>
      <c r="H9" s="197">
        <v>1413.33</v>
      </c>
      <c r="I9" s="197">
        <v>1413.33</v>
      </c>
      <c r="J9" s="197">
        <v>1413.33</v>
      </c>
      <c r="K9" s="197">
        <v>1413.33</v>
      </c>
      <c r="L9" s="197">
        <v>1413.33</v>
      </c>
      <c r="M9" s="197">
        <v>1413.33</v>
      </c>
      <c r="N9" s="197">
        <v>1413.33</v>
      </c>
    </row>
    <row r="10" spans="1:14" ht="14.25" customHeight="1" x14ac:dyDescent="0.2">
      <c r="A10" s="6">
        <v>44247</v>
      </c>
      <c r="B10" s="6" t="s">
        <v>1183</v>
      </c>
      <c r="C10" s="136"/>
      <c r="D10" s="197">
        <v>1833.33</v>
      </c>
      <c r="E10" s="198"/>
      <c r="F10" s="198"/>
      <c r="G10" s="198"/>
      <c r="H10" s="198"/>
      <c r="I10" s="198"/>
      <c r="J10" s="198"/>
      <c r="K10" s="198"/>
      <c r="L10" s="198"/>
      <c r="M10" s="198"/>
      <c r="N10" s="198"/>
    </row>
    <row r="11" spans="1:14" ht="14.25" customHeight="1" x14ac:dyDescent="0.2">
      <c r="A11" s="6">
        <v>44226</v>
      </c>
      <c r="B11" s="136" t="s">
        <v>1182</v>
      </c>
      <c r="C11" s="136"/>
      <c r="D11" s="197">
        <v>299.16000000000003</v>
      </c>
      <c r="E11" s="197">
        <v>299.16000000000003</v>
      </c>
      <c r="F11" s="197">
        <v>299.16000000000003</v>
      </c>
      <c r="G11" s="197">
        <v>299.16000000000003</v>
      </c>
      <c r="H11" s="197">
        <v>299.16000000000003</v>
      </c>
      <c r="I11" s="197">
        <v>299.16000000000003</v>
      </c>
      <c r="J11" s="197">
        <v>299.16000000000003</v>
      </c>
      <c r="K11" s="197">
        <v>299.16000000000003</v>
      </c>
      <c r="L11" s="197">
        <v>299.16000000000003</v>
      </c>
      <c r="M11" s="197">
        <v>299.16000000000003</v>
      </c>
      <c r="N11" s="198"/>
    </row>
    <row r="12" spans="1:14" ht="14.25" customHeight="1" thickBot="1" x14ac:dyDescent="0.25">
      <c r="A12" s="6">
        <v>44217</v>
      </c>
      <c r="B12" s="136" t="s">
        <v>1181</v>
      </c>
      <c r="C12" s="136"/>
      <c r="D12" s="197">
        <v>472.27</v>
      </c>
      <c r="E12" s="197">
        <v>472.26</v>
      </c>
      <c r="F12" s="197">
        <v>472.26</v>
      </c>
      <c r="G12" s="197">
        <v>472.26</v>
      </c>
      <c r="H12" s="197">
        <v>472.26</v>
      </c>
      <c r="I12" s="197">
        <v>472.26</v>
      </c>
      <c r="J12" s="197">
        <v>472.26</v>
      </c>
      <c r="K12" s="197">
        <v>472.26</v>
      </c>
      <c r="L12" s="197">
        <v>472.26</v>
      </c>
      <c r="M12" s="197">
        <v>472.26</v>
      </c>
      <c r="N12" s="198"/>
    </row>
    <row r="13" spans="1:14" ht="14.25" customHeight="1" thickBot="1" x14ac:dyDescent="0.25">
      <c r="A13" s="21" t="s">
        <v>619</v>
      </c>
      <c r="B13" s="22" t="s">
        <v>87</v>
      </c>
      <c r="C13" s="90"/>
      <c r="D13" s="203">
        <f>SUM(D2:D12)</f>
        <v>11292.75</v>
      </c>
      <c r="E13" s="203">
        <f t="shared" ref="E13:N13" si="0">SUM(E2:E12)</f>
        <v>6780.43</v>
      </c>
      <c r="F13" s="203">
        <f t="shared" si="0"/>
        <v>2844.75</v>
      </c>
      <c r="G13" s="203">
        <f t="shared" si="0"/>
        <v>2184.75</v>
      </c>
      <c r="H13" s="203">
        <f t="shared" si="0"/>
        <v>2184.75</v>
      </c>
      <c r="I13" s="203">
        <f t="shared" si="0"/>
        <v>2184.75</v>
      </c>
      <c r="J13" s="203">
        <f t="shared" si="0"/>
        <v>2184.75</v>
      </c>
      <c r="K13" s="203">
        <f t="shared" si="0"/>
        <v>2184.75</v>
      </c>
      <c r="L13" s="203">
        <f t="shared" si="0"/>
        <v>2184.75</v>
      </c>
      <c r="M13" s="203">
        <f t="shared" si="0"/>
        <v>2184.75</v>
      </c>
      <c r="N13" s="203">
        <f t="shared" si="0"/>
        <v>1413.33</v>
      </c>
    </row>
    <row r="14" spans="1:14" ht="14.2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3.5" customHeight="1" x14ac:dyDescent="0.2">
      <c r="A15" s="199" t="s">
        <v>0</v>
      </c>
      <c r="B15" s="199" t="s">
        <v>113</v>
      </c>
      <c r="C15" s="199" t="s">
        <v>1</v>
      </c>
      <c r="D15" s="200" t="s">
        <v>302</v>
      </c>
      <c r="E15" s="200" t="s">
        <v>303</v>
      </c>
      <c r="F15" s="200" t="s">
        <v>304</v>
      </c>
      <c r="G15" s="200" t="s">
        <v>2</v>
      </c>
      <c r="H15" s="200" t="s">
        <v>114</v>
      </c>
      <c r="I15" s="200" t="s">
        <v>197</v>
      </c>
      <c r="J15" s="200" t="s">
        <v>296</v>
      </c>
      <c r="K15" s="200" t="s">
        <v>297</v>
      </c>
      <c r="L15" s="200" t="s">
        <v>298</v>
      </c>
      <c r="M15" s="200" t="s">
        <v>299</v>
      </c>
      <c r="N15" s="200" t="s">
        <v>300</v>
      </c>
    </row>
    <row r="16" spans="1:14" ht="13.5" customHeight="1" x14ac:dyDescent="0.2">
      <c r="A16" s="179">
        <v>44405</v>
      </c>
      <c r="B16" s="201" t="s">
        <v>680</v>
      </c>
      <c r="C16" s="210"/>
      <c r="D16" s="214">
        <v>-300</v>
      </c>
      <c r="E16" s="214"/>
      <c r="F16" s="214"/>
      <c r="G16" s="214"/>
      <c r="H16" s="214"/>
      <c r="I16" s="214"/>
      <c r="J16" s="214"/>
      <c r="K16" s="214"/>
      <c r="L16" s="214"/>
      <c r="M16" s="214"/>
      <c r="N16" s="198"/>
    </row>
    <row r="17" spans="1:14" ht="13.5" customHeight="1" x14ac:dyDescent="0.2">
      <c r="A17" s="179">
        <v>44405</v>
      </c>
      <c r="B17" s="201" t="s">
        <v>681</v>
      </c>
      <c r="C17" s="210" t="s">
        <v>727</v>
      </c>
      <c r="D17" s="214">
        <v>1500</v>
      </c>
      <c r="E17" s="214"/>
      <c r="F17" s="214"/>
      <c r="G17" s="214"/>
      <c r="H17" s="214"/>
      <c r="I17" s="214"/>
      <c r="J17" s="214"/>
      <c r="K17" s="214"/>
      <c r="L17" s="214"/>
      <c r="M17" s="214"/>
      <c r="N17" s="198"/>
    </row>
    <row r="18" spans="1:14" ht="13.5" customHeight="1" x14ac:dyDescent="0.2">
      <c r="A18" s="6">
        <v>44395</v>
      </c>
      <c r="B18" s="148" t="s">
        <v>74</v>
      </c>
      <c r="C18" s="171"/>
      <c r="D18" s="214">
        <v>2559.41</v>
      </c>
      <c r="E18" s="214"/>
      <c r="F18" s="214"/>
      <c r="G18" s="214"/>
      <c r="H18" s="214"/>
      <c r="I18" s="214"/>
      <c r="J18" s="214"/>
      <c r="K18" s="214"/>
      <c r="L18" s="214"/>
      <c r="M18" s="214"/>
      <c r="N18" s="198"/>
    </row>
    <row r="19" spans="1:14" ht="13.5" customHeight="1" x14ac:dyDescent="0.2">
      <c r="A19" s="6">
        <v>44389</v>
      </c>
      <c r="B19" s="148" t="s">
        <v>1177</v>
      </c>
      <c r="C19" s="171" t="s">
        <v>1178</v>
      </c>
      <c r="D19" s="214">
        <v>1300</v>
      </c>
      <c r="E19" s="214"/>
      <c r="F19" s="214"/>
      <c r="G19" s="214"/>
      <c r="H19" s="214"/>
      <c r="I19" s="214"/>
      <c r="J19" s="214"/>
      <c r="K19" s="214"/>
      <c r="L19" s="214"/>
      <c r="M19" s="214"/>
      <c r="N19" s="198"/>
    </row>
    <row r="20" spans="1:14" ht="13.5" customHeight="1" x14ac:dyDescent="0.2">
      <c r="A20" s="6">
        <v>44384</v>
      </c>
      <c r="B20" s="148" t="s">
        <v>1176</v>
      </c>
      <c r="C20" s="171" t="s">
        <v>1179</v>
      </c>
      <c r="D20" s="214">
        <v>3043.98</v>
      </c>
      <c r="E20" s="214">
        <v>3043.98</v>
      </c>
      <c r="F20" s="214">
        <v>3043.98</v>
      </c>
      <c r="G20" s="214"/>
      <c r="H20" s="214"/>
      <c r="I20" s="214"/>
      <c r="J20" s="214"/>
      <c r="K20" s="214"/>
      <c r="L20" s="214"/>
      <c r="M20" s="214"/>
      <c r="N20" s="198"/>
    </row>
    <row r="21" spans="1:14" ht="13.5" customHeight="1" x14ac:dyDescent="0.2">
      <c r="A21" s="6">
        <v>44384</v>
      </c>
      <c r="B21" s="148" t="s">
        <v>1175</v>
      </c>
      <c r="C21" s="171" t="s">
        <v>1180</v>
      </c>
      <c r="D21" s="214">
        <v>1163.3399999999999</v>
      </c>
      <c r="E21" s="214">
        <v>1163.3399999999999</v>
      </c>
      <c r="F21" s="214">
        <v>1163.3399999999999</v>
      </c>
      <c r="G21" s="214"/>
      <c r="H21" s="214"/>
      <c r="I21" s="214"/>
      <c r="J21" s="214"/>
      <c r="K21" s="214"/>
      <c r="L21" s="214"/>
      <c r="M21" s="214"/>
      <c r="N21" s="198"/>
    </row>
    <row r="22" spans="1:14" ht="13.5" customHeight="1" x14ac:dyDescent="0.2">
      <c r="A22" s="6">
        <v>44383</v>
      </c>
      <c r="B22" s="148" t="s">
        <v>725</v>
      </c>
      <c r="C22" s="171"/>
      <c r="D22" s="214">
        <v>1007.85</v>
      </c>
      <c r="E22" s="214"/>
      <c r="F22" s="214"/>
      <c r="G22" s="214"/>
      <c r="H22" s="214"/>
      <c r="I22" s="214"/>
      <c r="J22" s="214"/>
      <c r="K22" s="214"/>
      <c r="L22" s="214"/>
      <c r="M22" s="214"/>
      <c r="N22" s="198"/>
    </row>
    <row r="23" spans="1:14" ht="13.5" customHeight="1" x14ac:dyDescent="0.2">
      <c r="A23" s="231">
        <v>44359</v>
      </c>
      <c r="B23" s="232" t="s">
        <v>1174</v>
      </c>
      <c r="C23" s="233"/>
      <c r="D23" s="214">
        <v>1499.62</v>
      </c>
      <c r="E23" s="214">
        <v>1499.64</v>
      </c>
      <c r="F23" s="198"/>
      <c r="G23" s="198"/>
      <c r="H23" s="198"/>
      <c r="I23" s="198"/>
      <c r="J23" s="198"/>
      <c r="K23" s="198"/>
      <c r="L23" s="198"/>
      <c r="M23" s="198"/>
      <c r="N23" s="198"/>
    </row>
    <row r="24" spans="1:14" ht="13.5" customHeight="1" x14ac:dyDescent="0.2">
      <c r="A24" s="179">
        <v>44326</v>
      </c>
      <c r="B24" s="201" t="s">
        <v>1017</v>
      </c>
      <c r="C24" s="210"/>
      <c r="D24" s="214">
        <v>503.33</v>
      </c>
      <c r="E24" s="198"/>
      <c r="F24" s="198"/>
      <c r="G24" s="198"/>
      <c r="H24" s="198"/>
      <c r="I24" s="198"/>
      <c r="J24" s="198"/>
      <c r="K24" s="198"/>
      <c r="L24" s="198"/>
      <c r="M24" s="198"/>
      <c r="N24" s="198"/>
    </row>
    <row r="25" spans="1:14" ht="13.5" customHeight="1" x14ac:dyDescent="0.2">
      <c r="A25" s="6">
        <v>44323</v>
      </c>
      <c r="B25" s="148" t="s">
        <v>639</v>
      </c>
      <c r="C25" s="171"/>
      <c r="D25" s="214">
        <v>364.93</v>
      </c>
      <c r="E25" s="214">
        <v>364.93</v>
      </c>
      <c r="F25" s="214">
        <v>364.93</v>
      </c>
      <c r="G25" s="214">
        <v>364.93</v>
      </c>
      <c r="H25" s="214">
        <v>364.93</v>
      </c>
      <c r="I25" s="214">
        <v>364.93</v>
      </c>
      <c r="J25" s="214">
        <v>364.93</v>
      </c>
      <c r="K25" s="214">
        <v>364.93</v>
      </c>
      <c r="L25" s="214">
        <v>364.93</v>
      </c>
      <c r="M25" s="214">
        <v>364.93</v>
      </c>
      <c r="N25" s="198"/>
    </row>
    <row r="26" spans="1:14" ht="13.5" customHeight="1" x14ac:dyDescent="0.2">
      <c r="A26" s="6">
        <v>44319</v>
      </c>
      <c r="B26" s="148" t="s">
        <v>1173</v>
      </c>
      <c r="C26" s="171"/>
      <c r="D26" s="214">
        <v>176.66</v>
      </c>
      <c r="E26" s="214">
        <v>176.66</v>
      </c>
      <c r="F26" s="214">
        <v>176.66</v>
      </c>
      <c r="G26" s="214">
        <v>176.66</v>
      </c>
      <c r="H26" s="214">
        <v>176.66</v>
      </c>
      <c r="I26" s="214">
        <v>176.66</v>
      </c>
      <c r="J26" s="214">
        <v>176.66</v>
      </c>
      <c r="K26" s="214">
        <v>176.66</v>
      </c>
      <c r="L26" s="214">
        <v>176.66</v>
      </c>
      <c r="M26" s="214">
        <v>176.66</v>
      </c>
      <c r="N26" s="198"/>
    </row>
    <row r="27" spans="1:14" x14ac:dyDescent="0.2">
      <c r="A27" s="6">
        <v>44316</v>
      </c>
      <c r="B27" s="148" t="s">
        <v>639</v>
      </c>
      <c r="C27" s="171"/>
      <c r="D27" s="214">
        <v>256.45</v>
      </c>
      <c r="E27" s="214">
        <v>256.5</v>
      </c>
      <c r="F27" s="214">
        <v>256.5</v>
      </c>
      <c r="G27" s="214">
        <v>256.5</v>
      </c>
      <c r="H27" s="214">
        <v>256.5</v>
      </c>
      <c r="I27" s="214">
        <v>256.5</v>
      </c>
      <c r="J27" s="214">
        <v>256.5</v>
      </c>
      <c r="K27" s="214">
        <v>256.5</v>
      </c>
      <c r="L27" s="214">
        <v>256.5</v>
      </c>
      <c r="M27" s="214">
        <v>256.5</v>
      </c>
      <c r="N27" s="202"/>
    </row>
    <row r="28" spans="1:14" x14ac:dyDescent="0.2">
      <c r="A28" s="6">
        <v>44316</v>
      </c>
      <c r="B28" s="148" t="s">
        <v>1172</v>
      </c>
      <c r="C28" s="171"/>
      <c r="D28" s="214">
        <v>204.41</v>
      </c>
      <c r="E28" s="214">
        <v>204.5</v>
      </c>
      <c r="F28" s="214">
        <v>204.5</v>
      </c>
      <c r="G28" s="214">
        <v>204.5</v>
      </c>
      <c r="H28" s="214">
        <v>204.5</v>
      </c>
      <c r="I28" s="214">
        <v>204.5</v>
      </c>
      <c r="J28" s="214">
        <v>204.5</v>
      </c>
      <c r="K28" s="214">
        <v>204.5</v>
      </c>
      <c r="L28" s="214">
        <v>204.5</v>
      </c>
      <c r="M28" s="214">
        <v>204.5</v>
      </c>
      <c r="N28" s="202"/>
    </row>
    <row r="29" spans="1:14" ht="13.5" customHeight="1" x14ac:dyDescent="0.2">
      <c r="A29" s="6">
        <v>44314</v>
      </c>
      <c r="B29" s="148" t="s">
        <v>1171</v>
      </c>
      <c r="C29" s="171"/>
      <c r="D29" s="214">
        <v>214.15</v>
      </c>
      <c r="E29" s="214">
        <v>214.15</v>
      </c>
      <c r="F29" s="214">
        <v>214.15</v>
      </c>
      <c r="G29" s="214">
        <v>214.15</v>
      </c>
      <c r="H29" s="214">
        <v>214.15</v>
      </c>
      <c r="I29" s="214">
        <v>214.15</v>
      </c>
      <c r="J29" s="214">
        <v>214.15</v>
      </c>
      <c r="K29" s="214">
        <v>214.15</v>
      </c>
      <c r="L29" s="214">
        <v>214.15</v>
      </c>
      <c r="M29" s="198"/>
      <c r="N29" s="198"/>
    </row>
    <row r="30" spans="1:14" ht="13.5" customHeight="1" x14ac:dyDescent="0.2">
      <c r="A30" s="6">
        <v>44312</v>
      </c>
      <c r="B30" s="148" t="s">
        <v>1074</v>
      </c>
      <c r="C30" s="171"/>
      <c r="D30" s="214">
        <v>613.33000000000004</v>
      </c>
      <c r="E30" s="214">
        <v>613.33000000000004</v>
      </c>
      <c r="F30" s="214">
        <v>613.33000000000004</v>
      </c>
      <c r="G30" s="198"/>
      <c r="H30" s="198"/>
      <c r="I30" s="198"/>
      <c r="J30" s="198"/>
      <c r="K30" s="198"/>
      <c r="L30" s="198"/>
      <c r="M30" s="198"/>
      <c r="N30" s="198"/>
    </row>
    <row r="31" spans="1:14" ht="13.5" customHeight="1" x14ac:dyDescent="0.2">
      <c r="A31" s="123">
        <v>44264</v>
      </c>
      <c r="B31" s="150" t="s">
        <v>1170</v>
      </c>
      <c r="C31" s="211"/>
      <c r="D31" s="216">
        <v>1509.44</v>
      </c>
      <c r="E31" s="216">
        <v>1509.44</v>
      </c>
      <c r="F31" s="198"/>
      <c r="G31" s="198"/>
      <c r="H31" s="198"/>
      <c r="I31" s="198"/>
      <c r="J31" s="198"/>
      <c r="K31" s="198"/>
      <c r="L31" s="198"/>
      <c r="M31" s="198"/>
      <c r="N31" s="198"/>
    </row>
    <row r="32" spans="1:14" ht="13.5" customHeight="1" x14ac:dyDescent="0.2">
      <c r="A32" s="6">
        <v>44241</v>
      </c>
      <c r="B32" s="148" t="s">
        <v>1169</v>
      </c>
      <c r="C32" s="171"/>
      <c r="D32" s="214">
        <v>718.16</v>
      </c>
      <c r="E32" s="198"/>
      <c r="F32" s="198"/>
      <c r="G32" s="198"/>
      <c r="H32" s="198"/>
      <c r="I32" s="198"/>
      <c r="J32" s="198"/>
      <c r="K32" s="198"/>
      <c r="L32" s="198"/>
      <c r="M32" s="198"/>
      <c r="N32" s="198"/>
    </row>
    <row r="33" spans="1:14" ht="13.5" customHeight="1" x14ac:dyDescent="0.2">
      <c r="A33" s="13">
        <v>44196</v>
      </c>
      <c r="B33" s="149" t="s">
        <v>1168</v>
      </c>
      <c r="C33" s="212" t="s">
        <v>877</v>
      </c>
      <c r="D33" s="216">
        <v>705.67</v>
      </c>
      <c r="E33" s="216">
        <v>705.66</v>
      </c>
      <c r="F33" s="216">
        <v>705.66</v>
      </c>
      <c r="G33" s="216">
        <v>705.66</v>
      </c>
      <c r="H33" s="216">
        <v>705.66</v>
      </c>
      <c r="I33" s="216">
        <v>705.66</v>
      </c>
      <c r="J33" s="216">
        <v>705.66</v>
      </c>
      <c r="K33" s="216">
        <v>705.66</v>
      </c>
      <c r="L33" s="198"/>
      <c r="M33" s="198"/>
      <c r="N33" s="198"/>
    </row>
    <row r="34" spans="1:14" ht="13.5" customHeight="1" x14ac:dyDescent="0.2">
      <c r="A34" s="6">
        <v>44195</v>
      </c>
      <c r="B34" s="148" t="s">
        <v>1167</v>
      </c>
      <c r="C34" s="171"/>
      <c r="D34" s="214">
        <v>161.08000000000001</v>
      </c>
      <c r="E34" s="214">
        <v>161.08000000000001</v>
      </c>
      <c r="F34" s="214">
        <v>161.08000000000001</v>
      </c>
      <c r="G34" s="214">
        <v>161.08000000000001</v>
      </c>
      <c r="H34" s="214">
        <v>161.08000000000001</v>
      </c>
      <c r="I34" s="214">
        <v>161.08000000000001</v>
      </c>
      <c r="J34" s="214">
        <v>161.08000000000001</v>
      </c>
      <c r="K34" s="214">
        <v>161.08000000000001</v>
      </c>
      <c r="L34" s="198"/>
      <c r="M34" s="198"/>
      <c r="N34" s="198"/>
    </row>
    <row r="35" spans="1:14" ht="13.5" customHeight="1" x14ac:dyDescent="0.2">
      <c r="A35" s="6">
        <v>44137</v>
      </c>
      <c r="B35" s="148" t="s">
        <v>1166</v>
      </c>
      <c r="C35" s="171" t="s">
        <v>811</v>
      </c>
      <c r="D35" s="214">
        <v>2841.93</v>
      </c>
      <c r="E35" s="214">
        <v>2841.93</v>
      </c>
      <c r="F35" s="214">
        <v>2841.93</v>
      </c>
      <c r="G35" s="214">
        <v>2841.93</v>
      </c>
      <c r="H35" s="214">
        <v>2841.93</v>
      </c>
      <c r="I35" s="214">
        <v>2841.93</v>
      </c>
      <c r="J35" s="214">
        <v>2841.93</v>
      </c>
      <c r="K35" s="214">
        <v>2841.93</v>
      </c>
      <c r="L35" s="214">
        <v>2841.93</v>
      </c>
      <c r="M35" s="214">
        <v>2841.93</v>
      </c>
      <c r="N35" s="198"/>
    </row>
    <row r="36" spans="1:14" ht="13.5" customHeight="1" x14ac:dyDescent="0.2">
      <c r="A36" s="148">
        <v>44120</v>
      </c>
      <c r="B36" s="148" t="s">
        <v>1165</v>
      </c>
      <c r="C36" s="214"/>
      <c r="D36" s="214">
        <v>467.17</v>
      </c>
      <c r="E36" s="214">
        <v>467.17</v>
      </c>
      <c r="F36" s="214">
        <v>467.17</v>
      </c>
      <c r="G36" s="214">
        <v>467.17</v>
      </c>
      <c r="H36" s="214">
        <v>467.17</v>
      </c>
      <c r="I36" s="214">
        <v>467.17</v>
      </c>
      <c r="J36" s="214"/>
      <c r="K36" s="214"/>
      <c r="L36" s="214"/>
      <c r="M36" s="198"/>
      <c r="N36" s="148"/>
    </row>
    <row r="37" spans="1:14" ht="13.5" customHeight="1" x14ac:dyDescent="0.2">
      <c r="A37" s="148">
        <v>44043</v>
      </c>
      <c r="B37" s="148" t="s">
        <v>1164</v>
      </c>
      <c r="C37" s="214" t="s">
        <v>694</v>
      </c>
      <c r="D37" s="214">
        <v>1495</v>
      </c>
      <c r="E37" s="214"/>
      <c r="F37" s="214"/>
      <c r="G37" s="214"/>
      <c r="H37" s="214"/>
      <c r="I37" s="214"/>
      <c r="J37" s="214"/>
      <c r="K37" s="214"/>
      <c r="L37" s="214"/>
      <c r="M37" s="198"/>
      <c r="N37" s="148"/>
    </row>
    <row r="38" spans="1:14" ht="14.25" customHeight="1" x14ac:dyDescent="0.2">
      <c r="A38" s="148" t="s">
        <v>237</v>
      </c>
      <c r="B38" s="148" t="s">
        <v>238</v>
      </c>
      <c r="C38" s="214"/>
      <c r="D38" s="214">
        <v>588.76</v>
      </c>
      <c r="E38" s="214">
        <v>600</v>
      </c>
      <c r="F38" s="214">
        <v>600</v>
      </c>
      <c r="G38" s="214">
        <v>600</v>
      </c>
      <c r="H38" s="214">
        <v>600</v>
      </c>
      <c r="I38" s="214">
        <v>600</v>
      </c>
      <c r="J38" s="214">
        <v>600</v>
      </c>
      <c r="K38" s="214">
        <v>600</v>
      </c>
      <c r="L38" s="214">
        <v>600</v>
      </c>
      <c r="M38" s="214">
        <v>600</v>
      </c>
      <c r="N38" s="214">
        <v>600</v>
      </c>
    </row>
    <row r="39" spans="1:14" ht="14.25" customHeight="1" x14ac:dyDescent="0.2">
      <c r="A39" s="148" t="s">
        <v>239</v>
      </c>
      <c r="B39" s="148" t="s">
        <v>148</v>
      </c>
      <c r="C39" s="214"/>
      <c r="D39" s="214">
        <v>1097.1300000000001</v>
      </c>
      <c r="E39" s="214">
        <v>1100</v>
      </c>
      <c r="F39" s="214">
        <v>1100</v>
      </c>
      <c r="G39" s="214">
        <v>1100</v>
      </c>
      <c r="H39" s="214">
        <v>1100</v>
      </c>
      <c r="I39" s="214">
        <v>1100</v>
      </c>
      <c r="J39" s="214">
        <v>1100</v>
      </c>
      <c r="K39" s="214">
        <v>1100</v>
      </c>
      <c r="L39" s="214">
        <v>1100</v>
      </c>
      <c r="M39" s="214">
        <v>1100</v>
      </c>
      <c r="N39" s="214">
        <v>1100</v>
      </c>
    </row>
    <row r="40" spans="1:14" ht="14.25" customHeight="1" x14ac:dyDescent="0.2">
      <c r="A40" s="148" t="s">
        <v>246</v>
      </c>
      <c r="B40" s="148" t="s">
        <v>141</v>
      </c>
      <c r="C40" s="214" t="s">
        <v>41</v>
      </c>
      <c r="D40" s="214">
        <v>2658</v>
      </c>
      <c r="E40" s="214">
        <v>2700</v>
      </c>
      <c r="F40" s="214">
        <v>2700</v>
      </c>
      <c r="G40" s="214">
        <v>2700</v>
      </c>
      <c r="H40" s="214">
        <v>2700</v>
      </c>
      <c r="I40" s="214">
        <v>2700</v>
      </c>
      <c r="J40" s="214">
        <v>2700</v>
      </c>
      <c r="K40" s="214">
        <v>2700</v>
      </c>
      <c r="L40" s="214">
        <v>2700</v>
      </c>
      <c r="M40" s="214">
        <v>2700</v>
      </c>
      <c r="N40" s="214">
        <v>2700</v>
      </c>
    </row>
    <row r="41" spans="1:14" ht="14.25" customHeight="1" thickBot="1" x14ac:dyDescent="0.25">
      <c r="A41" s="148" t="s">
        <v>246</v>
      </c>
      <c r="B41" s="148" t="s">
        <v>155</v>
      </c>
      <c r="C41" s="214" t="s">
        <v>40</v>
      </c>
      <c r="D41" s="214">
        <v>5162.47</v>
      </c>
      <c r="E41" s="214">
        <v>4000</v>
      </c>
      <c r="F41" s="214">
        <v>4000</v>
      </c>
      <c r="G41" s="214">
        <v>4000</v>
      </c>
      <c r="H41" s="214">
        <v>4000</v>
      </c>
      <c r="I41" s="214">
        <v>4000</v>
      </c>
      <c r="J41" s="214">
        <v>4000</v>
      </c>
      <c r="K41" s="214">
        <v>4000</v>
      </c>
      <c r="L41" s="214">
        <v>4000</v>
      </c>
      <c r="M41" s="214">
        <v>4000</v>
      </c>
      <c r="N41" s="214">
        <v>4000</v>
      </c>
    </row>
    <row r="42" spans="1:14" ht="14.25" customHeight="1" thickBot="1" x14ac:dyDescent="0.25">
      <c r="A42" s="21" t="s">
        <v>142</v>
      </c>
      <c r="B42" s="22" t="s">
        <v>343</v>
      </c>
      <c r="C42" s="22"/>
      <c r="D42" s="213">
        <f>SUM(D16:D41)</f>
        <v>31512.27</v>
      </c>
      <c r="E42" s="213">
        <f t="shared" ref="E42:N42" si="1">SUM(E16:E41)</f>
        <v>21622.309999999998</v>
      </c>
      <c r="F42" s="213">
        <f t="shared" si="1"/>
        <v>18613.23</v>
      </c>
      <c r="G42" s="213">
        <f t="shared" si="1"/>
        <v>13792.58</v>
      </c>
      <c r="H42" s="213">
        <f t="shared" si="1"/>
        <v>13792.58</v>
      </c>
      <c r="I42" s="213">
        <f t="shared" si="1"/>
        <v>13792.58</v>
      </c>
      <c r="J42" s="213">
        <f t="shared" si="1"/>
        <v>13325.41</v>
      </c>
      <c r="K42" s="213">
        <f t="shared" si="1"/>
        <v>13325.41</v>
      </c>
      <c r="L42" s="213">
        <f t="shared" si="1"/>
        <v>12458.67</v>
      </c>
      <c r="M42" s="213">
        <f t="shared" si="1"/>
        <v>12244.52</v>
      </c>
      <c r="N42" s="213">
        <f t="shared" si="1"/>
        <v>8400</v>
      </c>
    </row>
    <row r="43" spans="1:14" ht="14.2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4.25" customHeight="1" x14ac:dyDescent="0.2">
      <c r="A44" s="199" t="s">
        <v>0</v>
      </c>
      <c r="B44" s="199" t="s">
        <v>113</v>
      </c>
      <c r="C44" s="199" t="s">
        <v>1</v>
      </c>
      <c r="D44" s="200" t="s">
        <v>302</v>
      </c>
      <c r="E44" s="200" t="s">
        <v>303</v>
      </c>
      <c r="F44" s="200" t="s">
        <v>304</v>
      </c>
      <c r="G44" s="200" t="s">
        <v>2</v>
      </c>
      <c r="H44" s="200" t="s">
        <v>114</v>
      </c>
      <c r="I44" s="200" t="s">
        <v>197</v>
      </c>
      <c r="J44" s="200" t="s">
        <v>296</v>
      </c>
      <c r="K44" s="200" t="s">
        <v>297</v>
      </c>
      <c r="L44" s="200" t="s">
        <v>298</v>
      </c>
      <c r="M44" s="200" t="s">
        <v>299</v>
      </c>
      <c r="N44" s="200" t="s">
        <v>300</v>
      </c>
    </row>
    <row r="45" spans="1:14" ht="14.25" customHeight="1" x14ac:dyDescent="0.2">
      <c r="A45" s="221"/>
      <c r="B45" s="222"/>
      <c r="C45" s="223"/>
      <c r="D45" s="224"/>
      <c r="E45" s="224"/>
      <c r="F45" s="224"/>
      <c r="G45" s="224"/>
      <c r="H45" s="224"/>
      <c r="I45" s="224"/>
      <c r="J45" s="224"/>
      <c r="K45" s="224"/>
      <c r="L45" s="221"/>
      <c r="M45" s="222"/>
      <c r="N45" s="223"/>
    </row>
    <row r="46" spans="1:14" ht="14.25" customHeight="1" x14ac:dyDescent="0.2">
      <c r="A46" s="221">
        <v>44405</v>
      </c>
      <c r="B46" s="222" t="s">
        <v>1197</v>
      </c>
      <c r="C46" s="223"/>
      <c r="D46" s="224">
        <v>809.93</v>
      </c>
      <c r="E46" s="224"/>
      <c r="F46" s="224"/>
      <c r="G46" s="224"/>
      <c r="H46" s="224"/>
      <c r="I46" s="224"/>
      <c r="J46" s="224"/>
      <c r="K46" s="224"/>
      <c r="L46" s="221"/>
      <c r="M46" s="222"/>
      <c r="N46" s="223"/>
    </row>
    <row r="47" spans="1:14" ht="14.25" customHeight="1" x14ac:dyDescent="0.2">
      <c r="A47" s="221">
        <v>44396</v>
      </c>
      <c r="B47" s="222" t="s">
        <v>1194</v>
      </c>
      <c r="C47" s="223"/>
      <c r="D47" s="224">
        <v>916.7</v>
      </c>
      <c r="E47" s="224">
        <v>916.7</v>
      </c>
      <c r="F47" s="224">
        <v>916.7</v>
      </c>
      <c r="G47" s="224">
        <v>916.7</v>
      </c>
      <c r="H47" s="224">
        <v>916.7</v>
      </c>
      <c r="I47" s="224">
        <v>916.7</v>
      </c>
      <c r="J47" s="224"/>
      <c r="K47" s="224"/>
      <c r="L47" s="221"/>
      <c r="M47" s="222"/>
      <c r="N47" s="223"/>
    </row>
    <row r="48" spans="1:14" ht="14.25" customHeight="1" x14ac:dyDescent="0.2">
      <c r="A48" s="221">
        <v>44394</v>
      </c>
      <c r="B48" s="222" t="s">
        <v>1193</v>
      </c>
      <c r="C48" s="223"/>
      <c r="D48" s="224">
        <v>1727</v>
      </c>
      <c r="E48" s="224"/>
      <c r="F48" s="224"/>
      <c r="G48" s="224"/>
      <c r="H48" s="224"/>
      <c r="I48" s="224"/>
      <c r="J48" s="224"/>
      <c r="K48" s="224"/>
      <c r="L48" s="221"/>
      <c r="M48" s="222"/>
      <c r="N48" s="223"/>
    </row>
    <row r="49" spans="1:14" ht="14.25" customHeight="1" x14ac:dyDescent="0.2">
      <c r="A49" s="221">
        <v>44392</v>
      </c>
      <c r="B49" s="222" t="s">
        <v>1192</v>
      </c>
      <c r="C49" s="223"/>
      <c r="D49" s="224">
        <v>5540.4</v>
      </c>
      <c r="E49" s="224"/>
      <c r="F49" s="224"/>
      <c r="G49" s="224"/>
      <c r="H49" s="224"/>
      <c r="I49" s="224"/>
      <c r="J49" s="224"/>
      <c r="K49" s="224"/>
      <c r="L49" s="221"/>
      <c r="M49" s="222"/>
      <c r="N49" s="223"/>
    </row>
    <row r="50" spans="1:14" ht="14.25" customHeight="1" x14ac:dyDescent="0.2">
      <c r="A50" s="221">
        <v>44392</v>
      </c>
      <c r="B50" s="222" t="s">
        <v>447</v>
      </c>
      <c r="C50" s="223"/>
      <c r="D50" s="224">
        <v>1066.68</v>
      </c>
      <c r="E50" s="224">
        <v>1066.68</v>
      </c>
      <c r="F50" s="224">
        <v>1066.68</v>
      </c>
      <c r="G50" s="224"/>
      <c r="H50" s="224"/>
      <c r="I50" s="224"/>
      <c r="J50" s="224"/>
      <c r="K50" s="224"/>
      <c r="L50" s="221"/>
      <c r="M50" s="222"/>
      <c r="N50" s="223"/>
    </row>
    <row r="51" spans="1:14" ht="14.25" customHeight="1" x14ac:dyDescent="0.2">
      <c r="A51" s="221">
        <v>44387</v>
      </c>
      <c r="B51" s="222" t="s">
        <v>94</v>
      </c>
      <c r="C51" s="223"/>
      <c r="D51" s="224">
        <v>531.67999999999995</v>
      </c>
      <c r="E51" s="224">
        <v>531.67999999999995</v>
      </c>
      <c r="F51" s="224">
        <v>531.67999999999995</v>
      </c>
      <c r="G51" s="224"/>
      <c r="H51" s="224"/>
      <c r="I51" s="224"/>
      <c r="J51" s="224"/>
      <c r="K51" s="224"/>
      <c r="L51" s="221"/>
      <c r="M51" s="222"/>
      <c r="N51" s="223"/>
    </row>
    <row r="52" spans="1:14" ht="14.25" customHeight="1" x14ac:dyDescent="0.2">
      <c r="A52" s="221">
        <v>44387</v>
      </c>
      <c r="B52" s="222" t="s">
        <v>914</v>
      </c>
      <c r="C52" s="223"/>
      <c r="D52" s="224">
        <v>990</v>
      </c>
      <c r="E52" s="224"/>
      <c r="F52" s="224"/>
      <c r="G52" s="224"/>
      <c r="H52" s="224"/>
      <c r="I52" s="224"/>
      <c r="J52" s="224"/>
      <c r="K52" s="224"/>
      <c r="L52" s="221"/>
      <c r="M52" s="222"/>
      <c r="N52" s="223"/>
    </row>
    <row r="53" spans="1:14" ht="14.25" customHeight="1" x14ac:dyDescent="0.2">
      <c r="A53" s="221">
        <v>44385</v>
      </c>
      <c r="B53" s="222" t="s">
        <v>1191</v>
      </c>
      <c r="C53" s="223"/>
      <c r="D53" s="224">
        <v>1734</v>
      </c>
      <c r="E53" s="198"/>
      <c r="F53" s="198"/>
      <c r="G53" s="198"/>
      <c r="H53" s="198"/>
      <c r="I53" s="198"/>
      <c r="J53" s="198"/>
      <c r="K53" s="198"/>
      <c r="L53" s="198"/>
      <c r="M53" s="198"/>
      <c r="N53" s="198"/>
    </row>
    <row r="54" spans="1:14" ht="14.25" customHeight="1" x14ac:dyDescent="0.2">
      <c r="A54" s="221">
        <v>44322</v>
      </c>
      <c r="B54" s="222" t="s">
        <v>1017</v>
      </c>
      <c r="C54" s="223"/>
      <c r="D54" s="224">
        <v>910</v>
      </c>
      <c r="E54" s="198"/>
      <c r="F54" s="198"/>
      <c r="G54" s="198"/>
      <c r="H54" s="198"/>
      <c r="I54" s="198"/>
      <c r="J54" s="198"/>
      <c r="K54" s="198"/>
      <c r="L54" s="198"/>
      <c r="M54" s="198"/>
      <c r="N54" s="198"/>
    </row>
    <row r="55" spans="1:14" ht="14.25" customHeight="1" x14ac:dyDescent="0.2">
      <c r="A55" s="221">
        <v>44187</v>
      </c>
      <c r="B55" s="222" t="s">
        <v>1190</v>
      </c>
      <c r="C55" s="223"/>
      <c r="D55" s="224">
        <v>708.75</v>
      </c>
      <c r="E55" s="224">
        <v>708.75</v>
      </c>
      <c r="F55" s="224">
        <v>708.75</v>
      </c>
      <c r="G55" s="224">
        <v>708.75</v>
      </c>
      <c r="H55" s="224">
        <v>708.75</v>
      </c>
      <c r="I55" s="224">
        <v>708.75</v>
      </c>
      <c r="J55" s="224">
        <v>708.75</v>
      </c>
      <c r="K55" s="224">
        <v>708.75</v>
      </c>
      <c r="L55" s="198"/>
      <c r="M55" s="198"/>
      <c r="N55" s="198"/>
    </row>
    <row r="56" spans="1:14" ht="14.25" customHeight="1" x14ac:dyDescent="0.2">
      <c r="A56" s="221">
        <v>44143</v>
      </c>
      <c r="B56" s="225" t="s">
        <v>844</v>
      </c>
      <c r="C56" s="223"/>
      <c r="D56" s="224"/>
      <c r="E56" s="198"/>
      <c r="F56" s="198"/>
      <c r="G56" s="198"/>
      <c r="H56" s="198"/>
      <c r="I56" s="198"/>
      <c r="J56" s="198"/>
      <c r="K56" s="198"/>
      <c r="L56" s="198"/>
      <c r="M56" s="198"/>
      <c r="N56" s="198"/>
    </row>
    <row r="57" spans="1:14" ht="14.25" customHeight="1" x14ac:dyDescent="0.2">
      <c r="A57" s="221">
        <v>44129</v>
      </c>
      <c r="B57" s="222" t="s">
        <v>1189</v>
      </c>
      <c r="C57" s="223"/>
      <c r="D57" s="224">
        <v>665.83</v>
      </c>
      <c r="E57" s="224">
        <v>665.83</v>
      </c>
      <c r="F57" s="224">
        <v>665.83</v>
      </c>
      <c r="G57" s="224">
        <v>665.83</v>
      </c>
      <c r="H57" s="224">
        <v>665.83</v>
      </c>
      <c r="I57" s="224">
        <v>665.83</v>
      </c>
      <c r="J57" s="198"/>
      <c r="K57" s="198"/>
      <c r="L57" s="198"/>
      <c r="M57" s="198"/>
      <c r="N57" s="198"/>
    </row>
    <row r="58" spans="1:14" ht="14.25" customHeight="1" x14ac:dyDescent="0.2">
      <c r="A58" s="221">
        <v>44045</v>
      </c>
      <c r="B58" s="223" t="s">
        <v>709</v>
      </c>
      <c r="C58" s="226"/>
      <c r="D58" s="224">
        <v>523.16</v>
      </c>
      <c r="E58" s="224">
        <v>523.86</v>
      </c>
      <c r="F58" s="224">
        <v>523.86</v>
      </c>
      <c r="G58" s="224">
        <v>523.86</v>
      </c>
      <c r="H58" s="224">
        <v>523.86</v>
      </c>
      <c r="I58" s="224">
        <v>523.86</v>
      </c>
      <c r="J58" s="224">
        <v>523.86</v>
      </c>
      <c r="K58" s="224">
        <v>523.86</v>
      </c>
      <c r="L58" s="224">
        <v>523.86</v>
      </c>
      <c r="M58" s="224">
        <v>523.86</v>
      </c>
      <c r="N58" s="224">
        <v>523.86</v>
      </c>
    </row>
    <row r="59" spans="1:14" ht="14.25" customHeight="1" thickBot="1" x14ac:dyDescent="0.25">
      <c r="A59" s="218" t="s">
        <v>282</v>
      </c>
      <c r="B59" s="219" t="s">
        <v>99</v>
      </c>
      <c r="C59" s="219"/>
      <c r="D59" s="213">
        <f>SUM(D46:D58)</f>
        <v>16124.13</v>
      </c>
      <c r="E59" s="220">
        <f t="shared" ref="E59:N59" si="2">SUM(E46:E58)</f>
        <v>4413.5</v>
      </c>
      <c r="F59" s="220">
        <f t="shared" si="2"/>
        <v>4413.5</v>
      </c>
      <c r="G59" s="220">
        <f t="shared" si="2"/>
        <v>2815.1400000000003</v>
      </c>
      <c r="H59" s="220">
        <f t="shared" si="2"/>
        <v>2815.1400000000003</v>
      </c>
      <c r="I59" s="220">
        <f t="shared" si="2"/>
        <v>2815.1400000000003</v>
      </c>
      <c r="J59" s="220">
        <f t="shared" si="2"/>
        <v>1232.6100000000001</v>
      </c>
      <c r="K59" s="220">
        <f t="shared" si="2"/>
        <v>1232.6100000000001</v>
      </c>
      <c r="L59" s="220">
        <f t="shared" si="2"/>
        <v>523.86</v>
      </c>
      <c r="M59" s="220">
        <f t="shared" si="2"/>
        <v>523.86</v>
      </c>
      <c r="N59" s="220">
        <f t="shared" si="2"/>
        <v>523.86</v>
      </c>
    </row>
    <row r="60" spans="1:14" ht="14.25" customHeight="1" x14ac:dyDescent="0.2">
      <c r="A60" s="62"/>
      <c r="B60" s="62"/>
      <c r="C60" s="6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4.25" customHeight="1" x14ac:dyDescent="0.2">
      <c r="A61" s="1" t="s">
        <v>0</v>
      </c>
      <c r="B61" s="1" t="s">
        <v>113</v>
      </c>
      <c r="C61" s="1" t="s">
        <v>1</v>
      </c>
      <c r="D61" s="200" t="s">
        <v>302</v>
      </c>
      <c r="E61" s="200" t="s">
        <v>303</v>
      </c>
      <c r="F61" s="200" t="s">
        <v>304</v>
      </c>
      <c r="G61" s="200" t="s">
        <v>2</v>
      </c>
      <c r="H61" s="200" t="s">
        <v>114</v>
      </c>
      <c r="I61" s="200" t="s">
        <v>197</v>
      </c>
      <c r="J61" s="200" t="s">
        <v>296</v>
      </c>
      <c r="K61" s="200" t="s">
        <v>297</v>
      </c>
      <c r="L61" s="200" t="s">
        <v>298</v>
      </c>
      <c r="M61" s="200" t="s">
        <v>299</v>
      </c>
      <c r="N61" s="200" t="s">
        <v>300</v>
      </c>
    </row>
    <row r="62" spans="1:14" ht="14.25" customHeight="1" x14ac:dyDescent="0.2">
      <c r="A62" s="137"/>
      <c r="B62" s="137"/>
      <c r="C62" s="137"/>
      <c r="D62" s="230"/>
      <c r="E62" s="198"/>
      <c r="F62" s="198"/>
      <c r="G62" s="198"/>
      <c r="H62" s="198"/>
      <c r="I62" s="198"/>
      <c r="J62" s="198"/>
      <c r="K62" s="198"/>
      <c r="L62" s="198"/>
      <c r="M62" s="198"/>
      <c r="N62" s="198"/>
    </row>
    <row r="63" spans="1:14" ht="14.25" customHeight="1" x14ac:dyDescent="0.2">
      <c r="A63" s="137">
        <v>44395</v>
      </c>
      <c r="B63" s="137" t="s">
        <v>716</v>
      </c>
      <c r="C63" s="137"/>
      <c r="D63" s="230">
        <v>4056.68</v>
      </c>
      <c r="E63" s="230">
        <v>4056.68</v>
      </c>
      <c r="F63" s="230">
        <v>4056.68</v>
      </c>
      <c r="G63" s="198"/>
      <c r="H63" s="198"/>
      <c r="I63" s="198"/>
      <c r="J63" s="198"/>
      <c r="K63" s="198"/>
      <c r="L63" s="198"/>
      <c r="M63" s="198"/>
      <c r="N63" s="198"/>
    </row>
    <row r="64" spans="1:14" ht="14.25" customHeight="1" x14ac:dyDescent="0.2">
      <c r="A64" s="137">
        <v>44321</v>
      </c>
      <c r="B64" s="137" t="s">
        <v>1188</v>
      </c>
      <c r="C64" s="137"/>
      <c r="D64" s="230">
        <v>530</v>
      </c>
      <c r="E64" s="198"/>
      <c r="F64" s="198"/>
      <c r="G64" s="198"/>
      <c r="H64" s="198"/>
      <c r="I64" s="198"/>
      <c r="J64" s="198"/>
      <c r="K64" s="198"/>
      <c r="L64" s="198"/>
      <c r="M64" s="198"/>
      <c r="N64" s="198"/>
    </row>
    <row r="65" spans="1:14" ht="14.25" customHeight="1" thickBot="1" x14ac:dyDescent="0.25">
      <c r="A65" s="137">
        <v>44254</v>
      </c>
      <c r="B65" s="10" t="s">
        <v>1187</v>
      </c>
      <c r="C65" s="10"/>
      <c r="D65" s="230">
        <v>426.24</v>
      </c>
      <c r="E65" s="198"/>
      <c r="F65" s="198"/>
      <c r="G65" s="198"/>
      <c r="H65" s="198"/>
      <c r="I65" s="198"/>
      <c r="J65" s="198"/>
      <c r="K65" s="198"/>
      <c r="L65" s="198"/>
      <c r="M65" s="198"/>
      <c r="N65" s="198"/>
    </row>
    <row r="66" spans="1:14" ht="14.25" customHeight="1" thickBot="1" x14ac:dyDescent="0.25">
      <c r="A66" s="21" t="s">
        <v>1023</v>
      </c>
      <c r="B66" s="22" t="s">
        <v>105</v>
      </c>
      <c r="C66" s="22"/>
      <c r="D66" s="213">
        <f>SUM(D62:D65)</f>
        <v>5012.92</v>
      </c>
      <c r="E66" s="71">
        <f t="shared" ref="E66:N66" si="3">SUM(E62:E65)</f>
        <v>4056.68</v>
      </c>
      <c r="F66" s="71">
        <f t="shared" si="3"/>
        <v>4056.68</v>
      </c>
      <c r="G66" s="71">
        <f t="shared" si="3"/>
        <v>0</v>
      </c>
      <c r="H66" s="71">
        <f t="shared" si="3"/>
        <v>0</v>
      </c>
      <c r="I66" s="71">
        <f t="shared" si="3"/>
        <v>0</v>
      </c>
      <c r="J66" s="71">
        <f t="shared" si="3"/>
        <v>0</v>
      </c>
      <c r="K66" s="71">
        <f t="shared" si="3"/>
        <v>0</v>
      </c>
      <c r="L66" s="71">
        <f t="shared" si="3"/>
        <v>0</v>
      </c>
      <c r="M66" s="71">
        <f t="shared" si="3"/>
        <v>0</v>
      </c>
      <c r="N66" s="71">
        <f t="shared" si="3"/>
        <v>0</v>
      </c>
    </row>
    <row r="67" spans="1:14" ht="14.2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ht="14.25" customHeight="1" x14ac:dyDescent="0.2">
      <c r="A68" s="1" t="s">
        <v>0</v>
      </c>
      <c r="B68" s="1"/>
      <c r="C68" s="1"/>
      <c r="D68" s="200" t="s">
        <v>302</v>
      </c>
      <c r="E68" s="200" t="s">
        <v>303</v>
      </c>
      <c r="F68" s="200" t="s">
        <v>304</v>
      </c>
      <c r="G68" s="200" t="s">
        <v>2</v>
      </c>
      <c r="H68" s="200" t="s">
        <v>114</v>
      </c>
      <c r="I68" s="200" t="s">
        <v>197</v>
      </c>
      <c r="J68" s="200" t="s">
        <v>296</v>
      </c>
      <c r="K68" s="200" t="s">
        <v>297</v>
      </c>
      <c r="L68" s="200" t="s">
        <v>298</v>
      </c>
      <c r="M68" s="200" t="s">
        <v>299</v>
      </c>
      <c r="N68" s="200" t="s">
        <v>300</v>
      </c>
    </row>
    <row r="69" spans="1:14" ht="14.25" customHeight="1" x14ac:dyDescent="0.2">
      <c r="A69" s="1"/>
      <c r="B69" s="157" t="s">
        <v>194</v>
      </c>
      <c r="C69" s="1"/>
      <c r="D69" s="198">
        <v>23903.94</v>
      </c>
      <c r="E69" s="198"/>
      <c r="F69" s="198"/>
      <c r="G69" s="198"/>
      <c r="H69" s="198"/>
      <c r="I69" s="198"/>
      <c r="J69" s="198"/>
      <c r="K69" s="198"/>
      <c r="L69" s="198"/>
      <c r="M69" s="198"/>
      <c r="N69" s="198"/>
    </row>
    <row r="70" spans="1:14" ht="14.25" customHeight="1" x14ac:dyDescent="0.2">
      <c r="A70" s="102"/>
      <c r="B70" s="207" t="s">
        <v>106</v>
      </c>
      <c r="C70" s="205"/>
      <c r="D70" s="198">
        <v>975.31</v>
      </c>
      <c r="E70" s="198"/>
      <c r="F70" s="198"/>
      <c r="G70" s="198"/>
      <c r="H70" s="198"/>
      <c r="I70" s="198"/>
      <c r="J70" s="198"/>
      <c r="K70" s="198"/>
      <c r="L70" s="198"/>
      <c r="M70" s="198"/>
      <c r="N70" s="198"/>
    </row>
    <row r="71" spans="1:14" ht="14.25" customHeight="1" x14ac:dyDescent="0.2">
      <c r="A71" s="102"/>
      <c r="B71" s="208" t="s">
        <v>674</v>
      </c>
      <c r="C71" s="205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</row>
    <row r="72" spans="1:14" ht="14.25" customHeight="1" x14ac:dyDescent="0.2">
      <c r="A72" s="6"/>
      <c r="B72" s="206" t="s">
        <v>1093</v>
      </c>
      <c r="C72" s="11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</row>
    <row r="73" spans="1:14" ht="14.25" customHeight="1" x14ac:dyDescent="0.2">
      <c r="A73" s="6"/>
      <c r="B73" s="11" t="s">
        <v>195</v>
      </c>
      <c r="C73" s="11"/>
      <c r="D73" s="198">
        <v>788.5</v>
      </c>
      <c r="E73" s="198"/>
      <c r="F73" s="198"/>
      <c r="G73" s="198"/>
      <c r="H73" s="198"/>
      <c r="I73" s="198"/>
      <c r="J73" s="198"/>
      <c r="K73" s="198"/>
      <c r="L73" s="198"/>
      <c r="M73" s="198"/>
      <c r="N73" s="198"/>
    </row>
    <row r="74" spans="1:14" ht="14.25" customHeight="1" x14ac:dyDescent="0.2">
      <c r="A74" s="6"/>
      <c r="B74" s="11" t="s">
        <v>1198</v>
      </c>
      <c r="C74" s="11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</row>
    <row r="75" spans="1:14" ht="14.25" customHeight="1" x14ac:dyDescent="0.2">
      <c r="A75" s="6"/>
      <c r="B75" s="11" t="s">
        <v>385</v>
      </c>
      <c r="C75" s="11"/>
      <c r="D75" s="198">
        <v>165.59</v>
      </c>
      <c r="E75" s="198"/>
      <c r="F75" s="198"/>
      <c r="G75" s="198"/>
      <c r="H75" s="198"/>
      <c r="I75" s="198"/>
      <c r="J75" s="198"/>
      <c r="K75" s="198"/>
      <c r="L75" s="198"/>
      <c r="M75" s="198"/>
      <c r="N75" s="198"/>
    </row>
    <row r="76" spans="1:14" ht="14.25" customHeight="1" x14ac:dyDescent="0.2">
      <c r="A76" s="6"/>
      <c r="B76" s="11" t="s">
        <v>1199</v>
      </c>
      <c r="C76" s="11"/>
      <c r="D76" s="198">
        <v>66.94</v>
      </c>
      <c r="E76" s="198"/>
      <c r="F76" s="198"/>
      <c r="G76" s="198"/>
      <c r="H76" s="198"/>
      <c r="I76" s="198"/>
      <c r="J76" s="198"/>
      <c r="K76" s="198"/>
      <c r="L76" s="198"/>
      <c r="M76" s="198"/>
      <c r="N76" s="198"/>
    </row>
    <row r="77" spans="1:14" ht="14.25" customHeight="1" x14ac:dyDescent="0.2">
      <c r="A77" s="6"/>
      <c r="B77" s="11" t="s">
        <v>1094</v>
      </c>
      <c r="C77" s="11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</row>
    <row r="78" spans="1:14" ht="14.25" customHeight="1" thickBot="1" x14ac:dyDescent="0.25">
      <c r="A78" s="6"/>
      <c r="B78" s="11" t="s">
        <v>675</v>
      </c>
      <c r="C78" s="11"/>
      <c r="D78" s="198">
        <v>57.38</v>
      </c>
      <c r="E78" s="198"/>
      <c r="F78" s="198"/>
      <c r="G78" s="198"/>
      <c r="H78" s="198"/>
      <c r="I78" s="198"/>
      <c r="J78" s="198"/>
      <c r="K78" s="198"/>
      <c r="L78" s="198"/>
      <c r="M78" s="198"/>
      <c r="N78" s="198"/>
    </row>
    <row r="79" spans="1:14" ht="14.25" customHeight="1" thickBot="1" x14ac:dyDescent="0.25">
      <c r="A79" s="21"/>
      <c r="B79" s="22" t="s">
        <v>108</v>
      </c>
      <c r="C79" s="22"/>
      <c r="D79" s="71">
        <f t="shared" ref="D79:N79" si="4">SUM(D69:D78)</f>
        <v>25957.66</v>
      </c>
      <c r="E79" s="71">
        <f t="shared" si="4"/>
        <v>0</v>
      </c>
      <c r="F79" s="71">
        <f t="shared" si="4"/>
        <v>0</v>
      </c>
      <c r="G79" s="71">
        <f t="shared" si="4"/>
        <v>0</v>
      </c>
      <c r="H79" s="71">
        <f t="shared" si="4"/>
        <v>0</v>
      </c>
      <c r="I79" s="71">
        <f t="shared" si="4"/>
        <v>0</v>
      </c>
      <c r="J79" s="71">
        <f t="shared" si="4"/>
        <v>0</v>
      </c>
      <c r="K79" s="71">
        <f t="shared" si="4"/>
        <v>0</v>
      </c>
      <c r="L79" s="71">
        <f t="shared" si="4"/>
        <v>0</v>
      </c>
      <c r="M79" s="71">
        <f t="shared" si="4"/>
        <v>0</v>
      </c>
      <c r="N79" s="71">
        <f t="shared" si="4"/>
        <v>0</v>
      </c>
    </row>
    <row r="80" spans="1:14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4.25" customHeight="1" x14ac:dyDescent="0.25">
      <c r="A81" s="2"/>
      <c r="B81" s="2"/>
      <c r="C81" s="38" t="s">
        <v>109</v>
      </c>
      <c r="D81" s="60">
        <f>D59+D66+D79+D42+D13</f>
        <v>89899.73</v>
      </c>
      <c r="E81" s="60">
        <f t="shared" ref="E81:N81" si="5">E59+E66+E79+E42+E13</f>
        <v>36872.92</v>
      </c>
      <c r="F81" s="60">
        <f t="shared" si="5"/>
        <v>29928.16</v>
      </c>
      <c r="G81" s="60">
        <f t="shared" si="5"/>
        <v>18792.47</v>
      </c>
      <c r="H81" s="60">
        <f t="shared" si="5"/>
        <v>18792.47</v>
      </c>
      <c r="I81" s="60">
        <f t="shared" si="5"/>
        <v>18792.47</v>
      </c>
      <c r="J81" s="60">
        <f t="shared" si="5"/>
        <v>16742.77</v>
      </c>
      <c r="K81" s="60">
        <f t="shared" si="5"/>
        <v>16742.77</v>
      </c>
      <c r="L81" s="60">
        <f t="shared" si="5"/>
        <v>15167.28</v>
      </c>
      <c r="M81" s="60">
        <f t="shared" si="5"/>
        <v>14953.130000000001</v>
      </c>
      <c r="N81" s="60">
        <f t="shared" si="5"/>
        <v>10337.19</v>
      </c>
    </row>
    <row r="82" spans="1:14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4.25" customHeight="1" x14ac:dyDescent="0.2">
      <c r="A83" s="2"/>
      <c r="B83" s="2"/>
      <c r="C83" s="2" t="s">
        <v>110</v>
      </c>
      <c r="D83" s="58">
        <f>D13-D3-D4</f>
        <v>9562.75</v>
      </c>
      <c r="E83" s="58">
        <f t="shared" ref="E83:N83" si="6">E13-E3-E4</f>
        <v>6780.43</v>
      </c>
      <c r="F83" s="58">
        <f t="shared" si="6"/>
        <v>2844.75</v>
      </c>
      <c r="G83" s="58">
        <f t="shared" si="6"/>
        <v>2184.75</v>
      </c>
      <c r="H83" s="58">
        <f t="shared" si="6"/>
        <v>2184.75</v>
      </c>
      <c r="I83" s="58">
        <f t="shared" si="6"/>
        <v>2184.75</v>
      </c>
      <c r="J83" s="58">
        <f t="shared" si="6"/>
        <v>2184.75</v>
      </c>
      <c r="K83" s="58">
        <f t="shared" si="6"/>
        <v>2184.75</v>
      </c>
      <c r="L83" s="58">
        <f t="shared" si="6"/>
        <v>2184.75</v>
      </c>
      <c r="M83" s="58">
        <f t="shared" si="6"/>
        <v>2184.75</v>
      </c>
      <c r="N83" s="58">
        <f t="shared" si="6"/>
        <v>1413.33</v>
      </c>
    </row>
    <row r="84" spans="1:14" ht="14.25" customHeight="1" x14ac:dyDescent="0.2">
      <c r="A84" s="2"/>
      <c r="B84" s="2"/>
      <c r="C84" s="2" t="s">
        <v>111</v>
      </c>
      <c r="D84" s="49">
        <f>D4+D23+D31+D33+D59+600</f>
        <v>20858.86</v>
      </c>
      <c r="E84" s="49">
        <f t="shared" ref="E84:N84" si="7">E4+E23+E31+E33+E59+600</f>
        <v>8728.24</v>
      </c>
      <c r="F84" s="49">
        <f t="shared" si="7"/>
        <v>5719.16</v>
      </c>
      <c r="G84" s="49">
        <f t="shared" si="7"/>
        <v>4120.8</v>
      </c>
      <c r="H84" s="49">
        <f t="shared" si="7"/>
        <v>4120.8</v>
      </c>
      <c r="I84" s="49">
        <f t="shared" si="7"/>
        <v>4120.8</v>
      </c>
      <c r="J84" s="49">
        <f t="shared" si="7"/>
        <v>2538.27</v>
      </c>
      <c r="K84" s="49">
        <f t="shared" si="7"/>
        <v>2538.27</v>
      </c>
      <c r="L84" s="49">
        <f t="shared" si="7"/>
        <v>1123.8600000000001</v>
      </c>
      <c r="M84" s="49">
        <f t="shared" si="7"/>
        <v>1123.8600000000001</v>
      </c>
      <c r="N84" s="49">
        <f t="shared" si="7"/>
        <v>1123.8600000000001</v>
      </c>
    </row>
    <row r="85" spans="1:14" ht="14.25" customHeight="1" x14ac:dyDescent="0.2">
      <c r="A85" s="2"/>
      <c r="B85" s="2"/>
      <c r="C85" s="2" t="s">
        <v>1163</v>
      </c>
      <c r="D85" s="18">
        <f>D66</f>
        <v>5012.92</v>
      </c>
      <c r="E85" s="18">
        <f t="shared" ref="E85:N85" si="8">E66</f>
        <v>4056.68</v>
      </c>
      <c r="F85" s="18">
        <f t="shared" si="8"/>
        <v>4056.68</v>
      </c>
      <c r="G85" s="18">
        <f t="shared" si="8"/>
        <v>0</v>
      </c>
      <c r="H85" s="18">
        <f t="shared" si="8"/>
        <v>0</v>
      </c>
      <c r="I85" s="18">
        <f t="shared" si="8"/>
        <v>0</v>
      </c>
      <c r="J85" s="18">
        <f t="shared" si="8"/>
        <v>0</v>
      </c>
      <c r="K85" s="18">
        <f t="shared" si="8"/>
        <v>0</v>
      </c>
      <c r="L85" s="18">
        <f t="shared" si="8"/>
        <v>0</v>
      </c>
      <c r="M85" s="18">
        <f t="shared" si="8"/>
        <v>0</v>
      </c>
      <c r="N85" s="18">
        <f t="shared" si="8"/>
        <v>0</v>
      </c>
    </row>
    <row r="86" spans="1:14" ht="18" x14ac:dyDescent="0.25">
      <c r="A86" s="2"/>
      <c r="B86" s="2"/>
      <c r="C86" s="40" t="s">
        <v>112</v>
      </c>
      <c r="D86" s="61">
        <f t="shared" ref="D86:N86" si="9">D81-D83-D84-D85</f>
        <v>54465.2</v>
      </c>
      <c r="E86" s="61">
        <f t="shared" si="9"/>
        <v>17307.57</v>
      </c>
      <c r="F86" s="61">
        <f t="shared" si="9"/>
        <v>17307.57</v>
      </c>
      <c r="G86" s="61">
        <f t="shared" si="9"/>
        <v>12486.920000000002</v>
      </c>
      <c r="H86" s="61">
        <f t="shared" si="9"/>
        <v>12486.920000000002</v>
      </c>
      <c r="I86" s="61">
        <f t="shared" si="9"/>
        <v>12486.920000000002</v>
      </c>
      <c r="J86" s="61">
        <f t="shared" si="9"/>
        <v>12019.75</v>
      </c>
      <c r="K86" s="61">
        <f t="shared" si="9"/>
        <v>12019.75</v>
      </c>
      <c r="L86" s="61">
        <f t="shared" si="9"/>
        <v>11858.67</v>
      </c>
      <c r="M86" s="61">
        <f t="shared" si="9"/>
        <v>11644.52</v>
      </c>
      <c r="N86" s="61">
        <f t="shared" si="9"/>
        <v>7800</v>
      </c>
    </row>
    <row r="87" spans="1:14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ht="14.25" customHeight="1" x14ac:dyDescent="0.25">
      <c r="A88" s="2"/>
      <c r="B88" s="2"/>
      <c r="C88" s="2"/>
      <c r="D88" s="105" t="s">
        <v>302</v>
      </c>
      <c r="E88" s="105" t="s">
        <v>303</v>
      </c>
      <c r="F88" s="105" t="s">
        <v>304</v>
      </c>
      <c r="G88" s="105" t="s">
        <v>2</v>
      </c>
      <c r="H88" s="105" t="s">
        <v>114</v>
      </c>
      <c r="I88" s="105" t="s">
        <v>197</v>
      </c>
      <c r="J88" s="105" t="s">
        <v>296</v>
      </c>
      <c r="K88" s="105" t="s">
        <v>297</v>
      </c>
      <c r="L88" s="105" t="s">
        <v>298</v>
      </c>
      <c r="M88" s="105" t="s">
        <v>299</v>
      </c>
      <c r="N88" s="2"/>
    </row>
    <row r="89" spans="1:14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4.25" customHeight="1" x14ac:dyDescent="0.2">
      <c r="A90" s="2"/>
      <c r="B90" s="2"/>
      <c r="C90" s="2" t="s">
        <v>927</v>
      </c>
      <c r="D90" s="58">
        <f>D86-D38-D39-D40-D41</f>
        <v>44958.84</v>
      </c>
      <c r="E90" s="58">
        <f t="shared" ref="E90:N90" si="10">E86-E38-E39-E40-E41</f>
        <v>8907.57</v>
      </c>
      <c r="F90" s="58">
        <f t="shared" si="10"/>
        <v>8907.57</v>
      </c>
      <c r="G90" s="58">
        <f t="shared" si="10"/>
        <v>4086.9200000000019</v>
      </c>
      <c r="H90" s="58">
        <f t="shared" si="10"/>
        <v>4086.9200000000019</v>
      </c>
      <c r="I90" s="58">
        <f t="shared" si="10"/>
        <v>4086.9200000000019</v>
      </c>
      <c r="J90" s="58">
        <f t="shared" si="10"/>
        <v>3619.75</v>
      </c>
      <c r="K90" s="58">
        <f t="shared" si="10"/>
        <v>3619.75</v>
      </c>
      <c r="L90" s="58">
        <f t="shared" si="10"/>
        <v>3458.67</v>
      </c>
      <c r="M90" s="58">
        <f t="shared" si="10"/>
        <v>3244.5200000000004</v>
      </c>
      <c r="N90" s="58">
        <f t="shared" si="10"/>
        <v>-600</v>
      </c>
    </row>
    <row r="91" spans="1:14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4.25" customHeight="1" x14ac:dyDescent="0.2"/>
    <row r="292" spans="1:14" ht="14.25" customHeight="1" x14ac:dyDescent="0.2"/>
    <row r="293" spans="1:14" ht="14.25" customHeight="1" x14ac:dyDescent="0.2"/>
    <row r="294" spans="1:14" ht="14.25" customHeight="1" x14ac:dyDescent="0.2"/>
    <row r="295" spans="1:14" ht="14.25" customHeight="1" x14ac:dyDescent="0.2"/>
    <row r="296" spans="1:14" ht="14.25" customHeight="1" x14ac:dyDescent="0.2"/>
    <row r="297" spans="1:14" ht="14.25" customHeight="1" x14ac:dyDescent="0.2"/>
    <row r="298" spans="1:14" ht="14.25" customHeight="1" x14ac:dyDescent="0.2"/>
    <row r="299" spans="1:14" ht="14.25" customHeight="1" x14ac:dyDescent="0.2"/>
    <row r="300" spans="1:14" ht="14.25" customHeight="1" x14ac:dyDescent="0.2"/>
    <row r="301" spans="1:14" ht="14.25" customHeight="1" x14ac:dyDescent="0.2"/>
    <row r="302" spans="1:14" ht="14.25" customHeight="1" x14ac:dyDescent="0.2"/>
    <row r="303" spans="1:14" ht="14.25" customHeight="1" x14ac:dyDescent="0.2"/>
    <row r="304" spans="1:1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2"/>
  <sheetViews>
    <sheetView tabSelected="1" zoomScale="90" zoomScaleNormal="90" workbookViewId="0">
      <selection activeCell="M88" sqref="M88"/>
    </sheetView>
  </sheetViews>
  <sheetFormatPr baseColWidth="10" defaultColWidth="12.625" defaultRowHeight="14.25" x14ac:dyDescent="0.2"/>
  <cols>
    <col min="1" max="1" width="13.125" customWidth="1"/>
    <col min="2" max="2" width="46.125" customWidth="1"/>
    <col min="3" max="3" width="34" customWidth="1"/>
    <col min="4" max="4" width="11.25" bestFit="1" customWidth="1"/>
    <col min="5" max="5" width="11.375" bestFit="1" customWidth="1"/>
    <col min="6" max="6" width="12" bestFit="1" customWidth="1"/>
    <col min="7" max="12" width="11.375" bestFit="1" customWidth="1"/>
    <col min="13" max="13" width="12" bestFit="1" customWidth="1"/>
  </cols>
  <sheetData>
    <row r="1" spans="1:14" ht="14.25" customHeight="1" x14ac:dyDescent="0.2">
      <c r="A1" s="178" t="s">
        <v>0</v>
      </c>
      <c r="B1" s="188" t="s">
        <v>1</v>
      </c>
      <c r="C1" s="178"/>
      <c r="D1" s="169" t="s">
        <v>1195</v>
      </c>
      <c r="E1" s="169" t="s">
        <v>304</v>
      </c>
      <c r="F1" s="169" t="s">
        <v>2</v>
      </c>
      <c r="G1" s="169" t="s">
        <v>114</v>
      </c>
      <c r="H1" s="169" t="s">
        <v>197</v>
      </c>
      <c r="I1" s="169" t="s">
        <v>296</v>
      </c>
      <c r="J1" s="169" t="s">
        <v>297</v>
      </c>
      <c r="K1" s="169" t="s">
        <v>298</v>
      </c>
      <c r="L1" s="169" t="s">
        <v>299</v>
      </c>
      <c r="M1" s="2"/>
    </row>
    <row r="2" spans="1:14" ht="14.25" customHeight="1" x14ac:dyDescent="0.2">
      <c r="A2" s="221">
        <v>44426</v>
      </c>
      <c r="B2" s="221" t="s">
        <v>629</v>
      </c>
      <c r="C2" s="221"/>
      <c r="D2" s="197">
        <v>2102</v>
      </c>
      <c r="E2" s="197"/>
      <c r="F2" s="198"/>
      <c r="G2" s="198"/>
      <c r="H2" s="198"/>
      <c r="I2" s="198"/>
      <c r="J2" s="198"/>
      <c r="K2" s="198"/>
      <c r="L2" s="198"/>
      <c r="M2" s="198"/>
    </row>
    <row r="3" spans="1:14" ht="14.25" customHeight="1" x14ac:dyDescent="0.2">
      <c r="A3" s="221">
        <v>44422</v>
      </c>
      <c r="B3" s="221" t="s">
        <v>94</v>
      </c>
      <c r="C3" s="221"/>
      <c r="D3" s="197">
        <v>836</v>
      </c>
      <c r="E3" s="197">
        <v>836</v>
      </c>
      <c r="F3" s="197">
        <v>836</v>
      </c>
      <c r="G3" s="198"/>
      <c r="H3" s="198"/>
      <c r="I3" s="198"/>
      <c r="J3" s="198"/>
      <c r="K3" s="198"/>
      <c r="L3" s="198"/>
      <c r="M3" s="198"/>
    </row>
    <row r="4" spans="1:14" ht="14.25" customHeight="1" x14ac:dyDescent="0.2">
      <c r="A4" s="221">
        <v>44412</v>
      </c>
      <c r="B4" s="221" t="s">
        <v>1204</v>
      </c>
      <c r="C4" s="221"/>
      <c r="D4" s="197">
        <v>850</v>
      </c>
      <c r="E4" s="198"/>
      <c r="F4" s="198"/>
      <c r="G4" s="198"/>
      <c r="H4" s="198"/>
      <c r="I4" s="198"/>
      <c r="J4" s="198"/>
      <c r="K4" s="198"/>
      <c r="L4" s="198"/>
      <c r="M4" s="198"/>
    </row>
    <row r="5" spans="1:14" ht="14.25" customHeight="1" x14ac:dyDescent="0.2">
      <c r="A5" s="221">
        <v>44400</v>
      </c>
      <c r="B5" s="221" t="s">
        <v>1203</v>
      </c>
      <c r="C5" s="221"/>
      <c r="D5" s="197">
        <v>660</v>
      </c>
      <c r="E5" s="197">
        <v>660</v>
      </c>
      <c r="F5" s="198"/>
      <c r="G5" s="198"/>
      <c r="H5" s="198"/>
      <c r="I5" s="198"/>
      <c r="J5" s="198"/>
      <c r="K5" s="198"/>
      <c r="L5" s="198"/>
      <c r="M5" s="198"/>
    </row>
    <row r="6" spans="1:14" ht="14.25" customHeight="1" x14ac:dyDescent="0.2">
      <c r="A6" s="221">
        <v>44373</v>
      </c>
      <c r="B6" s="221" t="s">
        <v>801</v>
      </c>
      <c r="C6" s="221"/>
      <c r="D6" s="197">
        <v>2663.33</v>
      </c>
      <c r="E6" s="198"/>
      <c r="F6" s="198"/>
      <c r="G6" s="198"/>
      <c r="H6" s="198"/>
      <c r="I6" s="198"/>
      <c r="J6" s="198"/>
      <c r="K6" s="198"/>
      <c r="L6" s="198"/>
      <c r="M6" s="198"/>
    </row>
    <row r="7" spans="1:14" ht="14.25" customHeight="1" x14ac:dyDescent="0.2">
      <c r="A7" s="179">
        <v>44348</v>
      </c>
      <c r="B7" s="179" t="s">
        <v>722</v>
      </c>
      <c r="C7" s="114"/>
      <c r="D7" s="234">
        <v>293.33</v>
      </c>
      <c r="E7" s="235"/>
      <c r="F7" s="235"/>
      <c r="G7" s="235"/>
      <c r="H7" s="235"/>
      <c r="I7" s="235"/>
      <c r="J7" s="235"/>
      <c r="K7" s="235"/>
      <c r="L7" s="235"/>
      <c r="M7" s="235"/>
    </row>
    <row r="8" spans="1:14" ht="14.25" customHeight="1" x14ac:dyDescent="0.2">
      <c r="A8" s="6">
        <v>44348</v>
      </c>
      <c r="B8" s="6" t="s">
        <v>722</v>
      </c>
      <c r="C8" s="136"/>
      <c r="D8" s="197">
        <v>979</v>
      </c>
      <c r="E8" s="198"/>
      <c r="F8" s="198"/>
      <c r="G8" s="198"/>
      <c r="H8" s="198"/>
      <c r="I8" s="198"/>
      <c r="J8" s="198"/>
      <c r="K8" s="198"/>
      <c r="L8" s="198"/>
      <c r="M8" s="198"/>
    </row>
    <row r="9" spans="1:14" ht="14.25" customHeight="1" x14ac:dyDescent="0.2">
      <c r="A9" s="6">
        <v>44284</v>
      </c>
      <c r="B9" s="6" t="s">
        <v>1202</v>
      </c>
      <c r="C9" s="136"/>
      <c r="D9" s="197">
        <v>1413.33</v>
      </c>
      <c r="E9" s="197">
        <v>1413.33</v>
      </c>
      <c r="F9" s="197">
        <v>1413.33</v>
      </c>
      <c r="G9" s="197">
        <v>1413.33</v>
      </c>
      <c r="H9" s="197">
        <v>1413.33</v>
      </c>
      <c r="I9" s="197">
        <v>1413.33</v>
      </c>
      <c r="J9" s="197">
        <v>1413.33</v>
      </c>
      <c r="K9" s="197">
        <v>1413.33</v>
      </c>
      <c r="L9" s="197">
        <v>1413.33</v>
      </c>
      <c r="M9" s="197">
        <v>1413.33</v>
      </c>
    </row>
    <row r="10" spans="1:14" ht="14.25" customHeight="1" x14ac:dyDescent="0.2">
      <c r="A10" s="6">
        <v>44226</v>
      </c>
      <c r="B10" s="136" t="s">
        <v>1201</v>
      </c>
      <c r="C10" s="136"/>
      <c r="D10" s="197">
        <v>299.16000000000003</v>
      </c>
      <c r="E10" s="197">
        <v>299.16000000000003</v>
      </c>
      <c r="F10" s="197">
        <v>299.16000000000003</v>
      </c>
      <c r="G10" s="197">
        <v>299.16000000000003</v>
      </c>
      <c r="H10" s="197">
        <v>299.16000000000003</v>
      </c>
      <c r="I10" s="197">
        <v>299.16000000000003</v>
      </c>
      <c r="J10" s="197">
        <v>299.16000000000003</v>
      </c>
      <c r="K10" s="197">
        <v>299.16000000000003</v>
      </c>
      <c r="L10" s="197">
        <v>299.16000000000003</v>
      </c>
      <c r="M10" s="198"/>
    </row>
    <row r="11" spans="1:14" ht="14.25" customHeight="1" thickBot="1" x14ac:dyDescent="0.25">
      <c r="A11" s="6">
        <v>44217</v>
      </c>
      <c r="B11" s="136" t="s">
        <v>1200</v>
      </c>
      <c r="C11" s="136"/>
      <c r="D11" s="197">
        <v>472.27</v>
      </c>
      <c r="E11" s="197">
        <v>472.26</v>
      </c>
      <c r="F11" s="197">
        <v>472.26</v>
      </c>
      <c r="G11" s="197">
        <v>472.26</v>
      </c>
      <c r="H11" s="197">
        <v>472.26</v>
      </c>
      <c r="I11" s="197">
        <v>472.26</v>
      </c>
      <c r="J11" s="197">
        <v>472.26</v>
      </c>
      <c r="K11" s="197">
        <v>472.26</v>
      </c>
      <c r="L11" s="197">
        <v>472.26</v>
      </c>
      <c r="M11" s="198"/>
    </row>
    <row r="12" spans="1:14" ht="14.25" customHeight="1" thickBot="1" x14ac:dyDescent="0.25">
      <c r="A12" s="21" t="s">
        <v>619</v>
      </c>
      <c r="B12" s="22" t="s">
        <v>87</v>
      </c>
      <c r="C12" s="90"/>
      <c r="D12" s="203">
        <f>SUM(D2:D11)</f>
        <v>10568.42</v>
      </c>
      <c r="E12" s="236">
        <f>SUM(E2:E11)</f>
        <v>3680.75</v>
      </c>
      <c r="F12" s="236">
        <f>SUM(F2:F11)</f>
        <v>3020.75</v>
      </c>
      <c r="G12" s="236">
        <f>SUM(G2:G11)</f>
        <v>2184.75</v>
      </c>
      <c r="H12" s="236">
        <f>SUM(H2:H11)</f>
        <v>2184.75</v>
      </c>
      <c r="I12" s="236">
        <f>SUM(I2:I11)</f>
        <v>2184.75</v>
      </c>
      <c r="J12" s="236">
        <f>SUM(J2:J11)</f>
        <v>2184.75</v>
      </c>
      <c r="K12" s="236">
        <f>SUM(K2:K11)</f>
        <v>2184.75</v>
      </c>
      <c r="L12" s="236">
        <f>SUM(L2:L11)</f>
        <v>2184.75</v>
      </c>
      <c r="M12" s="236">
        <f>SUM(M2:M11)</f>
        <v>1413.33</v>
      </c>
      <c r="N12" s="237"/>
    </row>
    <row r="13" spans="1:14" ht="14.2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4" ht="13.5" customHeight="1" x14ac:dyDescent="0.2">
      <c r="A14" s="199" t="s">
        <v>0</v>
      </c>
      <c r="B14" s="199" t="s">
        <v>113</v>
      </c>
      <c r="C14" s="199" t="s">
        <v>1</v>
      </c>
      <c r="D14" s="200" t="s">
        <v>303</v>
      </c>
      <c r="E14" s="200" t="s">
        <v>304</v>
      </c>
      <c r="F14" s="200" t="s">
        <v>2</v>
      </c>
      <c r="G14" s="200" t="s">
        <v>114</v>
      </c>
      <c r="H14" s="200" t="s">
        <v>197</v>
      </c>
      <c r="I14" s="200" t="s">
        <v>296</v>
      </c>
      <c r="J14" s="200" t="s">
        <v>297</v>
      </c>
      <c r="K14" s="200" t="s">
        <v>298</v>
      </c>
      <c r="L14" s="200" t="s">
        <v>299</v>
      </c>
      <c r="M14" s="200" t="s">
        <v>300</v>
      </c>
    </row>
    <row r="15" spans="1:14" ht="13.5" customHeight="1" x14ac:dyDescent="0.2">
      <c r="A15" s="179">
        <v>44416</v>
      </c>
      <c r="B15" s="201" t="s">
        <v>74</v>
      </c>
      <c r="C15" s="210"/>
      <c r="D15" s="214">
        <v>2266.9</v>
      </c>
      <c r="E15" s="214"/>
      <c r="F15" s="214"/>
      <c r="G15" s="214"/>
      <c r="H15" s="214"/>
      <c r="I15" s="214"/>
      <c r="J15" s="214"/>
      <c r="K15" s="214"/>
      <c r="L15" s="214"/>
      <c r="M15" s="198"/>
    </row>
    <row r="16" spans="1:14" ht="13.5" customHeight="1" x14ac:dyDescent="0.2">
      <c r="A16" s="227">
        <v>44413</v>
      </c>
      <c r="B16" s="228" t="s">
        <v>1220</v>
      </c>
      <c r="C16" s="229"/>
      <c r="D16" s="215">
        <v>863.34</v>
      </c>
      <c r="E16" s="214">
        <v>863.34</v>
      </c>
      <c r="F16" s="214">
        <v>863.34</v>
      </c>
      <c r="G16" s="214"/>
      <c r="H16" s="214"/>
      <c r="I16" s="214"/>
      <c r="J16" s="214"/>
      <c r="K16" s="214"/>
      <c r="L16" s="214"/>
      <c r="M16" s="198"/>
    </row>
    <row r="17" spans="1:13" ht="13.5" customHeight="1" x14ac:dyDescent="0.2">
      <c r="A17" s="6">
        <v>44410</v>
      </c>
      <c r="B17" s="148" t="s">
        <v>1219</v>
      </c>
      <c r="C17" s="171"/>
      <c r="D17" s="214">
        <v>427.63</v>
      </c>
      <c r="E17" s="214"/>
      <c r="F17" s="214"/>
      <c r="G17" s="214"/>
      <c r="H17" s="214"/>
      <c r="I17" s="214"/>
      <c r="J17" s="214"/>
      <c r="K17" s="214"/>
      <c r="L17" s="214"/>
      <c r="M17" s="198"/>
    </row>
    <row r="18" spans="1:13" ht="13.5" customHeight="1" x14ac:dyDescent="0.2">
      <c r="A18" s="6">
        <v>44406</v>
      </c>
      <c r="B18" s="148" t="s">
        <v>1217</v>
      </c>
      <c r="C18" s="171" t="s">
        <v>1218</v>
      </c>
      <c r="D18" s="214">
        <v>442.84</v>
      </c>
      <c r="E18" s="214">
        <v>442.84</v>
      </c>
      <c r="F18" s="214">
        <v>442.84</v>
      </c>
      <c r="G18" s="214"/>
      <c r="H18" s="214"/>
      <c r="I18" s="214"/>
      <c r="J18" s="214"/>
      <c r="K18" s="214"/>
      <c r="L18" s="214"/>
      <c r="M18" s="198"/>
    </row>
    <row r="19" spans="1:13" ht="13.5" customHeight="1" x14ac:dyDescent="0.2">
      <c r="A19" s="6">
        <v>44384</v>
      </c>
      <c r="B19" s="148" t="s">
        <v>1216</v>
      </c>
      <c r="C19" s="171" t="s">
        <v>1179</v>
      </c>
      <c r="D19" s="214">
        <v>3043.98</v>
      </c>
      <c r="E19" s="214">
        <v>3043.98</v>
      </c>
      <c r="F19" s="214"/>
      <c r="G19" s="214"/>
      <c r="H19" s="214"/>
      <c r="I19" s="214"/>
      <c r="J19" s="214"/>
      <c r="K19" s="214"/>
      <c r="L19" s="214"/>
      <c r="M19" s="198"/>
    </row>
    <row r="20" spans="1:13" ht="13.5" customHeight="1" x14ac:dyDescent="0.2">
      <c r="A20" s="6">
        <v>44384</v>
      </c>
      <c r="B20" s="148" t="s">
        <v>1215</v>
      </c>
      <c r="C20" s="171" t="s">
        <v>1180</v>
      </c>
      <c r="D20" s="214">
        <v>1163.33</v>
      </c>
      <c r="E20" s="214">
        <v>1163.33</v>
      </c>
      <c r="F20" s="214"/>
      <c r="G20" s="214"/>
      <c r="H20" s="214"/>
      <c r="I20" s="214"/>
      <c r="J20" s="214"/>
      <c r="K20" s="214"/>
      <c r="L20" s="214"/>
      <c r="M20" s="198"/>
    </row>
    <row r="21" spans="1:13" ht="13.5" customHeight="1" x14ac:dyDescent="0.2">
      <c r="A21" s="231">
        <v>44359</v>
      </c>
      <c r="B21" s="232" t="s">
        <v>1214</v>
      </c>
      <c r="C21" s="233"/>
      <c r="D21" s="215">
        <v>1499.62</v>
      </c>
      <c r="E21" s="198"/>
      <c r="F21" s="198"/>
      <c r="G21" s="198"/>
      <c r="H21" s="198"/>
      <c r="I21" s="198"/>
      <c r="J21" s="198"/>
      <c r="K21" s="198"/>
      <c r="L21" s="198"/>
      <c r="M21" s="198"/>
    </row>
    <row r="22" spans="1:13" ht="13.5" customHeight="1" x14ac:dyDescent="0.2">
      <c r="A22" s="6">
        <v>44323</v>
      </c>
      <c r="B22" s="148" t="s">
        <v>1212</v>
      </c>
      <c r="C22" s="171"/>
      <c r="D22" s="214">
        <v>364.93</v>
      </c>
      <c r="E22" s="214">
        <v>364.93</v>
      </c>
      <c r="F22" s="214">
        <v>364.93</v>
      </c>
      <c r="G22" s="214">
        <v>364.93</v>
      </c>
      <c r="H22" s="214">
        <v>364.93</v>
      </c>
      <c r="I22" s="214">
        <v>364.93</v>
      </c>
      <c r="J22" s="214">
        <v>364.93</v>
      </c>
      <c r="K22" s="214">
        <v>364.93</v>
      </c>
      <c r="L22" s="214">
        <v>364.93</v>
      </c>
      <c r="M22" s="198"/>
    </row>
    <row r="23" spans="1:13" ht="13.5" customHeight="1" x14ac:dyDescent="0.2">
      <c r="A23" s="6">
        <v>44319</v>
      </c>
      <c r="B23" s="148" t="s">
        <v>1213</v>
      </c>
      <c r="C23" s="171"/>
      <c r="D23" s="214">
        <v>176.66</v>
      </c>
      <c r="E23" s="214">
        <v>176.66</v>
      </c>
      <c r="F23" s="214">
        <v>176.66</v>
      </c>
      <c r="G23" s="214">
        <v>176.66</v>
      </c>
      <c r="H23" s="214">
        <v>176.66</v>
      </c>
      <c r="I23" s="214">
        <v>176.66</v>
      </c>
      <c r="J23" s="214">
        <v>176.66</v>
      </c>
      <c r="K23" s="214">
        <v>176.66</v>
      </c>
      <c r="L23" s="214">
        <v>176.66</v>
      </c>
      <c r="M23" s="198"/>
    </row>
    <row r="24" spans="1:13" x14ac:dyDescent="0.2">
      <c r="A24" s="6">
        <v>44316</v>
      </c>
      <c r="B24" s="148" t="s">
        <v>1212</v>
      </c>
      <c r="C24" s="171"/>
      <c r="D24" s="214">
        <v>256.45</v>
      </c>
      <c r="E24" s="214">
        <v>256.45</v>
      </c>
      <c r="F24" s="214">
        <v>256.45</v>
      </c>
      <c r="G24" s="214">
        <v>256.45</v>
      </c>
      <c r="H24" s="214">
        <v>256.45</v>
      </c>
      <c r="I24" s="214">
        <v>256.45</v>
      </c>
      <c r="J24" s="214">
        <v>256.45</v>
      </c>
      <c r="K24" s="214">
        <v>256.45</v>
      </c>
      <c r="L24" s="214">
        <v>256.45</v>
      </c>
      <c r="M24" s="202"/>
    </row>
    <row r="25" spans="1:13" x14ac:dyDescent="0.2">
      <c r="A25" s="6">
        <v>44316</v>
      </c>
      <c r="B25" s="148" t="s">
        <v>1211</v>
      </c>
      <c r="C25" s="171"/>
      <c r="D25" s="214">
        <v>204.41</v>
      </c>
      <c r="E25" s="214">
        <v>204.41</v>
      </c>
      <c r="F25" s="214">
        <v>204.41</v>
      </c>
      <c r="G25" s="214">
        <v>204.41</v>
      </c>
      <c r="H25" s="214">
        <v>204.41</v>
      </c>
      <c r="I25" s="214">
        <v>204.41</v>
      </c>
      <c r="J25" s="214">
        <v>204.41</v>
      </c>
      <c r="K25" s="214">
        <v>204.41</v>
      </c>
      <c r="L25" s="214">
        <v>204.41</v>
      </c>
      <c r="M25" s="202"/>
    </row>
    <row r="26" spans="1:13" ht="13.5" customHeight="1" x14ac:dyDescent="0.2">
      <c r="A26" s="6">
        <v>44314</v>
      </c>
      <c r="B26" s="148" t="s">
        <v>1210</v>
      </c>
      <c r="C26" s="171"/>
      <c r="D26" s="214">
        <v>214.15</v>
      </c>
      <c r="E26" s="214">
        <v>214.15</v>
      </c>
      <c r="F26" s="214">
        <v>214.15</v>
      </c>
      <c r="G26" s="214">
        <v>214.15</v>
      </c>
      <c r="H26" s="214">
        <v>214.15</v>
      </c>
      <c r="I26" s="214">
        <v>214.15</v>
      </c>
      <c r="J26" s="214">
        <v>214.15</v>
      </c>
      <c r="K26" s="214">
        <v>214.15</v>
      </c>
      <c r="L26" s="198"/>
      <c r="M26" s="198"/>
    </row>
    <row r="27" spans="1:13" ht="13.5" customHeight="1" x14ac:dyDescent="0.2">
      <c r="A27" s="6">
        <v>44312</v>
      </c>
      <c r="B27" s="148" t="s">
        <v>1110</v>
      </c>
      <c r="C27" s="171"/>
      <c r="D27" s="214">
        <v>613.33000000000004</v>
      </c>
      <c r="E27" s="214">
        <v>613.33000000000004</v>
      </c>
      <c r="F27" s="198"/>
      <c r="G27" s="198"/>
      <c r="H27" s="198"/>
      <c r="I27" s="198"/>
      <c r="J27" s="198"/>
      <c r="K27" s="198"/>
      <c r="L27" s="198"/>
      <c r="M27" s="198"/>
    </row>
    <row r="28" spans="1:13" ht="13.5" customHeight="1" x14ac:dyDescent="0.2">
      <c r="A28" s="123">
        <v>44264</v>
      </c>
      <c r="B28" s="150" t="s">
        <v>1209</v>
      </c>
      <c r="C28" s="211"/>
      <c r="D28" s="238">
        <v>1509.44</v>
      </c>
      <c r="E28" s="198"/>
      <c r="F28" s="198"/>
      <c r="G28" s="198"/>
      <c r="H28" s="198"/>
      <c r="I28" s="198"/>
      <c r="J28" s="198"/>
      <c r="K28" s="198"/>
      <c r="L28" s="198"/>
      <c r="M28" s="198"/>
    </row>
    <row r="29" spans="1:13" ht="13.5" customHeight="1" x14ac:dyDescent="0.2">
      <c r="A29" s="13">
        <v>44196</v>
      </c>
      <c r="B29" s="149" t="s">
        <v>1208</v>
      </c>
      <c r="C29" s="212" t="s">
        <v>877</v>
      </c>
      <c r="D29" s="238">
        <v>705.67</v>
      </c>
      <c r="E29" s="216">
        <v>705.66</v>
      </c>
      <c r="F29" s="216">
        <v>705.66</v>
      </c>
      <c r="G29" s="216">
        <v>705.66</v>
      </c>
      <c r="H29" s="216">
        <v>705.66</v>
      </c>
      <c r="I29" s="216">
        <v>705.66</v>
      </c>
      <c r="J29" s="216">
        <v>705.66</v>
      </c>
      <c r="K29" s="198"/>
      <c r="L29" s="198"/>
      <c r="M29" s="198"/>
    </row>
    <row r="30" spans="1:13" ht="13.5" customHeight="1" x14ac:dyDescent="0.2">
      <c r="A30" s="6">
        <v>44195</v>
      </c>
      <c r="B30" s="148" t="s">
        <v>1207</v>
      </c>
      <c r="C30" s="171"/>
      <c r="D30" s="214">
        <v>161.08000000000001</v>
      </c>
      <c r="E30" s="214">
        <v>161.08000000000001</v>
      </c>
      <c r="F30" s="214">
        <v>161.08000000000001</v>
      </c>
      <c r="G30" s="214">
        <v>161.08000000000001</v>
      </c>
      <c r="H30" s="214">
        <v>161.08000000000001</v>
      </c>
      <c r="I30" s="214">
        <v>161.08000000000001</v>
      </c>
      <c r="J30" s="214">
        <v>161.08000000000001</v>
      </c>
      <c r="K30" s="198"/>
      <c r="L30" s="198"/>
      <c r="M30" s="198"/>
    </row>
    <row r="31" spans="1:13" ht="13.5" customHeight="1" x14ac:dyDescent="0.2">
      <c r="A31" s="6">
        <v>44137</v>
      </c>
      <c r="B31" s="148" t="s">
        <v>1206</v>
      </c>
      <c r="C31" s="171" t="s">
        <v>811</v>
      </c>
      <c r="D31" s="214">
        <v>2841.93</v>
      </c>
      <c r="E31" s="214">
        <v>2841.93</v>
      </c>
      <c r="F31" s="214">
        <v>2841.93</v>
      </c>
      <c r="G31" s="214">
        <v>2841.93</v>
      </c>
      <c r="H31" s="214">
        <v>2841.93</v>
      </c>
      <c r="I31" s="214">
        <v>2841.93</v>
      </c>
      <c r="J31" s="214">
        <v>2841.93</v>
      </c>
      <c r="K31" s="214">
        <v>2841.93</v>
      </c>
      <c r="L31" s="214">
        <v>2841.93</v>
      </c>
      <c r="M31" s="198"/>
    </row>
    <row r="32" spans="1:13" ht="13.5" customHeight="1" x14ac:dyDescent="0.2">
      <c r="A32" s="148">
        <v>44120</v>
      </c>
      <c r="B32" s="148" t="s">
        <v>1205</v>
      </c>
      <c r="C32" s="214"/>
      <c r="D32" s="214">
        <v>467.17</v>
      </c>
      <c r="E32" s="214">
        <v>467.17</v>
      </c>
      <c r="F32" s="214">
        <v>467.17</v>
      </c>
      <c r="G32" s="214">
        <v>467.17</v>
      </c>
      <c r="H32" s="214">
        <v>467.17</v>
      </c>
      <c r="I32" s="214"/>
      <c r="J32" s="214"/>
      <c r="K32" s="214"/>
      <c r="L32" s="198"/>
      <c r="M32" s="148"/>
    </row>
    <row r="33" spans="1:13" ht="14.25" customHeight="1" x14ac:dyDescent="0.2">
      <c r="A33" s="148" t="s">
        <v>237</v>
      </c>
      <c r="B33" s="148" t="s">
        <v>238</v>
      </c>
      <c r="C33" s="214"/>
      <c r="D33" s="214">
        <v>588.76</v>
      </c>
      <c r="E33" s="214">
        <v>600</v>
      </c>
      <c r="F33" s="214">
        <v>600</v>
      </c>
      <c r="G33" s="214">
        <v>600</v>
      </c>
      <c r="H33" s="214">
        <v>600</v>
      </c>
      <c r="I33" s="214">
        <v>600</v>
      </c>
      <c r="J33" s="214">
        <v>600</v>
      </c>
      <c r="K33" s="214">
        <v>600</v>
      </c>
      <c r="L33" s="214">
        <v>600</v>
      </c>
      <c r="M33" s="214">
        <v>600</v>
      </c>
    </row>
    <row r="34" spans="1:13" ht="14.25" customHeight="1" x14ac:dyDescent="0.2">
      <c r="A34" s="148" t="s">
        <v>239</v>
      </c>
      <c r="B34" s="148" t="s">
        <v>148</v>
      </c>
      <c r="C34" s="214"/>
      <c r="D34" s="214">
        <v>1097.1300000000001</v>
      </c>
      <c r="E34" s="214">
        <v>1100</v>
      </c>
      <c r="F34" s="214">
        <v>1100</v>
      </c>
      <c r="G34" s="214">
        <v>1100</v>
      </c>
      <c r="H34" s="214">
        <v>1100</v>
      </c>
      <c r="I34" s="214">
        <v>1100</v>
      </c>
      <c r="J34" s="214">
        <v>1100</v>
      </c>
      <c r="K34" s="214">
        <v>1100</v>
      </c>
      <c r="L34" s="214">
        <v>1100</v>
      </c>
      <c r="M34" s="214">
        <v>1100</v>
      </c>
    </row>
    <row r="35" spans="1:13" ht="14.25" customHeight="1" x14ac:dyDescent="0.2">
      <c r="A35" s="148" t="s">
        <v>246</v>
      </c>
      <c r="B35" s="148" t="s">
        <v>141</v>
      </c>
      <c r="C35" s="214" t="s">
        <v>41</v>
      </c>
      <c r="D35" s="214">
        <v>3005.73</v>
      </c>
      <c r="E35" s="214">
        <v>3005.73</v>
      </c>
      <c r="F35" s="214">
        <v>3005.73</v>
      </c>
      <c r="G35" s="214">
        <v>3005.73</v>
      </c>
      <c r="H35" s="214">
        <v>3005.73</v>
      </c>
      <c r="I35" s="214">
        <v>3005.73</v>
      </c>
      <c r="J35" s="214">
        <v>3005.73</v>
      </c>
      <c r="K35" s="214">
        <v>3005.73</v>
      </c>
      <c r="L35" s="214">
        <v>3005.73</v>
      </c>
      <c r="M35" s="214">
        <v>3005.73</v>
      </c>
    </row>
    <row r="36" spans="1:13" ht="14.25" customHeight="1" thickBot="1" x14ac:dyDescent="0.25">
      <c r="A36" s="148" t="s">
        <v>246</v>
      </c>
      <c r="B36" s="148" t="s">
        <v>155</v>
      </c>
      <c r="C36" s="214" t="s">
        <v>40</v>
      </c>
      <c r="D36" s="214">
        <v>5164</v>
      </c>
      <c r="E36" s="214">
        <v>5164</v>
      </c>
      <c r="F36" s="214">
        <v>5164</v>
      </c>
      <c r="G36" s="214">
        <v>5164</v>
      </c>
      <c r="H36" s="214">
        <v>5164</v>
      </c>
      <c r="I36" s="214">
        <v>5164</v>
      </c>
      <c r="J36" s="214">
        <v>5164</v>
      </c>
      <c r="K36" s="214">
        <v>5164</v>
      </c>
      <c r="L36" s="214">
        <v>5164</v>
      </c>
      <c r="M36" s="214">
        <v>5164</v>
      </c>
    </row>
    <row r="37" spans="1:13" ht="14.25" customHeight="1" thickBot="1" x14ac:dyDescent="0.25">
      <c r="A37" s="21" t="s">
        <v>142</v>
      </c>
      <c r="B37" s="22" t="s">
        <v>343</v>
      </c>
      <c r="C37" s="22"/>
      <c r="D37" s="213">
        <f>SUM(D15:D36)</f>
        <v>27078.479999999996</v>
      </c>
      <c r="E37" s="213">
        <f>SUM(E15:E36)</f>
        <v>21388.989999999998</v>
      </c>
      <c r="F37" s="213">
        <f>SUM(F15:F36)</f>
        <v>16568.349999999999</v>
      </c>
      <c r="G37" s="213">
        <f>SUM(G15:G36)</f>
        <v>15262.17</v>
      </c>
      <c r="H37" s="213">
        <f>SUM(H15:H36)</f>
        <v>15262.17</v>
      </c>
      <c r="I37" s="213">
        <f>SUM(I15:I36)</f>
        <v>14795</v>
      </c>
      <c r="J37" s="213">
        <f>SUM(J15:J36)</f>
        <v>14795</v>
      </c>
      <c r="K37" s="213">
        <f>SUM(K15:K36)</f>
        <v>13928.26</v>
      </c>
      <c r="L37" s="213">
        <f>SUM(L15:L36)</f>
        <v>13714.109999999999</v>
      </c>
      <c r="M37" s="213">
        <f>SUM(M15:M36)</f>
        <v>9869.73</v>
      </c>
    </row>
    <row r="38" spans="1:13" ht="14.2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4.25" customHeight="1" x14ac:dyDescent="0.2">
      <c r="A39" s="199" t="s">
        <v>0</v>
      </c>
      <c r="B39" s="199" t="s">
        <v>113</v>
      </c>
      <c r="C39" s="199" t="s">
        <v>1</v>
      </c>
      <c r="D39" s="200" t="s">
        <v>303</v>
      </c>
      <c r="E39" s="200" t="s">
        <v>304</v>
      </c>
      <c r="F39" s="200" t="s">
        <v>2</v>
      </c>
      <c r="G39" s="200" t="s">
        <v>114</v>
      </c>
      <c r="H39" s="200" t="s">
        <v>197</v>
      </c>
      <c r="I39" s="200" t="s">
        <v>296</v>
      </c>
      <c r="J39" s="200" t="s">
        <v>297</v>
      </c>
      <c r="K39" s="200" t="s">
        <v>298</v>
      </c>
      <c r="L39" s="200" t="s">
        <v>299</v>
      </c>
      <c r="M39" s="200" t="s">
        <v>300</v>
      </c>
    </row>
    <row r="40" spans="1:13" ht="14.25" customHeight="1" x14ac:dyDescent="0.2">
      <c r="A40" s="221">
        <v>44433</v>
      </c>
      <c r="B40" s="222" t="s">
        <v>1231</v>
      </c>
      <c r="C40" s="223"/>
      <c r="D40" s="224">
        <v>250</v>
      </c>
      <c r="E40" s="224"/>
      <c r="F40" s="224"/>
      <c r="G40" s="224"/>
      <c r="H40" s="224"/>
      <c r="I40" s="224"/>
      <c r="J40" s="224"/>
      <c r="K40" s="221"/>
      <c r="L40" s="222"/>
      <c r="M40" s="223"/>
    </row>
    <row r="41" spans="1:13" ht="14.25" customHeight="1" x14ac:dyDescent="0.2">
      <c r="A41" s="221">
        <v>44433</v>
      </c>
      <c r="B41" s="222" t="s">
        <v>1231</v>
      </c>
      <c r="C41" s="223"/>
      <c r="D41" s="224">
        <v>390</v>
      </c>
      <c r="E41" s="224"/>
      <c r="F41" s="224"/>
      <c r="G41" s="224"/>
      <c r="H41" s="224"/>
      <c r="I41" s="224"/>
      <c r="J41" s="224"/>
      <c r="K41" s="221"/>
      <c r="L41" s="222"/>
      <c r="M41" s="223"/>
    </row>
    <row r="42" spans="1:13" ht="14.25" customHeight="1" x14ac:dyDescent="0.2">
      <c r="A42" s="221">
        <v>44428</v>
      </c>
      <c r="B42" s="222" t="s">
        <v>1197</v>
      </c>
      <c r="C42" s="223"/>
      <c r="D42" s="224">
        <v>1457.87</v>
      </c>
      <c r="E42" s="224"/>
      <c r="F42" s="224"/>
      <c r="G42" s="224"/>
      <c r="H42" s="224"/>
      <c r="I42" s="224"/>
      <c r="J42" s="224"/>
      <c r="K42" s="221"/>
      <c r="L42" s="222"/>
      <c r="M42" s="223"/>
    </row>
    <row r="43" spans="1:13" ht="14.25" customHeight="1" x14ac:dyDescent="0.2">
      <c r="A43" s="221">
        <v>44424</v>
      </c>
      <c r="B43" s="222" t="s">
        <v>1230</v>
      </c>
      <c r="C43" s="223"/>
      <c r="D43" s="224">
        <v>3400</v>
      </c>
      <c r="E43" s="224"/>
      <c r="F43" s="224"/>
      <c r="G43" s="224"/>
      <c r="H43" s="224"/>
      <c r="I43" s="224"/>
      <c r="J43" s="224"/>
      <c r="K43" s="221"/>
      <c r="L43" s="222"/>
      <c r="M43" s="223"/>
    </row>
    <row r="44" spans="1:13" ht="14.25" customHeight="1" x14ac:dyDescent="0.2">
      <c r="A44" s="221">
        <v>44422</v>
      </c>
      <c r="B44" s="222" t="s">
        <v>1229</v>
      </c>
      <c r="C44" s="223"/>
      <c r="D44" s="224">
        <v>4398</v>
      </c>
      <c r="E44" s="224"/>
      <c r="F44" s="224"/>
      <c r="G44" s="224"/>
      <c r="H44" s="224"/>
      <c r="I44" s="224"/>
      <c r="J44" s="224"/>
      <c r="K44" s="221"/>
      <c r="L44" s="222"/>
      <c r="M44" s="223"/>
    </row>
    <row r="45" spans="1:13" ht="14.25" customHeight="1" x14ac:dyDescent="0.2">
      <c r="A45" s="221">
        <v>44419</v>
      </c>
      <c r="B45" s="222" t="s">
        <v>1228</v>
      </c>
      <c r="C45" s="223"/>
      <c r="D45" s="224">
        <v>730</v>
      </c>
      <c r="E45" s="224"/>
      <c r="F45" s="224"/>
      <c r="G45" s="224"/>
      <c r="H45" s="224"/>
      <c r="I45" s="224"/>
      <c r="J45" s="224"/>
      <c r="K45" s="221"/>
      <c r="L45" s="222"/>
      <c r="M45" s="223"/>
    </row>
    <row r="46" spans="1:13" ht="14.25" customHeight="1" x14ac:dyDescent="0.2">
      <c r="A46" s="221">
        <v>44418</v>
      </c>
      <c r="B46" s="222" t="s">
        <v>1227</v>
      </c>
      <c r="C46" s="223"/>
      <c r="D46" s="224">
        <v>1600</v>
      </c>
      <c r="E46" s="224">
        <v>1600</v>
      </c>
      <c r="F46" s="224">
        <v>1600</v>
      </c>
      <c r="G46" s="224"/>
      <c r="H46" s="224"/>
      <c r="I46" s="224"/>
      <c r="J46" s="224"/>
      <c r="K46" s="221"/>
      <c r="L46" s="222"/>
      <c r="M46" s="223"/>
    </row>
    <row r="47" spans="1:13" ht="14.25" customHeight="1" x14ac:dyDescent="0.2">
      <c r="A47" s="221">
        <v>44414</v>
      </c>
      <c r="B47" s="222" t="s">
        <v>1226</v>
      </c>
      <c r="C47" s="223"/>
      <c r="D47" s="224">
        <v>678.34</v>
      </c>
      <c r="E47" s="224">
        <v>678.34</v>
      </c>
      <c r="F47" s="224">
        <v>678.34</v>
      </c>
      <c r="G47" s="224"/>
      <c r="H47" s="224"/>
      <c r="I47" s="224"/>
      <c r="J47" s="224"/>
      <c r="K47" s="221"/>
      <c r="L47" s="222"/>
      <c r="M47" s="223"/>
    </row>
    <row r="48" spans="1:13" ht="14.25" customHeight="1" x14ac:dyDescent="0.2">
      <c r="A48" s="221">
        <v>44414</v>
      </c>
      <c r="B48" s="222" t="s">
        <v>1225</v>
      </c>
      <c r="C48" s="223"/>
      <c r="D48" s="224">
        <v>854.54300000000001</v>
      </c>
      <c r="E48" s="224"/>
      <c r="F48" s="224"/>
      <c r="G48" s="224"/>
      <c r="H48" s="224"/>
      <c r="I48" s="224"/>
      <c r="J48" s="224"/>
      <c r="K48" s="221"/>
      <c r="L48" s="222"/>
      <c r="M48" s="223"/>
    </row>
    <row r="49" spans="1:13" ht="14.25" customHeight="1" x14ac:dyDescent="0.2">
      <c r="A49" s="221">
        <v>44414</v>
      </c>
      <c r="B49" s="222" t="s">
        <v>600</v>
      </c>
      <c r="C49" s="223"/>
      <c r="D49" s="224">
        <v>1150</v>
      </c>
      <c r="E49" s="224"/>
      <c r="F49" s="224"/>
      <c r="G49" s="224"/>
      <c r="H49" s="224"/>
      <c r="I49" s="224"/>
      <c r="J49" s="224"/>
      <c r="K49" s="221"/>
      <c r="L49" s="222"/>
      <c r="M49" s="223"/>
    </row>
    <row r="50" spans="1:13" ht="14.25" customHeight="1" x14ac:dyDescent="0.2">
      <c r="A50" s="221">
        <v>44408</v>
      </c>
      <c r="B50" s="222" t="s">
        <v>1224</v>
      </c>
      <c r="C50" s="223"/>
      <c r="D50" s="224">
        <v>3498</v>
      </c>
      <c r="E50" s="224"/>
      <c r="F50" s="224"/>
      <c r="G50" s="224"/>
      <c r="H50" s="224"/>
      <c r="I50" s="224"/>
      <c r="J50" s="224"/>
      <c r="K50" s="221"/>
      <c r="L50" s="222"/>
      <c r="M50" s="223"/>
    </row>
    <row r="51" spans="1:13" ht="14.25" customHeight="1" x14ac:dyDescent="0.2">
      <c r="A51" s="221">
        <v>44408</v>
      </c>
      <c r="B51" s="222" t="s">
        <v>1156</v>
      </c>
      <c r="C51" s="223"/>
      <c r="D51" s="224">
        <v>2491.1999999999998</v>
      </c>
      <c r="E51" s="224"/>
      <c r="F51" s="224"/>
      <c r="G51" s="224"/>
      <c r="H51" s="224"/>
      <c r="I51" s="224"/>
      <c r="J51" s="224"/>
      <c r="K51" s="221"/>
      <c r="L51" s="222"/>
      <c r="M51" s="223"/>
    </row>
    <row r="52" spans="1:13" ht="14.25" customHeight="1" x14ac:dyDescent="0.2">
      <c r="A52" s="221">
        <v>44396</v>
      </c>
      <c r="B52" s="222" t="s">
        <v>1223</v>
      </c>
      <c r="C52" s="223"/>
      <c r="D52" s="224">
        <v>916.66</v>
      </c>
      <c r="E52" s="224">
        <v>916.66</v>
      </c>
      <c r="F52" s="224">
        <v>916.66</v>
      </c>
      <c r="G52" s="224">
        <v>916.66</v>
      </c>
      <c r="H52" s="224">
        <v>916.66</v>
      </c>
      <c r="I52" s="224"/>
      <c r="J52" s="224"/>
      <c r="K52" s="221"/>
      <c r="L52" s="222"/>
      <c r="M52" s="223"/>
    </row>
    <row r="53" spans="1:13" ht="14.25" customHeight="1" x14ac:dyDescent="0.2">
      <c r="A53" s="221">
        <v>44392</v>
      </c>
      <c r="B53" s="222" t="s">
        <v>516</v>
      </c>
      <c r="C53" s="223"/>
      <c r="D53" s="224">
        <v>1066.6600000000001</v>
      </c>
      <c r="E53" s="224">
        <v>1066.6600000000001</v>
      </c>
      <c r="F53" s="224"/>
      <c r="G53" s="224"/>
      <c r="H53" s="224"/>
      <c r="I53" s="224"/>
      <c r="J53" s="224"/>
      <c r="K53" s="221"/>
      <c r="L53" s="222"/>
      <c r="M53" s="223"/>
    </row>
    <row r="54" spans="1:13" ht="14.25" customHeight="1" x14ac:dyDescent="0.2">
      <c r="A54" s="221">
        <v>44387</v>
      </c>
      <c r="B54" s="222" t="s">
        <v>188</v>
      </c>
      <c r="C54" s="223"/>
      <c r="D54" s="224">
        <v>531.66</v>
      </c>
      <c r="E54" s="224">
        <v>531.66</v>
      </c>
      <c r="F54" s="224"/>
      <c r="G54" s="224"/>
      <c r="H54" s="224"/>
      <c r="I54" s="224"/>
      <c r="J54" s="224"/>
      <c r="K54" s="221"/>
      <c r="L54" s="222"/>
      <c r="M54" s="223"/>
    </row>
    <row r="55" spans="1:13" ht="14.25" customHeight="1" x14ac:dyDescent="0.2">
      <c r="A55" s="221">
        <v>44187</v>
      </c>
      <c r="B55" s="222" t="s">
        <v>1222</v>
      </c>
      <c r="C55" s="223"/>
      <c r="D55" s="224">
        <v>708.75</v>
      </c>
      <c r="E55" s="224">
        <v>708.75</v>
      </c>
      <c r="F55" s="224">
        <v>708.75</v>
      </c>
      <c r="G55" s="224">
        <v>708.75</v>
      </c>
      <c r="H55" s="224">
        <v>708.75</v>
      </c>
      <c r="I55" s="224">
        <v>708.75</v>
      </c>
      <c r="J55" s="224">
        <v>708.75</v>
      </c>
      <c r="K55" s="198"/>
      <c r="L55" s="198"/>
      <c r="M55" s="198"/>
    </row>
    <row r="56" spans="1:13" ht="14.25" customHeight="1" x14ac:dyDescent="0.2">
      <c r="A56" s="221">
        <v>44143</v>
      </c>
      <c r="B56" s="225" t="s">
        <v>844</v>
      </c>
      <c r="C56" s="223"/>
      <c r="D56" s="198"/>
      <c r="E56" s="198"/>
      <c r="F56" s="198"/>
      <c r="G56" s="198"/>
      <c r="H56" s="198"/>
      <c r="I56" s="198"/>
      <c r="J56" s="198"/>
      <c r="K56" s="198"/>
      <c r="L56" s="198"/>
      <c r="M56" s="198"/>
    </row>
    <row r="57" spans="1:13" ht="14.25" customHeight="1" x14ac:dyDescent="0.2">
      <c r="A57" s="221">
        <v>44129</v>
      </c>
      <c r="B57" s="222" t="s">
        <v>1221</v>
      </c>
      <c r="C57" s="223"/>
      <c r="D57" s="224">
        <v>665.83</v>
      </c>
      <c r="E57" s="224">
        <v>665.83</v>
      </c>
      <c r="F57" s="224">
        <v>665.83</v>
      </c>
      <c r="G57" s="224">
        <v>665.83</v>
      </c>
      <c r="H57" s="224">
        <v>665.83</v>
      </c>
      <c r="I57" s="198"/>
      <c r="J57" s="198"/>
      <c r="K57" s="198"/>
      <c r="L57" s="198"/>
      <c r="M57" s="198"/>
    </row>
    <row r="58" spans="1:13" ht="14.25" customHeight="1" x14ac:dyDescent="0.2">
      <c r="A58" s="221">
        <v>44045</v>
      </c>
      <c r="B58" s="223" t="s">
        <v>709</v>
      </c>
      <c r="C58" s="226"/>
      <c r="D58" s="224">
        <v>523.16</v>
      </c>
      <c r="E58" s="224">
        <v>523.86</v>
      </c>
      <c r="F58" s="224">
        <v>523.86</v>
      </c>
      <c r="G58" s="224">
        <v>523.86</v>
      </c>
      <c r="H58" s="224">
        <v>523.86</v>
      </c>
      <c r="I58" s="224">
        <v>523.86</v>
      </c>
      <c r="J58" s="224">
        <v>523.86</v>
      </c>
      <c r="K58" s="224">
        <v>523.86</v>
      </c>
      <c r="L58" s="224">
        <v>523.86</v>
      </c>
      <c r="M58" s="224">
        <v>523.86</v>
      </c>
    </row>
    <row r="59" spans="1:13" ht="14.25" customHeight="1" thickBot="1" x14ac:dyDescent="0.25">
      <c r="A59" s="218" t="s">
        <v>282</v>
      </c>
      <c r="B59" s="219" t="s">
        <v>99</v>
      </c>
      <c r="C59" s="219"/>
      <c r="D59" s="213">
        <f>SUM(D40:D58)</f>
        <v>25310.672999999999</v>
      </c>
      <c r="E59" s="220">
        <f>SUM(E49:E58)</f>
        <v>4413.42</v>
      </c>
      <c r="F59" s="220">
        <f>SUM(F49:F58)</f>
        <v>2815.1</v>
      </c>
      <c r="G59" s="220">
        <f>SUM(G49:G58)</f>
        <v>2815.1</v>
      </c>
      <c r="H59" s="220">
        <f>SUM(H49:H58)</f>
        <v>2815.1</v>
      </c>
      <c r="I59" s="220">
        <f>SUM(I49:I58)</f>
        <v>1232.6100000000001</v>
      </c>
      <c r="J59" s="220">
        <f>SUM(J49:J58)</f>
        <v>1232.6100000000001</v>
      </c>
      <c r="K59" s="220">
        <f>SUM(K49:K58)</f>
        <v>523.86</v>
      </c>
      <c r="L59" s="220">
        <f>SUM(L49:L58)</f>
        <v>523.86</v>
      </c>
      <c r="M59" s="220">
        <f>SUM(M49:M58)</f>
        <v>523.86</v>
      </c>
    </row>
    <row r="60" spans="1:13" ht="14.25" customHeight="1" x14ac:dyDescent="0.2">
      <c r="A60" s="62"/>
      <c r="B60" s="62"/>
      <c r="C60" s="6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4.25" customHeight="1" x14ac:dyDescent="0.2">
      <c r="A61" s="1" t="s">
        <v>0</v>
      </c>
      <c r="B61" s="1" t="s">
        <v>113</v>
      </c>
      <c r="C61" s="1" t="s">
        <v>1</v>
      </c>
      <c r="D61" s="200" t="s">
        <v>303</v>
      </c>
      <c r="E61" s="200" t="s">
        <v>304</v>
      </c>
      <c r="F61" s="200" t="s">
        <v>2</v>
      </c>
      <c r="G61" s="200" t="s">
        <v>114</v>
      </c>
      <c r="H61" s="200" t="s">
        <v>197</v>
      </c>
      <c r="I61" s="200" t="s">
        <v>296</v>
      </c>
      <c r="J61" s="200" t="s">
        <v>297</v>
      </c>
      <c r="K61" s="200" t="s">
        <v>298</v>
      </c>
      <c r="L61" s="200" t="s">
        <v>299</v>
      </c>
      <c r="M61" s="200" t="s">
        <v>300</v>
      </c>
    </row>
    <row r="62" spans="1:13" ht="14.25" customHeight="1" x14ac:dyDescent="0.2">
      <c r="A62" s="137"/>
      <c r="B62" s="137"/>
      <c r="C62" s="137"/>
      <c r="D62" s="198"/>
      <c r="E62" s="198"/>
      <c r="F62" s="198"/>
      <c r="G62" s="198"/>
      <c r="H62" s="198"/>
      <c r="I62" s="198"/>
      <c r="J62" s="198"/>
      <c r="K62" s="198"/>
      <c r="L62" s="198"/>
      <c r="M62" s="198"/>
    </row>
    <row r="63" spans="1:13" ht="14.25" customHeight="1" thickBot="1" x14ac:dyDescent="0.25">
      <c r="A63" s="137">
        <v>44395</v>
      </c>
      <c r="B63" s="137" t="s">
        <v>749</v>
      </c>
      <c r="C63" s="137"/>
      <c r="D63" s="230">
        <v>4056.66</v>
      </c>
      <c r="E63" s="230">
        <v>4056.68</v>
      </c>
      <c r="F63" s="198"/>
      <c r="G63" s="198"/>
      <c r="H63" s="198"/>
      <c r="I63" s="198"/>
      <c r="J63" s="198"/>
      <c r="K63" s="198"/>
      <c r="L63" s="198"/>
      <c r="M63" s="198"/>
    </row>
    <row r="64" spans="1:13" ht="14.25" customHeight="1" thickBot="1" x14ac:dyDescent="0.25">
      <c r="A64" s="21" t="s">
        <v>1023</v>
      </c>
      <c r="B64" s="22" t="s">
        <v>105</v>
      </c>
      <c r="C64" s="22"/>
      <c r="D64" s="213">
        <f>SUM(D62:D63)</f>
        <v>4056.66</v>
      </c>
      <c r="E64" s="71">
        <f>SUM(E62:E63)</f>
        <v>4056.68</v>
      </c>
      <c r="F64" s="71">
        <f>SUM(F62:F63)</f>
        <v>0</v>
      </c>
      <c r="G64" s="71">
        <f>SUM(G62:G63)</f>
        <v>0</v>
      </c>
      <c r="H64" s="71">
        <f>SUM(H62:H63)</f>
        <v>0</v>
      </c>
      <c r="I64" s="71">
        <f>SUM(I62:I63)</f>
        <v>0</v>
      </c>
      <c r="J64" s="71">
        <f>SUM(J62:J63)</f>
        <v>0</v>
      </c>
      <c r="K64" s="71">
        <f>SUM(K62:K63)</f>
        <v>0</v>
      </c>
      <c r="L64" s="71">
        <f>SUM(L62:L63)</f>
        <v>0</v>
      </c>
      <c r="M64" s="71">
        <f>SUM(M62:M63)</f>
        <v>0</v>
      </c>
    </row>
    <row r="65" spans="1:13" ht="14.2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4.25" customHeight="1" x14ac:dyDescent="0.2">
      <c r="A66" s="1" t="s">
        <v>0</v>
      </c>
      <c r="B66" s="1"/>
      <c r="C66" s="1"/>
      <c r="D66" s="200" t="s">
        <v>303</v>
      </c>
      <c r="E66" s="200" t="s">
        <v>304</v>
      </c>
      <c r="F66" s="200" t="s">
        <v>2</v>
      </c>
      <c r="G66" s="200" t="s">
        <v>114</v>
      </c>
      <c r="H66" s="200" t="s">
        <v>197</v>
      </c>
      <c r="I66" s="200" t="s">
        <v>296</v>
      </c>
      <c r="J66" s="200" t="s">
        <v>297</v>
      </c>
      <c r="K66" s="200" t="s">
        <v>298</v>
      </c>
      <c r="L66" s="200" t="s">
        <v>299</v>
      </c>
      <c r="M66" s="200" t="s">
        <v>300</v>
      </c>
    </row>
    <row r="67" spans="1:13" ht="14.25" customHeight="1" x14ac:dyDescent="0.2">
      <c r="A67" s="1"/>
      <c r="B67" s="157" t="s">
        <v>1232</v>
      </c>
      <c r="C67" s="1"/>
      <c r="D67" s="198">
        <v>-1.01</v>
      </c>
      <c r="E67" s="198"/>
      <c r="F67" s="198"/>
      <c r="G67" s="198"/>
      <c r="H67" s="198"/>
      <c r="I67" s="198"/>
      <c r="J67" s="198"/>
      <c r="K67" s="198"/>
      <c r="L67" s="198"/>
      <c r="M67" s="198"/>
    </row>
    <row r="68" spans="1:13" ht="14.25" customHeight="1" x14ac:dyDescent="0.2">
      <c r="A68" s="102"/>
      <c r="B68" s="207" t="s">
        <v>106</v>
      </c>
      <c r="C68" s="205"/>
      <c r="D68" s="198">
        <v>1024.94</v>
      </c>
      <c r="E68" s="198"/>
      <c r="F68" s="198"/>
      <c r="G68" s="198"/>
      <c r="H68" s="198"/>
      <c r="I68" s="198"/>
      <c r="J68" s="198"/>
      <c r="K68" s="198"/>
      <c r="L68" s="198"/>
      <c r="M68" s="198"/>
    </row>
    <row r="69" spans="1:13" ht="14.25" customHeight="1" x14ac:dyDescent="0.2">
      <c r="A69" s="102"/>
      <c r="B69" s="208" t="s">
        <v>674</v>
      </c>
      <c r="C69" s="205"/>
      <c r="D69" s="198"/>
      <c r="E69" s="198"/>
      <c r="F69" s="198"/>
      <c r="G69" s="198"/>
      <c r="H69" s="198"/>
      <c r="I69" s="198"/>
      <c r="J69" s="198"/>
      <c r="K69" s="198"/>
      <c r="L69" s="198"/>
      <c r="M69" s="198"/>
    </row>
    <row r="70" spans="1:13" ht="14.25" customHeight="1" x14ac:dyDescent="0.2">
      <c r="A70" s="6"/>
      <c r="B70" s="206" t="s">
        <v>1093</v>
      </c>
      <c r="C70" s="11"/>
      <c r="D70" s="198">
        <v>81.67</v>
      </c>
      <c r="E70" s="198"/>
      <c r="F70" s="198"/>
      <c r="G70" s="198"/>
      <c r="H70" s="198"/>
      <c r="I70" s="198"/>
      <c r="J70" s="198"/>
      <c r="K70" s="198"/>
      <c r="L70" s="198"/>
      <c r="M70" s="198"/>
    </row>
    <row r="71" spans="1:13" ht="14.25" customHeight="1" x14ac:dyDescent="0.2">
      <c r="A71" s="6"/>
      <c r="B71" s="11" t="s">
        <v>195</v>
      </c>
      <c r="C71" s="11"/>
      <c r="D71" s="198">
        <v>812.75</v>
      </c>
      <c r="E71" s="198"/>
      <c r="F71" s="198"/>
      <c r="G71" s="198"/>
      <c r="H71" s="198"/>
      <c r="I71" s="198"/>
      <c r="J71" s="198"/>
      <c r="K71" s="198"/>
      <c r="L71" s="198"/>
      <c r="M71" s="198"/>
    </row>
    <row r="72" spans="1:13" ht="14.25" customHeight="1" x14ac:dyDescent="0.2">
      <c r="A72" s="6"/>
      <c r="B72" s="11" t="s">
        <v>1198</v>
      </c>
      <c r="C72" s="11"/>
      <c r="D72" s="198">
        <v>170.68</v>
      </c>
      <c r="E72" s="198"/>
      <c r="F72" s="198"/>
      <c r="G72" s="198"/>
      <c r="H72" s="198"/>
      <c r="I72" s="198"/>
      <c r="J72" s="198"/>
      <c r="K72" s="198"/>
      <c r="L72" s="198"/>
      <c r="M72" s="198"/>
    </row>
    <row r="73" spans="1:13" ht="14.25" customHeight="1" x14ac:dyDescent="0.2">
      <c r="A73" s="6"/>
      <c r="B73" s="11" t="s">
        <v>385</v>
      </c>
      <c r="C73" s="11"/>
      <c r="D73" s="198">
        <v>31.11</v>
      </c>
      <c r="E73" s="198"/>
      <c r="F73" s="198"/>
      <c r="G73" s="198"/>
      <c r="H73" s="198"/>
      <c r="I73" s="198"/>
      <c r="J73" s="198"/>
      <c r="K73" s="198"/>
      <c r="L73" s="198"/>
      <c r="M73" s="198"/>
    </row>
    <row r="74" spans="1:13" ht="14.25" customHeight="1" x14ac:dyDescent="0.2">
      <c r="A74" s="6"/>
      <c r="B74" s="11" t="s">
        <v>1199</v>
      </c>
      <c r="C74" s="11"/>
      <c r="D74" s="198">
        <v>169.9</v>
      </c>
      <c r="E74" s="198"/>
      <c r="F74" s="198"/>
      <c r="G74" s="198"/>
      <c r="H74" s="198"/>
      <c r="I74" s="198"/>
      <c r="J74" s="198"/>
      <c r="K74" s="198"/>
      <c r="L74" s="198"/>
      <c r="M74" s="198"/>
    </row>
    <row r="75" spans="1:13" ht="14.25" customHeight="1" x14ac:dyDescent="0.2">
      <c r="A75" s="6"/>
      <c r="B75" s="11" t="s">
        <v>1094</v>
      </c>
      <c r="C75" s="11"/>
      <c r="D75" s="198">
        <v>11.66</v>
      </c>
      <c r="E75" s="198"/>
      <c r="F75" s="198"/>
      <c r="G75" s="198"/>
      <c r="H75" s="198"/>
      <c r="I75" s="198"/>
      <c r="J75" s="198"/>
      <c r="K75" s="198"/>
      <c r="L75" s="198"/>
      <c r="M75" s="198"/>
    </row>
    <row r="76" spans="1:13" ht="14.25" customHeight="1" thickBot="1" x14ac:dyDescent="0.25">
      <c r="A76" s="6"/>
      <c r="B76" s="11" t="s">
        <v>675</v>
      </c>
      <c r="C76" s="11"/>
      <c r="D76" s="198">
        <v>28.95</v>
      </c>
      <c r="E76" s="198"/>
      <c r="F76" s="198"/>
      <c r="G76" s="198"/>
      <c r="H76" s="198"/>
      <c r="I76" s="198"/>
      <c r="J76" s="198"/>
      <c r="K76" s="198"/>
      <c r="L76" s="198"/>
      <c r="M76" s="198"/>
    </row>
    <row r="77" spans="1:13" ht="14.25" customHeight="1" thickBot="1" x14ac:dyDescent="0.25">
      <c r="A77" s="21"/>
      <c r="B77" s="22" t="s">
        <v>108</v>
      </c>
      <c r="C77" s="22"/>
      <c r="D77" s="213">
        <f t="shared" ref="D77:M77" si="0">SUM(D67:D76)</f>
        <v>2330.65</v>
      </c>
      <c r="E77" s="71">
        <f t="shared" si="0"/>
        <v>0</v>
      </c>
      <c r="F77" s="71">
        <f t="shared" si="0"/>
        <v>0</v>
      </c>
      <c r="G77" s="71">
        <f t="shared" si="0"/>
        <v>0</v>
      </c>
      <c r="H77" s="71">
        <f t="shared" si="0"/>
        <v>0</v>
      </c>
      <c r="I77" s="71">
        <f t="shared" si="0"/>
        <v>0</v>
      </c>
      <c r="J77" s="71">
        <f t="shared" si="0"/>
        <v>0</v>
      </c>
      <c r="K77" s="71">
        <f t="shared" si="0"/>
        <v>0</v>
      </c>
      <c r="L77" s="71">
        <f t="shared" si="0"/>
        <v>0</v>
      </c>
      <c r="M77" s="71">
        <f t="shared" si="0"/>
        <v>0</v>
      </c>
    </row>
    <row r="78" spans="1:13" ht="14.2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4.25" customHeight="1" x14ac:dyDescent="0.25">
      <c r="A79" s="2"/>
      <c r="B79" s="2"/>
      <c r="C79" s="38" t="s">
        <v>109</v>
      </c>
      <c r="D79" s="60">
        <f>D59+D64+D77+D37+D12</f>
        <v>69344.883000000002</v>
      </c>
      <c r="E79" s="60">
        <f t="shared" ref="E79:M79" si="1">E59+E64+E77+E37+E12</f>
        <v>33539.839999999997</v>
      </c>
      <c r="F79" s="60">
        <f t="shared" si="1"/>
        <v>22404.199999999997</v>
      </c>
      <c r="G79" s="60">
        <f t="shared" si="1"/>
        <v>20262.02</v>
      </c>
      <c r="H79" s="60">
        <f t="shared" si="1"/>
        <v>20262.02</v>
      </c>
      <c r="I79" s="60">
        <f t="shared" si="1"/>
        <v>18212.36</v>
      </c>
      <c r="J79" s="60">
        <f t="shared" si="1"/>
        <v>18212.36</v>
      </c>
      <c r="K79" s="60">
        <f t="shared" si="1"/>
        <v>16636.870000000003</v>
      </c>
      <c r="L79" s="60">
        <f t="shared" si="1"/>
        <v>16422.72</v>
      </c>
      <c r="M79" s="60">
        <f t="shared" si="1"/>
        <v>11806.92</v>
      </c>
    </row>
    <row r="80" spans="1:13" ht="14.2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4.25" customHeight="1" x14ac:dyDescent="0.2">
      <c r="A81" s="2"/>
      <c r="B81" s="2"/>
      <c r="C81" s="2" t="s">
        <v>110</v>
      </c>
      <c r="D81" s="58">
        <f>D12</f>
        <v>10568.42</v>
      </c>
      <c r="E81" s="58">
        <f t="shared" ref="E81:M81" si="2">E12</f>
        <v>3680.75</v>
      </c>
      <c r="F81" s="58">
        <f t="shared" si="2"/>
        <v>3020.75</v>
      </c>
      <c r="G81" s="58">
        <f t="shared" si="2"/>
        <v>2184.75</v>
      </c>
      <c r="H81" s="58">
        <f t="shared" si="2"/>
        <v>2184.75</v>
      </c>
      <c r="I81" s="58">
        <f t="shared" si="2"/>
        <v>2184.75</v>
      </c>
      <c r="J81" s="58">
        <f t="shared" si="2"/>
        <v>2184.75</v>
      </c>
      <c r="K81" s="58">
        <f t="shared" si="2"/>
        <v>2184.75</v>
      </c>
      <c r="L81" s="58">
        <f t="shared" si="2"/>
        <v>2184.75</v>
      </c>
      <c r="M81" s="58">
        <f t="shared" si="2"/>
        <v>1413.33</v>
      </c>
    </row>
    <row r="82" spans="1:13" ht="14.25" customHeight="1" x14ac:dyDescent="0.2">
      <c r="A82" s="2"/>
      <c r="B82" s="2"/>
      <c r="C82" s="2" t="s">
        <v>111</v>
      </c>
      <c r="D82" s="49">
        <f>D16+D21+D28+D30+D59+600</f>
        <v>29944.152999999998</v>
      </c>
      <c r="E82" s="49">
        <f t="shared" ref="E82:M82" si="3">E16+E21+E28+E30+E59+600</f>
        <v>6037.84</v>
      </c>
      <c r="F82" s="49">
        <f t="shared" si="3"/>
        <v>4439.5200000000004</v>
      </c>
      <c r="G82" s="49">
        <f t="shared" si="3"/>
        <v>3576.18</v>
      </c>
      <c r="H82" s="49">
        <f t="shared" si="3"/>
        <v>3576.18</v>
      </c>
      <c r="I82" s="49">
        <f t="shared" si="3"/>
        <v>1993.69</v>
      </c>
      <c r="J82" s="49">
        <f t="shared" si="3"/>
        <v>1993.69</v>
      </c>
      <c r="K82" s="49">
        <f t="shared" si="3"/>
        <v>1123.8600000000001</v>
      </c>
      <c r="L82" s="49">
        <f t="shared" si="3"/>
        <v>1123.8600000000001</v>
      </c>
      <c r="M82" s="49">
        <f t="shared" si="3"/>
        <v>1123.8600000000001</v>
      </c>
    </row>
    <row r="83" spans="1:13" ht="14.25" customHeight="1" x14ac:dyDescent="0.2">
      <c r="A83" s="2"/>
      <c r="B83" s="2"/>
      <c r="C83" s="2" t="s">
        <v>1163</v>
      </c>
      <c r="D83" s="18">
        <f t="shared" ref="D83:M83" si="4">D64</f>
        <v>4056.66</v>
      </c>
      <c r="E83" s="18">
        <f t="shared" si="4"/>
        <v>4056.68</v>
      </c>
      <c r="F83" s="18">
        <f t="shared" si="4"/>
        <v>0</v>
      </c>
      <c r="G83" s="18">
        <f t="shared" si="4"/>
        <v>0</v>
      </c>
      <c r="H83" s="18">
        <f t="shared" si="4"/>
        <v>0</v>
      </c>
      <c r="I83" s="18">
        <f t="shared" si="4"/>
        <v>0</v>
      </c>
      <c r="J83" s="18">
        <f t="shared" si="4"/>
        <v>0</v>
      </c>
      <c r="K83" s="18">
        <f t="shared" si="4"/>
        <v>0</v>
      </c>
      <c r="L83" s="18">
        <f t="shared" si="4"/>
        <v>0</v>
      </c>
      <c r="M83" s="18">
        <f t="shared" si="4"/>
        <v>0</v>
      </c>
    </row>
    <row r="84" spans="1:13" ht="18" x14ac:dyDescent="0.25">
      <c r="A84" s="2"/>
      <c r="B84" s="2"/>
      <c r="C84" s="40" t="s">
        <v>112</v>
      </c>
      <c r="D84" s="61">
        <f t="shared" ref="D84:M84" si="5">D79-D81-D82-D83</f>
        <v>24775.650000000005</v>
      </c>
      <c r="E84" s="61">
        <f t="shared" si="5"/>
        <v>19764.569999999996</v>
      </c>
      <c r="F84" s="61">
        <f t="shared" si="5"/>
        <v>14943.929999999997</v>
      </c>
      <c r="G84" s="61">
        <f t="shared" si="5"/>
        <v>14501.09</v>
      </c>
      <c r="H84" s="61">
        <f t="shared" si="5"/>
        <v>14501.09</v>
      </c>
      <c r="I84" s="61">
        <f t="shared" si="5"/>
        <v>14033.92</v>
      </c>
      <c r="J84" s="61">
        <f t="shared" si="5"/>
        <v>14033.92</v>
      </c>
      <c r="K84" s="61">
        <f t="shared" si="5"/>
        <v>13328.260000000002</v>
      </c>
      <c r="L84" s="61">
        <f t="shared" si="5"/>
        <v>13114.11</v>
      </c>
      <c r="M84" s="61">
        <f t="shared" si="5"/>
        <v>9269.73</v>
      </c>
    </row>
    <row r="85" spans="1:13" ht="14.2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4.25" customHeight="1" x14ac:dyDescent="0.25">
      <c r="A86" s="2"/>
      <c r="B86" s="2"/>
      <c r="C86" s="2"/>
      <c r="D86" s="105" t="s">
        <v>303</v>
      </c>
      <c r="E86" s="105" t="s">
        <v>304</v>
      </c>
      <c r="F86" s="105" t="s">
        <v>2</v>
      </c>
      <c r="G86" s="105" t="s">
        <v>114</v>
      </c>
      <c r="H86" s="105" t="s">
        <v>197</v>
      </c>
      <c r="I86" s="105" t="s">
        <v>296</v>
      </c>
      <c r="J86" s="105" t="s">
        <v>297</v>
      </c>
      <c r="K86" s="105" t="s">
        <v>298</v>
      </c>
      <c r="L86" s="105" t="s">
        <v>299</v>
      </c>
      <c r="M86" s="2"/>
    </row>
    <row r="87" spans="1:13" ht="14.2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4.25" customHeight="1" x14ac:dyDescent="0.2">
      <c r="A88" s="2"/>
      <c r="B88" s="2"/>
      <c r="C88" s="2" t="s">
        <v>927</v>
      </c>
      <c r="D88" s="58">
        <f>D84-D33-D34-D35-D36</f>
        <v>14920.030000000006</v>
      </c>
      <c r="E88" s="58">
        <f t="shared" ref="E88:M88" si="6">E84-E33-E34-E35-E36</f>
        <v>9894.8399999999965</v>
      </c>
      <c r="F88" s="58">
        <f t="shared" si="6"/>
        <v>5074.1999999999971</v>
      </c>
      <c r="G88" s="58">
        <f t="shared" si="6"/>
        <v>4631.3600000000006</v>
      </c>
      <c r="H88" s="58">
        <f t="shared" si="6"/>
        <v>4631.3600000000006</v>
      </c>
      <c r="I88" s="58">
        <f t="shared" si="6"/>
        <v>4164.1900000000005</v>
      </c>
      <c r="J88" s="58">
        <f t="shared" si="6"/>
        <v>4164.1900000000005</v>
      </c>
      <c r="K88" s="58">
        <f t="shared" si="6"/>
        <v>3458.5300000000025</v>
      </c>
      <c r="L88" s="58">
        <f t="shared" si="6"/>
        <v>3244.380000000001</v>
      </c>
      <c r="M88" s="58">
        <f t="shared" si="6"/>
        <v>-600</v>
      </c>
    </row>
    <row r="89" spans="1:13" ht="14.2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4.2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3" width="34" customWidth="1"/>
    <col min="4" max="4" width="12" customWidth="1"/>
    <col min="5" max="24" width="8" customWidth="1"/>
  </cols>
  <sheetData>
    <row r="1" spans="1:24" ht="14.25" customHeight="1" x14ac:dyDescent="0.2">
      <c r="A1" s="1" t="s">
        <v>0</v>
      </c>
      <c r="B1" s="1" t="s">
        <v>113</v>
      </c>
      <c r="C1" s="1" t="s">
        <v>1</v>
      </c>
      <c r="D1" s="41" t="s">
        <v>114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2">
      <c r="A2" s="3" t="s">
        <v>115</v>
      </c>
      <c r="B2" s="4" t="s">
        <v>116</v>
      </c>
      <c r="C2" s="4" t="s">
        <v>117</v>
      </c>
      <c r="D2" s="42">
        <v>35.15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4.25" customHeight="1" x14ac:dyDescent="0.2">
      <c r="A3" s="3" t="s">
        <v>118</v>
      </c>
      <c r="B3" s="4" t="s">
        <v>119</v>
      </c>
      <c r="C3" s="4" t="s">
        <v>120</v>
      </c>
      <c r="D3" s="42">
        <v>177.39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4.25" customHeight="1" x14ac:dyDescent="0.2">
      <c r="A4" s="43" t="s">
        <v>121</v>
      </c>
      <c r="B4" s="44" t="s">
        <v>122</v>
      </c>
      <c r="C4" s="44" t="s">
        <v>123</v>
      </c>
      <c r="D4" s="45">
        <v>166.34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4.25" customHeight="1" x14ac:dyDescent="0.2">
      <c r="A5" s="43" t="s">
        <v>121</v>
      </c>
      <c r="B5" s="44" t="s">
        <v>124</v>
      </c>
      <c r="C5" s="46" t="s">
        <v>125</v>
      </c>
      <c r="D5" s="159">
        <v>733.34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4.25" customHeight="1" x14ac:dyDescent="0.2">
      <c r="A6" s="3" t="s">
        <v>126</v>
      </c>
      <c r="B6" s="4" t="s">
        <v>127</v>
      </c>
      <c r="C6" s="47" t="s">
        <v>128</v>
      </c>
      <c r="D6" s="42">
        <v>322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4.25" customHeight="1" x14ac:dyDescent="0.2">
      <c r="A7" s="3" t="s">
        <v>126</v>
      </c>
      <c r="B7" s="4" t="s">
        <v>129</v>
      </c>
      <c r="C7" s="47" t="s">
        <v>128</v>
      </c>
      <c r="D7" s="42">
        <v>1388.63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4.25" customHeight="1" x14ac:dyDescent="0.2">
      <c r="A8" s="3" t="s">
        <v>126</v>
      </c>
      <c r="B8" s="4" t="s">
        <v>130</v>
      </c>
      <c r="C8" s="47"/>
      <c r="D8" s="42">
        <v>-277.72000000000003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4.25" customHeight="1" x14ac:dyDescent="0.2">
      <c r="A9" s="3" t="s">
        <v>126</v>
      </c>
      <c r="B9" s="4" t="s">
        <v>131</v>
      </c>
      <c r="C9" s="47"/>
      <c r="D9" s="42">
        <v>-64.400000000000006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4.25" customHeight="1" x14ac:dyDescent="0.2">
      <c r="A10" s="3" t="s">
        <v>126</v>
      </c>
      <c r="B10" s="4" t="s">
        <v>132</v>
      </c>
      <c r="C10" s="47"/>
      <c r="D10" s="42">
        <v>-81.16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4.25" customHeight="1" x14ac:dyDescent="0.2">
      <c r="A11" s="3" t="s">
        <v>126</v>
      </c>
      <c r="B11" s="4" t="s">
        <v>133</v>
      </c>
      <c r="C11" s="47" t="s">
        <v>134</v>
      </c>
      <c r="D11" s="42">
        <v>500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4.25" customHeight="1" x14ac:dyDescent="0.2">
      <c r="A12" s="3" t="s">
        <v>126</v>
      </c>
      <c r="B12" s="4" t="s">
        <v>135</v>
      </c>
      <c r="C12" s="47" t="s">
        <v>136</v>
      </c>
      <c r="D12" s="42">
        <v>199.68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4.25" customHeight="1" x14ac:dyDescent="0.2">
      <c r="A13" s="3" t="s">
        <v>126</v>
      </c>
      <c r="B13" s="4" t="s">
        <v>137</v>
      </c>
      <c r="C13" s="47" t="s">
        <v>138</v>
      </c>
      <c r="D13" s="42">
        <v>307.08999999999997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4.25" customHeight="1" x14ac:dyDescent="0.2">
      <c r="A14" s="3" t="s">
        <v>126</v>
      </c>
      <c r="B14" s="4" t="s">
        <v>139</v>
      </c>
      <c r="C14" s="47" t="s">
        <v>128</v>
      </c>
      <c r="D14" s="42">
        <v>819.89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4.25" customHeight="1" x14ac:dyDescent="0.2">
      <c r="A15" s="3" t="s">
        <v>140</v>
      </c>
      <c r="B15" s="4" t="s">
        <v>141</v>
      </c>
      <c r="C15" s="47" t="s">
        <v>41</v>
      </c>
      <c r="D15" s="42">
        <v>1318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4.25" customHeight="1" x14ac:dyDescent="0.2">
      <c r="A16" s="21" t="s">
        <v>142</v>
      </c>
      <c r="B16" s="22" t="s">
        <v>78</v>
      </c>
      <c r="C16" s="22"/>
      <c r="D16" s="48">
        <f>SUM(D2:D15)</f>
        <v>5544.2300000000005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4.25" customHeight="1" x14ac:dyDescent="0.2">
      <c r="A17" s="2"/>
      <c r="B17" s="2"/>
      <c r="C17" s="2"/>
      <c r="D17" s="49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4.25" customHeight="1" x14ac:dyDescent="0.2">
      <c r="A18" s="1" t="s">
        <v>0</v>
      </c>
      <c r="B18" s="1" t="s">
        <v>1</v>
      </c>
      <c r="C18" s="1" t="s">
        <v>1</v>
      </c>
      <c r="D18" s="41" t="s">
        <v>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4.25" customHeight="1" x14ac:dyDescent="0.2">
      <c r="A19" s="3" t="s">
        <v>126</v>
      </c>
      <c r="B19" s="4" t="s">
        <v>143</v>
      </c>
      <c r="C19" s="4"/>
      <c r="D19" s="20">
        <v>600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4.25" customHeight="1" x14ac:dyDescent="0.2">
      <c r="A20" s="3" t="s">
        <v>144</v>
      </c>
      <c r="B20" s="4" t="s">
        <v>145</v>
      </c>
      <c r="C20" s="4"/>
      <c r="D20" s="20">
        <v>149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4.25" customHeight="1" x14ac:dyDescent="0.2">
      <c r="A21" s="3" t="s">
        <v>146</v>
      </c>
      <c r="B21" s="4" t="s">
        <v>139</v>
      </c>
      <c r="C21" s="4"/>
      <c r="D21" s="20">
        <v>1887.34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4.25" customHeight="1" x14ac:dyDescent="0.2">
      <c r="A22" s="3" t="s">
        <v>146</v>
      </c>
      <c r="B22" s="4" t="s">
        <v>132</v>
      </c>
      <c r="C22" s="4"/>
      <c r="D22" s="20">
        <v>-377.46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4.25" customHeight="1" x14ac:dyDescent="0.2">
      <c r="A23" s="3" t="s">
        <v>147</v>
      </c>
      <c r="B23" s="4" t="s">
        <v>148</v>
      </c>
      <c r="C23" s="4"/>
      <c r="D23" s="20">
        <v>369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4.25" customHeight="1" x14ac:dyDescent="0.2">
      <c r="A24" s="3" t="s">
        <v>149</v>
      </c>
      <c r="B24" s="4" t="s">
        <v>150</v>
      </c>
      <c r="C24" s="4"/>
      <c r="D24" s="20">
        <v>539.74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4.25" customHeight="1" x14ac:dyDescent="0.2">
      <c r="A25" s="3" t="s">
        <v>151</v>
      </c>
      <c r="B25" s="4" t="s">
        <v>135</v>
      </c>
      <c r="C25" s="4"/>
      <c r="D25" s="20">
        <v>133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4.25" customHeight="1" x14ac:dyDescent="0.2">
      <c r="A26" s="3" t="s">
        <v>151</v>
      </c>
      <c r="B26" s="4" t="s">
        <v>152</v>
      </c>
      <c r="C26" s="4"/>
      <c r="D26" s="20">
        <v>269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4.25" customHeight="1" x14ac:dyDescent="0.2">
      <c r="A27" s="3" t="s">
        <v>151</v>
      </c>
      <c r="B27" s="4" t="s">
        <v>153</v>
      </c>
      <c r="C27" s="4"/>
      <c r="D27" s="20">
        <v>316.75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4.25" customHeight="1" x14ac:dyDescent="0.2">
      <c r="A28" s="3" t="s">
        <v>140</v>
      </c>
      <c r="B28" s="4" t="s">
        <v>154</v>
      </c>
      <c r="C28" s="4"/>
      <c r="D28" s="20">
        <v>81.599999999999994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4.25" customHeight="1" x14ac:dyDescent="0.2">
      <c r="A29" s="3" t="s">
        <v>140</v>
      </c>
      <c r="B29" s="4" t="s">
        <v>155</v>
      </c>
      <c r="C29" s="4" t="s">
        <v>40</v>
      </c>
      <c r="D29" s="20">
        <v>2068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4.25" customHeight="1" x14ac:dyDescent="0.2">
      <c r="A30" s="3" t="s">
        <v>156</v>
      </c>
      <c r="B30" s="4" t="s">
        <v>154</v>
      </c>
      <c r="C30" s="4"/>
      <c r="D30" s="20">
        <v>559.85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4.25" customHeight="1" x14ac:dyDescent="0.2">
      <c r="A31" s="6">
        <v>43765</v>
      </c>
      <c r="B31" s="11" t="s">
        <v>157</v>
      </c>
      <c r="C31" s="4"/>
      <c r="D31" s="20">
        <v>249.66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4.25" customHeight="1" x14ac:dyDescent="0.2">
      <c r="A32" s="6">
        <v>43760</v>
      </c>
      <c r="B32" s="11" t="s">
        <v>36</v>
      </c>
      <c r="C32" s="4"/>
      <c r="D32" s="20">
        <v>324.07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4.25" customHeight="1" x14ac:dyDescent="0.2">
      <c r="A33" s="6">
        <v>43759</v>
      </c>
      <c r="B33" s="11" t="s">
        <v>158</v>
      </c>
      <c r="C33" s="4"/>
      <c r="D33" s="20">
        <v>126.13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4.25" customHeight="1" x14ac:dyDescent="0.2">
      <c r="A34" s="6">
        <v>43759</v>
      </c>
      <c r="B34" s="11" t="s">
        <v>159</v>
      </c>
      <c r="C34" s="4"/>
      <c r="D34" s="20">
        <v>343.52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4.25" customHeight="1" x14ac:dyDescent="0.2">
      <c r="A35" s="6">
        <v>43759</v>
      </c>
      <c r="B35" s="11" t="s">
        <v>160</v>
      </c>
      <c r="C35" s="4" t="s">
        <v>70</v>
      </c>
      <c r="D35" s="20">
        <v>449.87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4.25" customHeight="1" x14ac:dyDescent="0.2">
      <c r="A36" s="6">
        <v>43757</v>
      </c>
      <c r="B36" s="11" t="s">
        <v>161</v>
      </c>
      <c r="C36" s="4" t="s">
        <v>65</v>
      </c>
      <c r="D36" s="20">
        <v>532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4.25" customHeight="1" x14ac:dyDescent="0.2">
      <c r="A37" s="6">
        <v>43757</v>
      </c>
      <c r="B37" s="11" t="s">
        <v>162</v>
      </c>
      <c r="C37" s="4" t="s">
        <v>67</v>
      </c>
      <c r="D37" s="20">
        <v>267.58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4.25" customHeight="1" x14ac:dyDescent="0.2">
      <c r="A38" s="6">
        <v>43751</v>
      </c>
      <c r="B38" s="11" t="s">
        <v>57</v>
      </c>
      <c r="C38" s="4" t="s">
        <v>58</v>
      </c>
      <c r="D38" s="20">
        <v>599.94000000000005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4.25" customHeight="1" x14ac:dyDescent="0.2">
      <c r="A39" s="6">
        <v>43750</v>
      </c>
      <c r="B39" s="11" t="s">
        <v>159</v>
      </c>
      <c r="C39" s="4"/>
      <c r="D39" s="20">
        <v>707.54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4.25" customHeight="1" x14ac:dyDescent="0.2">
      <c r="A40" s="6">
        <v>43750</v>
      </c>
      <c r="B40" s="11" t="s">
        <v>163</v>
      </c>
      <c r="C40" s="4" t="s">
        <v>55</v>
      </c>
      <c r="D40" s="20">
        <v>438.68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4.25" customHeight="1" x14ac:dyDescent="0.2">
      <c r="A41" s="6">
        <v>43749</v>
      </c>
      <c r="B41" s="11" t="s">
        <v>164</v>
      </c>
      <c r="C41" s="4" t="s">
        <v>52</v>
      </c>
      <c r="D41" s="20">
        <v>322.60000000000002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4.25" customHeight="1" x14ac:dyDescent="0.2">
      <c r="A42" s="13">
        <v>43744</v>
      </c>
      <c r="B42" s="14" t="s">
        <v>165</v>
      </c>
      <c r="C42" s="28" t="s">
        <v>47</v>
      </c>
      <c r="D42" s="31">
        <v>599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4.25" customHeight="1" x14ac:dyDescent="0.2">
      <c r="A43" s="6">
        <v>43739</v>
      </c>
      <c r="B43" s="11" t="s">
        <v>166</v>
      </c>
      <c r="C43" s="4" t="s">
        <v>43</v>
      </c>
      <c r="D43" s="20">
        <v>224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4.25" customHeight="1" x14ac:dyDescent="0.2">
      <c r="A44" s="6">
        <v>43734</v>
      </c>
      <c r="B44" s="10" t="s">
        <v>37</v>
      </c>
      <c r="C44" s="4" t="s">
        <v>38</v>
      </c>
      <c r="D44" s="50">
        <v>170.83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4.25" customHeight="1" x14ac:dyDescent="0.2">
      <c r="A45" s="6">
        <v>43731</v>
      </c>
      <c r="B45" s="10" t="s">
        <v>167</v>
      </c>
      <c r="C45" s="4"/>
      <c r="D45" s="50">
        <v>244.47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4.25" customHeight="1" x14ac:dyDescent="0.2">
      <c r="A46" s="6">
        <v>43719</v>
      </c>
      <c r="B46" s="10" t="s">
        <v>34</v>
      </c>
      <c r="C46" s="4" t="s">
        <v>35</v>
      </c>
      <c r="D46" s="50">
        <v>402.5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4.25" customHeight="1" x14ac:dyDescent="0.2">
      <c r="A47" s="6">
        <v>43718</v>
      </c>
      <c r="B47" s="10" t="s">
        <v>32</v>
      </c>
      <c r="C47" s="4" t="s">
        <v>33</v>
      </c>
      <c r="D47" s="50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4.25" customHeight="1" x14ac:dyDescent="0.2">
      <c r="A48" s="6">
        <v>43712</v>
      </c>
      <c r="B48" s="10" t="s">
        <v>20</v>
      </c>
      <c r="C48" s="4" t="s">
        <v>31</v>
      </c>
      <c r="D48" s="50">
        <v>375.66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4.25" customHeight="1" x14ac:dyDescent="0.2">
      <c r="A49" s="6">
        <v>43700</v>
      </c>
      <c r="B49" s="10" t="s">
        <v>168</v>
      </c>
      <c r="C49" s="4" t="s">
        <v>27</v>
      </c>
      <c r="D49" s="50">
        <v>415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4.25" customHeight="1" x14ac:dyDescent="0.2">
      <c r="A50" s="6">
        <v>43665</v>
      </c>
      <c r="B50" s="10" t="s">
        <v>169</v>
      </c>
      <c r="C50" s="4" t="s">
        <v>23</v>
      </c>
      <c r="D50" s="50">
        <v>666.61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4.25" customHeight="1" x14ac:dyDescent="0.2">
      <c r="A51" s="6">
        <v>43664</v>
      </c>
      <c r="B51" s="10" t="s">
        <v>170</v>
      </c>
      <c r="C51" s="4" t="s">
        <v>25</v>
      </c>
      <c r="D51" s="50">
        <v>154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4.25" customHeight="1" x14ac:dyDescent="0.2">
      <c r="A52" s="6">
        <v>43692</v>
      </c>
      <c r="B52" s="10" t="s">
        <v>171</v>
      </c>
      <c r="C52" s="4" t="s">
        <v>21</v>
      </c>
      <c r="D52" s="50">
        <v>261.3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4.25" customHeight="1" x14ac:dyDescent="0.2">
      <c r="A53" s="6">
        <v>43674</v>
      </c>
      <c r="B53" s="10" t="s">
        <v>172</v>
      </c>
      <c r="C53" s="4" t="s">
        <v>17</v>
      </c>
      <c r="D53" s="50">
        <v>364.66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4.25" customHeight="1" x14ac:dyDescent="0.2">
      <c r="A54" s="3" t="s">
        <v>13</v>
      </c>
      <c r="B54" s="10" t="s">
        <v>173</v>
      </c>
      <c r="C54" s="4" t="s">
        <v>15</v>
      </c>
      <c r="D54" s="50">
        <v>76.66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4.25" customHeight="1" x14ac:dyDescent="0.2">
      <c r="A55" s="3" t="s">
        <v>10</v>
      </c>
      <c r="B55" s="4" t="s">
        <v>174</v>
      </c>
      <c r="C55" s="4" t="s">
        <v>12</v>
      </c>
      <c r="D55" s="50">
        <v>91.66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4.25" customHeight="1" x14ac:dyDescent="0.2">
      <c r="A56" s="6">
        <v>43617</v>
      </c>
      <c r="B56" s="7" t="s">
        <v>175</v>
      </c>
      <c r="C56" s="4"/>
      <c r="D56" s="51">
        <v>127.5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4.25" customHeight="1" x14ac:dyDescent="0.2">
      <c r="A57" s="3" t="s">
        <v>3</v>
      </c>
      <c r="B57" s="4" t="s">
        <v>176</v>
      </c>
      <c r="C57" s="4" t="s">
        <v>5</v>
      </c>
      <c r="D57" s="42">
        <v>989.75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4.25" customHeight="1" x14ac:dyDescent="0.2">
      <c r="A58" s="21" t="s">
        <v>77</v>
      </c>
      <c r="B58" s="22" t="s">
        <v>78</v>
      </c>
      <c r="C58" s="22"/>
      <c r="D58" s="48">
        <f>SUM(D19:D57)</f>
        <v>16209.01</v>
      </c>
      <c r="E58" s="18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4.25" customHeight="1" x14ac:dyDescent="0.2">
      <c r="A59" s="24" t="s">
        <v>79</v>
      </c>
      <c r="B59" s="24" t="s">
        <v>79</v>
      </c>
      <c r="C59" s="24"/>
      <c r="D59" s="49"/>
      <c r="E59" s="18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4.25" customHeight="1" x14ac:dyDescent="0.2">
      <c r="A60" s="1" t="s">
        <v>0</v>
      </c>
      <c r="B60" s="1" t="s">
        <v>1</v>
      </c>
      <c r="C60" s="1"/>
      <c r="D60" s="52"/>
      <c r="E60" s="18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4.25" customHeight="1" x14ac:dyDescent="0.2">
      <c r="A61" s="160">
        <v>43760</v>
      </c>
      <c r="B61" s="161" t="s">
        <v>177</v>
      </c>
      <c r="C61" s="161"/>
      <c r="D61" s="159">
        <v>215.83</v>
      </c>
      <c r="E61" s="18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4.25" customHeight="1" x14ac:dyDescent="0.2">
      <c r="A62" s="21" t="s">
        <v>86</v>
      </c>
      <c r="B62" s="22" t="s">
        <v>87</v>
      </c>
      <c r="C62" s="22"/>
      <c r="D62" s="48">
        <f>SUM(D61)</f>
        <v>215.83</v>
      </c>
      <c r="E62" s="18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4.25" customHeight="1" x14ac:dyDescent="0.2">
      <c r="A63" s="24" t="s">
        <v>79</v>
      </c>
      <c r="B63" s="24" t="s">
        <v>79</v>
      </c>
      <c r="C63" s="24"/>
      <c r="D63" s="49"/>
      <c r="E63" s="18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4.25" customHeight="1" x14ac:dyDescent="0.2">
      <c r="A64" s="1" t="s">
        <v>0</v>
      </c>
      <c r="B64" s="1" t="s">
        <v>1</v>
      </c>
      <c r="C64" s="1" t="s">
        <v>1</v>
      </c>
      <c r="D64" s="41" t="s">
        <v>178</v>
      </c>
      <c r="E64" s="1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4.25" customHeight="1" x14ac:dyDescent="0.2">
      <c r="A65" s="3" t="s">
        <v>179</v>
      </c>
      <c r="B65" s="4" t="s">
        <v>180</v>
      </c>
      <c r="C65" s="11"/>
      <c r="D65" s="20">
        <v>497</v>
      </c>
      <c r="E65" s="1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4.25" customHeight="1" x14ac:dyDescent="0.2">
      <c r="A66" s="3" t="s">
        <v>147</v>
      </c>
      <c r="B66" s="4" t="s">
        <v>181</v>
      </c>
      <c r="C66" s="11"/>
      <c r="D66" s="20">
        <v>800</v>
      </c>
      <c r="E66" s="18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4.25" customHeight="1" x14ac:dyDescent="0.2">
      <c r="A67" s="3" t="s">
        <v>149</v>
      </c>
      <c r="B67" s="4" t="s">
        <v>182</v>
      </c>
      <c r="C67" s="11"/>
      <c r="D67" s="20">
        <v>590</v>
      </c>
      <c r="E67" s="18"/>
      <c r="F67" s="1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4.25" customHeight="1" x14ac:dyDescent="0.2">
      <c r="A68" s="3" t="s">
        <v>149</v>
      </c>
      <c r="B68" s="4" t="s">
        <v>183</v>
      </c>
      <c r="C68" s="11"/>
      <c r="D68" s="20">
        <v>342.1</v>
      </c>
      <c r="E68" s="18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4.25" customHeight="1" x14ac:dyDescent="0.2">
      <c r="A69" s="3" t="s">
        <v>184</v>
      </c>
      <c r="B69" s="4" t="s">
        <v>185</v>
      </c>
      <c r="C69" s="11"/>
      <c r="D69" s="20">
        <v>238.34</v>
      </c>
      <c r="E69" s="18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4.25" customHeight="1" x14ac:dyDescent="0.2">
      <c r="A70" s="32">
        <v>43762</v>
      </c>
      <c r="B70" s="157" t="s">
        <v>186</v>
      </c>
      <c r="C70" s="157" t="s">
        <v>97</v>
      </c>
      <c r="D70" s="20">
        <v>330.3</v>
      </c>
      <c r="E70" s="18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4.25" customHeight="1" x14ac:dyDescent="0.2">
      <c r="A71" s="13">
        <v>43751</v>
      </c>
      <c r="B71" s="14" t="s">
        <v>187</v>
      </c>
      <c r="C71" s="14"/>
      <c r="D71" s="31">
        <v>871.2</v>
      </c>
      <c r="E71" s="18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4.25" customHeight="1" x14ac:dyDescent="0.2">
      <c r="A72" s="13">
        <v>43735</v>
      </c>
      <c r="B72" s="14" t="s">
        <v>188</v>
      </c>
      <c r="C72" s="14"/>
      <c r="D72" s="31">
        <v>659.73</v>
      </c>
      <c r="E72" s="18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4.25" customHeight="1" x14ac:dyDescent="0.2">
      <c r="A73" s="27" t="s">
        <v>90</v>
      </c>
      <c r="B73" s="30" t="s">
        <v>91</v>
      </c>
      <c r="C73" s="30" t="s">
        <v>92</v>
      </c>
      <c r="D73" s="53">
        <v>816.61</v>
      </c>
      <c r="E73" s="18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4.25" customHeight="1" x14ac:dyDescent="0.2">
      <c r="A74" s="27" t="s">
        <v>10</v>
      </c>
      <c r="B74" s="28" t="s">
        <v>189</v>
      </c>
      <c r="C74" s="28" t="s">
        <v>89</v>
      </c>
      <c r="D74" s="53">
        <v>3150</v>
      </c>
      <c r="E74" s="1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4.25" customHeight="1" x14ac:dyDescent="0.2">
      <c r="A75" s="21" t="s">
        <v>98</v>
      </c>
      <c r="B75" s="22" t="s">
        <v>99</v>
      </c>
      <c r="C75" s="22"/>
      <c r="D75" s="162">
        <f>SUM(D65:D74)</f>
        <v>8295.2799999999988</v>
      </c>
      <c r="E75" s="1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4.25" customHeight="1" x14ac:dyDescent="0.2">
      <c r="A76" s="24" t="s">
        <v>79</v>
      </c>
      <c r="B76" s="24" t="s">
        <v>79</v>
      </c>
      <c r="C76" s="24"/>
      <c r="D76" s="49"/>
      <c r="E76" s="1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4.25" customHeight="1" x14ac:dyDescent="0.2">
      <c r="A77" s="1" t="s">
        <v>0</v>
      </c>
      <c r="B77" s="1" t="s">
        <v>1</v>
      </c>
      <c r="C77" s="1"/>
      <c r="D77" s="51"/>
      <c r="E77" s="1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4.25" customHeight="1" x14ac:dyDescent="0.2">
      <c r="A78" s="3" t="s">
        <v>151</v>
      </c>
      <c r="B78" s="4" t="s">
        <v>133</v>
      </c>
      <c r="C78" s="35"/>
      <c r="D78" s="51">
        <v>332.68</v>
      </c>
      <c r="E78" s="1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4.25" customHeight="1" x14ac:dyDescent="0.2">
      <c r="A79" s="3" t="s">
        <v>190</v>
      </c>
      <c r="B79" s="4" t="s">
        <v>129</v>
      </c>
      <c r="C79" s="35"/>
      <c r="D79" s="51">
        <v>5025.8999999999996</v>
      </c>
      <c r="E79" s="1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4.25" customHeight="1" x14ac:dyDescent="0.2">
      <c r="A80" s="54">
        <v>43715</v>
      </c>
      <c r="B80" s="55" t="s">
        <v>191</v>
      </c>
      <c r="C80" s="55"/>
      <c r="D80" s="56">
        <v>515</v>
      </c>
      <c r="E80" s="1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4.25" customHeight="1" x14ac:dyDescent="0.2">
      <c r="A81" s="54">
        <v>43715</v>
      </c>
      <c r="B81" s="57" t="s">
        <v>192</v>
      </c>
      <c r="C81" s="57"/>
      <c r="D81" s="56">
        <v>1788.33</v>
      </c>
      <c r="E81" s="18"/>
      <c r="F81" s="1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4.25" customHeight="1" x14ac:dyDescent="0.2">
      <c r="A82" s="6">
        <v>43714</v>
      </c>
      <c r="B82" s="35" t="s">
        <v>193</v>
      </c>
      <c r="C82" s="35"/>
      <c r="D82" s="51">
        <v>1162.6600000000001</v>
      </c>
      <c r="E82" s="18"/>
      <c r="F82" s="1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4.25" customHeight="1" x14ac:dyDescent="0.2">
      <c r="A83" s="21" t="s">
        <v>104</v>
      </c>
      <c r="B83" s="22" t="s">
        <v>105</v>
      </c>
      <c r="C83" s="22"/>
      <c r="D83" s="48">
        <f>SUM(D78:D82)</f>
        <v>8824.57</v>
      </c>
      <c r="E83" s="1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4.25" customHeight="1" x14ac:dyDescent="0.2">
      <c r="A84" s="2"/>
      <c r="B84" s="2"/>
      <c r="C84" s="2"/>
      <c r="D84" s="58"/>
      <c r="E84" s="1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4.25" customHeight="1" x14ac:dyDescent="0.2">
      <c r="A85" s="1" t="s">
        <v>0</v>
      </c>
      <c r="B85" s="1" t="s">
        <v>1</v>
      </c>
      <c r="C85" s="1"/>
      <c r="D85" s="51"/>
      <c r="E85" s="1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4.25" customHeight="1" x14ac:dyDescent="0.2">
      <c r="A86" s="1"/>
      <c r="B86" s="11" t="s">
        <v>194</v>
      </c>
      <c r="C86" s="1"/>
      <c r="D86" s="51">
        <v>12673.57</v>
      </c>
      <c r="E86" s="1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4.25" customHeight="1" x14ac:dyDescent="0.2">
      <c r="A87" s="6">
        <v>43797</v>
      </c>
      <c r="B87" s="11" t="s">
        <v>106</v>
      </c>
      <c r="C87" s="11"/>
      <c r="D87" s="20">
        <v>608.36</v>
      </c>
      <c r="E87" s="1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4.25" customHeight="1" x14ac:dyDescent="0.2">
      <c r="A88" s="6">
        <v>43797</v>
      </c>
      <c r="B88" s="11" t="s">
        <v>195</v>
      </c>
      <c r="C88" s="11"/>
      <c r="D88" s="20">
        <v>1118.75</v>
      </c>
      <c r="E88" s="1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4.25" customHeight="1" x14ac:dyDescent="0.2">
      <c r="A89" s="6">
        <v>43797</v>
      </c>
      <c r="B89" s="11" t="s">
        <v>196</v>
      </c>
      <c r="C89" s="11"/>
      <c r="D89" s="20">
        <v>234.94</v>
      </c>
      <c r="E89" s="1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4.25" customHeight="1" x14ac:dyDescent="0.2">
      <c r="A90" s="6">
        <v>43797</v>
      </c>
      <c r="B90" s="11" t="s">
        <v>107</v>
      </c>
      <c r="C90" s="11"/>
      <c r="D90" s="20">
        <v>108.78</v>
      </c>
      <c r="E90" s="18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4.25" customHeight="1" x14ac:dyDescent="0.2">
      <c r="A91" s="21"/>
      <c r="B91" s="22" t="s">
        <v>108</v>
      </c>
      <c r="C91" s="22"/>
      <c r="D91" s="59">
        <f>SUM(D86:D90)</f>
        <v>14744.400000000001</v>
      </c>
      <c r="E91" s="1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4.25" customHeight="1" x14ac:dyDescent="0.2">
      <c r="A92" s="2"/>
      <c r="B92" s="2"/>
      <c r="C92" s="2"/>
      <c r="D92" s="58"/>
      <c r="E92" s="1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4.25" customHeight="1" x14ac:dyDescent="0.25">
      <c r="A93" s="2"/>
      <c r="B93" s="2"/>
      <c r="C93" s="38" t="s">
        <v>109</v>
      </c>
      <c r="D93" s="60">
        <f>D58+D62+D75+D83+D91+D16</f>
        <v>53833.320000000007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4.25" customHeight="1" x14ac:dyDescent="0.2">
      <c r="A94" s="2"/>
      <c r="B94" s="2"/>
      <c r="C94" s="2"/>
      <c r="D94" s="4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4.25" customHeight="1" x14ac:dyDescent="0.2">
      <c r="A95" s="2"/>
      <c r="B95" s="2" t="s">
        <v>110</v>
      </c>
      <c r="C95" s="2"/>
      <c r="D95" s="58">
        <v>3418.84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4.25" customHeight="1" x14ac:dyDescent="0.2">
      <c r="A96" s="2"/>
      <c r="B96" s="2" t="s">
        <v>111</v>
      </c>
      <c r="C96" s="2"/>
      <c r="D96" s="49">
        <v>8563.98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4.25" customHeight="1" x14ac:dyDescent="0.2">
      <c r="A97" s="2"/>
      <c r="B97" s="2"/>
      <c r="C97" s="2"/>
      <c r="D97" s="4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4.25" customHeight="1" x14ac:dyDescent="0.25">
      <c r="A98" s="2"/>
      <c r="B98" s="2"/>
      <c r="C98" s="40" t="s">
        <v>112</v>
      </c>
      <c r="D98" s="61">
        <f>D93-D95-D96</f>
        <v>41850.500000000015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4.25" customHeight="1" x14ac:dyDescent="0.2">
      <c r="A99" s="2"/>
      <c r="B99" s="2"/>
      <c r="C99" s="2"/>
      <c r="D99" s="4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4.25" customHeight="1" x14ac:dyDescent="0.2">
      <c r="A100" s="2"/>
      <c r="B100" s="2"/>
      <c r="C100" s="2"/>
      <c r="D100" s="4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4.25" customHeight="1" x14ac:dyDescent="0.2">
      <c r="A101" s="2"/>
      <c r="B101" s="2"/>
      <c r="C101" s="2"/>
      <c r="D101" s="4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4.25" customHeight="1" x14ac:dyDescent="0.2">
      <c r="A102" s="2"/>
      <c r="B102" s="2"/>
      <c r="C102" s="2"/>
      <c r="D102" s="4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4.25" customHeight="1" x14ac:dyDescent="0.2">
      <c r="A103" s="2"/>
      <c r="B103" s="2"/>
      <c r="C103" s="2"/>
      <c r="D103" s="4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4.25" customHeight="1" x14ac:dyDescent="0.2">
      <c r="A104" s="2"/>
      <c r="B104" s="2"/>
      <c r="C104" s="2"/>
      <c r="D104" s="4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4.25" customHeight="1" x14ac:dyDescent="0.2">
      <c r="A105" s="2"/>
      <c r="B105" s="2"/>
      <c r="C105" s="2"/>
      <c r="D105" s="4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4.25" customHeight="1" x14ac:dyDescent="0.2">
      <c r="A106" s="2"/>
      <c r="B106" s="2"/>
      <c r="C106" s="2"/>
      <c r="D106" s="4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4.25" customHeight="1" x14ac:dyDescent="0.2">
      <c r="A107" s="2"/>
      <c r="B107" s="2"/>
      <c r="C107" s="2"/>
      <c r="D107" s="4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4.25" customHeight="1" x14ac:dyDescent="0.2">
      <c r="A108" s="2"/>
      <c r="B108" s="2"/>
      <c r="C108" s="2"/>
      <c r="D108" s="4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4.25" customHeight="1" x14ac:dyDescent="0.2">
      <c r="A109" s="2"/>
      <c r="B109" s="2"/>
      <c r="C109" s="2"/>
      <c r="D109" s="4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4.25" customHeight="1" x14ac:dyDescent="0.2">
      <c r="A110" s="2"/>
      <c r="B110" s="2"/>
      <c r="C110" s="2"/>
      <c r="D110" s="4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4.25" customHeight="1" x14ac:dyDescent="0.2">
      <c r="A111" s="2"/>
      <c r="B111" s="2"/>
      <c r="C111" s="2"/>
      <c r="D111" s="4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4.25" customHeight="1" x14ac:dyDescent="0.2">
      <c r="A112" s="2"/>
      <c r="B112" s="2"/>
      <c r="C112" s="2"/>
      <c r="D112" s="4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4.25" customHeight="1" x14ac:dyDescent="0.2">
      <c r="A113" s="2"/>
      <c r="B113" s="2"/>
      <c r="C113" s="2"/>
      <c r="D113" s="4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4.25" customHeight="1" x14ac:dyDescent="0.2">
      <c r="A114" s="2"/>
      <c r="B114" s="2"/>
      <c r="C114" s="2"/>
      <c r="D114" s="4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4.25" customHeight="1" x14ac:dyDescent="0.2">
      <c r="A115" s="2"/>
      <c r="B115" s="2"/>
      <c r="C115" s="2"/>
      <c r="D115" s="4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4.25" customHeight="1" x14ac:dyDescent="0.2">
      <c r="A116" s="2"/>
      <c r="B116" s="2"/>
      <c r="C116" s="2"/>
      <c r="D116" s="4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4.25" customHeight="1" x14ac:dyDescent="0.2">
      <c r="A117" s="2"/>
      <c r="B117" s="2"/>
      <c r="C117" s="2"/>
      <c r="D117" s="4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4.25" customHeight="1" x14ac:dyDescent="0.2">
      <c r="A118" s="2"/>
      <c r="B118" s="2"/>
      <c r="C118" s="2"/>
      <c r="D118" s="4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4.25" customHeight="1" x14ac:dyDescent="0.2">
      <c r="A119" s="2"/>
      <c r="B119" s="2"/>
      <c r="C119" s="2"/>
      <c r="D119" s="4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4.25" customHeight="1" x14ac:dyDescent="0.2">
      <c r="A120" s="2"/>
      <c r="B120" s="2"/>
      <c r="C120" s="2"/>
      <c r="D120" s="4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4.25" customHeight="1" x14ac:dyDescent="0.2">
      <c r="A121" s="2"/>
      <c r="B121" s="2"/>
      <c r="C121" s="2"/>
      <c r="D121" s="4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4.25" customHeight="1" x14ac:dyDescent="0.2">
      <c r="A122" s="2"/>
      <c r="B122" s="2"/>
      <c r="C122" s="2"/>
      <c r="D122" s="4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4.25" customHeight="1" x14ac:dyDescent="0.2">
      <c r="A123" s="2"/>
      <c r="B123" s="2"/>
      <c r="C123" s="2"/>
      <c r="D123" s="4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4.25" customHeight="1" x14ac:dyDescent="0.2">
      <c r="A124" s="2"/>
      <c r="B124" s="2"/>
      <c r="C124" s="2"/>
      <c r="D124" s="4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4.25" customHeight="1" x14ac:dyDescent="0.2">
      <c r="A125" s="2"/>
      <c r="B125" s="2"/>
      <c r="C125" s="2"/>
      <c r="D125" s="4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4.25" customHeight="1" x14ac:dyDescent="0.2">
      <c r="A126" s="2"/>
      <c r="B126" s="2"/>
      <c r="C126" s="2"/>
      <c r="D126" s="4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4.25" customHeight="1" x14ac:dyDescent="0.2">
      <c r="A127" s="2"/>
      <c r="B127" s="2"/>
      <c r="C127" s="2"/>
      <c r="D127" s="4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4.25" customHeight="1" x14ac:dyDescent="0.2">
      <c r="A128" s="2"/>
      <c r="B128" s="2"/>
      <c r="C128" s="2"/>
      <c r="D128" s="4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4.25" customHeight="1" x14ac:dyDescent="0.2">
      <c r="A129" s="2"/>
      <c r="B129" s="2"/>
      <c r="C129" s="2"/>
      <c r="D129" s="4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4.25" customHeight="1" x14ac:dyDescent="0.2">
      <c r="A130" s="2"/>
      <c r="B130" s="2"/>
      <c r="C130" s="2"/>
      <c r="D130" s="4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4.25" customHeight="1" x14ac:dyDescent="0.2">
      <c r="A131" s="2"/>
      <c r="B131" s="2"/>
      <c r="C131" s="2"/>
      <c r="D131" s="4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4.25" customHeight="1" x14ac:dyDescent="0.2">
      <c r="A132" s="2"/>
      <c r="B132" s="2"/>
      <c r="C132" s="2"/>
      <c r="D132" s="4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4.25" customHeight="1" x14ac:dyDescent="0.2">
      <c r="A133" s="2"/>
      <c r="B133" s="2"/>
      <c r="C133" s="2"/>
      <c r="D133" s="4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4.25" customHeight="1" x14ac:dyDescent="0.2">
      <c r="A134" s="2"/>
      <c r="B134" s="2"/>
      <c r="C134" s="2"/>
      <c r="D134" s="4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4.25" customHeight="1" x14ac:dyDescent="0.2">
      <c r="A135" s="2"/>
      <c r="B135" s="2"/>
      <c r="C135" s="2"/>
      <c r="D135" s="4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4.25" customHeight="1" x14ac:dyDescent="0.2">
      <c r="A136" s="2"/>
      <c r="B136" s="2"/>
      <c r="C136" s="2"/>
      <c r="D136" s="4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4.25" customHeight="1" x14ac:dyDescent="0.2">
      <c r="A137" s="2"/>
      <c r="B137" s="2"/>
      <c r="C137" s="2"/>
      <c r="D137" s="4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4.25" customHeight="1" x14ac:dyDescent="0.2">
      <c r="A138" s="2"/>
      <c r="B138" s="2"/>
      <c r="C138" s="2"/>
      <c r="D138" s="4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4.25" customHeight="1" x14ac:dyDescent="0.2">
      <c r="A139" s="2"/>
      <c r="B139" s="2"/>
      <c r="C139" s="2"/>
      <c r="D139" s="4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4.25" customHeight="1" x14ac:dyDescent="0.2">
      <c r="A140" s="2"/>
      <c r="B140" s="2"/>
      <c r="C140" s="2"/>
      <c r="D140" s="4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4.25" customHeight="1" x14ac:dyDescent="0.2">
      <c r="A141" s="2"/>
      <c r="B141" s="2"/>
      <c r="C141" s="2"/>
      <c r="D141" s="4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4.25" customHeight="1" x14ac:dyDescent="0.2">
      <c r="A142" s="2"/>
      <c r="B142" s="2"/>
      <c r="C142" s="2"/>
      <c r="D142" s="4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4.25" customHeight="1" x14ac:dyDescent="0.2">
      <c r="A143" s="2"/>
      <c r="B143" s="2"/>
      <c r="C143" s="2"/>
      <c r="D143" s="4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4.25" customHeight="1" x14ac:dyDescent="0.2">
      <c r="A144" s="2"/>
      <c r="B144" s="2"/>
      <c r="C144" s="2"/>
      <c r="D144" s="4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4.25" customHeight="1" x14ac:dyDescent="0.2">
      <c r="A145" s="2"/>
      <c r="B145" s="2"/>
      <c r="C145" s="2"/>
      <c r="D145" s="4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4.25" customHeight="1" x14ac:dyDescent="0.2">
      <c r="A146" s="2"/>
      <c r="B146" s="2"/>
      <c r="C146" s="2"/>
      <c r="D146" s="4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4.25" customHeight="1" x14ac:dyDescent="0.2">
      <c r="A147" s="2"/>
      <c r="B147" s="2"/>
      <c r="C147" s="2"/>
      <c r="D147" s="4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4.25" customHeight="1" x14ac:dyDescent="0.2">
      <c r="A148" s="2"/>
      <c r="B148" s="2"/>
      <c r="C148" s="2"/>
      <c r="D148" s="4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4.25" customHeight="1" x14ac:dyDescent="0.2">
      <c r="A149" s="2"/>
      <c r="B149" s="2"/>
      <c r="C149" s="2"/>
      <c r="D149" s="4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4.25" customHeight="1" x14ac:dyDescent="0.2">
      <c r="A150" s="2"/>
      <c r="B150" s="2"/>
      <c r="C150" s="2"/>
      <c r="D150" s="4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4.25" customHeight="1" x14ac:dyDescent="0.2">
      <c r="A151" s="2"/>
      <c r="B151" s="2"/>
      <c r="C151" s="2"/>
      <c r="D151" s="4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4.25" customHeight="1" x14ac:dyDescent="0.2">
      <c r="A152" s="2"/>
      <c r="B152" s="2"/>
      <c r="C152" s="2"/>
      <c r="D152" s="4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4.25" customHeight="1" x14ac:dyDescent="0.2">
      <c r="A153" s="2"/>
      <c r="B153" s="2"/>
      <c r="C153" s="2"/>
      <c r="D153" s="4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4.25" customHeight="1" x14ac:dyDescent="0.2">
      <c r="A154" s="2"/>
      <c r="B154" s="2"/>
      <c r="C154" s="2"/>
      <c r="D154" s="4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4.25" customHeight="1" x14ac:dyDescent="0.2">
      <c r="A155" s="2"/>
      <c r="B155" s="2"/>
      <c r="C155" s="2"/>
      <c r="D155" s="4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4.25" customHeight="1" x14ac:dyDescent="0.2">
      <c r="A156" s="2"/>
      <c r="B156" s="2"/>
      <c r="C156" s="2"/>
      <c r="D156" s="4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4.25" customHeight="1" x14ac:dyDescent="0.2">
      <c r="A157" s="2"/>
      <c r="B157" s="2"/>
      <c r="C157" s="2"/>
      <c r="D157" s="4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4.25" customHeight="1" x14ac:dyDescent="0.2">
      <c r="A158" s="2"/>
      <c r="B158" s="2"/>
      <c r="C158" s="2"/>
      <c r="D158" s="4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4.25" customHeight="1" x14ac:dyDescent="0.2">
      <c r="A159" s="2"/>
      <c r="B159" s="2"/>
      <c r="C159" s="2"/>
      <c r="D159" s="4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4.25" customHeight="1" x14ac:dyDescent="0.2">
      <c r="A160" s="2"/>
      <c r="B160" s="2"/>
      <c r="C160" s="2"/>
      <c r="D160" s="4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4.25" customHeight="1" x14ac:dyDescent="0.2">
      <c r="A161" s="2"/>
      <c r="B161" s="2"/>
      <c r="C161" s="2"/>
      <c r="D161" s="4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4.25" customHeight="1" x14ac:dyDescent="0.2">
      <c r="A162" s="2"/>
      <c r="B162" s="2"/>
      <c r="C162" s="2"/>
      <c r="D162" s="4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4.25" customHeight="1" x14ac:dyDescent="0.2">
      <c r="A163" s="2"/>
      <c r="B163" s="2"/>
      <c r="C163" s="2"/>
      <c r="D163" s="4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4.25" customHeight="1" x14ac:dyDescent="0.2">
      <c r="A164" s="2"/>
      <c r="B164" s="2"/>
      <c r="C164" s="2"/>
      <c r="D164" s="4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4.25" customHeight="1" x14ac:dyDescent="0.2">
      <c r="A165" s="2"/>
      <c r="B165" s="2"/>
      <c r="C165" s="2"/>
      <c r="D165" s="4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4.25" customHeight="1" x14ac:dyDescent="0.2">
      <c r="A166" s="2"/>
      <c r="B166" s="2"/>
      <c r="C166" s="2"/>
      <c r="D166" s="4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4.25" customHeight="1" x14ac:dyDescent="0.2">
      <c r="A167" s="2"/>
      <c r="B167" s="2"/>
      <c r="C167" s="2"/>
      <c r="D167" s="4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4.25" customHeight="1" x14ac:dyDescent="0.2">
      <c r="A168" s="2"/>
      <c r="B168" s="2"/>
      <c r="C168" s="2"/>
      <c r="D168" s="4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4.25" customHeight="1" x14ac:dyDescent="0.2">
      <c r="A169" s="2"/>
      <c r="B169" s="2"/>
      <c r="C169" s="2"/>
      <c r="D169" s="4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4.25" customHeight="1" x14ac:dyDescent="0.2">
      <c r="A170" s="2"/>
      <c r="B170" s="2"/>
      <c r="C170" s="2"/>
      <c r="D170" s="4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4.25" customHeight="1" x14ac:dyDescent="0.2">
      <c r="A171" s="2"/>
      <c r="B171" s="2"/>
      <c r="C171" s="2"/>
      <c r="D171" s="4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4.25" customHeight="1" x14ac:dyDescent="0.2">
      <c r="A172" s="2"/>
      <c r="B172" s="2"/>
      <c r="C172" s="2"/>
      <c r="D172" s="4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4.25" customHeight="1" x14ac:dyDescent="0.2">
      <c r="A173" s="2"/>
      <c r="B173" s="2"/>
      <c r="C173" s="2"/>
      <c r="D173" s="4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4.25" customHeight="1" x14ac:dyDescent="0.2">
      <c r="A174" s="2"/>
      <c r="B174" s="2"/>
      <c r="C174" s="2"/>
      <c r="D174" s="4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4.25" customHeight="1" x14ac:dyDescent="0.2">
      <c r="A175" s="2"/>
      <c r="B175" s="2"/>
      <c r="C175" s="2"/>
      <c r="D175" s="4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4.25" customHeight="1" x14ac:dyDescent="0.2">
      <c r="A176" s="2"/>
      <c r="B176" s="2"/>
      <c r="C176" s="2"/>
      <c r="D176" s="4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4.25" customHeight="1" x14ac:dyDescent="0.2">
      <c r="A177" s="2"/>
      <c r="B177" s="2"/>
      <c r="C177" s="2"/>
      <c r="D177" s="4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4.25" customHeight="1" x14ac:dyDescent="0.2">
      <c r="A178" s="2"/>
      <c r="B178" s="2"/>
      <c r="C178" s="2"/>
      <c r="D178" s="4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4.25" customHeight="1" x14ac:dyDescent="0.2">
      <c r="A179" s="2"/>
      <c r="B179" s="2"/>
      <c r="C179" s="2"/>
      <c r="D179" s="4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4.25" customHeight="1" x14ac:dyDescent="0.2">
      <c r="A180" s="2"/>
      <c r="B180" s="2"/>
      <c r="C180" s="2"/>
      <c r="D180" s="4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4.25" customHeight="1" x14ac:dyDescent="0.2">
      <c r="A181" s="2"/>
      <c r="B181" s="2"/>
      <c r="C181" s="2"/>
      <c r="D181" s="4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4.25" customHeight="1" x14ac:dyDescent="0.2">
      <c r="A182" s="2"/>
      <c r="B182" s="2"/>
      <c r="C182" s="2"/>
      <c r="D182" s="4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4.25" customHeight="1" x14ac:dyDescent="0.2">
      <c r="A183" s="2"/>
      <c r="B183" s="2"/>
      <c r="C183" s="2"/>
      <c r="D183" s="4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4.25" customHeight="1" x14ac:dyDescent="0.2">
      <c r="A184" s="2"/>
      <c r="B184" s="2"/>
      <c r="C184" s="2"/>
      <c r="D184" s="4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4.25" customHeight="1" x14ac:dyDescent="0.2">
      <c r="A185" s="2"/>
      <c r="B185" s="2"/>
      <c r="C185" s="2"/>
      <c r="D185" s="4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4.25" customHeight="1" x14ac:dyDescent="0.2">
      <c r="A186" s="2"/>
      <c r="B186" s="2"/>
      <c r="C186" s="2"/>
      <c r="D186" s="4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4.25" customHeight="1" x14ac:dyDescent="0.2">
      <c r="A187" s="2"/>
      <c r="B187" s="2"/>
      <c r="C187" s="2"/>
      <c r="D187" s="4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4.25" customHeight="1" x14ac:dyDescent="0.2">
      <c r="A188" s="2"/>
      <c r="B188" s="2"/>
      <c r="C188" s="2"/>
      <c r="D188" s="4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4.25" customHeight="1" x14ac:dyDescent="0.2">
      <c r="A189" s="2"/>
      <c r="B189" s="2"/>
      <c r="C189" s="2"/>
      <c r="D189" s="4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4.25" customHeight="1" x14ac:dyDescent="0.2">
      <c r="A190" s="2"/>
      <c r="B190" s="2"/>
      <c r="C190" s="2"/>
      <c r="D190" s="4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4.25" customHeight="1" x14ac:dyDescent="0.2">
      <c r="A191" s="2"/>
      <c r="B191" s="2"/>
      <c r="C191" s="2"/>
      <c r="D191" s="4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4.25" customHeight="1" x14ac:dyDescent="0.2">
      <c r="A192" s="2"/>
      <c r="B192" s="2"/>
      <c r="C192" s="2"/>
      <c r="D192" s="4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4.25" customHeight="1" x14ac:dyDescent="0.2">
      <c r="A193" s="2"/>
      <c r="B193" s="2"/>
      <c r="C193" s="2"/>
      <c r="D193" s="4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4.25" customHeight="1" x14ac:dyDescent="0.2">
      <c r="A194" s="2"/>
      <c r="B194" s="2"/>
      <c r="C194" s="2"/>
      <c r="D194" s="4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4.25" customHeight="1" x14ac:dyDescent="0.2">
      <c r="A195" s="2"/>
      <c r="B195" s="2"/>
      <c r="C195" s="2"/>
      <c r="D195" s="4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4.25" customHeight="1" x14ac:dyDescent="0.2">
      <c r="A196" s="2"/>
      <c r="B196" s="2"/>
      <c r="C196" s="2"/>
      <c r="D196" s="4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4.25" customHeight="1" x14ac:dyDescent="0.2">
      <c r="A197" s="2"/>
      <c r="B197" s="2"/>
      <c r="C197" s="2"/>
      <c r="D197" s="4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4.25" customHeight="1" x14ac:dyDescent="0.2">
      <c r="A198" s="2"/>
      <c r="B198" s="2"/>
      <c r="C198" s="2"/>
      <c r="D198" s="4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4.25" customHeight="1" x14ac:dyDescent="0.2">
      <c r="A199" s="2"/>
      <c r="B199" s="2"/>
      <c r="C199" s="2"/>
      <c r="D199" s="4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4.25" customHeight="1" x14ac:dyDescent="0.2">
      <c r="A200" s="2"/>
      <c r="B200" s="2"/>
      <c r="C200" s="2"/>
      <c r="D200" s="4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4.25" customHeight="1" x14ac:dyDescent="0.2">
      <c r="A201" s="2"/>
      <c r="B201" s="2"/>
      <c r="C201" s="2"/>
      <c r="D201" s="4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4.25" customHeight="1" x14ac:dyDescent="0.2">
      <c r="A202" s="2"/>
      <c r="B202" s="2"/>
      <c r="C202" s="2"/>
      <c r="D202" s="4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4.25" customHeight="1" x14ac:dyDescent="0.2">
      <c r="A203" s="2"/>
      <c r="B203" s="2"/>
      <c r="C203" s="2"/>
      <c r="D203" s="4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4.25" customHeight="1" x14ac:dyDescent="0.2">
      <c r="A204" s="2"/>
      <c r="B204" s="2"/>
      <c r="C204" s="2"/>
      <c r="D204" s="4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4.25" customHeight="1" x14ac:dyDescent="0.2">
      <c r="A205" s="2"/>
      <c r="B205" s="2"/>
      <c r="C205" s="2"/>
      <c r="D205" s="4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4.25" customHeight="1" x14ac:dyDescent="0.2">
      <c r="A206" s="2"/>
      <c r="B206" s="2"/>
      <c r="C206" s="2"/>
      <c r="D206" s="4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4.25" customHeight="1" x14ac:dyDescent="0.2">
      <c r="A207" s="2"/>
      <c r="B207" s="2"/>
      <c r="C207" s="2"/>
      <c r="D207" s="4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4.25" customHeight="1" x14ac:dyDescent="0.2">
      <c r="A208" s="2"/>
      <c r="B208" s="2"/>
      <c r="C208" s="2"/>
      <c r="D208" s="4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4.25" customHeight="1" x14ac:dyDescent="0.2">
      <c r="A209" s="2"/>
      <c r="B209" s="2"/>
      <c r="C209" s="2"/>
      <c r="D209" s="4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4.25" customHeight="1" x14ac:dyDescent="0.2">
      <c r="A210" s="2"/>
      <c r="B210" s="2"/>
      <c r="C210" s="2"/>
      <c r="D210" s="4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4.25" customHeight="1" x14ac:dyDescent="0.2">
      <c r="A211" s="2"/>
      <c r="B211" s="2"/>
      <c r="C211" s="2"/>
      <c r="D211" s="4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4.25" customHeight="1" x14ac:dyDescent="0.2">
      <c r="A212" s="2"/>
      <c r="B212" s="2"/>
      <c r="C212" s="2"/>
      <c r="D212" s="4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4.25" customHeight="1" x14ac:dyDescent="0.2">
      <c r="A213" s="2"/>
      <c r="B213" s="2"/>
      <c r="C213" s="2"/>
      <c r="D213" s="4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4.25" customHeight="1" x14ac:dyDescent="0.2">
      <c r="A214" s="2"/>
      <c r="B214" s="2"/>
      <c r="C214" s="2"/>
      <c r="D214" s="4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4.25" customHeight="1" x14ac:dyDescent="0.2">
      <c r="A215" s="2"/>
      <c r="B215" s="2"/>
      <c r="C215" s="2"/>
      <c r="D215" s="4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4.25" customHeight="1" x14ac:dyDescent="0.2">
      <c r="A216" s="2"/>
      <c r="B216" s="2"/>
      <c r="C216" s="2"/>
      <c r="D216" s="4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4.25" customHeight="1" x14ac:dyDescent="0.2">
      <c r="A217" s="2"/>
      <c r="B217" s="2"/>
      <c r="C217" s="2"/>
      <c r="D217" s="4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4.25" customHeight="1" x14ac:dyDescent="0.2">
      <c r="A218" s="2"/>
      <c r="B218" s="2"/>
      <c r="C218" s="2"/>
      <c r="D218" s="4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4.25" customHeight="1" x14ac:dyDescent="0.2">
      <c r="A219" s="2"/>
      <c r="B219" s="2"/>
      <c r="C219" s="2"/>
      <c r="D219" s="4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4.25" customHeight="1" x14ac:dyDescent="0.2">
      <c r="A220" s="2"/>
      <c r="B220" s="2"/>
      <c r="C220" s="2"/>
      <c r="D220" s="4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4.25" customHeight="1" x14ac:dyDescent="0.2">
      <c r="A221" s="2"/>
      <c r="B221" s="2"/>
      <c r="C221" s="2"/>
      <c r="D221" s="4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4.25" customHeight="1" x14ac:dyDescent="0.2">
      <c r="A222" s="2"/>
      <c r="B222" s="2"/>
      <c r="C222" s="2"/>
      <c r="D222" s="4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4.25" customHeight="1" x14ac:dyDescent="0.2">
      <c r="A223" s="2"/>
      <c r="B223" s="2"/>
      <c r="C223" s="2"/>
      <c r="D223" s="4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4.25" customHeight="1" x14ac:dyDescent="0.2">
      <c r="A224" s="2"/>
      <c r="B224" s="2"/>
      <c r="C224" s="2"/>
      <c r="D224" s="4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4.25" customHeight="1" x14ac:dyDescent="0.2">
      <c r="A225" s="2"/>
      <c r="B225" s="2"/>
      <c r="C225" s="2"/>
      <c r="D225" s="4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4.25" customHeight="1" x14ac:dyDescent="0.2">
      <c r="A226" s="2"/>
      <c r="B226" s="2"/>
      <c r="C226" s="2"/>
      <c r="D226" s="4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4.25" customHeight="1" x14ac:dyDescent="0.2">
      <c r="A227" s="2"/>
      <c r="B227" s="2"/>
      <c r="C227" s="2"/>
      <c r="D227" s="4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4.25" customHeight="1" x14ac:dyDescent="0.2">
      <c r="A228" s="2"/>
      <c r="B228" s="2"/>
      <c r="C228" s="2"/>
      <c r="D228" s="4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4.25" customHeight="1" x14ac:dyDescent="0.2">
      <c r="A229" s="2"/>
      <c r="B229" s="2"/>
      <c r="C229" s="2"/>
      <c r="D229" s="4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4.25" customHeight="1" x14ac:dyDescent="0.2">
      <c r="A230" s="2"/>
      <c r="B230" s="2"/>
      <c r="C230" s="2"/>
      <c r="D230" s="4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4.25" customHeight="1" x14ac:dyDescent="0.2">
      <c r="A231" s="2"/>
      <c r="B231" s="2"/>
      <c r="C231" s="2"/>
      <c r="D231" s="4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4.25" customHeight="1" x14ac:dyDescent="0.2">
      <c r="A232" s="2"/>
      <c r="B232" s="2"/>
      <c r="C232" s="2"/>
      <c r="D232" s="4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4.25" customHeight="1" x14ac:dyDescent="0.2">
      <c r="A233" s="2"/>
      <c r="B233" s="2"/>
      <c r="C233" s="2"/>
      <c r="D233" s="4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4.25" customHeight="1" x14ac:dyDescent="0.2">
      <c r="A234" s="2"/>
      <c r="B234" s="2"/>
      <c r="C234" s="2"/>
      <c r="D234" s="4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4.25" customHeight="1" x14ac:dyDescent="0.2">
      <c r="A235" s="2"/>
      <c r="B235" s="2"/>
      <c r="C235" s="2"/>
      <c r="D235" s="4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4.25" customHeight="1" x14ac:dyDescent="0.2">
      <c r="A236" s="2"/>
      <c r="B236" s="2"/>
      <c r="C236" s="2"/>
      <c r="D236" s="4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4.25" customHeight="1" x14ac:dyDescent="0.2">
      <c r="A237" s="2"/>
      <c r="B237" s="2"/>
      <c r="C237" s="2"/>
      <c r="D237" s="4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4.25" customHeight="1" x14ac:dyDescent="0.2">
      <c r="A238" s="2"/>
      <c r="B238" s="2"/>
      <c r="C238" s="2"/>
      <c r="D238" s="4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4.25" customHeight="1" x14ac:dyDescent="0.2">
      <c r="A239" s="2"/>
      <c r="B239" s="2"/>
      <c r="C239" s="2"/>
      <c r="D239" s="4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4.25" customHeight="1" x14ac:dyDescent="0.2">
      <c r="A240" s="2"/>
      <c r="B240" s="2"/>
      <c r="C240" s="2"/>
      <c r="D240" s="4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4.25" customHeight="1" x14ac:dyDescent="0.2">
      <c r="A241" s="2"/>
      <c r="B241" s="2"/>
      <c r="C241" s="2"/>
      <c r="D241" s="4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4.25" customHeight="1" x14ac:dyDescent="0.2">
      <c r="A242" s="2"/>
      <c r="B242" s="2"/>
      <c r="C242" s="2"/>
      <c r="D242" s="4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4.25" customHeight="1" x14ac:dyDescent="0.2">
      <c r="A243" s="2"/>
      <c r="B243" s="2"/>
      <c r="C243" s="2"/>
      <c r="D243" s="4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4.25" customHeight="1" x14ac:dyDescent="0.2">
      <c r="A244" s="2"/>
      <c r="B244" s="2"/>
      <c r="C244" s="2"/>
      <c r="D244" s="4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4.25" customHeight="1" x14ac:dyDescent="0.2">
      <c r="A245" s="2"/>
      <c r="B245" s="2"/>
      <c r="C245" s="2"/>
      <c r="D245" s="4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4.25" customHeight="1" x14ac:dyDescent="0.2">
      <c r="A246" s="2"/>
      <c r="B246" s="2"/>
      <c r="C246" s="2"/>
      <c r="D246" s="4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4.25" customHeight="1" x14ac:dyDescent="0.2">
      <c r="A247" s="2"/>
      <c r="B247" s="2"/>
      <c r="C247" s="2"/>
      <c r="D247" s="4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4.25" customHeight="1" x14ac:dyDescent="0.2">
      <c r="A248" s="2"/>
      <c r="B248" s="2"/>
      <c r="C248" s="2"/>
      <c r="D248" s="4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4.25" customHeight="1" x14ac:dyDescent="0.2">
      <c r="A249" s="2"/>
      <c r="B249" s="2"/>
      <c r="C249" s="2"/>
      <c r="D249" s="4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4.25" customHeight="1" x14ac:dyDescent="0.2">
      <c r="A250" s="2"/>
      <c r="B250" s="2"/>
      <c r="C250" s="2"/>
      <c r="D250" s="4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4.25" customHeight="1" x14ac:dyDescent="0.2">
      <c r="A251" s="2"/>
      <c r="B251" s="2"/>
      <c r="C251" s="2"/>
      <c r="D251" s="4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4.25" customHeight="1" x14ac:dyDescent="0.2">
      <c r="A252" s="2"/>
      <c r="B252" s="2"/>
      <c r="C252" s="2"/>
      <c r="D252" s="4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4.25" customHeight="1" x14ac:dyDescent="0.2">
      <c r="A253" s="2"/>
      <c r="B253" s="2"/>
      <c r="C253" s="2"/>
      <c r="D253" s="4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4.25" customHeight="1" x14ac:dyDescent="0.2">
      <c r="A254" s="2"/>
      <c r="B254" s="2"/>
      <c r="C254" s="2"/>
      <c r="D254" s="4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4.25" customHeight="1" x14ac:dyDescent="0.2">
      <c r="A255" s="2"/>
      <c r="B255" s="2"/>
      <c r="C255" s="2"/>
      <c r="D255" s="4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4.25" customHeight="1" x14ac:dyDescent="0.2">
      <c r="A256" s="2"/>
      <c r="B256" s="2"/>
      <c r="C256" s="2"/>
      <c r="D256" s="4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4.25" customHeight="1" x14ac:dyDescent="0.2">
      <c r="A257" s="2"/>
      <c r="B257" s="2"/>
      <c r="C257" s="2"/>
      <c r="D257" s="4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4.25" customHeight="1" x14ac:dyDescent="0.2">
      <c r="A258" s="2"/>
      <c r="B258" s="2"/>
      <c r="C258" s="2"/>
      <c r="D258" s="4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4.25" customHeight="1" x14ac:dyDescent="0.2">
      <c r="A259" s="2"/>
      <c r="B259" s="2"/>
      <c r="C259" s="2"/>
      <c r="D259" s="4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4.25" customHeight="1" x14ac:dyDescent="0.2">
      <c r="A260" s="2"/>
      <c r="B260" s="2"/>
      <c r="C260" s="2"/>
      <c r="D260" s="4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4.25" customHeight="1" x14ac:dyDescent="0.2">
      <c r="A261" s="2"/>
      <c r="B261" s="2"/>
      <c r="C261" s="2"/>
      <c r="D261" s="4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4.25" customHeight="1" x14ac:dyDescent="0.2">
      <c r="A262" s="2"/>
      <c r="B262" s="2"/>
      <c r="C262" s="2"/>
      <c r="D262" s="4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4.25" customHeight="1" x14ac:dyDescent="0.2">
      <c r="A263" s="2"/>
      <c r="B263" s="2"/>
      <c r="C263" s="2"/>
      <c r="D263" s="4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4.25" customHeight="1" x14ac:dyDescent="0.2">
      <c r="A264" s="2"/>
      <c r="B264" s="2"/>
      <c r="C264" s="2"/>
      <c r="D264" s="4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4.25" customHeight="1" x14ac:dyDescent="0.2">
      <c r="A265" s="2"/>
      <c r="B265" s="2"/>
      <c r="C265" s="2"/>
      <c r="D265" s="4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4.25" customHeight="1" x14ac:dyDescent="0.2">
      <c r="A266" s="2"/>
      <c r="B266" s="2"/>
      <c r="C266" s="2"/>
      <c r="D266" s="4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4.25" customHeight="1" x14ac:dyDescent="0.2">
      <c r="A267" s="2"/>
      <c r="B267" s="2"/>
      <c r="C267" s="2"/>
      <c r="D267" s="4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4.25" customHeight="1" x14ac:dyDescent="0.2">
      <c r="A268" s="2"/>
      <c r="B268" s="2"/>
      <c r="C268" s="2"/>
      <c r="D268" s="4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4.25" customHeight="1" x14ac:dyDescent="0.2">
      <c r="A269" s="2"/>
      <c r="B269" s="2"/>
      <c r="C269" s="2"/>
      <c r="D269" s="4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4.25" customHeight="1" x14ac:dyDescent="0.2">
      <c r="A270" s="2"/>
      <c r="B270" s="2"/>
      <c r="C270" s="2"/>
      <c r="D270" s="4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4.25" customHeight="1" x14ac:dyDescent="0.2">
      <c r="A271" s="2"/>
      <c r="B271" s="2"/>
      <c r="C271" s="2"/>
      <c r="D271" s="4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4.25" customHeight="1" x14ac:dyDescent="0.2">
      <c r="A272" s="2"/>
      <c r="B272" s="2"/>
      <c r="C272" s="2"/>
      <c r="D272" s="4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4.25" customHeight="1" x14ac:dyDescent="0.2">
      <c r="A273" s="2"/>
      <c r="B273" s="2"/>
      <c r="C273" s="2"/>
      <c r="D273" s="4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4.25" customHeight="1" x14ac:dyDescent="0.2">
      <c r="A274" s="2"/>
      <c r="B274" s="2"/>
      <c r="C274" s="2"/>
      <c r="D274" s="4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4.25" customHeight="1" x14ac:dyDescent="0.2">
      <c r="A275" s="2"/>
      <c r="B275" s="2"/>
      <c r="C275" s="2"/>
      <c r="D275" s="4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4.25" customHeight="1" x14ac:dyDescent="0.2">
      <c r="A276" s="2"/>
      <c r="B276" s="2"/>
      <c r="C276" s="2"/>
      <c r="D276" s="4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4.25" customHeight="1" x14ac:dyDescent="0.2">
      <c r="A277" s="2"/>
      <c r="B277" s="2"/>
      <c r="C277" s="2"/>
      <c r="D277" s="4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4.25" customHeight="1" x14ac:dyDescent="0.2">
      <c r="A278" s="2"/>
      <c r="B278" s="2"/>
      <c r="C278" s="2"/>
      <c r="D278" s="4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4.25" customHeight="1" x14ac:dyDescent="0.2">
      <c r="A279" s="2"/>
      <c r="B279" s="2"/>
      <c r="C279" s="2"/>
      <c r="D279" s="4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4.25" customHeight="1" x14ac:dyDescent="0.2">
      <c r="A280" s="2"/>
      <c r="B280" s="2"/>
      <c r="C280" s="2"/>
      <c r="D280" s="4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4.25" customHeight="1" x14ac:dyDescent="0.2">
      <c r="A281" s="2"/>
      <c r="B281" s="2"/>
      <c r="C281" s="2"/>
      <c r="D281" s="4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4.25" customHeight="1" x14ac:dyDescent="0.2">
      <c r="A282" s="2"/>
      <c r="B282" s="2"/>
      <c r="C282" s="2"/>
      <c r="D282" s="4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4.25" customHeight="1" x14ac:dyDescent="0.2">
      <c r="A283" s="2"/>
      <c r="B283" s="2"/>
      <c r="C283" s="2"/>
      <c r="D283" s="4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4.25" customHeight="1" x14ac:dyDescent="0.2">
      <c r="A284" s="2"/>
      <c r="B284" s="2"/>
      <c r="C284" s="2"/>
      <c r="D284" s="4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4.25" customHeight="1" x14ac:dyDescent="0.2">
      <c r="A285" s="2"/>
      <c r="B285" s="2"/>
      <c r="C285" s="2"/>
      <c r="D285" s="4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4.25" customHeight="1" x14ac:dyDescent="0.2">
      <c r="A286" s="2"/>
      <c r="B286" s="2"/>
      <c r="C286" s="2"/>
      <c r="D286" s="4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4.25" customHeight="1" x14ac:dyDescent="0.2">
      <c r="A287" s="2"/>
      <c r="B287" s="2"/>
      <c r="C287" s="2"/>
      <c r="D287" s="4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4.25" customHeight="1" x14ac:dyDescent="0.2">
      <c r="A288" s="2"/>
      <c r="B288" s="2"/>
      <c r="C288" s="2"/>
      <c r="D288" s="4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4.25" customHeight="1" x14ac:dyDescent="0.2">
      <c r="A289" s="2"/>
      <c r="B289" s="2"/>
      <c r="C289" s="2"/>
      <c r="D289" s="4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4.25" customHeight="1" x14ac:dyDescent="0.2">
      <c r="A290" s="2"/>
      <c r="B290" s="2"/>
      <c r="C290" s="2"/>
      <c r="D290" s="4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4.25" customHeight="1" x14ac:dyDescent="0.2">
      <c r="A291" s="2"/>
      <c r="B291" s="2"/>
      <c r="C291" s="2"/>
      <c r="D291" s="4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4.25" customHeight="1" x14ac:dyDescent="0.2">
      <c r="A292" s="2"/>
      <c r="B292" s="2"/>
      <c r="C292" s="2"/>
      <c r="D292" s="4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4.25" customHeight="1" x14ac:dyDescent="0.2">
      <c r="A293" s="2"/>
      <c r="B293" s="2"/>
      <c r="C293" s="2"/>
      <c r="D293" s="4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4.25" customHeight="1" x14ac:dyDescent="0.2">
      <c r="A294" s="2"/>
      <c r="B294" s="2"/>
      <c r="C294" s="2"/>
      <c r="D294" s="4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4.25" customHeight="1" x14ac:dyDescent="0.2">
      <c r="A295" s="2"/>
      <c r="B295" s="2"/>
      <c r="C295" s="2"/>
      <c r="D295" s="4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4.25" customHeight="1" x14ac:dyDescent="0.2">
      <c r="A296" s="2"/>
      <c r="B296" s="2"/>
      <c r="C296" s="2"/>
      <c r="D296" s="4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4.25" customHeight="1" x14ac:dyDescent="0.2">
      <c r="A297" s="2"/>
      <c r="B297" s="2"/>
      <c r="C297" s="2"/>
      <c r="D297" s="4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4.25" customHeight="1" x14ac:dyDescent="0.2">
      <c r="A298" s="2"/>
      <c r="B298" s="2"/>
      <c r="C298" s="2"/>
      <c r="D298" s="4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 x14ac:dyDescent="0.2"/>
    <row r="300" spans="1:24" ht="15.75" customHeight="1" x14ac:dyDescent="0.2"/>
    <row r="301" spans="1:24" ht="15.75" customHeight="1" x14ac:dyDescent="0.2"/>
    <row r="302" spans="1:24" ht="15.75" customHeight="1" x14ac:dyDescent="0.2"/>
    <row r="303" spans="1:24" ht="15.75" customHeight="1" x14ac:dyDescent="0.2"/>
    <row r="304" spans="1:2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3" width="34" customWidth="1"/>
    <col min="4" max="4" width="12" customWidth="1"/>
    <col min="5" max="25" width="8" customWidth="1"/>
  </cols>
  <sheetData>
    <row r="1" spans="1:25" ht="14.25" customHeight="1" x14ac:dyDescent="0.2">
      <c r="A1" s="1" t="s">
        <v>0</v>
      </c>
      <c r="B1" s="1" t="s">
        <v>113</v>
      </c>
      <c r="C1" s="1" t="s">
        <v>1</v>
      </c>
      <c r="D1" s="41" t="s">
        <v>197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4.25" customHeight="1" x14ac:dyDescent="0.2">
      <c r="A2" s="6">
        <v>44189</v>
      </c>
      <c r="B2" s="4" t="s">
        <v>139</v>
      </c>
      <c r="C2" s="4" t="s">
        <v>128</v>
      </c>
      <c r="D2" s="42">
        <v>3275.51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4.25" customHeight="1" x14ac:dyDescent="0.2">
      <c r="A3" s="6">
        <v>43823</v>
      </c>
      <c r="B3" s="4" t="s">
        <v>198</v>
      </c>
      <c r="C3" s="47"/>
      <c r="D3" s="42">
        <v>1000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4.25" customHeight="1" x14ac:dyDescent="0.2">
      <c r="A4" s="3" t="s">
        <v>199</v>
      </c>
      <c r="B4" s="4" t="s">
        <v>200</v>
      </c>
      <c r="C4" s="47" t="s">
        <v>201</v>
      </c>
      <c r="D4" s="42">
        <v>1795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4.25" customHeight="1" x14ac:dyDescent="0.2">
      <c r="A5" s="3" t="s">
        <v>199</v>
      </c>
      <c r="B5" s="4" t="s">
        <v>202</v>
      </c>
      <c r="C5" s="47"/>
      <c r="D5" s="42">
        <v>183.37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4.25" customHeight="1" x14ac:dyDescent="0.2">
      <c r="A6" s="3" t="s">
        <v>199</v>
      </c>
      <c r="B6" s="4" t="s">
        <v>74</v>
      </c>
      <c r="C6" s="47" t="s">
        <v>128</v>
      </c>
      <c r="D6" s="42">
        <v>2224.6799999999998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4.25" customHeight="1" x14ac:dyDescent="0.2">
      <c r="A7" s="3" t="s">
        <v>199</v>
      </c>
      <c r="B7" s="4" t="s">
        <v>203</v>
      </c>
      <c r="C7" s="47"/>
      <c r="D7" s="42">
        <v>-262.51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4.25" customHeight="1" x14ac:dyDescent="0.2">
      <c r="A8" s="3" t="s">
        <v>199</v>
      </c>
      <c r="B8" s="4" t="s">
        <v>204</v>
      </c>
      <c r="C8" s="47" t="s">
        <v>205</v>
      </c>
      <c r="D8" s="42">
        <v>128.34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.25" customHeight="1" x14ac:dyDescent="0.2">
      <c r="A9" s="3" t="s">
        <v>199</v>
      </c>
      <c r="B9" s="4" t="s">
        <v>206</v>
      </c>
      <c r="C9" s="47" t="s">
        <v>67</v>
      </c>
      <c r="D9" s="42">
        <v>592.66999999999996</v>
      </c>
      <c r="E9" s="2">
        <v>300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4.25" customHeight="1" x14ac:dyDescent="0.2">
      <c r="A10" s="3" t="s">
        <v>207</v>
      </c>
      <c r="B10" s="4" t="s">
        <v>208</v>
      </c>
      <c r="C10" s="47" t="s">
        <v>209</v>
      </c>
      <c r="D10" s="42">
        <v>168.68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4.25" customHeight="1" x14ac:dyDescent="0.2">
      <c r="A11" s="3" t="s">
        <v>207</v>
      </c>
      <c r="B11" s="4" t="s">
        <v>210</v>
      </c>
      <c r="C11" s="47" t="s">
        <v>211</v>
      </c>
      <c r="D11" s="42">
        <v>375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4.25" customHeight="1" x14ac:dyDescent="0.2">
      <c r="A12" s="3" t="s">
        <v>212</v>
      </c>
      <c r="B12" s="4" t="s">
        <v>213</v>
      </c>
      <c r="C12" s="47" t="s">
        <v>214</v>
      </c>
      <c r="D12" s="42">
        <v>316.25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4.25" customHeight="1" x14ac:dyDescent="0.2">
      <c r="A13" s="3" t="s">
        <v>215</v>
      </c>
      <c r="B13" s="4" t="s">
        <v>216</v>
      </c>
      <c r="C13" s="47" t="s">
        <v>217</v>
      </c>
      <c r="D13" s="42">
        <v>1557.6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4.25" customHeight="1" x14ac:dyDescent="0.2">
      <c r="A14" s="3" t="s">
        <v>218</v>
      </c>
      <c r="B14" s="4" t="s">
        <v>219</v>
      </c>
      <c r="C14" s="47" t="s">
        <v>220</v>
      </c>
      <c r="D14" s="42">
        <v>996.68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4.25" customHeight="1" x14ac:dyDescent="0.2">
      <c r="A15" s="3" t="s">
        <v>218</v>
      </c>
      <c r="B15" s="4" t="s">
        <v>221</v>
      </c>
      <c r="C15" s="47"/>
      <c r="D15" s="42">
        <v>-897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4.25" customHeight="1" x14ac:dyDescent="0.2">
      <c r="A16" s="3" t="s">
        <v>218</v>
      </c>
      <c r="B16" s="4" t="s">
        <v>222</v>
      </c>
      <c r="C16" s="47" t="s">
        <v>223</v>
      </c>
      <c r="D16" s="42">
        <v>990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4.25" customHeight="1" x14ac:dyDescent="0.2">
      <c r="A17" s="3" t="s">
        <v>218</v>
      </c>
      <c r="B17" s="4" t="s">
        <v>224</v>
      </c>
      <c r="C17" s="47" t="s">
        <v>225</v>
      </c>
      <c r="D17" s="42">
        <v>1120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4.25" customHeight="1" x14ac:dyDescent="0.2">
      <c r="A18" s="3" t="s">
        <v>218</v>
      </c>
      <c r="B18" s="4" t="s">
        <v>226</v>
      </c>
      <c r="C18" s="47" t="s">
        <v>227</v>
      </c>
      <c r="D18" s="42">
        <v>308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4.25" customHeight="1" x14ac:dyDescent="0.2">
      <c r="A19" s="3" t="s">
        <v>218</v>
      </c>
      <c r="B19" s="4" t="s">
        <v>228</v>
      </c>
      <c r="C19" s="47" t="s">
        <v>229</v>
      </c>
      <c r="D19" s="42">
        <v>763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4.25" customHeight="1" x14ac:dyDescent="0.2">
      <c r="A20" s="3" t="s">
        <v>218</v>
      </c>
      <c r="B20" s="4" t="s">
        <v>230</v>
      </c>
      <c r="C20" s="47"/>
      <c r="D20" s="42">
        <v>-686.7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4.25" customHeight="1" x14ac:dyDescent="0.2">
      <c r="A21" s="3" t="s">
        <v>231</v>
      </c>
      <c r="B21" s="4" t="s">
        <v>232</v>
      </c>
      <c r="C21" s="47" t="s">
        <v>214</v>
      </c>
      <c r="D21" s="42">
        <v>208.1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4.25" customHeight="1" x14ac:dyDescent="0.2">
      <c r="A22" s="3" t="s">
        <v>231</v>
      </c>
      <c r="B22" s="4" t="s">
        <v>233</v>
      </c>
      <c r="C22" s="47" t="s">
        <v>234</v>
      </c>
      <c r="D22" s="42">
        <v>428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4.25" customHeight="1" x14ac:dyDescent="0.2">
      <c r="A23" s="3" t="s">
        <v>231</v>
      </c>
      <c r="B23" s="4" t="s">
        <v>235</v>
      </c>
      <c r="C23" s="47" t="s">
        <v>236</v>
      </c>
      <c r="D23" s="4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4.25" customHeight="1" x14ac:dyDescent="0.2">
      <c r="A24" s="3" t="s">
        <v>237</v>
      </c>
      <c r="B24" s="4" t="s">
        <v>238</v>
      </c>
      <c r="C24" s="47"/>
      <c r="D24" s="42">
        <v>149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4.25" customHeight="1" x14ac:dyDescent="0.2">
      <c r="A25" s="3" t="s">
        <v>239</v>
      </c>
      <c r="B25" s="4" t="s">
        <v>148</v>
      </c>
      <c r="C25" s="47"/>
      <c r="D25" s="42">
        <v>369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4.25" customHeight="1" x14ac:dyDescent="0.2">
      <c r="A26" s="3" t="s">
        <v>240</v>
      </c>
      <c r="B26" s="4" t="s">
        <v>139</v>
      </c>
      <c r="C26" s="47" t="s">
        <v>128</v>
      </c>
      <c r="D26" s="42">
        <v>1074.78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4.25" customHeight="1" x14ac:dyDescent="0.2">
      <c r="A27" s="6">
        <v>44174</v>
      </c>
      <c r="B27" s="4" t="s">
        <v>132</v>
      </c>
      <c r="C27" s="47"/>
      <c r="D27" s="42">
        <v>-214.95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4.25" customHeight="1" x14ac:dyDescent="0.2">
      <c r="A28" s="3" t="s">
        <v>241</v>
      </c>
      <c r="B28" s="4" t="s">
        <v>154</v>
      </c>
      <c r="C28" s="47" t="s">
        <v>242</v>
      </c>
      <c r="D28" s="42">
        <v>132.66999999999999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4.25" customHeight="1" x14ac:dyDescent="0.2">
      <c r="A29" s="3" t="s">
        <v>243</v>
      </c>
      <c r="B29" s="4" t="s">
        <v>244</v>
      </c>
      <c r="C29" s="47" t="s">
        <v>245</v>
      </c>
      <c r="D29" s="42">
        <v>1246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4.25" customHeight="1" x14ac:dyDescent="0.2">
      <c r="A30" s="3" t="s">
        <v>246</v>
      </c>
      <c r="B30" s="4" t="s">
        <v>141</v>
      </c>
      <c r="C30" s="47" t="s">
        <v>41</v>
      </c>
      <c r="D30" s="42">
        <v>1318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4.25" customHeight="1" x14ac:dyDescent="0.2">
      <c r="A31" s="3" t="s">
        <v>246</v>
      </c>
      <c r="B31" s="4" t="s">
        <v>155</v>
      </c>
      <c r="C31" s="47" t="s">
        <v>40</v>
      </c>
      <c r="D31" s="42">
        <v>2068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4.25" customHeight="1" x14ac:dyDescent="0.2">
      <c r="A32" s="3" t="s">
        <v>247</v>
      </c>
      <c r="B32" s="4" t="s">
        <v>139</v>
      </c>
      <c r="C32" s="47" t="s">
        <v>128</v>
      </c>
      <c r="D32" s="42">
        <v>2220.37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4.25" customHeight="1" x14ac:dyDescent="0.2">
      <c r="A33" s="3" t="s">
        <v>248</v>
      </c>
      <c r="B33" s="4" t="s">
        <v>139</v>
      </c>
      <c r="C33" s="47" t="s">
        <v>128</v>
      </c>
      <c r="D33" s="42">
        <v>972.03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4.25" customHeight="1" x14ac:dyDescent="0.2">
      <c r="A34" s="3" t="s">
        <v>249</v>
      </c>
      <c r="B34" s="4" t="s">
        <v>244</v>
      </c>
      <c r="C34" s="47" t="s">
        <v>242</v>
      </c>
      <c r="D34" s="42">
        <v>1556.1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4.25" customHeight="1" x14ac:dyDescent="0.2">
      <c r="A35" s="3" t="s">
        <v>115</v>
      </c>
      <c r="B35" s="4" t="s">
        <v>250</v>
      </c>
      <c r="C35" s="4" t="s">
        <v>117</v>
      </c>
      <c r="D35" s="42">
        <v>35.14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4.25" customHeight="1" x14ac:dyDescent="0.2">
      <c r="A36" s="3" t="s">
        <v>118</v>
      </c>
      <c r="B36" s="4" t="s">
        <v>251</v>
      </c>
      <c r="C36" s="4" t="s">
        <v>120</v>
      </c>
      <c r="D36" s="42">
        <v>177.38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4.25" customHeight="1" x14ac:dyDescent="0.2">
      <c r="A37" s="43" t="s">
        <v>121</v>
      </c>
      <c r="B37" s="44" t="s">
        <v>252</v>
      </c>
      <c r="C37" s="44" t="s">
        <v>123</v>
      </c>
      <c r="D37" s="45">
        <v>166.33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4.25" customHeight="1" x14ac:dyDescent="0.2">
      <c r="A38" s="43" t="s">
        <v>121</v>
      </c>
      <c r="B38" s="44" t="s">
        <v>253</v>
      </c>
      <c r="C38" s="46" t="s">
        <v>125</v>
      </c>
      <c r="D38" s="159">
        <v>733.33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4.25" customHeight="1" x14ac:dyDescent="0.2">
      <c r="A39" s="3" t="s">
        <v>126</v>
      </c>
      <c r="B39" s="4" t="s">
        <v>254</v>
      </c>
      <c r="C39" s="47" t="s">
        <v>134</v>
      </c>
      <c r="D39" s="42">
        <v>500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4.25" customHeight="1" x14ac:dyDescent="0.2">
      <c r="A40" s="3" t="s">
        <v>126</v>
      </c>
      <c r="B40" s="4" t="s">
        <v>255</v>
      </c>
      <c r="C40" s="47" t="s">
        <v>136</v>
      </c>
      <c r="D40" s="42">
        <v>199.66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4.25" customHeight="1" x14ac:dyDescent="0.2">
      <c r="A41" s="3" t="s">
        <v>126</v>
      </c>
      <c r="B41" s="4" t="s">
        <v>256</v>
      </c>
      <c r="C41" s="47" t="s">
        <v>138</v>
      </c>
      <c r="D41" s="42">
        <v>307.08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4.25" customHeight="1" x14ac:dyDescent="0.2">
      <c r="A42" s="21" t="s">
        <v>142</v>
      </c>
      <c r="B42" s="22" t="s">
        <v>78</v>
      </c>
      <c r="C42" s="22"/>
      <c r="D42" s="48">
        <f>SUM(D2:D41)</f>
        <v>27594.59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4.25" customHeight="1" x14ac:dyDescent="0.2">
      <c r="A43" s="2"/>
      <c r="B43" s="2"/>
      <c r="C43" s="2"/>
      <c r="D43" s="4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4.25" customHeight="1" x14ac:dyDescent="0.2">
      <c r="A44" s="1" t="s">
        <v>0</v>
      </c>
      <c r="B44" s="1" t="s">
        <v>1</v>
      </c>
      <c r="C44" s="1" t="s">
        <v>1</v>
      </c>
      <c r="D44" s="41" t="s">
        <v>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4.25" customHeight="1" x14ac:dyDescent="0.2">
      <c r="A47" s="3" t="s">
        <v>151</v>
      </c>
      <c r="B47" s="4" t="s">
        <v>255</v>
      </c>
      <c r="C47" s="4"/>
      <c r="D47" s="20">
        <v>133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4.25" customHeight="1" x14ac:dyDescent="0.2">
      <c r="A48" s="3" t="s">
        <v>151</v>
      </c>
      <c r="B48" s="4" t="s">
        <v>257</v>
      </c>
      <c r="C48" s="4"/>
      <c r="D48" s="20">
        <v>316.75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4.25" customHeight="1" x14ac:dyDescent="0.2">
      <c r="A49" s="3" t="s">
        <v>140</v>
      </c>
      <c r="B49" s="4" t="s">
        <v>258</v>
      </c>
      <c r="C49" s="4"/>
      <c r="D49" s="20">
        <v>81.52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4.25" customHeight="1" x14ac:dyDescent="0.2">
      <c r="A50" s="3" t="s">
        <v>156</v>
      </c>
      <c r="B50" s="4" t="s">
        <v>258</v>
      </c>
      <c r="C50" s="4"/>
      <c r="D50" s="20">
        <v>559.80999999999995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4.25" customHeight="1" x14ac:dyDescent="0.2">
      <c r="A51" s="6">
        <v>43765</v>
      </c>
      <c r="B51" s="11" t="s">
        <v>259</v>
      </c>
      <c r="C51" s="4"/>
      <c r="D51" s="20">
        <v>249.66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4.25" customHeight="1" x14ac:dyDescent="0.2">
      <c r="A52" s="6">
        <v>43760</v>
      </c>
      <c r="B52" s="11" t="s">
        <v>167</v>
      </c>
      <c r="C52" s="4"/>
      <c r="D52" s="20">
        <v>324.07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4.25" customHeight="1" x14ac:dyDescent="0.2">
      <c r="A53" s="6">
        <v>43759</v>
      </c>
      <c r="B53" s="11" t="s">
        <v>260</v>
      </c>
      <c r="C53" s="4"/>
      <c r="D53" s="20">
        <v>126.13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4.25" customHeight="1" x14ac:dyDescent="0.2">
      <c r="A54" s="6">
        <v>43759</v>
      </c>
      <c r="B54" s="11" t="s">
        <v>261</v>
      </c>
      <c r="C54" s="4"/>
      <c r="D54" s="20">
        <v>343.52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4.25" customHeight="1" x14ac:dyDescent="0.2">
      <c r="A55" s="6">
        <v>43759</v>
      </c>
      <c r="B55" s="11" t="s">
        <v>262</v>
      </c>
      <c r="C55" s="4" t="s">
        <v>70</v>
      </c>
      <c r="D55" s="20">
        <v>449.87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4.25" customHeight="1" x14ac:dyDescent="0.2">
      <c r="A56" s="6">
        <v>43757</v>
      </c>
      <c r="B56" s="11" t="s">
        <v>263</v>
      </c>
      <c r="C56" s="4" t="s">
        <v>65</v>
      </c>
      <c r="D56" s="20">
        <v>532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4.25" customHeight="1" x14ac:dyDescent="0.2">
      <c r="A57" s="6">
        <v>43757</v>
      </c>
      <c r="B57" s="11" t="s">
        <v>264</v>
      </c>
      <c r="C57" s="4" t="s">
        <v>67</v>
      </c>
      <c r="D57" s="20">
        <v>267.58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4.25" customHeight="1" x14ac:dyDescent="0.2">
      <c r="A58" s="6">
        <v>43751</v>
      </c>
      <c r="B58" s="11" t="s">
        <v>265</v>
      </c>
      <c r="C58" s="4" t="s">
        <v>58</v>
      </c>
      <c r="D58" s="20">
        <v>599.94000000000005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4.25" customHeight="1" x14ac:dyDescent="0.2">
      <c r="A59" s="6">
        <v>43750</v>
      </c>
      <c r="B59" s="11" t="s">
        <v>261</v>
      </c>
      <c r="C59" s="4"/>
      <c r="D59" s="20">
        <v>707.54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4.25" customHeight="1" x14ac:dyDescent="0.2">
      <c r="A60" s="6">
        <v>43750</v>
      </c>
      <c r="B60" s="11" t="s">
        <v>266</v>
      </c>
      <c r="C60" s="4" t="s">
        <v>55</v>
      </c>
      <c r="D60" s="20">
        <v>438.68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4.25" customHeight="1" x14ac:dyDescent="0.2">
      <c r="A61" s="6">
        <v>43749</v>
      </c>
      <c r="B61" s="11" t="s">
        <v>267</v>
      </c>
      <c r="C61" s="4" t="s">
        <v>52</v>
      </c>
      <c r="D61" s="20">
        <v>322.58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4.25" customHeight="1" x14ac:dyDescent="0.2">
      <c r="A62" s="13">
        <v>43744</v>
      </c>
      <c r="B62" s="14" t="s">
        <v>268</v>
      </c>
      <c r="C62" s="28" t="s">
        <v>47</v>
      </c>
      <c r="D62" s="31">
        <v>599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4.25" customHeight="1" x14ac:dyDescent="0.2">
      <c r="A63" s="6">
        <v>43739</v>
      </c>
      <c r="B63" s="11" t="s">
        <v>269</v>
      </c>
      <c r="C63" s="4" t="s">
        <v>43</v>
      </c>
      <c r="D63" s="20">
        <v>224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4.25" customHeight="1" x14ac:dyDescent="0.2">
      <c r="A64" s="6">
        <v>43734</v>
      </c>
      <c r="B64" s="10" t="s">
        <v>270</v>
      </c>
      <c r="C64" s="4" t="s">
        <v>38</v>
      </c>
      <c r="D64" s="50">
        <v>170.83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4.25" customHeight="1" x14ac:dyDescent="0.2">
      <c r="A65" s="6">
        <v>43719</v>
      </c>
      <c r="B65" s="10" t="s">
        <v>271</v>
      </c>
      <c r="C65" s="4" t="s">
        <v>35</v>
      </c>
      <c r="D65" s="50">
        <v>402.5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4.25" customHeight="1" x14ac:dyDescent="0.2">
      <c r="A66" s="6">
        <v>43712</v>
      </c>
      <c r="B66" s="10" t="s">
        <v>171</v>
      </c>
      <c r="C66" s="4" t="s">
        <v>31</v>
      </c>
      <c r="D66" s="50">
        <v>375.66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4.25" customHeight="1" x14ac:dyDescent="0.2">
      <c r="A67" s="6">
        <v>43700</v>
      </c>
      <c r="B67" s="10" t="s">
        <v>272</v>
      </c>
      <c r="C67" s="4" t="s">
        <v>27</v>
      </c>
      <c r="D67" s="50">
        <v>415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4.25" customHeight="1" x14ac:dyDescent="0.2">
      <c r="A68" s="6">
        <v>43665</v>
      </c>
      <c r="B68" s="10" t="s">
        <v>273</v>
      </c>
      <c r="C68" s="4" t="s">
        <v>23</v>
      </c>
      <c r="D68" s="50">
        <v>666.61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4.25" customHeight="1" x14ac:dyDescent="0.2">
      <c r="A69" s="6">
        <v>43664</v>
      </c>
      <c r="B69" s="10" t="s">
        <v>274</v>
      </c>
      <c r="C69" s="4" t="s">
        <v>25</v>
      </c>
      <c r="D69" s="50">
        <v>154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4.25" customHeight="1" x14ac:dyDescent="0.2">
      <c r="A70" s="6">
        <v>43692</v>
      </c>
      <c r="B70" s="10" t="s">
        <v>275</v>
      </c>
      <c r="C70" s="4" t="s">
        <v>21</v>
      </c>
      <c r="D70" s="50">
        <v>261.3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4.25" customHeight="1" x14ac:dyDescent="0.2">
      <c r="A71" s="6">
        <v>43674</v>
      </c>
      <c r="B71" s="10" t="s">
        <v>276</v>
      </c>
      <c r="C71" s="4" t="s">
        <v>17</v>
      </c>
      <c r="D71" s="50">
        <v>364.66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4.25" customHeight="1" x14ac:dyDescent="0.2">
      <c r="A72" s="3" t="s">
        <v>13</v>
      </c>
      <c r="B72" s="10" t="s">
        <v>277</v>
      </c>
      <c r="C72" s="4" t="s">
        <v>15</v>
      </c>
      <c r="D72" s="50">
        <v>76.66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4.25" customHeight="1" x14ac:dyDescent="0.2">
      <c r="A73" s="3" t="s">
        <v>10</v>
      </c>
      <c r="B73" s="4" t="s">
        <v>278</v>
      </c>
      <c r="C73" s="4" t="s">
        <v>12</v>
      </c>
      <c r="D73" s="50">
        <v>91.66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4.25" customHeight="1" x14ac:dyDescent="0.2">
      <c r="A74" s="3" t="s">
        <v>3</v>
      </c>
      <c r="B74" s="4" t="s">
        <v>279</v>
      </c>
      <c r="C74" s="4" t="s">
        <v>5</v>
      </c>
      <c r="D74" s="42">
        <v>989.75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4.25" customHeight="1" x14ac:dyDescent="0.2">
      <c r="A75" s="21" t="s">
        <v>77</v>
      </c>
      <c r="B75" s="22" t="s">
        <v>78</v>
      </c>
      <c r="C75" s="22"/>
      <c r="D75" s="48">
        <f>SUM(D47:D74)</f>
        <v>10244.279999999999</v>
      </c>
      <c r="E75" s="18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4.25" customHeight="1" x14ac:dyDescent="0.2">
      <c r="A76" s="24" t="s">
        <v>79</v>
      </c>
      <c r="B76" s="24" t="s">
        <v>79</v>
      </c>
      <c r="C76" s="24"/>
      <c r="D76" s="49"/>
      <c r="E76" s="1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4.25" customHeight="1" x14ac:dyDescent="0.2">
      <c r="A77" s="1" t="s">
        <v>0</v>
      </c>
      <c r="B77" s="1" t="s">
        <v>1</v>
      </c>
      <c r="C77" s="1"/>
      <c r="D77" s="52"/>
      <c r="E77" s="18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4.25" customHeight="1" x14ac:dyDescent="0.2">
      <c r="A78" s="154">
        <v>43820</v>
      </c>
      <c r="B78" s="28" t="s">
        <v>280</v>
      </c>
      <c r="C78" s="155" t="s">
        <v>281</v>
      </c>
      <c r="D78" s="156">
        <v>615.87</v>
      </c>
      <c r="E78" s="1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4.25" customHeight="1" x14ac:dyDescent="0.2">
      <c r="A79" s="21" t="s">
        <v>282</v>
      </c>
      <c r="B79" s="22" t="s">
        <v>99</v>
      </c>
      <c r="C79" s="22"/>
      <c r="D79" s="48">
        <f>SUM(D78)</f>
        <v>615.87</v>
      </c>
      <c r="E79" s="1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4.25" customHeight="1" x14ac:dyDescent="0.2">
      <c r="A80" s="62"/>
      <c r="B80" s="62"/>
      <c r="C80" s="62"/>
      <c r="D80" s="63"/>
      <c r="E80" s="18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.25" customHeight="1" x14ac:dyDescent="0.2">
      <c r="A81" s="1" t="s">
        <v>0</v>
      </c>
      <c r="B81" s="1" t="s">
        <v>1</v>
      </c>
      <c r="C81" s="1"/>
      <c r="D81" s="52"/>
      <c r="E81" s="18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.25" customHeight="1" x14ac:dyDescent="0.2">
      <c r="A82" s="43" t="s">
        <v>212</v>
      </c>
      <c r="B82" s="44" t="s">
        <v>283</v>
      </c>
      <c r="C82" s="64" t="s">
        <v>284</v>
      </c>
      <c r="D82" s="65">
        <v>740.84</v>
      </c>
      <c r="E82" s="18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.25" customHeight="1" x14ac:dyDescent="0.2">
      <c r="A83" s="43" t="s">
        <v>212</v>
      </c>
      <c r="B83" s="44" t="s">
        <v>285</v>
      </c>
      <c r="C83" s="46" t="s">
        <v>286</v>
      </c>
      <c r="D83" s="65">
        <v>698.75</v>
      </c>
      <c r="E83" s="18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.25" customHeight="1" x14ac:dyDescent="0.2">
      <c r="A84" s="160">
        <v>43760</v>
      </c>
      <c r="B84" s="161" t="s">
        <v>177</v>
      </c>
      <c r="C84" s="161"/>
      <c r="D84" s="159">
        <v>215.83</v>
      </c>
      <c r="E84" s="18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.25" customHeight="1" x14ac:dyDescent="0.2">
      <c r="A85" s="21" t="s">
        <v>86</v>
      </c>
      <c r="B85" s="22" t="s">
        <v>87</v>
      </c>
      <c r="C85" s="22"/>
      <c r="D85" s="48">
        <f>SUM(D82:D84)</f>
        <v>1655.42</v>
      </c>
      <c r="E85" s="18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.25" customHeight="1" x14ac:dyDescent="0.2">
      <c r="A86" s="24" t="s">
        <v>79</v>
      </c>
      <c r="B86" s="24" t="s">
        <v>79</v>
      </c>
      <c r="C86" s="24"/>
      <c r="D86" s="49"/>
      <c r="E86" s="18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.25" customHeight="1" x14ac:dyDescent="0.2">
      <c r="A87" s="1" t="s">
        <v>0</v>
      </c>
      <c r="B87" s="1" t="s">
        <v>1</v>
      </c>
      <c r="C87" s="1" t="s">
        <v>1</v>
      </c>
      <c r="D87" s="41" t="s">
        <v>178</v>
      </c>
      <c r="E87" s="18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.25" customHeight="1" x14ac:dyDescent="0.2">
      <c r="A88" s="3" t="s">
        <v>215</v>
      </c>
      <c r="B88" s="4" t="s">
        <v>287</v>
      </c>
      <c r="C88" s="11"/>
      <c r="D88" s="20">
        <v>840</v>
      </c>
      <c r="E88" s="18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.25" customHeight="1" x14ac:dyDescent="0.2">
      <c r="A89" s="3" t="s">
        <v>231</v>
      </c>
      <c r="B89" s="4" t="s">
        <v>139</v>
      </c>
      <c r="C89" s="11"/>
      <c r="D89" s="20">
        <v>1613.07</v>
      </c>
      <c r="E89" s="18"/>
      <c r="F89" s="1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.25" customHeight="1" x14ac:dyDescent="0.2">
      <c r="A90" s="3" t="s">
        <v>231</v>
      </c>
      <c r="B90" s="4" t="s">
        <v>132</v>
      </c>
      <c r="C90" s="11"/>
      <c r="D90" s="20">
        <v>-322.61</v>
      </c>
      <c r="E90" s="18"/>
      <c r="F90" s="1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.25" customHeight="1" x14ac:dyDescent="0.2">
      <c r="A91" s="3" t="s">
        <v>231</v>
      </c>
      <c r="B91" s="4" t="s">
        <v>288</v>
      </c>
      <c r="C91" s="11"/>
      <c r="D91" s="20">
        <v>245</v>
      </c>
      <c r="E91" s="18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.25" customHeight="1" x14ac:dyDescent="0.2">
      <c r="A92" s="3" t="s">
        <v>184</v>
      </c>
      <c r="B92" s="4" t="s">
        <v>289</v>
      </c>
      <c r="C92" s="11"/>
      <c r="D92" s="20">
        <v>238.33</v>
      </c>
      <c r="E92" s="18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.25" customHeight="1" x14ac:dyDescent="0.2">
      <c r="A93" s="32">
        <v>43762</v>
      </c>
      <c r="B93" s="157" t="s">
        <v>290</v>
      </c>
      <c r="C93" s="157" t="s">
        <v>97</v>
      </c>
      <c r="D93" s="20">
        <v>330.3</v>
      </c>
      <c r="E93" s="18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.25" customHeight="1" x14ac:dyDescent="0.2">
      <c r="A94" s="13">
        <v>43751</v>
      </c>
      <c r="B94" s="14" t="s">
        <v>291</v>
      </c>
      <c r="C94" s="14"/>
      <c r="D94" s="31">
        <v>871.2</v>
      </c>
      <c r="E94" s="18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.25" customHeight="1" x14ac:dyDescent="0.2">
      <c r="A95" s="13">
        <v>43735</v>
      </c>
      <c r="B95" s="14" t="s">
        <v>292</v>
      </c>
      <c r="C95" s="14"/>
      <c r="D95" s="31">
        <v>659.73</v>
      </c>
      <c r="E95" s="18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.25" customHeight="1" x14ac:dyDescent="0.2">
      <c r="A96" s="27" t="s">
        <v>90</v>
      </c>
      <c r="B96" s="30" t="s">
        <v>22</v>
      </c>
      <c r="C96" s="30" t="s">
        <v>92</v>
      </c>
      <c r="D96" s="53">
        <v>816.61</v>
      </c>
      <c r="E96" s="18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.25" customHeight="1" x14ac:dyDescent="0.2">
      <c r="A97" s="27" t="s">
        <v>10</v>
      </c>
      <c r="B97" s="28" t="s">
        <v>293</v>
      </c>
      <c r="C97" s="28" t="s">
        <v>89</v>
      </c>
      <c r="D97" s="53">
        <v>3150</v>
      </c>
      <c r="E97" s="1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.25" customHeight="1" x14ac:dyDescent="0.2">
      <c r="A98" s="21" t="s">
        <v>98</v>
      </c>
      <c r="B98" s="22" t="s">
        <v>99</v>
      </c>
      <c r="C98" s="22"/>
      <c r="D98" s="162">
        <f>SUM(D88:D97)</f>
        <v>8441.630000000001</v>
      </c>
      <c r="E98" s="18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.25" customHeight="1" x14ac:dyDescent="0.2">
      <c r="A99" s="24" t="s">
        <v>79</v>
      </c>
      <c r="B99" s="24" t="s">
        <v>79</v>
      </c>
      <c r="C99" s="24"/>
      <c r="D99" s="49"/>
      <c r="E99" s="18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.25" customHeight="1" x14ac:dyDescent="0.2">
      <c r="A100" s="1" t="s">
        <v>0</v>
      </c>
      <c r="B100" s="1" t="s">
        <v>1</v>
      </c>
      <c r="C100" s="1"/>
      <c r="D100" s="51"/>
      <c r="E100" s="18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.25" customHeight="1" x14ac:dyDescent="0.2">
      <c r="A101" s="3" t="s">
        <v>151</v>
      </c>
      <c r="B101" s="4" t="s">
        <v>254</v>
      </c>
      <c r="C101" s="35"/>
      <c r="D101" s="51">
        <v>332.66</v>
      </c>
      <c r="E101" s="18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.25" customHeight="1" x14ac:dyDescent="0.2">
      <c r="A102" s="54">
        <v>43715</v>
      </c>
      <c r="B102" s="55" t="s">
        <v>294</v>
      </c>
      <c r="C102" s="55"/>
      <c r="D102" s="56">
        <v>515</v>
      </c>
      <c r="E102" s="18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.25" customHeight="1" x14ac:dyDescent="0.2">
      <c r="A103" s="54">
        <v>43715</v>
      </c>
      <c r="B103" s="57" t="s">
        <v>295</v>
      </c>
      <c r="C103" s="57"/>
      <c r="D103" s="56">
        <v>1788.33</v>
      </c>
      <c r="E103" s="18"/>
      <c r="F103" s="1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.25" customHeight="1" x14ac:dyDescent="0.2">
      <c r="A104" s="21" t="s">
        <v>104</v>
      </c>
      <c r="B104" s="22" t="s">
        <v>105</v>
      </c>
      <c r="C104" s="22"/>
      <c r="D104" s="48">
        <f>SUM(D101:D103)</f>
        <v>2635.99</v>
      </c>
      <c r="E104" s="18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.25" customHeight="1" x14ac:dyDescent="0.2">
      <c r="A105" s="2"/>
      <c r="B105" s="2"/>
      <c r="C105" s="2"/>
      <c r="D105" s="58"/>
      <c r="E105" s="18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25" customHeight="1" x14ac:dyDescent="0.2">
      <c r="A106" s="1" t="s">
        <v>0</v>
      </c>
      <c r="B106" s="1" t="s">
        <v>1</v>
      </c>
      <c r="C106" s="1"/>
      <c r="D106" s="51"/>
      <c r="E106" s="18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.25" customHeight="1" x14ac:dyDescent="0.2">
      <c r="A107" s="1"/>
      <c r="B107" s="11" t="s">
        <v>194</v>
      </c>
      <c r="C107" s="1"/>
      <c r="D107" s="51"/>
      <c r="E107" s="18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.25" customHeight="1" x14ac:dyDescent="0.2">
      <c r="A108" s="6">
        <v>43797</v>
      </c>
      <c r="B108" s="11" t="s">
        <v>106</v>
      </c>
      <c r="C108" s="11"/>
      <c r="D108" s="20">
        <v>789.2</v>
      </c>
      <c r="E108" s="18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.25" customHeight="1" x14ac:dyDescent="0.2">
      <c r="A109" s="6">
        <v>43797</v>
      </c>
      <c r="B109" s="11" t="s">
        <v>195</v>
      </c>
      <c r="C109" s="11"/>
      <c r="D109" s="20">
        <v>514.76</v>
      </c>
      <c r="E109" s="18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.25" customHeight="1" x14ac:dyDescent="0.2">
      <c r="A110" s="6">
        <v>43797</v>
      </c>
      <c r="B110" s="11" t="s">
        <v>196</v>
      </c>
      <c r="C110" s="11"/>
      <c r="D110" s="20">
        <v>108.1</v>
      </c>
      <c r="E110" s="18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.25" customHeight="1" x14ac:dyDescent="0.2">
      <c r="A111" s="6">
        <v>43797</v>
      </c>
      <c r="B111" s="11" t="s">
        <v>107</v>
      </c>
      <c r="C111" s="11"/>
      <c r="D111" s="20">
        <v>108.78</v>
      </c>
      <c r="E111" s="18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.25" customHeight="1" x14ac:dyDescent="0.2">
      <c r="A112" s="21"/>
      <c r="B112" s="22" t="s">
        <v>108</v>
      </c>
      <c r="C112" s="22"/>
      <c r="D112" s="59">
        <f>SUM(D107:D111)</f>
        <v>1520.84</v>
      </c>
      <c r="E112" s="1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.25" customHeight="1" x14ac:dyDescent="0.2">
      <c r="A113" s="2"/>
      <c r="B113" s="2"/>
      <c r="C113" s="2"/>
      <c r="D113" s="58"/>
      <c r="E113" s="18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.25" customHeight="1" x14ac:dyDescent="0.25">
      <c r="A114" s="2"/>
      <c r="B114" s="2"/>
      <c r="C114" s="38" t="s">
        <v>109</v>
      </c>
      <c r="D114" s="60">
        <f>D75+D79+D85+D98+D104+D112+D42</f>
        <v>52708.62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.25" customHeight="1" x14ac:dyDescent="0.2">
      <c r="A115" s="2"/>
      <c r="B115" s="2"/>
      <c r="C115" s="2"/>
      <c r="D115" s="4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.25" customHeight="1" x14ac:dyDescent="0.2">
      <c r="A116" s="2"/>
      <c r="B116" s="2" t="s">
        <v>110</v>
      </c>
      <c r="C116" s="2"/>
      <c r="D116" s="58">
        <f>300+D37+D38+D82+D83+D102+D103</f>
        <v>4942.58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.25" customHeight="1" x14ac:dyDescent="0.2">
      <c r="A117" s="2"/>
      <c r="B117" s="2" t="s">
        <v>111</v>
      </c>
      <c r="C117" s="2"/>
      <c r="D117" s="49">
        <f>D62+D78+D88+D89+D90+D91+D92+D94+D95+D96+D97</f>
        <v>9326.2000000000007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.25" customHeight="1" x14ac:dyDescent="0.2">
      <c r="A118" s="2"/>
      <c r="B118" s="2"/>
      <c r="C118" s="2"/>
      <c r="D118" s="4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.25" customHeight="1" x14ac:dyDescent="0.25">
      <c r="A119" s="2"/>
      <c r="B119" s="2"/>
      <c r="C119" s="40" t="s">
        <v>112</v>
      </c>
      <c r="D119" s="61">
        <f>D114-D116-D117</f>
        <v>38439.839999999997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.25" customHeight="1" x14ac:dyDescent="0.2">
      <c r="A120" s="2"/>
      <c r="B120" s="2"/>
      <c r="C120" s="2"/>
      <c r="D120" s="4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.25" customHeight="1" x14ac:dyDescent="0.2">
      <c r="A121" s="2"/>
      <c r="B121" s="2"/>
      <c r="C121" s="2"/>
      <c r="D121" s="4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.25" customHeight="1" x14ac:dyDescent="0.2">
      <c r="A122" s="2"/>
      <c r="B122" s="2"/>
      <c r="C122" s="2"/>
      <c r="D122" s="4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.25" customHeight="1" x14ac:dyDescent="0.2">
      <c r="A123" s="2"/>
      <c r="B123" s="2"/>
      <c r="C123" s="2"/>
      <c r="D123" s="4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.25" customHeight="1" x14ac:dyDescent="0.2">
      <c r="A124" s="2"/>
      <c r="B124" s="2"/>
      <c r="C124" s="2"/>
      <c r="D124" s="4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.25" customHeight="1" x14ac:dyDescent="0.2">
      <c r="A125" s="2"/>
      <c r="B125" s="2"/>
      <c r="C125" s="2"/>
      <c r="D125" s="4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.25" customHeight="1" x14ac:dyDescent="0.2">
      <c r="A126" s="2"/>
      <c r="B126" s="2"/>
      <c r="C126" s="2"/>
      <c r="D126" s="4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.25" customHeight="1" x14ac:dyDescent="0.2">
      <c r="A127" s="2"/>
      <c r="B127" s="2"/>
      <c r="C127" s="2"/>
      <c r="D127" s="4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.25" customHeight="1" x14ac:dyDescent="0.2">
      <c r="A128" s="2"/>
      <c r="B128" s="2"/>
      <c r="C128" s="2"/>
      <c r="D128" s="4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.25" customHeight="1" x14ac:dyDescent="0.2">
      <c r="A129" s="2"/>
      <c r="B129" s="2"/>
      <c r="C129" s="2"/>
      <c r="D129" s="4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.25" customHeight="1" x14ac:dyDescent="0.2">
      <c r="A130" s="2"/>
      <c r="B130" s="2"/>
      <c r="C130" s="2"/>
      <c r="D130" s="4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.25" customHeight="1" x14ac:dyDescent="0.2">
      <c r="A131" s="2"/>
      <c r="B131" s="2"/>
      <c r="C131" s="2"/>
      <c r="D131" s="4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.25" customHeight="1" x14ac:dyDescent="0.2">
      <c r="A132" s="2"/>
      <c r="B132" s="2"/>
      <c r="C132" s="2"/>
      <c r="D132" s="4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.25" customHeight="1" x14ac:dyDescent="0.2">
      <c r="A133" s="2"/>
      <c r="B133" s="2"/>
      <c r="C133" s="2"/>
      <c r="D133" s="4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.25" customHeight="1" x14ac:dyDescent="0.2">
      <c r="A134" s="2"/>
      <c r="B134" s="2"/>
      <c r="C134" s="2"/>
      <c r="D134" s="4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.25" customHeight="1" x14ac:dyDescent="0.2">
      <c r="A135" s="2"/>
      <c r="B135" s="2"/>
      <c r="C135" s="2"/>
      <c r="D135" s="4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.25" customHeight="1" x14ac:dyDescent="0.2">
      <c r="A136" s="2"/>
      <c r="B136" s="2"/>
      <c r="C136" s="2"/>
      <c r="D136" s="4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.25" customHeight="1" x14ac:dyDescent="0.2">
      <c r="A137" s="2"/>
      <c r="B137" s="2"/>
      <c r="C137" s="2"/>
      <c r="D137" s="4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.25" customHeight="1" x14ac:dyDescent="0.2">
      <c r="A138" s="2"/>
      <c r="B138" s="2"/>
      <c r="C138" s="2"/>
      <c r="D138" s="4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.25" customHeight="1" x14ac:dyDescent="0.2">
      <c r="A139" s="2"/>
      <c r="B139" s="2"/>
      <c r="C139" s="2"/>
      <c r="D139" s="4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.25" customHeight="1" x14ac:dyDescent="0.2">
      <c r="A140" s="2"/>
      <c r="B140" s="2"/>
      <c r="C140" s="2"/>
      <c r="D140" s="4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.25" customHeight="1" x14ac:dyDescent="0.2">
      <c r="A141" s="2"/>
      <c r="B141" s="2"/>
      <c r="C141" s="2"/>
      <c r="D141" s="4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.25" customHeight="1" x14ac:dyDescent="0.2">
      <c r="A142" s="2"/>
      <c r="B142" s="2"/>
      <c r="C142" s="2"/>
      <c r="D142" s="4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.25" customHeight="1" x14ac:dyDescent="0.2">
      <c r="A143" s="2"/>
      <c r="B143" s="2"/>
      <c r="C143" s="2"/>
      <c r="D143" s="4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.25" customHeight="1" x14ac:dyDescent="0.2">
      <c r="A144" s="2"/>
      <c r="B144" s="2"/>
      <c r="C144" s="2"/>
      <c r="D144" s="4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.25" customHeight="1" x14ac:dyDescent="0.2">
      <c r="A145" s="2"/>
      <c r="B145" s="2"/>
      <c r="C145" s="2"/>
      <c r="D145" s="4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.25" customHeight="1" x14ac:dyDescent="0.2">
      <c r="A146" s="2"/>
      <c r="B146" s="2"/>
      <c r="C146" s="2"/>
      <c r="D146" s="4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.25" customHeight="1" x14ac:dyDescent="0.2">
      <c r="A147" s="2"/>
      <c r="B147" s="2"/>
      <c r="C147" s="2"/>
      <c r="D147" s="4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.25" customHeight="1" x14ac:dyDescent="0.2">
      <c r="A148" s="2"/>
      <c r="B148" s="2"/>
      <c r="C148" s="2"/>
      <c r="D148" s="4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.25" customHeight="1" x14ac:dyDescent="0.2">
      <c r="A149" s="2"/>
      <c r="B149" s="2"/>
      <c r="C149" s="2"/>
      <c r="D149" s="4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.25" customHeight="1" x14ac:dyDescent="0.2">
      <c r="A150" s="2"/>
      <c r="B150" s="2"/>
      <c r="C150" s="2"/>
      <c r="D150" s="4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.25" customHeight="1" x14ac:dyDescent="0.2">
      <c r="A151" s="2"/>
      <c r="B151" s="2"/>
      <c r="C151" s="2"/>
      <c r="D151" s="4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.25" customHeight="1" x14ac:dyDescent="0.2">
      <c r="A152" s="2"/>
      <c r="B152" s="2"/>
      <c r="C152" s="2"/>
      <c r="D152" s="4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.25" customHeight="1" x14ac:dyDescent="0.2">
      <c r="A153" s="2"/>
      <c r="B153" s="2"/>
      <c r="C153" s="2"/>
      <c r="D153" s="4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.25" customHeight="1" x14ac:dyDescent="0.2">
      <c r="A154" s="2"/>
      <c r="B154" s="2"/>
      <c r="C154" s="2"/>
      <c r="D154" s="4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.25" customHeight="1" x14ac:dyDescent="0.2">
      <c r="A155" s="2"/>
      <c r="B155" s="2"/>
      <c r="C155" s="2"/>
      <c r="D155" s="4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.25" customHeight="1" x14ac:dyDescent="0.2">
      <c r="A156" s="2"/>
      <c r="B156" s="2"/>
      <c r="C156" s="2"/>
      <c r="D156" s="4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.25" customHeight="1" x14ac:dyDescent="0.2">
      <c r="A157" s="2"/>
      <c r="B157" s="2"/>
      <c r="C157" s="2"/>
      <c r="D157" s="4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.25" customHeight="1" x14ac:dyDescent="0.2">
      <c r="A158" s="2"/>
      <c r="B158" s="2"/>
      <c r="C158" s="2"/>
      <c r="D158" s="4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.25" customHeight="1" x14ac:dyDescent="0.2">
      <c r="A159" s="2"/>
      <c r="B159" s="2"/>
      <c r="C159" s="2"/>
      <c r="D159" s="4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.25" customHeight="1" x14ac:dyDescent="0.2">
      <c r="A160" s="2"/>
      <c r="B160" s="2"/>
      <c r="C160" s="2"/>
      <c r="D160" s="4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.25" customHeight="1" x14ac:dyDescent="0.2">
      <c r="A161" s="2"/>
      <c r="B161" s="2"/>
      <c r="C161" s="2"/>
      <c r="D161" s="4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.25" customHeight="1" x14ac:dyDescent="0.2">
      <c r="A162" s="2"/>
      <c r="B162" s="2"/>
      <c r="C162" s="2"/>
      <c r="D162" s="4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.25" customHeight="1" x14ac:dyDescent="0.2">
      <c r="A163" s="2"/>
      <c r="B163" s="2"/>
      <c r="C163" s="2"/>
      <c r="D163" s="4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.25" customHeight="1" x14ac:dyDescent="0.2">
      <c r="A164" s="2"/>
      <c r="B164" s="2"/>
      <c r="C164" s="2"/>
      <c r="D164" s="4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.25" customHeight="1" x14ac:dyDescent="0.2">
      <c r="A165" s="2"/>
      <c r="B165" s="2"/>
      <c r="C165" s="2"/>
      <c r="D165" s="4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.25" customHeight="1" x14ac:dyDescent="0.2">
      <c r="A166" s="2"/>
      <c r="B166" s="2"/>
      <c r="C166" s="2"/>
      <c r="D166" s="4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.25" customHeight="1" x14ac:dyDescent="0.2">
      <c r="A167" s="2"/>
      <c r="B167" s="2"/>
      <c r="C167" s="2"/>
      <c r="D167" s="4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.25" customHeight="1" x14ac:dyDescent="0.2">
      <c r="A168" s="2"/>
      <c r="B168" s="2"/>
      <c r="C168" s="2"/>
      <c r="D168" s="4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.25" customHeight="1" x14ac:dyDescent="0.2">
      <c r="A169" s="2"/>
      <c r="B169" s="2"/>
      <c r="C169" s="2"/>
      <c r="D169" s="4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.25" customHeight="1" x14ac:dyDescent="0.2">
      <c r="A170" s="2"/>
      <c r="B170" s="2"/>
      <c r="C170" s="2"/>
      <c r="D170" s="4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.25" customHeight="1" x14ac:dyDescent="0.2">
      <c r="A171" s="2"/>
      <c r="B171" s="2"/>
      <c r="C171" s="2"/>
      <c r="D171" s="4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.25" customHeight="1" x14ac:dyDescent="0.2">
      <c r="A172" s="2"/>
      <c r="B172" s="2"/>
      <c r="C172" s="2"/>
      <c r="D172" s="4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.25" customHeight="1" x14ac:dyDescent="0.2">
      <c r="A173" s="2"/>
      <c r="B173" s="2"/>
      <c r="C173" s="2"/>
      <c r="D173" s="4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.25" customHeight="1" x14ac:dyDescent="0.2">
      <c r="A174" s="2"/>
      <c r="B174" s="2"/>
      <c r="C174" s="2"/>
      <c r="D174" s="4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.25" customHeight="1" x14ac:dyDescent="0.2">
      <c r="A175" s="2"/>
      <c r="B175" s="2"/>
      <c r="C175" s="2"/>
      <c r="D175" s="4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.25" customHeight="1" x14ac:dyDescent="0.2">
      <c r="A176" s="2"/>
      <c r="B176" s="2"/>
      <c r="C176" s="2"/>
      <c r="D176" s="4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.25" customHeight="1" x14ac:dyDescent="0.2">
      <c r="A177" s="2"/>
      <c r="B177" s="2"/>
      <c r="C177" s="2"/>
      <c r="D177" s="4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.25" customHeight="1" x14ac:dyDescent="0.2">
      <c r="A178" s="2"/>
      <c r="B178" s="2"/>
      <c r="C178" s="2"/>
      <c r="D178" s="4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.25" customHeight="1" x14ac:dyDescent="0.2">
      <c r="A179" s="2"/>
      <c r="B179" s="2"/>
      <c r="C179" s="2"/>
      <c r="D179" s="4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.25" customHeight="1" x14ac:dyDescent="0.2">
      <c r="A180" s="2"/>
      <c r="B180" s="2"/>
      <c r="C180" s="2"/>
      <c r="D180" s="4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.25" customHeight="1" x14ac:dyDescent="0.2">
      <c r="A181" s="2"/>
      <c r="B181" s="2"/>
      <c r="C181" s="2"/>
      <c r="D181" s="4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.25" customHeight="1" x14ac:dyDescent="0.2">
      <c r="A182" s="2"/>
      <c r="B182" s="2"/>
      <c r="C182" s="2"/>
      <c r="D182" s="4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.25" customHeight="1" x14ac:dyDescent="0.2">
      <c r="A183" s="2"/>
      <c r="B183" s="2"/>
      <c r="C183" s="2"/>
      <c r="D183" s="4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.25" customHeight="1" x14ac:dyDescent="0.2">
      <c r="A184" s="2"/>
      <c r="B184" s="2"/>
      <c r="C184" s="2"/>
      <c r="D184" s="4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.25" customHeight="1" x14ac:dyDescent="0.2">
      <c r="A185" s="2"/>
      <c r="B185" s="2"/>
      <c r="C185" s="2"/>
      <c r="D185" s="4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.25" customHeight="1" x14ac:dyDescent="0.2">
      <c r="A186" s="2"/>
      <c r="B186" s="2"/>
      <c r="C186" s="2"/>
      <c r="D186" s="4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.25" customHeight="1" x14ac:dyDescent="0.2">
      <c r="A187" s="2"/>
      <c r="B187" s="2"/>
      <c r="C187" s="2"/>
      <c r="D187" s="4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.25" customHeight="1" x14ac:dyDescent="0.2">
      <c r="A188" s="2"/>
      <c r="B188" s="2"/>
      <c r="C188" s="2"/>
      <c r="D188" s="4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.25" customHeight="1" x14ac:dyDescent="0.2">
      <c r="A189" s="2"/>
      <c r="B189" s="2"/>
      <c r="C189" s="2"/>
      <c r="D189" s="4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.25" customHeight="1" x14ac:dyDescent="0.2">
      <c r="A190" s="2"/>
      <c r="B190" s="2"/>
      <c r="C190" s="2"/>
      <c r="D190" s="4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.25" customHeight="1" x14ac:dyDescent="0.2">
      <c r="A191" s="2"/>
      <c r="B191" s="2"/>
      <c r="C191" s="2"/>
      <c r="D191" s="4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.25" customHeight="1" x14ac:dyDescent="0.2">
      <c r="A192" s="2"/>
      <c r="B192" s="2"/>
      <c r="C192" s="2"/>
      <c r="D192" s="4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.25" customHeight="1" x14ac:dyDescent="0.2">
      <c r="A193" s="2"/>
      <c r="B193" s="2"/>
      <c r="C193" s="2"/>
      <c r="D193" s="4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.25" customHeight="1" x14ac:dyDescent="0.2">
      <c r="A194" s="2"/>
      <c r="B194" s="2"/>
      <c r="C194" s="2"/>
      <c r="D194" s="4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.25" customHeight="1" x14ac:dyDescent="0.2">
      <c r="A195" s="2"/>
      <c r="B195" s="2"/>
      <c r="C195" s="2"/>
      <c r="D195" s="4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.25" customHeight="1" x14ac:dyDescent="0.2">
      <c r="A196" s="2"/>
      <c r="B196" s="2"/>
      <c r="C196" s="2"/>
      <c r="D196" s="4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.25" customHeight="1" x14ac:dyDescent="0.2">
      <c r="A197" s="2"/>
      <c r="B197" s="2"/>
      <c r="C197" s="2"/>
      <c r="D197" s="4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.25" customHeight="1" x14ac:dyDescent="0.2">
      <c r="A198" s="2"/>
      <c r="B198" s="2"/>
      <c r="C198" s="2"/>
      <c r="D198" s="4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.25" customHeight="1" x14ac:dyDescent="0.2">
      <c r="A199" s="2"/>
      <c r="B199" s="2"/>
      <c r="C199" s="2"/>
      <c r="D199" s="4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.25" customHeight="1" x14ac:dyDescent="0.2">
      <c r="A200" s="2"/>
      <c r="B200" s="2"/>
      <c r="C200" s="2"/>
      <c r="D200" s="4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.25" customHeight="1" x14ac:dyDescent="0.2">
      <c r="A201" s="2"/>
      <c r="B201" s="2"/>
      <c r="C201" s="2"/>
      <c r="D201" s="4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.25" customHeight="1" x14ac:dyDescent="0.2">
      <c r="A202" s="2"/>
      <c r="B202" s="2"/>
      <c r="C202" s="2"/>
      <c r="D202" s="4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.25" customHeight="1" x14ac:dyDescent="0.2">
      <c r="A203" s="2"/>
      <c r="B203" s="2"/>
      <c r="C203" s="2"/>
      <c r="D203" s="4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.25" customHeight="1" x14ac:dyDescent="0.2">
      <c r="A204" s="2"/>
      <c r="B204" s="2"/>
      <c r="C204" s="2"/>
      <c r="D204" s="4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.25" customHeight="1" x14ac:dyDescent="0.2">
      <c r="A205" s="2"/>
      <c r="B205" s="2"/>
      <c r="C205" s="2"/>
      <c r="D205" s="4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.25" customHeight="1" x14ac:dyDescent="0.2">
      <c r="A206" s="2"/>
      <c r="B206" s="2"/>
      <c r="C206" s="2"/>
      <c r="D206" s="4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.25" customHeight="1" x14ac:dyDescent="0.2">
      <c r="A207" s="2"/>
      <c r="B207" s="2"/>
      <c r="C207" s="2"/>
      <c r="D207" s="4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.25" customHeight="1" x14ac:dyDescent="0.2">
      <c r="A208" s="2"/>
      <c r="B208" s="2"/>
      <c r="C208" s="2"/>
      <c r="D208" s="4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.25" customHeight="1" x14ac:dyDescent="0.2">
      <c r="A209" s="2"/>
      <c r="B209" s="2"/>
      <c r="C209" s="2"/>
      <c r="D209" s="4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.25" customHeight="1" x14ac:dyDescent="0.2">
      <c r="A210" s="2"/>
      <c r="B210" s="2"/>
      <c r="C210" s="2"/>
      <c r="D210" s="4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.25" customHeight="1" x14ac:dyDescent="0.2">
      <c r="A211" s="2"/>
      <c r="B211" s="2"/>
      <c r="C211" s="2"/>
      <c r="D211" s="4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.25" customHeight="1" x14ac:dyDescent="0.2">
      <c r="A212" s="2"/>
      <c r="B212" s="2"/>
      <c r="C212" s="2"/>
      <c r="D212" s="4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.25" customHeight="1" x14ac:dyDescent="0.2">
      <c r="A213" s="2"/>
      <c r="B213" s="2"/>
      <c r="C213" s="2"/>
      <c r="D213" s="4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.25" customHeight="1" x14ac:dyDescent="0.2">
      <c r="A214" s="2"/>
      <c r="B214" s="2"/>
      <c r="C214" s="2"/>
      <c r="D214" s="4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.25" customHeight="1" x14ac:dyDescent="0.2">
      <c r="A215" s="2"/>
      <c r="B215" s="2"/>
      <c r="C215" s="2"/>
      <c r="D215" s="4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.25" customHeight="1" x14ac:dyDescent="0.2">
      <c r="A216" s="2"/>
      <c r="B216" s="2"/>
      <c r="C216" s="2"/>
      <c r="D216" s="4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.25" customHeight="1" x14ac:dyDescent="0.2">
      <c r="A217" s="2"/>
      <c r="B217" s="2"/>
      <c r="C217" s="2"/>
      <c r="D217" s="4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.25" customHeight="1" x14ac:dyDescent="0.2">
      <c r="A218" s="2"/>
      <c r="B218" s="2"/>
      <c r="C218" s="2"/>
      <c r="D218" s="4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.25" customHeight="1" x14ac:dyDescent="0.2">
      <c r="A219" s="2"/>
      <c r="B219" s="2"/>
      <c r="C219" s="2"/>
      <c r="D219" s="4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.25" customHeight="1" x14ac:dyDescent="0.2">
      <c r="A220" s="2"/>
      <c r="B220" s="2"/>
      <c r="C220" s="2"/>
      <c r="D220" s="4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.25" customHeight="1" x14ac:dyDescent="0.2">
      <c r="A221" s="2"/>
      <c r="B221" s="2"/>
      <c r="C221" s="2"/>
      <c r="D221" s="4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.25" customHeight="1" x14ac:dyDescent="0.2">
      <c r="A222" s="2"/>
      <c r="B222" s="2"/>
      <c r="C222" s="2"/>
      <c r="D222" s="4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.25" customHeight="1" x14ac:dyDescent="0.2">
      <c r="A223" s="2"/>
      <c r="B223" s="2"/>
      <c r="C223" s="2"/>
      <c r="D223" s="4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.25" customHeight="1" x14ac:dyDescent="0.2">
      <c r="A224" s="2"/>
      <c r="B224" s="2"/>
      <c r="C224" s="2"/>
      <c r="D224" s="4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.25" customHeight="1" x14ac:dyDescent="0.2">
      <c r="A225" s="2"/>
      <c r="B225" s="2"/>
      <c r="C225" s="2"/>
      <c r="D225" s="4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.25" customHeight="1" x14ac:dyDescent="0.2">
      <c r="A226" s="2"/>
      <c r="B226" s="2"/>
      <c r="C226" s="2"/>
      <c r="D226" s="4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.25" customHeight="1" x14ac:dyDescent="0.2">
      <c r="A227" s="2"/>
      <c r="B227" s="2"/>
      <c r="C227" s="2"/>
      <c r="D227" s="4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.25" customHeight="1" x14ac:dyDescent="0.2">
      <c r="A228" s="2"/>
      <c r="B228" s="2"/>
      <c r="C228" s="2"/>
      <c r="D228" s="4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.25" customHeight="1" x14ac:dyDescent="0.2">
      <c r="A229" s="2"/>
      <c r="B229" s="2"/>
      <c r="C229" s="2"/>
      <c r="D229" s="4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.25" customHeight="1" x14ac:dyDescent="0.2">
      <c r="A230" s="2"/>
      <c r="B230" s="2"/>
      <c r="C230" s="2"/>
      <c r="D230" s="4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.25" customHeight="1" x14ac:dyDescent="0.2">
      <c r="A231" s="2"/>
      <c r="B231" s="2"/>
      <c r="C231" s="2"/>
      <c r="D231" s="4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.25" customHeight="1" x14ac:dyDescent="0.2">
      <c r="A232" s="2"/>
      <c r="B232" s="2"/>
      <c r="C232" s="2"/>
      <c r="D232" s="4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.25" customHeight="1" x14ac:dyDescent="0.2">
      <c r="A233" s="2"/>
      <c r="B233" s="2"/>
      <c r="C233" s="2"/>
      <c r="D233" s="4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.25" customHeight="1" x14ac:dyDescent="0.2">
      <c r="A234" s="2"/>
      <c r="B234" s="2"/>
      <c r="C234" s="2"/>
      <c r="D234" s="4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.25" customHeight="1" x14ac:dyDescent="0.2">
      <c r="A235" s="2"/>
      <c r="B235" s="2"/>
      <c r="C235" s="2"/>
      <c r="D235" s="4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.25" customHeight="1" x14ac:dyDescent="0.2">
      <c r="A236" s="2"/>
      <c r="B236" s="2"/>
      <c r="C236" s="2"/>
      <c r="D236" s="4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.25" customHeight="1" x14ac:dyDescent="0.2">
      <c r="A237" s="2"/>
      <c r="B237" s="2"/>
      <c r="C237" s="2"/>
      <c r="D237" s="4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.25" customHeight="1" x14ac:dyDescent="0.2">
      <c r="A238" s="2"/>
      <c r="B238" s="2"/>
      <c r="C238" s="2"/>
      <c r="D238" s="4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.25" customHeight="1" x14ac:dyDescent="0.2">
      <c r="A239" s="2"/>
      <c r="B239" s="2"/>
      <c r="C239" s="2"/>
      <c r="D239" s="4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.25" customHeight="1" x14ac:dyDescent="0.2">
      <c r="A240" s="2"/>
      <c r="B240" s="2"/>
      <c r="C240" s="2"/>
      <c r="D240" s="4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.25" customHeight="1" x14ac:dyDescent="0.2">
      <c r="A241" s="2"/>
      <c r="B241" s="2"/>
      <c r="C241" s="2"/>
      <c r="D241" s="4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.25" customHeight="1" x14ac:dyDescent="0.2">
      <c r="A242" s="2"/>
      <c r="B242" s="2"/>
      <c r="C242" s="2"/>
      <c r="D242" s="4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.25" customHeight="1" x14ac:dyDescent="0.2">
      <c r="A243" s="2"/>
      <c r="B243" s="2"/>
      <c r="C243" s="2"/>
      <c r="D243" s="4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.25" customHeight="1" x14ac:dyDescent="0.2">
      <c r="A244" s="2"/>
      <c r="B244" s="2"/>
      <c r="C244" s="2"/>
      <c r="D244" s="4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.25" customHeight="1" x14ac:dyDescent="0.2">
      <c r="A245" s="2"/>
      <c r="B245" s="2"/>
      <c r="C245" s="2"/>
      <c r="D245" s="4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.25" customHeight="1" x14ac:dyDescent="0.2">
      <c r="A246" s="2"/>
      <c r="B246" s="2"/>
      <c r="C246" s="2"/>
      <c r="D246" s="4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.25" customHeight="1" x14ac:dyDescent="0.2">
      <c r="A247" s="2"/>
      <c r="B247" s="2"/>
      <c r="C247" s="2"/>
      <c r="D247" s="4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.25" customHeight="1" x14ac:dyDescent="0.2">
      <c r="A248" s="2"/>
      <c r="B248" s="2"/>
      <c r="C248" s="2"/>
      <c r="D248" s="4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.25" customHeight="1" x14ac:dyDescent="0.2">
      <c r="A249" s="2"/>
      <c r="B249" s="2"/>
      <c r="C249" s="2"/>
      <c r="D249" s="4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.25" customHeight="1" x14ac:dyDescent="0.2">
      <c r="A250" s="2"/>
      <c r="B250" s="2"/>
      <c r="C250" s="2"/>
      <c r="D250" s="4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.25" customHeight="1" x14ac:dyDescent="0.2">
      <c r="A251" s="2"/>
      <c r="B251" s="2"/>
      <c r="C251" s="2"/>
      <c r="D251" s="4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.25" customHeight="1" x14ac:dyDescent="0.2">
      <c r="A252" s="2"/>
      <c r="B252" s="2"/>
      <c r="C252" s="2"/>
      <c r="D252" s="4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.25" customHeight="1" x14ac:dyDescent="0.2">
      <c r="A253" s="2"/>
      <c r="B253" s="2"/>
      <c r="C253" s="2"/>
      <c r="D253" s="4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.25" customHeight="1" x14ac:dyDescent="0.2">
      <c r="A254" s="2"/>
      <c r="B254" s="2"/>
      <c r="C254" s="2"/>
      <c r="D254" s="4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.25" customHeight="1" x14ac:dyDescent="0.2">
      <c r="A255" s="2"/>
      <c r="B255" s="2"/>
      <c r="C255" s="2"/>
      <c r="D255" s="4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.25" customHeight="1" x14ac:dyDescent="0.2">
      <c r="A256" s="2"/>
      <c r="B256" s="2"/>
      <c r="C256" s="2"/>
      <c r="D256" s="4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.25" customHeight="1" x14ac:dyDescent="0.2">
      <c r="A257" s="2"/>
      <c r="B257" s="2"/>
      <c r="C257" s="2"/>
      <c r="D257" s="4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.25" customHeight="1" x14ac:dyDescent="0.2">
      <c r="A258" s="2"/>
      <c r="B258" s="2"/>
      <c r="C258" s="2"/>
      <c r="D258" s="4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.25" customHeight="1" x14ac:dyDescent="0.2">
      <c r="A259" s="2"/>
      <c r="B259" s="2"/>
      <c r="C259" s="2"/>
      <c r="D259" s="4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.25" customHeight="1" x14ac:dyDescent="0.2">
      <c r="A260" s="2"/>
      <c r="B260" s="2"/>
      <c r="C260" s="2"/>
      <c r="D260" s="4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.25" customHeight="1" x14ac:dyDescent="0.2">
      <c r="A261" s="2"/>
      <c r="B261" s="2"/>
      <c r="C261" s="2"/>
      <c r="D261" s="4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.25" customHeight="1" x14ac:dyDescent="0.2">
      <c r="A262" s="2"/>
      <c r="B262" s="2"/>
      <c r="C262" s="2"/>
      <c r="D262" s="4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.25" customHeight="1" x14ac:dyDescent="0.2">
      <c r="A263" s="2"/>
      <c r="B263" s="2"/>
      <c r="C263" s="2"/>
      <c r="D263" s="4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.25" customHeight="1" x14ac:dyDescent="0.2">
      <c r="A264" s="2"/>
      <c r="B264" s="2"/>
      <c r="C264" s="2"/>
      <c r="D264" s="4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.25" customHeight="1" x14ac:dyDescent="0.2">
      <c r="A265" s="2"/>
      <c r="B265" s="2"/>
      <c r="C265" s="2"/>
      <c r="D265" s="4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.25" customHeight="1" x14ac:dyDescent="0.2">
      <c r="A266" s="2"/>
      <c r="B266" s="2"/>
      <c r="C266" s="2"/>
      <c r="D266" s="4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.25" customHeight="1" x14ac:dyDescent="0.2">
      <c r="A267" s="2"/>
      <c r="B267" s="2"/>
      <c r="C267" s="2"/>
      <c r="D267" s="4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.25" customHeight="1" x14ac:dyDescent="0.2">
      <c r="A268" s="2"/>
      <c r="B268" s="2"/>
      <c r="C268" s="2"/>
      <c r="D268" s="4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.25" customHeight="1" x14ac:dyDescent="0.2">
      <c r="A269" s="2"/>
      <c r="B269" s="2"/>
      <c r="C269" s="2"/>
      <c r="D269" s="4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.25" customHeight="1" x14ac:dyDescent="0.2">
      <c r="A270" s="2"/>
      <c r="B270" s="2"/>
      <c r="C270" s="2"/>
      <c r="D270" s="4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.25" customHeight="1" x14ac:dyDescent="0.2">
      <c r="A271" s="2"/>
      <c r="B271" s="2"/>
      <c r="C271" s="2"/>
      <c r="D271" s="4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.25" customHeight="1" x14ac:dyDescent="0.2">
      <c r="A272" s="2"/>
      <c r="B272" s="2"/>
      <c r="C272" s="2"/>
      <c r="D272" s="4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.25" customHeight="1" x14ac:dyDescent="0.2">
      <c r="A273" s="2"/>
      <c r="B273" s="2"/>
      <c r="C273" s="2"/>
      <c r="D273" s="4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.25" customHeight="1" x14ac:dyDescent="0.2">
      <c r="A274" s="2"/>
      <c r="B274" s="2"/>
      <c r="C274" s="2"/>
      <c r="D274" s="4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.25" customHeight="1" x14ac:dyDescent="0.2">
      <c r="A275" s="2"/>
      <c r="B275" s="2"/>
      <c r="C275" s="2"/>
      <c r="D275" s="4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.25" customHeight="1" x14ac:dyDescent="0.2">
      <c r="A276" s="2"/>
      <c r="B276" s="2"/>
      <c r="C276" s="2"/>
      <c r="D276" s="4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.25" customHeight="1" x14ac:dyDescent="0.2">
      <c r="A277" s="2"/>
      <c r="B277" s="2"/>
      <c r="C277" s="2"/>
      <c r="D277" s="4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.25" customHeight="1" x14ac:dyDescent="0.2">
      <c r="A278" s="2"/>
      <c r="B278" s="2"/>
      <c r="C278" s="2"/>
      <c r="D278" s="4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.25" customHeight="1" x14ac:dyDescent="0.2">
      <c r="A279" s="2"/>
      <c r="B279" s="2"/>
      <c r="C279" s="2"/>
      <c r="D279" s="4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.25" customHeight="1" x14ac:dyDescent="0.2">
      <c r="A280" s="2"/>
      <c r="B280" s="2"/>
      <c r="C280" s="2"/>
      <c r="D280" s="4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.25" customHeight="1" x14ac:dyDescent="0.2">
      <c r="A281" s="2"/>
      <c r="B281" s="2"/>
      <c r="C281" s="2"/>
      <c r="D281" s="4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.25" customHeight="1" x14ac:dyDescent="0.2">
      <c r="A282" s="2"/>
      <c r="B282" s="2"/>
      <c r="C282" s="2"/>
      <c r="D282" s="4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.25" customHeight="1" x14ac:dyDescent="0.2">
      <c r="A283" s="2"/>
      <c r="B283" s="2"/>
      <c r="C283" s="2"/>
      <c r="D283" s="4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.25" customHeight="1" x14ac:dyDescent="0.2">
      <c r="A284" s="2"/>
      <c r="B284" s="2"/>
      <c r="C284" s="2"/>
      <c r="D284" s="4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.25" customHeight="1" x14ac:dyDescent="0.2">
      <c r="A285" s="2"/>
      <c r="B285" s="2"/>
      <c r="C285" s="2"/>
      <c r="D285" s="4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.25" customHeight="1" x14ac:dyDescent="0.2">
      <c r="A286" s="2"/>
      <c r="B286" s="2"/>
      <c r="C286" s="2"/>
      <c r="D286" s="4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.25" customHeight="1" x14ac:dyDescent="0.2">
      <c r="A287" s="2"/>
      <c r="B287" s="2"/>
      <c r="C287" s="2"/>
      <c r="D287" s="4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.25" customHeight="1" x14ac:dyDescent="0.2">
      <c r="A288" s="2"/>
      <c r="B288" s="2"/>
      <c r="C288" s="2"/>
      <c r="D288" s="4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.25" customHeight="1" x14ac:dyDescent="0.2">
      <c r="A289" s="2"/>
      <c r="B289" s="2"/>
      <c r="C289" s="2"/>
      <c r="D289" s="4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.25" customHeight="1" x14ac:dyDescent="0.2">
      <c r="A290" s="2"/>
      <c r="B290" s="2"/>
      <c r="C290" s="2"/>
      <c r="D290" s="4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.25" customHeight="1" x14ac:dyDescent="0.2">
      <c r="A291" s="2"/>
      <c r="B291" s="2"/>
      <c r="C291" s="2"/>
      <c r="D291" s="4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.25" customHeight="1" x14ac:dyDescent="0.2">
      <c r="A292" s="2"/>
      <c r="B292" s="2"/>
      <c r="C292" s="2"/>
      <c r="D292" s="4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.25" customHeight="1" x14ac:dyDescent="0.2">
      <c r="A293" s="2"/>
      <c r="B293" s="2"/>
      <c r="C293" s="2"/>
      <c r="D293" s="4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.25" customHeight="1" x14ac:dyDescent="0.2">
      <c r="A294" s="2"/>
      <c r="B294" s="2"/>
      <c r="C294" s="2"/>
      <c r="D294" s="4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.25" customHeight="1" x14ac:dyDescent="0.2">
      <c r="A295" s="2"/>
      <c r="B295" s="2"/>
      <c r="C295" s="2"/>
      <c r="D295" s="4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.25" customHeight="1" x14ac:dyDescent="0.2">
      <c r="A296" s="2"/>
      <c r="B296" s="2"/>
      <c r="C296" s="2"/>
      <c r="D296" s="4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.25" customHeight="1" x14ac:dyDescent="0.2">
      <c r="A297" s="2"/>
      <c r="B297" s="2"/>
      <c r="C297" s="2"/>
      <c r="D297" s="4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.25" customHeight="1" x14ac:dyDescent="0.2">
      <c r="A298" s="2"/>
      <c r="B298" s="2"/>
      <c r="C298" s="2"/>
      <c r="D298" s="4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.25" customHeight="1" x14ac:dyDescent="0.2">
      <c r="A299" s="2"/>
      <c r="B299" s="2"/>
      <c r="C299" s="2"/>
      <c r="D299" s="4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.25" customHeight="1" x14ac:dyDescent="0.2">
      <c r="A300" s="2"/>
      <c r="B300" s="2"/>
      <c r="C300" s="2"/>
      <c r="D300" s="4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.25" customHeight="1" x14ac:dyDescent="0.2">
      <c r="A301" s="2"/>
      <c r="B301" s="2"/>
      <c r="C301" s="2"/>
      <c r="D301" s="4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.25" customHeight="1" x14ac:dyDescent="0.2">
      <c r="A302" s="2"/>
      <c r="B302" s="2"/>
      <c r="C302" s="2"/>
      <c r="D302" s="4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.25" customHeight="1" x14ac:dyDescent="0.2">
      <c r="A303" s="2"/>
      <c r="B303" s="2"/>
      <c r="C303" s="2"/>
      <c r="D303" s="4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.25" customHeight="1" x14ac:dyDescent="0.2">
      <c r="A304" s="2"/>
      <c r="B304" s="2"/>
      <c r="C304" s="2"/>
      <c r="D304" s="4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.25" customHeight="1" x14ac:dyDescent="0.2">
      <c r="A305" s="2"/>
      <c r="B305" s="2"/>
      <c r="C305" s="2"/>
      <c r="D305" s="4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.25" customHeight="1" x14ac:dyDescent="0.2">
      <c r="A306" s="2"/>
      <c r="B306" s="2"/>
      <c r="C306" s="2"/>
      <c r="D306" s="4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.25" customHeight="1" x14ac:dyDescent="0.2">
      <c r="A307" s="2"/>
      <c r="B307" s="2"/>
      <c r="C307" s="2"/>
      <c r="D307" s="4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.25" customHeight="1" x14ac:dyDescent="0.2">
      <c r="A308" s="2"/>
      <c r="B308" s="2"/>
      <c r="C308" s="2"/>
      <c r="D308" s="4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.25" customHeight="1" x14ac:dyDescent="0.2">
      <c r="A309" s="2"/>
      <c r="B309" s="2"/>
      <c r="C309" s="2"/>
      <c r="D309" s="4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.25" customHeight="1" x14ac:dyDescent="0.2">
      <c r="A310" s="2"/>
      <c r="B310" s="2"/>
      <c r="C310" s="2"/>
      <c r="D310" s="4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.25" customHeight="1" x14ac:dyDescent="0.2">
      <c r="A311" s="2"/>
      <c r="B311" s="2"/>
      <c r="C311" s="2"/>
      <c r="D311" s="4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.25" customHeight="1" x14ac:dyDescent="0.2">
      <c r="A312" s="2"/>
      <c r="B312" s="2"/>
      <c r="C312" s="2"/>
      <c r="D312" s="4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.25" customHeight="1" x14ac:dyDescent="0.2">
      <c r="A313" s="2"/>
      <c r="B313" s="2"/>
      <c r="C313" s="2"/>
      <c r="D313" s="4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.25" customHeight="1" x14ac:dyDescent="0.2">
      <c r="A314" s="2"/>
      <c r="B314" s="2"/>
      <c r="C314" s="2"/>
      <c r="D314" s="4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.25" customHeight="1" x14ac:dyDescent="0.2">
      <c r="A315" s="2"/>
      <c r="B315" s="2"/>
      <c r="C315" s="2"/>
      <c r="D315" s="4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.25" customHeight="1" x14ac:dyDescent="0.2">
      <c r="A316" s="2"/>
      <c r="B316" s="2"/>
      <c r="C316" s="2"/>
      <c r="D316" s="4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.25" customHeight="1" x14ac:dyDescent="0.2">
      <c r="A317" s="2"/>
      <c r="B317" s="2"/>
      <c r="C317" s="2"/>
      <c r="D317" s="4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.25" customHeight="1" x14ac:dyDescent="0.2">
      <c r="A318" s="2"/>
      <c r="B318" s="2"/>
      <c r="C318" s="2"/>
      <c r="D318" s="4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.25" customHeight="1" x14ac:dyDescent="0.2">
      <c r="A319" s="2"/>
      <c r="B319" s="2"/>
      <c r="C319" s="2"/>
      <c r="D319" s="49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2" width="38.5" customWidth="1"/>
    <col min="3" max="3" width="34" customWidth="1"/>
    <col min="4" max="12" width="12" customWidth="1"/>
    <col min="13" max="15" width="10.625" customWidth="1"/>
    <col min="16" max="26" width="8" customWidth="1"/>
  </cols>
  <sheetData>
    <row r="1" spans="1:26" ht="13.5" customHeight="1" x14ac:dyDescent="0.2">
      <c r="A1" s="1" t="s">
        <v>0</v>
      </c>
      <c r="B1" s="1" t="s">
        <v>113</v>
      </c>
      <c r="C1" s="1" t="s">
        <v>1</v>
      </c>
      <c r="D1" s="41" t="s">
        <v>296</v>
      </c>
      <c r="E1" s="41" t="s">
        <v>297</v>
      </c>
      <c r="F1" s="41" t="s">
        <v>298</v>
      </c>
      <c r="G1" s="41" t="s">
        <v>299</v>
      </c>
      <c r="H1" s="41" t="s">
        <v>300</v>
      </c>
      <c r="I1" s="41" t="s">
        <v>301</v>
      </c>
      <c r="J1" s="41" t="s">
        <v>302</v>
      </c>
      <c r="K1" s="41" t="s">
        <v>303</v>
      </c>
      <c r="L1" s="41" t="s">
        <v>304</v>
      </c>
      <c r="M1" s="41" t="s">
        <v>2</v>
      </c>
      <c r="N1" s="41" t="s">
        <v>114</v>
      </c>
      <c r="O1" s="41" t="s">
        <v>197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">
      <c r="A2" s="6">
        <v>43849</v>
      </c>
      <c r="B2" s="4" t="s">
        <v>305</v>
      </c>
      <c r="C2" s="47" t="s">
        <v>306</v>
      </c>
      <c r="D2" s="66">
        <v>416.62</v>
      </c>
      <c r="E2" s="42">
        <v>416.62</v>
      </c>
      <c r="F2" s="42">
        <v>416.62</v>
      </c>
      <c r="G2" s="42">
        <v>416.62</v>
      </c>
      <c r="H2" s="42">
        <v>416.62</v>
      </c>
      <c r="I2" s="42">
        <v>416.62</v>
      </c>
      <c r="J2" s="42">
        <v>416.62</v>
      </c>
      <c r="K2" s="42">
        <v>416.62</v>
      </c>
      <c r="L2" s="42">
        <v>416.62</v>
      </c>
      <c r="M2" s="42">
        <v>416.62</v>
      </c>
      <c r="N2" s="42">
        <v>416.62</v>
      </c>
      <c r="O2" s="42">
        <v>416.62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6">
        <v>43846</v>
      </c>
      <c r="B3" s="4" t="s">
        <v>307</v>
      </c>
      <c r="C3" s="47" t="s">
        <v>308</v>
      </c>
      <c r="D3" s="66">
        <v>420.68</v>
      </c>
      <c r="E3" s="42">
        <v>420.68</v>
      </c>
      <c r="F3" s="42">
        <v>420.68</v>
      </c>
      <c r="G3" s="42"/>
      <c r="H3" s="42"/>
      <c r="I3" s="42"/>
      <c r="J3" s="42"/>
      <c r="K3" s="42"/>
      <c r="L3" s="42"/>
      <c r="M3" s="42"/>
      <c r="N3" s="47"/>
      <c r="O3" s="47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6">
        <v>43839</v>
      </c>
      <c r="B4" s="4" t="s">
        <v>309</v>
      </c>
      <c r="C4" s="47" t="s">
        <v>310</v>
      </c>
      <c r="D4" s="66">
        <v>505</v>
      </c>
      <c r="E4" s="42">
        <v>505</v>
      </c>
      <c r="F4" s="42">
        <v>505</v>
      </c>
      <c r="G4" s="42">
        <v>505</v>
      </c>
      <c r="H4" s="42">
        <v>505</v>
      </c>
      <c r="I4" s="42">
        <v>505</v>
      </c>
      <c r="J4" s="42"/>
      <c r="K4" s="42"/>
      <c r="L4" s="42"/>
      <c r="M4" s="42"/>
      <c r="N4" s="47"/>
      <c r="O4" s="47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6">
        <v>43839</v>
      </c>
      <c r="B5" s="4" t="s">
        <v>311</v>
      </c>
      <c r="C5" s="47"/>
      <c r="D5" s="66">
        <v>150.35</v>
      </c>
      <c r="E5" s="42">
        <v>150.35</v>
      </c>
      <c r="F5" s="42">
        <v>150.35</v>
      </c>
      <c r="G5" s="42">
        <v>150.35</v>
      </c>
      <c r="H5" s="42">
        <v>150.35</v>
      </c>
      <c r="I5" s="42">
        <v>150.35</v>
      </c>
      <c r="J5" s="42"/>
      <c r="K5" s="42"/>
      <c r="L5" s="42"/>
      <c r="M5" s="42"/>
      <c r="N5" s="47"/>
      <c r="O5" s="47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6">
        <v>43838</v>
      </c>
      <c r="B6" s="4" t="s">
        <v>312</v>
      </c>
      <c r="C6" s="47"/>
      <c r="D6" s="66">
        <v>397.11</v>
      </c>
      <c r="E6" s="42">
        <v>397.11</v>
      </c>
      <c r="F6" s="42"/>
      <c r="G6" s="42"/>
      <c r="H6" s="42"/>
      <c r="I6" s="42"/>
      <c r="J6" s="42"/>
      <c r="K6" s="42"/>
      <c r="L6" s="42"/>
      <c r="M6" s="42"/>
      <c r="N6" s="47"/>
      <c r="O6" s="47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">
      <c r="A7" s="6">
        <v>43836</v>
      </c>
      <c r="B7" s="4" t="s">
        <v>313</v>
      </c>
      <c r="C7" s="47"/>
      <c r="D7" s="66">
        <v>153.34</v>
      </c>
      <c r="E7" s="42">
        <v>153.34</v>
      </c>
      <c r="F7" s="42">
        <v>153.34</v>
      </c>
      <c r="G7" s="42"/>
      <c r="H7" s="42"/>
      <c r="I7" s="42"/>
      <c r="J7" s="42"/>
      <c r="K7" s="42"/>
      <c r="L7" s="42"/>
      <c r="M7" s="42"/>
      <c r="N7" s="47"/>
      <c r="O7" s="47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">
      <c r="A8" s="6">
        <v>43835</v>
      </c>
      <c r="B8" s="4" t="s">
        <v>314</v>
      </c>
      <c r="C8" s="47" t="s">
        <v>315</v>
      </c>
      <c r="D8" s="66">
        <v>265.85000000000002</v>
      </c>
      <c r="E8" s="42">
        <v>265.85000000000002</v>
      </c>
      <c r="F8" s="42">
        <v>265.85000000000002</v>
      </c>
      <c r="G8" s="42">
        <v>265.85000000000002</v>
      </c>
      <c r="H8" s="42">
        <v>265.85000000000002</v>
      </c>
      <c r="I8" s="42">
        <v>265.85000000000002</v>
      </c>
      <c r="J8" s="42"/>
      <c r="K8" s="42"/>
      <c r="L8" s="42"/>
      <c r="M8" s="42"/>
      <c r="N8" s="47"/>
      <c r="O8" s="47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">
      <c r="A9" s="6">
        <v>43832</v>
      </c>
      <c r="B9" s="4" t="s">
        <v>316</v>
      </c>
      <c r="C9" s="47" t="s">
        <v>317</v>
      </c>
      <c r="D9" s="66">
        <v>570.4</v>
      </c>
      <c r="E9" s="42"/>
      <c r="F9" s="42"/>
      <c r="G9" s="42"/>
      <c r="H9" s="42"/>
      <c r="I9" s="42"/>
      <c r="J9" s="42"/>
      <c r="K9" s="42"/>
      <c r="L9" s="42"/>
      <c r="M9" s="42"/>
      <c r="N9" s="47"/>
      <c r="O9" s="47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6">
        <v>43830</v>
      </c>
      <c r="B10" s="4" t="s">
        <v>139</v>
      </c>
      <c r="C10" s="47"/>
      <c r="D10" s="66">
        <v>1884.94</v>
      </c>
      <c r="E10" s="42"/>
      <c r="F10" s="42"/>
      <c r="G10" s="42"/>
      <c r="H10" s="42"/>
      <c r="I10" s="42"/>
      <c r="J10" s="42"/>
      <c r="K10" s="42"/>
      <c r="L10" s="42"/>
      <c r="M10" s="42"/>
      <c r="N10" s="47"/>
      <c r="O10" s="47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A11" s="6">
        <v>43830</v>
      </c>
      <c r="B11" s="4" t="s">
        <v>318</v>
      </c>
      <c r="C11" s="47"/>
      <c r="D11" s="66">
        <v>2339.17</v>
      </c>
      <c r="E11" s="42"/>
      <c r="F11" s="42"/>
      <c r="G11" s="42"/>
      <c r="H11" s="42"/>
      <c r="I11" s="42"/>
      <c r="J11" s="42"/>
      <c r="K11" s="42"/>
      <c r="L11" s="42"/>
      <c r="M11" s="42"/>
      <c r="N11" s="47"/>
      <c r="O11" s="4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">
      <c r="A12" s="6">
        <v>43829</v>
      </c>
      <c r="B12" s="4" t="s">
        <v>319</v>
      </c>
      <c r="C12" s="47" t="s">
        <v>320</v>
      </c>
      <c r="D12" s="66">
        <v>335</v>
      </c>
      <c r="E12" s="42"/>
      <c r="F12" s="42"/>
      <c r="G12" s="42"/>
      <c r="H12" s="42"/>
      <c r="I12" s="42"/>
      <c r="J12" s="42"/>
      <c r="K12" s="42"/>
      <c r="L12" s="42"/>
      <c r="M12" s="42"/>
      <c r="N12" s="47"/>
      <c r="O12" s="47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">
      <c r="A13" s="6">
        <v>43829</v>
      </c>
      <c r="B13" s="4" t="s">
        <v>137</v>
      </c>
      <c r="C13" s="47"/>
      <c r="D13" s="66">
        <v>310.83</v>
      </c>
      <c r="E13" s="42">
        <v>310.83</v>
      </c>
      <c r="F13" s="42">
        <v>310.83</v>
      </c>
      <c r="G13" s="42"/>
      <c r="H13" s="42"/>
      <c r="I13" s="42"/>
      <c r="J13" s="42"/>
      <c r="K13" s="42"/>
      <c r="L13" s="42"/>
      <c r="M13" s="42"/>
      <c r="N13" s="47"/>
      <c r="O13" s="47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">
      <c r="A14" s="6">
        <v>43829</v>
      </c>
      <c r="B14" s="4" t="s">
        <v>321</v>
      </c>
      <c r="C14" s="47" t="s">
        <v>320</v>
      </c>
      <c r="D14" s="66">
        <v>610</v>
      </c>
      <c r="E14" s="42"/>
      <c r="F14" s="42"/>
      <c r="G14" s="42"/>
      <c r="H14" s="42"/>
      <c r="I14" s="42"/>
      <c r="J14" s="42"/>
      <c r="K14" s="42"/>
      <c r="L14" s="42"/>
      <c r="M14" s="42"/>
      <c r="N14" s="47"/>
      <c r="O14" s="47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">
      <c r="A15" s="6">
        <v>43829</v>
      </c>
      <c r="B15" s="4" t="s">
        <v>322</v>
      </c>
      <c r="C15" s="47" t="s">
        <v>323</v>
      </c>
      <c r="D15" s="66">
        <v>398.34</v>
      </c>
      <c r="E15" s="42">
        <v>398.34</v>
      </c>
      <c r="F15" s="42">
        <v>398.34</v>
      </c>
      <c r="G15" s="42"/>
      <c r="H15" s="42"/>
      <c r="I15" s="42"/>
      <c r="J15" s="42"/>
      <c r="K15" s="42"/>
      <c r="L15" s="42"/>
      <c r="M15" s="42"/>
      <c r="N15" s="47"/>
      <c r="O15" s="47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">
      <c r="A16" s="6">
        <v>43829</v>
      </c>
      <c r="B16" s="4" t="s">
        <v>324</v>
      </c>
      <c r="C16" s="47" t="s">
        <v>325</v>
      </c>
      <c r="D16" s="66">
        <v>356</v>
      </c>
      <c r="E16" s="42"/>
      <c r="F16" s="42"/>
      <c r="G16" s="42"/>
      <c r="H16" s="42"/>
      <c r="I16" s="42"/>
      <c r="J16" s="42"/>
      <c r="K16" s="42"/>
      <c r="L16" s="42"/>
      <c r="M16" s="42"/>
      <c r="N16" s="47"/>
      <c r="O16" s="47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">
      <c r="A17" s="6">
        <v>43828</v>
      </c>
      <c r="B17" s="4" t="s">
        <v>326</v>
      </c>
      <c r="C17" s="47"/>
      <c r="D17" s="66">
        <v>390</v>
      </c>
      <c r="E17" s="42"/>
      <c r="F17" s="42"/>
      <c r="G17" s="42"/>
      <c r="H17" s="42"/>
      <c r="I17" s="42"/>
      <c r="J17" s="42"/>
      <c r="K17" s="42"/>
      <c r="L17" s="42"/>
      <c r="M17" s="42"/>
      <c r="N17" s="47"/>
      <c r="O17" s="47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6">
        <v>43827</v>
      </c>
      <c r="B18" s="4" t="s">
        <v>139</v>
      </c>
      <c r="C18" s="47"/>
      <c r="D18" s="66">
        <v>1855.66</v>
      </c>
      <c r="E18" s="42"/>
      <c r="F18" s="42"/>
      <c r="G18" s="42"/>
      <c r="H18" s="42"/>
      <c r="I18" s="42"/>
      <c r="J18" s="42"/>
      <c r="K18" s="42"/>
      <c r="L18" s="42"/>
      <c r="M18" s="42"/>
      <c r="N18" s="47"/>
      <c r="O18" s="47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6">
        <v>43826</v>
      </c>
      <c r="B19" s="4" t="s">
        <v>327</v>
      </c>
      <c r="C19" s="47" t="s">
        <v>328</v>
      </c>
      <c r="D19" s="66">
        <v>974.65</v>
      </c>
      <c r="E19" s="42"/>
      <c r="F19" s="42"/>
      <c r="G19" s="42"/>
      <c r="H19" s="42"/>
      <c r="I19" s="42"/>
      <c r="J19" s="42"/>
      <c r="K19" s="42"/>
      <c r="L19" s="42"/>
      <c r="M19" s="42"/>
      <c r="N19" s="47"/>
      <c r="O19" s="47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3" t="s">
        <v>199</v>
      </c>
      <c r="B20" s="4" t="s">
        <v>329</v>
      </c>
      <c r="C20" s="47"/>
      <c r="D20" s="66">
        <v>183.33</v>
      </c>
      <c r="E20" s="42">
        <v>183.33</v>
      </c>
      <c r="F20" s="42">
        <v>183.33</v>
      </c>
      <c r="G20" s="42">
        <v>183.33</v>
      </c>
      <c r="H20" s="42">
        <v>183.33</v>
      </c>
      <c r="I20" s="42">
        <v>183.33</v>
      </c>
      <c r="J20" s="42">
        <v>183.33</v>
      </c>
      <c r="K20" s="42">
        <v>183.33</v>
      </c>
      <c r="L20" s="42">
        <v>183.33</v>
      </c>
      <c r="M20" s="42">
        <v>183.33</v>
      </c>
      <c r="N20" s="42">
        <v>183.33</v>
      </c>
      <c r="O20" s="4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">
      <c r="A21" s="3" t="s">
        <v>199</v>
      </c>
      <c r="B21" s="4" t="s">
        <v>330</v>
      </c>
      <c r="C21" s="47" t="s">
        <v>205</v>
      </c>
      <c r="D21" s="66">
        <v>128.34</v>
      </c>
      <c r="E21" s="42">
        <v>128.34</v>
      </c>
      <c r="F21" s="42"/>
      <c r="G21" s="42"/>
      <c r="H21" s="42"/>
      <c r="I21" s="42"/>
      <c r="J21" s="42"/>
      <c r="K21" s="42"/>
      <c r="L21" s="42"/>
      <c r="M21" s="42"/>
      <c r="N21" s="47"/>
      <c r="O21" s="4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3" t="s">
        <v>199</v>
      </c>
      <c r="B22" s="4" t="s">
        <v>331</v>
      </c>
      <c r="C22" s="47" t="s">
        <v>67</v>
      </c>
      <c r="D22" s="66">
        <v>592.66</v>
      </c>
      <c r="E22" s="42">
        <v>592.66</v>
      </c>
      <c r="F22" s="42"/>
      <c r="G22" s="42"/>
      <c r="H22" s="42"/>
      <c r="I22" s="42"/>
      <c r="J22" s="42"/>
      <c r="K22" s="42"/>
      <c r="L22" s="42"/>
      <c r="M22" s="42"/>
      <c r="N22" s="47"/>
      <c r="O22" s="4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">
      <c r="A23" s="3" t="s">
        <v>207</v>
      </c>
      <c r="B23" s="4" t="s">
        <v>332</v>
      </c>
      <c r="C23" s="47" t="s">
        <v>209</v>
      </c>
      <c r="D23" s="66">
        <v>168.66</v>
      </c>
      <c r="E23" s="42">
        <v>168.66</v>
      </c>
      <c r="F23" s="42"/>
      <c r="G23" s="42"/>
      <c r="H23" s="42"/>
      <c r="I23" s="42"/>
      <c r="J23" s="42"/>
      <c r="K23" s="42"/>
      <c r="L23" s="42"/>
      <c r="M23" s="42"/>
      <c r="N23" s="47"/>
      <c r="O23" s="4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3" t="s">
        <v>207</v>
      </c>
      <c r="B24" s="4" t="s">
        <v>333</v>
      </c>
      <c r="C24" s="47" t="s">
        <v>211</v>
      </c>
      <c r="D24" s="66">
        <v>375</v>
      </c>
      <c r="E24" s="42">
        <v>375</v>
      </c>
      <c r="F24" s="42">
        <v>375</v>
      </c>
      <c r="G24" s="42">
        <v>375</v>
      </c>
      <c r="H24" s="42">
        <v>375</v>
      </c>
      <c r="I24" s="42">
        <v>375</v>
      </c>
      <c r="J24" s="42">
        <v>375</v>
      </c>
      <c r="K24" s="42">
        <v>375</v>
      </c>
      <c r="L24" s="42">
        <v>375</v>
      </c>
      <c r="M24" s="42">
        <v>375</v>
      </c>
      <c r="N24" s="42">
        <v>375</v>
      </c>
      <c r="O24" s="4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3" t="s">
        <v>218</v>
      </c>
      <c r="B25" s="4" t="s">
        <v>334</v>
      </c>
      <c r="C25" s="47" t="s">
        <v>220</v>
      </c>
      <c r="D25" s="66">
        <v>996.66</v>
      </c>
      <c r="E25" s="42">
        <v>996.66</v>
      </c>
      <c r="F25" s="42"/>
      <c r="G25" s="42"/>
      <c r="H25" s="42"/>
      <c r="I25" s="42"/>
      <c r="J25" s="42"/>
      <c r="K25" s="42"/>
      <c r="L25" s="42"/>
      <c r="M25" s="42"/>
      <c r="N25" s="47"/>
      <c r="O25" s="4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3" t="s">
        <v>218</v>
      </c>
      <c r="B26" s="4" t="s">
        <v>335</v>
      </c>
      <c r="C26" s="47" t="s">
        <v>227</v>
      </c>
      <c r="D26" s="66">
        <v>308</v>
      </c>
      <c r="E26" s="42">
        <v>308</v>
      </c>
      <c r="F26" s="42">
        <v>308</v>
      </c>
      <c r="G26" s="42">
        <v>308</v>
      </c>
      <c r="H26" s="42">
        <v>308</v>
      </c>
      <c r="I26" s="42"/>
      <c r="J26" s="42"/>
      <c r="K26" s="42"/>
      <c r="L26" s="42"/>
      <c r="M26" s="42"/>
      <c r="N26" s="47"/>
      <c r="O26" s="4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3" t="s">
        <v>218</v>
      </c>
      <c r="B27" s="4" t="s">
        <v>336</v>
      </c>
      <c r="C27" s="47" t="s">
        <v>229</v>
      </c>
      <c r="D27" s="66">
        <v>763</v>
      </c>
      <c r="E27" s="42">
        <v>763</v>
      </c>
      <c r="F27" s="42"/>
      <c r="G27" s="42"/>
      <c r="H27" s="42"/>
      <c r="I27" s="42"/>
      <c r="J27" s="42"/>
      <c r="K27" s="42"/>
      <c r="L27" s="42"/>
      <c r="M27" s="42"/>
      <c r="N27" s="47"/>
      <c r="O27" s="4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3" t="s">
        <v>231</v>
      </c>
      <c r="B28" s="4" t="s">
        <v>337</v>
      </c>
      <c r="C28" s="47" t="s">
        <v>214</v>
      </c>
      <c r="D28" s="66">
        <v>208.08</v>
      </c>
      <c r="E28" s="42">
        <v>208.08</v>
      </c>
      <c r="F28" s="42"/>
      <c r="G28" s="42"/>
      <c r="H28" s="42"/>
      <c r="I28" s="42"/>
      <c r="J28" s="42"/>
      <c r="K28" s="42"/>
      <c r="L28" s="42"/>
      <c r="M28" s="42"/>
      <c r="N28" s="47"/>
      <c r="O28" s="4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">
      <c r="A29" s="3" t="s">
        <v>237</v>
      </c>
      <c r="B29" s="4" t="s">
        <v>238</v>
      </c>
      <c r="C29" s="47"/>
      <c r="D29" s="66">
        <v>149</v>
      </c>
      <c r="E29" s="42">
        <v>149</v>
      </c>
      <c r="F29" s="42">
        <v>149</v>
      </c>
      <c r="G29" s="42">
        <v>149</v>
      </c>
      <c r="H29" s="42">
        <v>149</v>
      </c>
      <c r="I29" s="42">
        <v>149</v>
      </c>
      <c r="J29" s="42">
        <v>149</v>
      </c>
      <c r="K29" s="42">
        <v>149</v>
      </c>
      <c r="L29" s="42">
        <v>149</v>
      </c>
      <c r="M29" s="42">
        <v>149</v>
      </c>
      <c r="N29" s="42">
        <v>149</v>
      </c>
      <c r="O29" s="4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3" t="s">
        <v>239</v>
      </c>
      <c r="B30" s="4" t="s">
        <v>148</v>
      </c>
      <c r="C30" s="47"/>
      <c r="D30" s="66">
        <v>369</v>
      </c>
      <c r="E30" s="42">
        <v>369</v>
      </c>
      <c r="F30" s="42">
        <v>369</v>
      </c>
      <c r="G30" s="42">
        <v>369</v>
      </c>
      <c r="H30" s="42">
        <v>369</v>
      </c>
      <c r="I30" s="42">
        <v>369</v>
      </c>
      <c r="J30" s="42">
        <v>369</v>
      </c>
      <c r="K30" s="42">
        <v>369</v>
      </c>
      <c r="L30" s="42">
        <v>369</v>
      </c>
      <c r="M30" s="42">
        <v>369</v>
      </c>
      <c r="N30" s="42">
        <v>369</v>
      </c>
      <c r="O30" s="4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3" t="s">
        <v>241</v>
      </c>
      <c r="B31" s="4" t="s">
        <v>154</v>
      </c>
      <c r="C31" s="47" t="s">
        <v>242</v>
      </c>
      <c r="D31" s="66">
        <v>132.66999999999999</v>
      </c>
      <c r="E31" s="42">
        <v>132.66999999999999</v>
      </c>
      <c r="F31" s="42">
        <v>132.66999999999999</v>
      </c>
      <c r="G31" s="42">
        <v>132.66999999999999</v>
      </c>
      <c r="H31" s="42">
        <v>132.66999999999999</v>
      </c>
      <c r="I31" s="42">
        <v>132.66999999999999</v>
      </c>
      <c r="J31" s="42">
        <v>132.66999999999999</v>
      </c>
      <c r="K31" s="42">
        <v>132.66999999999999</v>
      </c>
      <c r="L31" s="42">
        <v>132.66999999999999</v>
      </c>
      <c r="M31" s="42">
        <v>132.66999999999999</v>
      </c>
      <c r="N31" s="42">
        <v>132.66999999999999</v>
      </c>
      <c r="O31" s="4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3" t="s">
        <v>246</v>
      </c>
      <c r="B32" s="4" t="s">
        <v>141</v>
      </c>
      <c r="C32" s="47" t="s">
        <v>41</v>
      </c>
      <c r="D32" s="66">
        <v>1318</v>
      </c>
      <c r="E32" s="42">
        <v>1318</v>
      </c>
      <c r="F32" s="42">
        <v>1318</v>
      </c>
      <c r="G32" s="42">
        <v>1318</v>
      </c>
      <c r="H32" s="42">
        <v>1318</v>
      </c>
      <c r="I32" s="42">
        <v>1318</v>
      </c>
      <c r="J32" s="42">
        <v>1318</v>
      </c>
      <c r="K32" s="42">
        <v>1318</v>
      </c>
      <c r="L32" s="42">
        <v>1318</v>
      </c>
      <c r="M32" s="42">
        <v>1318</v>
      </c>
      <c r="N32" s="42">
        <v>1318</v>
      </c>
      <c r="O32" s="42">
        <v>1318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3" t="s">
        <v>246</v>
      </c>
      <c r="B33" s="4" t="s">
        <v>155</v>
      </c>
      <c r="C33" s="47" t="s">
        <v>40</v>
      </c>
      <c r="D33" s="66">
        <v>2068</v>
      </c>
      <c r="E33" s="42">
        <v>2068</v>
      </c>
      <c r="F33" s="42">
        <v>2068</v>
      </c>
      <c r="G33" s="42">
        <v>2068</v>
      </c>
      <c r="H33" s="42">
        <v>2068</v>
      </c>
      <c r="I33" s="42">
        <v>2068</v>
      </c>
      <c r="J33" s="42">
        <v>2068</v>
      </c>
      <c r="K33" s="42">
        <v>2068</v>
      </c>
      <c r="L33" s="42">
        <v>2068</v>
      </c>
      <c r="M33" s="42">
        <v>2068</v>
      </c>
      <c r="N33" s="42">
        <v>2068</v>
      </c>
      <c r="O33" s="42">
        <v>2068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3" t="s">
        <v>115</v>
      </c>
      <c r="B34" s="4" t="s">
        <v>338</v>
      </c>
      <c r="C34" s="4" t="s">
        <v>117</v>
      </c>
      <c r="D34" s="66">
        <v>35.14</v>
      </c>
      <c r="E34" s="42">
        <v>35.14</v>
      </c>
      <c r="F34" s="42">
        <v>35.14</v>
      </c>
      <c r="G34" s="42">
        <v>35.14</v>
      </c>
      <c r="H34" s="42">
        <v>35.14</v>
      </c>
      <c r="I34" s="42">
        <v>35.14</v>
      </c>
      <c r="J34" s="42">
        <v>35.14</v>
      </c>
      <c r="K34" s="42">
        <v>35.14</v>
      </c>
      <c r="L34" s="42">
        <v>35.14</v>
      </c>
      <c r="M34" s="42">
        <v>35.14</v>
      </c>
      <c r="N34" s="47"/>
      <c r="O34" s="4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3" t="s">
        <v>118</v>
      </c>
      <c r="B35" s="4" t="s">
        <v>339</v>
      </c>
      <c r="C35" s="4" t="s">
        <v>120</v>
      </c>
      <c r="D35" s="66">
        <v>177.38</v>
      </c>
      <c r="E35" s="42"/>
      <c r="F35" s="42"/>
      <c r="G35" s="42"/>
      <c r="H35" s="42"/>
      <c r="I35" s="42"/>
      <c r="J35" s="42"/>
      <c r="K35" s="42"/>
      <c r="L35" s="42"/>
      <c r="M35" s="42"/>
      <c r="N35" s="47"/>
      <c r="O35" s="4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43" t="s">
        <v>121</v>
      </c>
      <c r="B36" s="44" t="s">
        <v>340</v>
      </c>
      <c r="C36" s="44" t="s">
        <v>123</v>
      </c>
      <c r="D36" s="45">
        <v>166.33</v>
      </c>
      <c r="E36" s="67">
        <v>0</v>
      </c>
      <c r="F36" s="67"/>
      <c r="G36" s="67"/>
      <c r="H36" s="67"/>
      <c r="I36" s="67"/>
      <c r="J36" s="67"/>
      <c r="K36" s="67"/>
      <c r="L36" s="67"/>
      <c r="M36" s="67"/>
      <c r="N36" s="64"/>
      <c r="O36" s="64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43" t="s">
        <v>121</v>
      </c>
      <c r="B37" s="44" t="s">
        <v>341</v>
      </c>
      <c r="C37" s="46" t="s">
        <v>125</v>
      </c>
      <c r="D37" s="159">
        <v>733.33</v>
      </c>
      <c r="E37" s="67">
        <v>0</v>
      </c>
      <c r="F37" s="67"/>
      <c r="G37" s="67"/>
      <c r="H37" s="67"/>
      <c r="I37" s="67"/>
      <c r="J37" s="67"/>
      <c r="K37" s="67"/>
      <c r="L37" s="67"/>
      <c r="M37" s="67"/>
      <c r="N37" s="64"/>
      <c r="O37" s="64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3" t="s">
        <v>126</v>
      </c>
      <c r="B38" s="4" t="s">
        <v>254</v>
      </c>
      <c r="C38" s="47" t="s">
        <v>134</v>
      </c>
      <c r="D38" s="66">
        <v>500</v>
      </c>
      <c r="E38" s="42"/>
      <c r="F38" s="42"/>
      <c r="G38" s="42"/>
      <c r="H38" s="42"/>
      <c r="I38" s="42"/>
      <c r="J38" s="42"/>
      <c r="K38" s="42"/>
      <c r="L38" s="42"/>
      <c r="M38" s="42"/>
      <c r="N38" s="47"/>
      <c r="O38" s="4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3" t="s">
        <v>126</v>
      </c>
      <c r="B39" s="4" t="s">
        <v>342</v>
      </c>
      <c r="C39" s="47" t="s">
        <v>136</v>
      </c>
      <c r="D39" s="66">
        <v>199.66</v>
      </c>
      <c r="E39" s="42"/>
      <c r="F39" s="42"/>
      <c r="G39" s="42"/>
      <c r="H39" s="42"/>
      <c r="I39" s="42"/>
      <c r="J39" s="42"/>
      <c r="K39" s="42"/>
      <c r="L39" s="42"/>
      <c r="M39" s="42"/>
      <c r="N39" s="47"/>
      <c r="O39" s="4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3" t="s">
        <v>126</v>
      </c>
      <c r="B40" s="4" t="s">
        <v>256</v>
      </c>
      <c r="C40" s="47" t="s">
        <v>138</v>
      </c>
      <c r="D40" s="66">
        <v>307.08</v>
      </c>
      <c r="E40" s="42"/>
      <c r="F40" s="42"/>
      <c r="G40" s="42"/>
      <c r="H40" s="42"/>
      <c r="I40" s="42"/>
      <c r="J40" s="42"/>
      <c r="K40" s="42"/>
      <c r="L40" s="42"/>
      <c r="M40" s="42"/>
      <c r="N40" s="47"/>
      <c r="O40" s="4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21" t="s">
        <v>142</v>
      </c>
      <c r="B41" s="22" t="s">
        <v>343</v>
      </c>
      <c r="C41" s="22"/>
      <c r="D41" s="59">
        <f t="shared" ref="D41:O41" si="0">SUM(D2:D40)</f>
        <v>22213.260000000002</v>
      </c>
      <c r="E41" s="59">
        <f t="shared" si="0"/>
        <v>10813.66</v>
      </c>
      <c r="F41" s="59">
        <f t="shared" si="0"/>
        <v>7559.15</v>
      </c>
      <c r="G41" s="59">
        <f t="shared" si="0"/>
        <v>6275.96</v>
      </c>
      <c r="H41" s="59">
        <f t="shared" si="0"/>
        <v>6275.96</v>
      </c>
      <c r="I41" s="59">
        <f t="shared" si="0"/>
        <v>5967.96</v>
      </c>
      <c r="J41" s="59">
        <f t="shared" si="0"/>
        <v>5046.76</v>
      </c>
      <c r="K41" s="59">
        <f t="shared" si="0"/>
        <v>5046.76</v>
      </c>
      <c r="L41" s="59">
        <f t="shared" si="0"/>
        <v>5046.76</v>
      </c>
      <c r="M41" s="59">
        <f t="shared" si="0"/>
        <v>5046.76</v>
      </c>
      <c r="N41" s="59">
        <f t="shared" si="0"/>
        <v>5011.62</v>
      </c>
      <c r="O41" s="59">
        <f t="shared" si="0"/>
        <v>3802.62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2"/>
      <c r="B42" s="2"/>
      <c r="C42" s="2"/>
      <c r="D42" s="4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1" t="s">
        <v>0</v>
      </c>
      <c r="B43" s="1" t="s">
        <v>1</v>
      </c>
      <c r="C43" s="1" t="s">
        <v>1</v>
      </c>
      <c r="D43" s="41" t="s">
        <v>2</v>
      </c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3" t="s">
        <v>151</v>
      </c>
      <c r="B44" s="4" t="s">
        <v>342</v>
      </c>
      <c r="C44" s="4"/>
      <c r="D44" s="68">
        <v>133</v>
      </c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47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3" t="s">
        <v>151</v>
      </c>
      <c r="B45" s="4" t="s">
        <v>344</v>
      </c>
      <c r="C45" s="4"/>
      <c r="D45" s="68">
        <v>316.75</v>
      </c>
      <c r="E45" s="20">
        <v>316.75</v>
      </c>
      <c r="F45" s="20">
        <v>316.75</v>
      </c>
      <c r="G45" s="20">
        <v>316.75</v>
      </c>
      <c r="H45" s="50"/>
      <c r="I45" s="50"/>
      <c r="J45" s="50"/>
      <c r="K45" s="50"/>
      <c r="L45" s="50"/>
      <c r="M45" s="50"/>
      <c r="N45" s="50"/>
      <c r="O45" s="47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3" t="s">
        <v>140</v>
      </c>
      <c r="B46" s="4" t="s">
        <v>345</v>
      </c>
      <c r="C46" s="4"/>
      <c r="D46" s="68">
        <v>81.52</v>
      </c>
      <c r="E46" s="20">
        <v>81.52</v>
      </c>
      <c r="F46" s="20">
        <v>81.52</v>
      </c>
      <c r="G46" s="20">
        <v>81.52</v>
      </c>
      <c r="H46" s="20">
        <v>81.52</v>
      </c>
      <c r="I46" s="20">
        <v>81.52</v>
      </c>
      <c r="J46" s="20">
        <v>81.52</v>
      </c>
      <c r="K46" s="20">
        <v>81.52</v>
      </c>
      <c r="L46" s="20">
        <v>81.52</v>
      </c>
      <c r="M46" s="20">
        <v>81.52</v>
      </c>
      <c r="N46" s="50"/>
      <c r="O46" s="47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3" t="s">
        <v>156</v>
      </c>
      <c r="B47" s="4" t="s">
        <v>345</v>
      </c>
      <c r="C47" s="4"/>
      <c r="D47" s="68">
        <v>559.80999999999995</v>
      </c>
      <c r="E47" s="20">
        <v>559.80999999999995</v>
      </c>
      <c r="F47" s="20">
        <v>559.80999999999995</v>
      </c>
      <c r="G47" s="20">
        <v>559.80999999999995</v>
      </c>
      <c r="H47" s="20">
        <v>559.80999999999995</v>
      </c>
      <c r="I47" s="20">
        <v>559.80999999999995</v>
      </c>
      <c r="J47" s="20">
        <v>559.80999999999995</v>
      </c>
      <c r="K47" s="20">
        <v>559.80999999999995</v>
      </c>
      <c r="L47" s="20">
        <v>559.80999999999995</v>
      </c>
      <c r="M47" s="20">
        <v>559.80999999999995</v>
      </c>
      <c r="N47" s="50"/>
      <c r="O47" s="47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6">
        <v>43765</v>
      </c>
      <c r="B48" s="11" t="s">
        <v>16</v>
      </c>
      <c r="C48" s="4"/>
      <c r="D48" s="68">
        <v>249.66</v>
      </c>
      <c r="E48" s="20">
        <v>249.66</v>
      </c>
      <c r="F48" s="20">
        <v>249.66</v>
      </c>
      <c r="G48" s="50"/>
      <c r="H48" s="50"/>
      <c r="I48" s="50"/>
      <c r="J48" s="50"/>
      <c r="K48" s="50"/>
      <c r="L48" s="50"/>
      <c r="M48" s="50"/>
      <c r="N48" s="50"/>
      <c r="O48" s="47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6">
        <v>43759</v>
      </c>
      <c r="B49" s="11" t="s">
        <v>346</v>
      </c>
      <c r="C49" s="4"/>
      <c r="D49" s="68">
        <v>126.13</v>
      </c>
      <c r="E49" s="20">
        <v>126.13</v>
      </c>
      <c r="F49" s="20">
        <v>126.13</v>
      </c>
      <c r="G49" s="20">
        <v>126.13</v>
      </c>
      <c r="H49" s="20">
        <v>126.13</v>
      </c>
      <c r="I49" s="20">
        <v>126.13</v>
      </c>
      <c r="J49" s="20">
        <v>126.13</v>
      </c>
      <c r="K49" s="20">
        <v>126.13</v>
      </c>
      <c r="L49" s="20">
        <v>126.13</v>
      </c>
      <c r="M49" s="50"/>
      <c r="N49" s="50"/>
      <c r="O49" s="47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6">
        <v>43759</v>
      </c>
      <c r="B50" s="11" t="s">
        <v>347</v>
      </c>
      <c r="C50" s="4" t="s">
        <v>70</v>
      </c>
      <c r="D50" s="68">
        <v>449.87</v>
      </c>
      <c r="E50" s="20">
        <v>449.87</v>
      </c>
      <c r="F50" s="20">
        <v>449.87</v>
      </c>
      <c r="G50" s="20">
        <v>449.87</v>
      </c>
      <c r="H50" s="20">
        <v>449.87</v>
      </c>
      <c r="I50" s="20">
        <v>449.87</v>
      </c>
      <c r="J50" s="20">
        <v>449.87</v>
      </c>
      <c r="K50" s="20">
        <v>449.87</v>
      </c>
      <c r="L50" s="20">
        <v>449.87</v>
      </c>
      <c r="M50" s="50"/>
      <c r="N50" s="50"/>
      <c r="O50" s="47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6">
        <v>43757</v>
      </c>
      <c r="B51" s="11" t="s">
        <v>348</v>
      </c>
      <c r="C51" s="4" t="s">
        <v>65</v>
      </c>
      <c r="D51" s="68">
        <v>532</v>
      </c>
      <c r="E51" s="20">
        <v>532</v>
      </c>
      <c r="F51" s="20">
        <v>532</v>
      </c>
      <c r="G51" s="50"/>
      <c r="H51" s="50"/>
      <c r="I51" s="50"/>
      <c r="J51" s="50"/>
      <c r="K51" s="50"/>
      <c r="L51" s="50"/>
      <c r="M51" s="50"/>
      <c r="N51" s="50"/>
      <c r="O51" s="4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6">
        <v>43757</v>
      </c>
      <c r="B52" s="11" t="s">
        <v>349</v>
      </c>
      <c r="C52" s="4" t="s">
        <v>67</v>
      </c>
      <c r="D52" s="68">
        <v>267.58</v>
      </c>
      <c r="E52" s="20">
        <v>267.58</v>
      </c>
      <c r="F52" s="20">
        <v>267.58</v>
      </c>
      <c r="G52" s="20">
        <v>267.58</v>
      </c>
      <c r="H52" s="20">
        <v>267.58</v>
      </c>
      <c r="I52" s="20">
        <v>267.58</v>
      </c>
      <c r="J52" s="20">
        <v>267.58</v>
      </c>
      <c r="K52" s="20">
        <v>267.58</v>
      </c>
      <c r="L52" s="20">
        <v>267.58</v>
      </c>
      <c r="M52" s="50"/>
      <c r="N52" s="50"/>
      <c r="O52" s="4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6">
        <v>43751</v>
      </c>
      <c r="B53" s="11" t="s">
        <v>350</v>
      </c>
      <c r="C53" s="4" t="s">
        <v>58</v>
      </c>
      <c r="D53" s="68">
        <v>599.94000000000005</v>
      </c>
      <c r="E53" s="20">
        <v>599.94000000000005</v>
      </c>
      <c r="F53" s="20">
        <v>599.94000000000005</v>
      </c>
      <c r="G53" s="20">
        <v>599.94000000000005</v>
      </c>
      <c r="H53" s="20">
        <v>599.94000000000005</v>
      </c>
      <c r="I53" s="20">
        <v>599.94000000000005</v>
      </c>
      <c r="J53" s="20">
        <v>599.94000000000005</v>
      </c>
      <c r="K53" s="20">
        <v>599.94000000000005</v>
      </c>
      <c r="L53" s="20">
        <v>599.94000000000005</v>
      </c>
      <c r="M53" s="20">
        <v>599.94000000000005</v>
      </c>
      <c r="N53" s="20">
        <v>599.94000000000005</v>
      </c>
      <c r="O53" s="20">
        <v>599.94000000000005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6">
        <v>43750</v>
      </c>
      <c r="B54" s="11" t="s">
        <v>351</v>
      </c>
      <c r="C54" s="4" t="s">
        <v>55</v>
      </c>
      <c r="D54" s="68">
        <v>438.68</v>
      </c>
      <c r="E54" s="20">
        <v>438.68</v>
      </c>
      <c r="F54" s="20">
        <v>438.68</v>
      </c>
      <c r="G54" s="20">
        <v>438.68</v>
      </c>
      <c r="H54" s="20">
        <v>438.68</v>
      </c>
      <c r="I54" s="20">
        <v>438.68</v>
      </c>
      <c r="J54" s="20">
        <v>438.68</v>
      </c>
      <c r="K54" s="20">
        <v>438.68</v>
      </c>
      <c r="L54" s="20">
        <v>438.68</v>
      </c>
      <c r="M54" s="50"/>
      <c r="N54" s="50"/>
      <c r="O54" s="47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13">
        <v>43744</v>
      </c>
      <c r="B55" s="14" t="s">
        <v>352</v>
      </c>
      <c r="C55" s="28" t="s">
        <v>47</v>
      </c>
      <c r="D55" s="31">
        <v>599</v>
      </c>
      <c r="E55" s="69">
        <v>599</v>
      </c>
      <c r="F55" s="69">
        <v>599</v>
      </c>
      <c r="G55" s="69">
        <v>599</v>
      </c>
      <c r="H55" s="69">
        <v>599</v>
      </c>
      <c r="I55" s="69">
        <v>599</v>
      </c>
      <c r="J55" s="69">
        <v>599</v>
      </c>
      <c r="K55" s="69">
        <v>599</v>
      </c>
      <c r="L55" s="69">
        <v>599</v>
      </c>
      <c r="M55" s="69">
        <v>599</v>
      </c>
      <c r="N55" s="69">
        <v>599</v>
      </c>
      <c r="O55" s="69">
        <v>599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6">
        <v>43734</v>
      </c>
      <c r="B56" s="10" t="s">
        <v>353</v>
      </c>
      <c r="C56" s="4" t="s">
        <v>38</v>
      </c>
      <c r="D56" s="70">
        <v>170.83</v>
      </c>
      <c r="E56" s="50">
        <v>170.83</v>
      </c>
      <c r="F56" s="50">
        <v>170.83</v>
      </c>
      <c r="G56" s="50">
        <v>170.83</v>
      </c>
      <c r="H56" s="50">
        <v>170.83</v>
      </c>
      <c r="I56" s="50">
        <v>170.83</v>
      </c>
      <c r="J56" s="50">
        <v>170.83</v>
      </c>
      <c r="K56" s="50">
        <v>170.83</v>
      </c>
      <c r="L56" s="50">
        <v>170.83</v>
      </c>
      <c r="M56" s="50"/>
      <c r="N56" s="50"/>
      <c r="O56" s="47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6">
        <v>43719</v>
      </c>
      <c r="B57" s="10" t="s">
        <v>354</v>
      </c>
      <c r="C57" s="4" t="s">
        <v>35</v>
      </c>
      <c r="D57" s="70">
        <v>402.5</v>
      </c>
      <c r="E57" s="50">
        <v>402.5</v>
      </c>
      <c r="F57" s="50"/>
      <c r="G57" s="50"/>
      <c r="H57" s="50"/>
      <c r="I57" s="50"/>
      <c r="J57" s="50"/>
      <c r="K57" s="50"/>
      <c r="L57" s="50"/>
      <c r="M57" s="50"/>
      <c r="N57" s="50"/>
      <c r="O57" s="47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6">
        <v>43712</v>
      </c>
      <c r="B58" s="10" t="s">
        <v>275</v>
      </c>
      <c r="C58" s="4" t="s">
        <v>31</v>
      </c>
      <c r="D58" s="70">
        <v>375.66</v>
      </c>
      <c r="E58" s="50">
        <v>375.66</v>
      </c>
      <c r="F58" s="50">
        <v>375.66</v>
      </c>
      <c r="G58" s="50">
        <v>375.66</v>
      </c>
      <c r="H58" s="50">
        <v>375.66</v>
      </c>
      <c r="I58" s="50">
        <v>375.66</v>
      </c>
      <c r="J58" s="50">
        <v>375.66</v>
      </c>
      <c r="K58" s="50">
        <v>375.66</v>
      </c>
      <c r="L58" s="47"/>
      <c r="M58" s="47"/>
      <c r="N58" s="47"/>
      <c r="O58" s="47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6">
        <v>43700</v>
      </c>
      <c r="B59" s="10" t="s">
        <v>355</v>
      </c>
      <c r="C59" s="4" t="s">
        <v>27</v>
      </c>
      <c r="D59" s="70">
        <v>415</v>
      </c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6">
        <v>43665</v>
      </c>
      <c r="B60" s="10" t="s">
        <v>273</v>
      </c>
      <c r="C60" s="4" t="s">
        <v>23</v>
      </c>
      <c r="D60" s="70">
        <v>666.61</v>
      </c>
      <c r="E60" s="50">
        <v>666.61</v>
      </c>
      <c r="F60" s="50">
        <v>666.61</v>
      </c>
      <c r="G60" s="50">
        <v>666.61</v>
      </c>
      <c r="H60" s="50">
        <v>666.61</v>
      </c>
      <c r="I60" s="50">
        <v>666.61</v>
      </c>
      <c r="J60" s="50">
        <v>666.61</v>
      </c>
      <c r="K60" s="50">
        <v>666.61</v>
      </c>
      <c r="L60" s="50">
        <v>666.61</v>
      </c>
      <c r="M60" s="50">
        <v>666.61</v>
      </c>
      <c r="N60" s="50">
        <v>666.61</v>
      </c>
      <c r="O60" s="50">
        <v>666.61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6">
        <v>43664</v>
      </c>
      <c r="B61" s="10" t="s">
        <v>356</v>
      </c>
      <c r="C61" s="4" t="s">
        <v>25</v>
      </c>
      <c r="D61" s="70">
        <v>154</v>
      </c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6">
        <v>43692</v>
      </c>
      <c r="B62" s="10" t="s">
        <v>357</v>
      </c>
      <c r="C62" s="4" t="s">
        <v>21</v>
      </c>
      <c r="D62" s="70">
        <v>261.3</v>
      </c>
      <c r="E62" s="50">
        <v>261.3</v>
      </c>
      <c r="F62" s="50">
        <v>261.3</v>
      </c>
      <c r="G62" s="50">
        <v>261.3</v>
      </c>
      <c r="H62" s="50">
        <v>261.3</v>
      </c>
      <c r="I62" s="50">
        <v>261.3</v>
      </c>
      <c r="J62" s="50">
        <v>261.3</v>
      </c>
      <c r="K62" s="47"/>
      <c r="L62" s="47"/>
      <c r="M62" s="47"/>
      <c r="N62" s="47"/>
      <c r="O62" s="47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3" t="s">
        <v>13</v>
      </c>
      <c r="B63" s="10" t="s">
        <v>358</v>
      </c>
      <c r="C63" s="4" t="s">
        <v>15</v>
      </c>
      <c r="D63" s="70">
        <v>76.66</v>
      </c>
      <c r="E63" s="50">
        <v>76.66</v>
      </c>
      <c r="F63" s="50">
        <v>76.66</v>
      </c>
      <c r="G63" s="50">
        <v>76.66</v>
      </c>
      <c r="H63" s="50">
        <v>76.66</v>
      </c>
      <c r="I63" s="50">
        <v>76.66</v>
      </c>
      <c r="J63" s="47"/>
      <c r="K63" s="47"/>
      <c r="L63" s="47"/>
      <c r="M63" s="47"/>
      <c r="N63" s="47"/>
      <c r="O63" s="47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3" t="s">
        <v>10</v>
      </c>
      <c r="B64" s="4" t="s">
        <v>359</v>
      </c>
      <c r="C64" s="4" t="s">
        <v>12</v>
      </c>
      <c r="D64" s="70">
        <v>91.66</v>
      </c>
      <c r="E64" s="50">
        <v>91.66</v>
      </c>
      <c r="F64" s="50">
        <v>91.66</v>
      </c>
      <c r="G64" s="50">
        <v>91.66</v>
      </c>
      <c r="H64" s="50">
        <v>91.66</v>
      </c>
      <c r="I64" s="50">
        <v>91.66</v>
      </c>
      <c r="J64" s="47"/>
      <c r="K64" s="47"/>
      <c r="L64" s="47"/>
      <c r="M64" s="47"/>
      <c r="N64" s="47"/>
      <c r="O64" s="47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3" t="s">
        <v>3</v>
      </c>
      <c r="B65" s="4" t="s">
        <v>360</v>
      </c>
      <c r="C65" s="4" t="s">
        <v>5</v>
      </c>
      <c r="D65" s="66">
        <v>989.75</v>
      </c>
      <c r="E65" s="42">
        <v>989.75</v>
      </c>
      <c r="F65" s="42">
        <v>989.75</v>
      </c>
      <c r="G65" s="42">
        <v>989.75</v>
      </c>
      <c r="H65" s="42">
        <v>989.75</v>
      </c>
      <c r="I65" s="42">
        <v>0</v>
      </c>
      <c r="J65" s="47"/>
      <c r="K65" s="47"/>
      <c r="L65" s="47"/>
      <c r="M65" s="47"/>
      <c r="N65" s="47"/>
      <c r="O65" s="47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21" t="s">
        <v>77</v>
      </c>
      <c r="B66" s="22" t="s">
        <v>361</v>
      </c>
      <c r="C66" s="22"/>
      <c r="D66" s="71">
        <f t="shared" ref="D66:O66" si="1">SUM(D44:D65)</f>
        <v>7957.9099999999989</v>
      </c>
      <c r="E66" s="71">
        <f t="shared" si="1"/>
        <v>7255.9099999999989</v>
      </c>
      <c r="F66" s="71">
        <f t="shared" si="1"/>
        <v>6853.4099999999989</v>
      </c>
      <c r="G66" s="71">
        <f t="shared" si="1"/>
        <v>6071.7499999999991</v>
      </c>
      <c r="H66" s="71">
        <f t="shared" si="1"/>
        <v>5754.9999999999991</v>
      </c>
      <c r="I66" s="71">
        <f t="shared" si="1"/>
        <v>4765.2499999999991</v>
      </c>
      <c r="J66" s="71">
        <f t="shared" si="1"/>
        <v>4596.9299999999994</v>
      </c>
      <c r="K66" s="71">
        <f t="shared" si="1"/>
        <v>4335.6299999999992</v>
      </c>
      <c r="L66" s="71">
        <f t="shared" si="1"/>
        <v>3959.97</v>
      </c>
      <c r="M66" s="71">
        <f t="shared" si="1"/>
        <v>2506.88</v>
      </c>
      <c r="N66" s="71">
        <f t="shared" si="1"/>
        <v>1865.5500000000002</v>
      </c>
      <c r="O66" s="71">
        <f t="shared" si="1"/>
        <v>1865.5500000000002</v>
      </c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24" t="s">
        <v>79</v>
      </c>
      <c r="B67" s="24" t="s">
        <v>79</v>
      </c>
      <c r="C67" s="24"/>
      <c r="D67" s="49"/>
      <c r="E67" s="1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1" t="s">
        <v>0</v>
      </c>
      <c r="B68" s="1" t="s">
        <v>1</v>
      </c>
      <c r="C68" s="1"/>
      <c r="D68" s="52"/>
      <c r="E68" s="72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163">
        <v>43858</v>
      </c>
      <c r="B69" s="14" t="s">
        <v>362</v>
      </c>
      <c r="C69" s="164"/>
      <c r="D69" s="73">
        <v>121</v>
      </c>
      <c r="E69" s="74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163">
        <v>43858</v>
      </c>
      <c r="B70" s="14" t="s">
        <v>362</v>
      </c>
      <c r="C70" s="164"/>
      <c r="D70" s="73">
        <v>484</v>
      </c>
      <c r="E70" s="74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163">
        <v>43857</v>
      </c>
      <c r="B71" s="14" t="s">
        <v>363</v>
      </c>
      <c r="C71" s="164"/>
      <c r="D71" s="73">
        <v>685</v>
      </c>
      <c r="E71" s="74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163">
        <v>43849</v>
      </c>
      <c r="B72" s="14" t="s">
        <v>364</v>
      </c>
      <c r="C72" s="164"/>
      <c r="D72" s="73">
        <v>365</v>
      </c>
      <c r="E72" s="74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163">
        <v>43847</v>
      </c>
      <c r="B73" s="14" t="s">
        <v>365</v>
      </c>
      <c r="C73" s="164"/>
      <c r="D73" s="73">
        <v>696.35</v>
      </c>
      <c r="E73" s="73">
        <v>696.35</v>
      </c>
      <c r="F73" s="73">
        <v>696.35</v>
      </c>
      <c r="G73" s="73">
        <v>696.35</v>
      </c>
      <c r="H73" s="73">
        <v>696.35</v>
      </c>
      <c r="I73" s="73">
        <v>696.35</v>
      </c>
      <c r="J73" s="75"/>
      <c r="K73" s="75"/>
      <c r="L73" s="75"/>
      <c r="M73" s="75"/>
      <c r="N73" s="75"/>
      <c r="O73" s="7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163">
        <v>43830</v>
      </c>
      <c r="B74" s="14" t="s">
        <v>366</v>
      </c>
      <c r="C74" s="164"/>
      <c r="D74" s="73">
        <v>1460</v>
      </c>
      <c r="E74" s="74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163">
        <v>43829</v>
      </c>
      <c r="B75" s="14" t="s">
        <v>367</v>
      </c>
      <c r="C75" s="164"/>
      <c r="D75" s="73">
        <v>1580</v>
      </c>
      <c r="E75" s="74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163">
        <v>43829</v>
      </c>
      <c r="B76" s="14" t="s">
        <v>368</v>
      </c>
      <c r="C76" s="164"/>
      <c r="D76" s="73">
        <v>696.67</v>
      </c>
      <c r="E76" s="73">
        <v>696.67</v>
      </c>
      <c r="F76" s="73">
        <v>696.67</v>
      </c>
      <c r="G76" s="75"/>
      <c r="H76" s="75"/>
      <c r="I76" s="75"/>
      <c r="J76" s="75"/>
      <c r="K76" s="75"/>
      <c r="L76" s="75"/>
      <c r="M76" s="75"/>
      <c r="N76" s="75"/>
      <c r="O76" s="7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154">
        <v>43820</v>
      </c>
      <c r="B77" s="28" t="s">
        <v>369</v>
      </c>
      <c r="C77" s="155" t="s">
        <v>281</v>
      </c>
      <c r="D77" s="156">
        <v>615.83000000000004</v>
      </c>
      <c r="E77" s="73">
        <v>615.87</v>
      </c>
      <c r="F77" s="73">
        <v>615.87</v>
      </c>
      <c r="G77" s="73">
        <v>615.87</v>
      </c>
      <c r="H77" s="73">
        <v>615.87</v>
      </c>
      <c r="I77" s="73">
        <v>615.87</v>
      </c>
      <c r="J77" s="73">
        <v>615.87</v>
      </c>
      <c r="K77" s="73">
        <v>615.87</v>
      </c>
      <c r="L77" s="73">
        <v>615.87</v>
      </c>
      <c r="M77" s="73">
        <v>615.87</v>
      </c>
      <c r="N77" s="73">
        <v>615.87</v>
      </c>
      <c r="O77" s="73">
        <v>0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21" t="s">
        <v>282</v>
      </c>
      <c r="B78" s="22" t="s">
        <v>99</v>
      </c>
      <c r="C78" s="22"/>
      <c r="D78" s="59">
        <f t="shared" ref="D78:O78" si="2">SUM(D69:D77)</f>
        <v>6703.85</v>
      </c>
      <c r="E78" s="59">
        <f t="shared" si="2"/>
        <v>2008.8899999999999</v>
      </c>
      <c r="F78" s="59">
        <f t="shared" si="2"/>
        <v>2008.8899999999999</v>
      </c>
      <c r="G78" s="59">
        <f t="shared" si="2"/>
        <v>1312.22</v>
      </c>
      <c r="H78" s="59">
        <f t="shared" si="2"/>
        <v>1312.22</v>
      </c>
      <c r="I78" s="59">
        <f t="shared" si="2"/>
        <v>1312.22</v>
      </c>
      <c r="J78" s="59">
        <f t="shared" si="2"/>
        <v>615.87</v>
      </c>
      <c r="K78" s="59">
        <f t="shared" si="2"/>
        <v>615.87</v>
      </c>
      <c r="L78" s="59">
        <f t="shared" si="2"/>
        <v>615.87</v>
      </c>
      <c r="M78" s="59">
        <f t="shared" si="2"/>
        <v>615.87</v>
      </c>
      <c r="N78" s="59">
        <f t="shared" si="2"/>
        <v>615.87</v>
      </c>
      <c r="O78" s="59">
        <f t="shared" si="2"/>
        <v>0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62"/>
      <c r="B79" s="62"/>
      <c r="C79" s="62"/>
      <c r="D79" s="63"/>
      <c r="E79" s="18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1" t="s">
        <v>0</v>
      </c>
      <c r="B80" s="1" t="s">
        <v>1</v>
      </c>
      <c r="C80" s="1"/>
      <c r="D80" s="52"/>
      <c r="E80" s="72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6">
        <v>43855</v>
      </c>
      <c r="B81" s="7" t="s">
        <v>370</v>
      </c>
      <c r="C81" s="7"/>
      <c r="D81" s="68">
        <v>200.68</v>
      </c>
      <c r="E81" s="68">
        <v>200.68</v>
      </c>
      <c r="F81" s="68">
        <v>200.68</v>
      </c>
      <c r="G81" s="68"/>
      <c r="H81" s="68"/>
      <c r="I81" s="68"/>
      <c r="J81" s="47"/>
      <c r="K81" s="47"/>
      <c r="L81" s="47"/>
      <c r="M81" s="47"/>
      <c r="N81" s="47"/>
      <c r="O81" s="47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54">
        <v>43829</v>
      </c>
      <c r="B82" s="57" t="s">
        <v>371</v>
      </c>
      <c r="C82" s="57"/>
      <c r="D82" s="65">
        <v>73.37</v>
      </c>
      <c r="E82" s="65">
        <v>73.37</v>
      </c>
      <c r="F82" s="65">
        <v>73.37</v>
      </c>
      <c r="G82" s="65">
        <v>73.37</v>
      </c>
      <c r="H82" s="65">
        <v>73.37</v>
      </c>
      <c r="I82" s="65">
        <v>73.37</v>
      </c>
      <c r="J82" s="65">
        <v>73.37</v>
      </c>
      <c r="K82" s="65">
        <v>73.37</v>
      </c>
      <c r="L82" s="65">
        <v>73.37</v>
      </c>
      <c r="M82" s="65">
        <v>73.37</v>
      </c>
      <c r="N82" s="65">
        <v>73.37</v>
      </c>
      <c r="O82" s="65">
        <v>73.37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54">
        <v>43829</v>
      </c>
      <c r="B83" s="57" t="s">
        <v>372</v>
      </c>
      <c r="C83" s="57"/>
      <c r="D83" s="65">
        <v>171</v>
      </c>
      <c r="E83" s="65">
        <v>171</v>
      </c>
      <c r="F83" s="65">
        <v>171</v>
      </c>
      <c r="G83" s="65">
        <v>171</v>
      </c>
      <c r="H83" s="65">
        <v>171</v>
      </c>
      <c r="I83" s="65">
        <v>171</v>
      </c>
      <c r="J83" s="64"/>
      <c r="K83" s="64"/>
      <c r="L83" s="64"/>
      <c r="M83" s="64"/>
      <c r="N83" s="64"/>
      <c r="O83" s="64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6">
        <v>43829</v>
      </c>
      <c r="B84" s="7" t="s">
        <v>373</v>
      </c>
      <c r="C84" s="47"/>
      <c r="D84" s="68">
        <v>170</v>
      </c>
      <c r="E84" s="68"/>
      <c r="F84" s="68"/>
      <c r="G84" s="68"/>
      <c r="H84" s="68"/>
      <c r="I84" s="68"/>
      <c r="J84" s="47"/>
      <c r="K84" s="47"/>
      <c r="L84" s="47"/>
      <c r="M84" s="47"/>
      <c r="N84" s="47"/>
      <c r="O84" s="4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43" t="s">
        <v>212</v>
      </c>
      <c r="B85" s="44" t="s">
        <v>374</v>
      </c>
      <c r="C85" s="64" t="s">
        <v>284</v>
      </c>
      <c r="D85" s="31">
        <v>740.83</v>
      </c>
      <c r="E85" s="68">
        <v>740.83</v>
      </c>
      <c r="F85" s="65"/>
      <c r="G85" s="65"/>
      <c r="H85" s="65"/>
      <c r="I85" s="65"/>
      <c r="J85" s="64"/>
      <c r="K85" s="64"/>
      <c r="L85" s="64"/>
      <c r="M85" s="64"/>
      <c r="N85" s="64"/>
      <c r="O85" s="64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43" t="s">
        <v>212</v>
      </c>
      <c r="B86" s="44" t="s">
        <v>375</v>
      </c>
      <c r="C86" s="46" t="s">
        <v>376</v>
      </c>
      <c r="D86" s="65">
        <v>698.75</v>
      </c>
      <c r="E86" s="65">
        <v>698.75</v>
      </c>
      <c r="F86" s="65"/>
      <c r="G86" s="65"/>
      <c r="H86" s="65"/>
      <c r="I86" s="65"/>
      <c r="J86" s="64"/>
      <c r="K86" s="64"/>
      <c r="L86" s="64"/>
      <c r="M86" s="64"/>
      <c r="N86" s="64"/>
      <c r="O86" s="64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160">
        <v>43760</v>
      </c>
      <c r="B87" s="161" t="s">
        <v>377</v>
      </c>
      <c r="C87" s="161"/>
      <c r="D87" s="165">
        <v>215.83</v>
      </c>
      <c r="E87" s="65">
        <v>215.83</v>
      </c>
      <c r="F87" s="65">
        <v>215.83</v>
      </c>
      <c r="G87" s="65"/>
      <c r="H87" s="65"/>
      <c r="I87" s="65"/>
      <c r="J87" s="65"/>
      <c r="K87" s="65"/>
      <c r="L87" s="65"/>
      <c r="M87" s="65"/>
      <c r="N87" s="65"/>
      <c r="O87" s="64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21" t="s">
        <v>86</v>
      </c>
      <c r="B88" s="22" t="s">
        <v>87</v>
      </c>
      <c r="C88" s="22"/>
      <c r="D88" s="166">
        <f t="shared" ref="D88:O88" si="3">SUM(D81:D87)</f>
        <v>2270.46</v>
      </c>
      <c r="E88" s="167">
        <f t="shared" si="3"/>
        <v>2100.46</v>
      </c>
      <c r="F88" s="167">
        <f t="shared" si="3"/>
        <v>660.88</v>
      </c>
      <c r="G88" s="167">
        <f t="shared" si="3"/>
        <v>244.37</v>
      </c>
      <c r="H88" s="167">
        <f t="shared" si="3"/>
        <v>244.37</v>
      </c>
      <c r="I88" s="167">
        <f t="shared" si="3"/>
        <v>244.37</v>
      </c>
      <c r="J88" s="167">
        <f t="shared" si="3"/>
        <v>73.37</v>
      </c>
      <c r="K88" s="167">
        <f t="shared" si="3"/>
        <v>73.37</v>
      </c>
      <c r="L88" s="167">
        <f t="shared" si="3"/>
        <v>73.37</v>
      </c>
      <c r="M88" s="167">
        <f t="shared" si="3"/>
        <v>73.37</v>
      </c>
      <c r="N88" s="167">
        <f t="shared" si="3"/>
        <v>73.37</v>
      </c>
      <c r="O88" s="167">
        <f t="shared" si="3"/>
        <v>73.37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24" t="s">
        <v>79</v>
      </c>
      <c r="B89" s="24" t="s">
        <v>79</v>
      </c>
      <c r="C89" s="24"/>
      <c r="D89" s="49"/>
      <c r="E89" s="18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1" t="s">
        <v>0</v>
      </c>
      <c r="B90" s="1" t="s">
        <v>1</v>
      </c>
      <c r="C90" s="1" t="s">
        <v>1</v>
      </c>
      <c r="D90" s="41" t="s">
        <v>178</v>
      </c>
      <c r="E90" s="72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3" t="s">
        <v>215</v>
      </c>
      <c r="B91" s="4" t="s">
        <v>378</v>
      </c>
      <c r="C91" s="11"/>
      <c r="D91" s="20">
        <v>840</v>
      </c>
      <c r="E91" s="76">
        <v>840</v>
      </c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3" t="s">
        <v>231</v>
      </c>
      <c r="B92" s="4" t="s">
        <v>379</v>
      </c>
      <c r="C92" s="11"/>
      <c r="D92" s="20">
        <v>245</v>
      </c>
      <c r="E92" s="76">
        <v>245</v>
      </c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3" t="s">
        <v>184</v>
      </c>
      <c r="B93" s="4" t="s">
        <v>289</v>
      </c>
      <c r="C93" s="11"/>
      <c r="D93" s="68">
        <v>238.33</v>
      </c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27" t="s">
        <v>90</v>
      </c>
      <c r="B94" s="30" t="s">
        <v>273</v>
      </c>
      <c r="C94" s="30" t="s">
        <v>92</v>
      </c>
      <c r="D94" s="53">
        <v>816.61</v>
      </c>
      <c r="E94" s="76">
        <v>816.61</v>
      </c>
      <c r="F94" s="76">
        <v>816.61</v>
      </c>
      <c r="G94" s="76">
        <v>816.61</v>
      </c>
      <c r="H94" s="76">
        <v>816.61</v>
      </c>
      <c r="I94" s="76">
        <v>816.61</v>
      </c>
      <c r="J94" s="76">
        <v>816.61</v>
      </c>
      <c r="K94" s="76">
        <v>816.61</v>
      </c>
      <c r="L94" s="76">
        <v>816.61</v>
      </c>
      <c r="M94" s="76">
        <v>816.61</v>
      </c>
      <c r="N94" s="76">
        <v>816.61</v>
      </c>
      <c r="O94" s="76">
        <v>816.61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27" t="s">
        <v>10</v>
      </c>
      <c r="B95" s="28" t="s">
        <v>380</v>
      </c>
      <c r="C95" s="28" t="s">
        <v>89</v>
      </c>
      <c r="D95" s="53">
        <v>3150</v>
      </c>
      <c r="E95" s="76">
        <v>0</v>
      </c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21" t="s">
        <v>98</v>
      </c>
      <c r="B96" s="22" t="s">
        <v>381</v>
      </c>
      <c r="C96" s="22"/>
      <c r="D96" s="71">
        <f t="shared" ref="D96:O96" si="4">SUM(D91:D95)</f>
        <v>5289.9400000000005</v>
      </c>
      <c r="E96" s="71">
        <f t="shared" si="4"/>
        <v>1901.6100000000001</v>
      </c>
      <c r="F96" s="71">
        <f t="shared" si="4"/>
        <v>816.61</v>
      </c>
      <c r="G96" s="71">
        <f t="shared" si="4"/>
        <v>816.61</v>
      </c>
      <c r="H96" s="71">
        <f t="shared" si="4"/>
        <v>816.61</v>
      </c>
      <c r="I96" s="71">
        <f t="shared" si="4"/>
        <v>816.61</v>
      </c>
      <c r="J96" s="71">
        <f t="shared" si="4"/>
        <v>816.61</v>
      </c>
      <c r="K96" s="71">
        <f t="shared" si="4"/>
        <v>816.61</v>
      </c>
      <c r="L96" s="71">
        <f t="shared" si="4"/>
        <v>816.61</v>
      </c>
      <c r="M96" s="71">
        <f t="shared" si="4"/>
        <v>816.61</v>
      </c>
      <c r="N96" s="71">
        <f t="shared" si="4"/>
        <v>816.61</v>
      </c>
      <c r="O96" s="71">
        <f t="shared" si="4"/>
        <v>816.61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24" t="s">
        <v>79</v>
      </c>
      <c r="B97" s="24" t="s">
        <v>79</v>
      </c>
      <c r="C97" s="24"/>
      <c r="D97" s="49"/>
      <c r="E97" s="18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1" t="s">
        <v>0</v>
      </c>
      <c r="B98" s="1" t="s">
        <v>1</v>
      </c>
      <c r="C98" s="1"/>
      <c r="D98" s="51"/>
      <c r="E98" s="72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3" t="s">
        <v>151</v>
      </c>
      <c r="B99" s="4" t="s">
        <v>382</v>
      </c>
      <c r="C99" s="35"/>
      <c r="D99" s="51">
        <v>332.66</v>
      </c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54">
        <v>43715</v>
      </c>
      <c r="B100" s="55" t="s">
        <v>383</v>
      </c>
      <c r="C100" s="55"/>
      <c r="D100" s="56">
        <v>515</v>
      </c>
      <c r="E100" s="45">
        <v>515</v>
      </c>
      <c r="F100" s="45">
        <v>515</v>
      </c>
      <c r="G100" s="45">
        <v>515</v>
      </c>
      <c r="H100" s="45">
        <v>515</v>
      </c>
      <c r="I100" s="45">
        <v>515</v>
      </c>
      <c r="J100" s="45">
        <v>515</v>
      </c>
      <c r="K100" s="45">
        <v>515</v>
      </c>
      <c r="L100" s="45"/>
      <c r="M100" s="45"/>
      <c r="N100" s="45"/>
      <c r="O100" s="4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54">
        <v>43715</v>
      </c>
      <c r="B101" s="57" t="s">
        <v>384</v>
      </c>
      <c r="C101" s="57"/>
      <c r="D101" s="56">
        <v>1788.33</v>
      </c>
      <c r="E101" s="45">
        <v>1788.33</v>
      </c>
      <c r="F101" s="45">
        <v>1788.33</v>
      </c>
      <c r="G101" s="45">
        <v>1788.33</v>
      </c>
      <c r="H101" s="45">
        <v>1788.33</v>
      </c>
      <c r="I101" s="45">
        <v>1788.33</v>
      </c>
      <c r="J101" s="45">
        <v>1788.33</v>
      </c>
      <c r="K101" s="45">
        <v>1788.33</v>
      </c>
      <c r="L101" s="45"/>
      <c r="M101" s="45"/>
      <c r="N101" s="45"/>
      <c r="O101" s="4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21" t="s">
        <v>104</v>
      </c>
      <c r="B102" s="22" t="s">
        <v>105</v>
      </c>
      <c r="C102" s="22"/>
      <c r="D102" s="59">
        <f t="shared" ref="D102:O102" si="5">SUM(D99:D101)</f>
        <v>2635.99</v>
      </c>
      <c r="E102" s="59">
        <f t="shared" si="5"/>
        <v>2303.33</v>
      </c>
      <c r="F102" s="59">
        <f t="shared" si="5"/>
        <v>2303.33</v>
      </c>
      <c r="G102" s="59">
        <f t="shared" si="5"/>
        <v>2303.33</v>
      </c>
      <c r="H102" s="59">
        <f t="shared" si="5"/>
        <v>2303.33</v>
      </c>
      <c r="I102" s="59">
        <f t="shared" si="5"/>
        <v>2303.33</v>
      </c>
      <c r="J102" s="59">
        <f t="shared" si="5"/>
        <v>2303.33</v>
      </c>
      <c r="K102" s="59">
        <f t="shared" si="5"/>
        <v>2303.33</v>
      </c>
      <c r="L102" s="59">
        <f t="shared" si="5"/>
        <v>0</v>
      </c>
      <c r="M102" s="59">
        <f t="shared" si="5"/>
        <v>0</v>
      </c>
      <c r="N102" s="59">
        <f t="shared" si="5"/>
        <v>0</v>
      </c>
      <c r="O102" s="59">
        <f t="shared" si="5"/>
        <v>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2"/>
      <c r="B103" s="2"/>
      <c r="C103" s="2"/>
      <c r="D103" s="58"/>
      <c r="E103" s="18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1" t="s">
        <v>0</v>
      </c>
      <c r="B104" s="1" t="s">
        <v>1</v>
      </c>
      <c r="C104" s="1"/>
      <c r="D104" s="51"/>
      <c r="E104" s="72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1"/>
      <c r="B105" s="11" t="s">
        <v>194</v>
      </c>
      <c r="C105" s="1"/>
      <c r="D105" s="51">
        <v>-22.06</v>
      </c>
      <c r="E105" s="72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6"/>
      <c r="B106" s="11" t="s">
        <v>106</v>
      </c>
      <c r="C106" s="11"/>
      <c r="D106" s="20">
        <v>721.02</v>
      </c>
      <c r="E106" s="72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6"/>
      <c r="B107" s="11" t="s">
        <v>195</v>
      </c>
      <c r="C107" s="11"/>
      <c r="D107" s="20">
        <v>673.88</v>
      </c>
      <c r="E107" s="72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6"/>
      <c r="B108" s="11" t="s">
        <v>196</v>
      </c>
      <c r="C108" s="11"/>
      <c r="D108" s="20">
        <v>141.51</v>
      </c>
      <c r="E108" s="72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6"/>
      <c r="B109" s="11" t="s">
        <v>385</v>
      </c>
      <c r="C109" s="11"/>
      <c r="D109" s="20">
        <v>41.44</v>
      </c>
      <c r="E109" s="72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6"/>
      <c r="B110" s="11" t="s">
        <v>107</v>
      </c>
      <c r="C110" s="11"/>
      <c r="D110" s="20">
        <v>108.78</v>
      </c>
      <c r="E110" s="72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21"/>
      <c r="B111" s="22" t="s">
        <v>108</v>
      </c>
      <c r="C111" s="22"/>
      <c r="D111" s="59">
        <f t="shared" ref="D111:O111" si="6">SUM(D105:D110)</f>
        <v>1664.5700000000002</v>
      </c>
      <c r="E111" s="59">
        <f t="shared" si="6"/>
        <v>0</v>
      </c>
      <c r="F111" s="59">
        <f t="shared" si="6"/>
        <v>0</v>
      </c>
      <c r="G111" s="59">
        <f t="shared" si="6"/>
        <v>0</v>
      </c>
      <c r="H111" s="59">
        <f t="shared" si="6"/>
        <v>0</v>
      </c>
      <c r="I111" s="59">
        <f t="shared" si="6"/>
        <v>0</v>
      </c>
      <c r="J111" s="59">
        <f t="shared" si="6"/>
        <v>0</v>
      </c>
      <c r="K111" s="59">
        <f t="shared" si="6"/>
        <v>0</v>
      </c>
      <c r="L111" s="59">
        <f t="shared" si="6"/>
        <v>0</v>
      </c>
      <c r="M111" s="59">
        <f t="shared" si="6"/>
        <v>0</v>
      </c>
      <c r="N111" s="59">
        <f t="shared" si="6"/>
        <v>0</v>
      </c>
      <c r="O111" s="59">
        <f t="shared" si="6"/>
        <v>0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2"/>
      <c r="B112" s="2"/>
      <c r="C112" s="2"/>
      <c r="D112" s="58"/>
      <c r="E112" s="18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38" t="s">
        <v>109</v>
      </c>
      <c r="D113" s="60">
        <f t="shared" ref="D113:O113" si="7">D66+D78+D88+D96+D102+D111+D41</f>
        <v>48735.979999999996</v>
      </c>
      <c r="E113" s="60">
        <f t="shared" si="7"/>
        <v>26383.86</v>
      </c>
      <c r="F113" s="60">
        <f t="shared" si="7"/>
        <v>20202.269999999997</v>
      </c>
      <c r="G113" s="60">
        <f t="shared" si="7"/>
        <v>17024.239999999998</v>
      </c>
      <c r="H113" s="60">
        <f t="shared" si="7"/>
        <v>16707.489999999998</v>
      </c>
      <c r="I113" s="60">
        <f t="shared" si="7"/>
        <v>15409.739999999998</v>
      </c>
      <c r="J113" s="60">
        <f t="shared" si="7"/>
        <v>13452.869999999999</v>
      </c>
      <c r="K113" s="60">
        <f t="shared" si="7"/>
        <v>13191.57</v>
      </c>
      <c r="L113" s="60">
        <f t="shared" si="7"/>
        <v>10512.58</v>
      </c>
      <c r="M113" s="60">
        <f t="shared" si="7"/>
        <v>9059.49</v>
      </c>
      <c r="N113" s="60">
        <f t="shared" si="7"/>
        <v>8383.02</v>
      </c>
      <c r="O113" s="60">
        <f t="shared" si="7"/>
        <v>6558.15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2"/>
      <c r="B114" s="2"/>
      <c r="C114" s="2"/>
      <c r="D114" s="4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"/>
      <c r="B115" s="2" t="s">
        <v>110</v>
      </c>
      <c r="C115" s="2"/>
      <c r="D115" s="58">
        <f t="shared" ref="D115:E115" si="8">D36+D37+D82+D83+D86+D87+D100+D101</f>
        <v>4361.9400000000005</v>
      </c>
      <c r="E115" s="58">
        <f t="shared" si="8"/>
        <v>3462.2799999999997</v>
      </c>
      <c r="F115" s="58">
        <f t="shared" ref="F115:O115" si="9">F36+F37+F82+F83+F85+F86+F87+F100+F101</f>
        <v>2763.5299999999997</v>
      </c>
      <c r="G115" s="58">
        <f t="shared" si="9"/>
        <v>2547.6999999999998</v>
      </c>
      <c r="H115" s="58">
        <f t="shared" si="9"/>
        <v>2547.6999999999998</v>
      </c>
      <c r="I115" s="58">
        <f t="shared" si="9"/>
        <v>2547.6999999999998</v>
      </c>
      <c r="J115" s="58">
        <f t="shared" si="9"/>
        <v>2376.6999999999998</v>
      </c>
      <c r="K115" s="58">
        <f t="shared" si="9"/>
        <v>2376.6999999999998</v>
      </c>
      <c r="L115" s="58">
        <f t="shared" si="9"/>
        <v>73.37</v>
      </c>
      <c r="M115" s="58">
        <f t="shared" si="9"/>
        <v>73.37</v>
      </c>
      <c r="N115" s="58">
        <f t="shared" si="9"/>
        <v>73.37</v>
      </c>
      <c r="O115" s="58">
        <f t="shared" si="9"/>
        <v>73.37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 t="s">
        <v>111</v>
      </c>
      <c r="C116" s="2"/>
      <c r="D116" s="49">
        <f>D55+D78+D94+D95+D85</f>
        <v>12010.289999999999</v>
      </c>
      <c r="E116" s="49">
        <f t="shared" ref="E116:O116" si="10">E55+E78+E94+E95</f>
        <v>3424.5</v>
      </c>
      <c r="F116" s="49">
        <f t="shared" si="10"/>
        <v>3424.5</v>
      </c>
      <c r="G116" s="49">
        <f t="shared" si="10"/>
        <v>2727.83</v>
      </c>
      <c r="H116" s="49">
        <f t="shared" si="10"/>
        <v>2727.83</v>
      </c>
      <c r="I116" s="49">
        <f t="shared" si="10"/>
        <v>2727.83</v>
      </c>
      <c r="J116" s="49">
        <f t="shared" si="10"/>
        <v>2031.48</v>
      </c>
      <c r="K116" s="49">
        <f t="shared" si="10"/>
        <v>2031.48</v>
      </c>
      <c r="L116" s="49">
        <f t="shared" si="10"/>
        <v>2031.48</v>
      </c>
      <c r="M116" s="49">
        <f t="shared" si="10"/>
        <v>2031.48</v>
      </c>
      <c r="N116" s="49">
        <f t="shared" si="10"/>
        <v>2031.48</v>
      </c>
      <c r="O116" s="49">
        <f t="shared" si="10"/>
        <v>1415.6100000000001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2"/>
      <c r="B117" s="2"/>
      <c r="C117" s="2"/>
      <c r="D117" s="4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40" t="s">
        <v>112</v>
      </c>
      <c r="D118" s="61">
        <f t="shared" ref="D118:O118" si="11">D113-D115-D116</f>
        <v>32363.749999999993</v>
      </c>
      <c r="E118" s="61">
        <f t="shared" si="11"/>
        <v>19497.080000000002</v>
      </c>
      <c r="F118" s="61">
        <f t="shared" si="11"/>
        <v>14014.239999999998</v>
      </c>
      <c r="G118" s="61">
        <f t="shared" si="11"/>
        <v>11748.709999999997</v>
      </c>
      <c r="H118" s="61">
        <f t="shared" si="11"/>
        <v>11431.959999999997</v>
      </c>
      <c r="I118" s="61">
        <f t="shared" si="11"/>
        <v>10134.209999999997</v>
      </c>
      <c r="J118" s="61">
        <f t="shared" si="11"/>
        <v>9044.6899999999987</v>
      </c>
      <c r="K118" s="61">
        <f t="shared" si="11"/>
        <v>8783.39</v>
      </c>
      <c r="L118" s="61">
        <f t="shared" si="11"/>
        <v>8407.73</v>
      </c>
      <c r="M118" s="61">
        <f t="shared" si="11"/>
        <v>6954.6399999999994</v>
      </c>
      <c r="N118" s="61">
        <f t="shared" si="11"/>
        <v>6278.17</v>
      </c>
      <c r="O118" s="61">
        <f t="shared" si="11"/>
        <v>5069.17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/>
      <c r="C119" s="2"/>
      <c r="D119" s="4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/>
      <c r="C120" s="2"/>
      <c r="D120" s="4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4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2"/>
      <c r="B122" s="2"/>
      <c r="C122" s="2"/>
      <c r="D122" s="4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4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4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4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4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4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4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4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4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4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4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4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4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4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4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4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4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4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4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4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4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4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4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4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4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4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4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4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4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4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4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4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4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4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4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4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4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4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4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4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4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4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4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4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4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4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4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4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4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4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4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4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4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4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4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4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4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4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4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4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4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4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4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4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4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4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4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4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4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4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4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4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4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4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4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4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4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4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4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4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4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4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4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4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4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4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4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4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4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4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4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4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4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4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4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4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4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4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4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4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4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4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4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4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4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4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4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4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4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4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4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4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4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4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4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4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4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4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4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4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4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49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49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49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49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49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49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49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49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49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49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4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4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4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49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49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49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49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49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49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49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49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49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4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4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4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49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49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49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49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49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49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49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49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49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4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4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4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49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49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49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49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49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49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49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49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49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4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4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4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49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49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49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49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49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2"/>
      <c r="B297" s="2"/>
      <c r="C297" s="2"/>
      <c r="D297" s="49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2"/>
      <c r="B298" s="2"/>
      <c r="C298" s="2"/>
      <c r="D298" s="49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2"/>
      <c r="B299" s="2"/>
      <c r="C299" s="2"/>
      <c r="D299" s="49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2"/>
      <c r="B300" s="2"/>
      <c r="C300" s="2"/>
      <c r="D300" s="49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2"/>
      <c r="B301" s="2"/>
      <c r="C301" s="2"/>
      <c r="D301" s="4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2"/>
      <c r="B302" s="2"/>
      <c r="C302" s="2"/>
      <c r="D302" s="4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">
      <c r="A303" s="2"/>
      <c r="B303" s="2"/>
      <c r="C303" s="2"/>
      <c r="D303" s="4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">
      <c r="A304" s="2"/>
      <c r="B304" s="2"/>
      <c r="C304" s="2"/>
      <c r="D304" s="49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">
      <c r="A305" s="2"/>
      <c r="B305" s="2"/>
      <c r="C305" s="2"/>
      <c r="D305" s="49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">
      <c r="A306" s="2"/>
      <c r="B306" s="2"/>
      <c r="C306" s="2"/>
      <c r="D306" s="49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">
      <c r="A307" s="2"/>
      <c r="B307" s="2"/>
      <c r="C307" s="2"/>
      <c r="D307" s="49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">
      <c r="A308" s="2"/>
      <c r="B308" s="2"/>
      <c r="C308" s="2"/>
      <c r="D308" s="49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">
      <c r="A309" s="2"/>
      <c r="B309" s="2"/>
      <c r="C309" s="2"/>
      <c r="D309" s="49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">
      <c r="A310" s="2"/>
      <c r="B310" s="2"/>
      <c r="C310" s="2"/>
      <c r="D310" s="49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">
      <c r="A311" s="2"/>
      <c r="B311" s="2"/>
      <c r="C311" s="2"/>
      <c r="D311" s="49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">
      <c r="A312" s="2"/>
      <c r="B312" s="2"/>
      <c r="C312" s="2"/>
      <c r="D312" s="49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">
      <c r="A313" s="2"/>
      <c r="B313" s="2"/>
      <c r="C313" s="2"/>
      <c r="D313" s="4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">
      <c r="A314" s="2"/>
      <c r="B314" s="2"/>
      <c r="C314" s="2"/>
      <c r="D314" s="4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">
      <c r="A315" s="2"/>
      <c r="B315" s="2"/>
      <c r="C315" s="2"/>
      <c r="D315" s="4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">
      <c r="A316" s="2"/>
      <c r="B316" s="2"/>
      <c r="C316" s="2"/>
      <c r="D316" s="49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">
      <c r="A317" s="2"/>
      <c r="B317" s="2"/>
      <c r="C317" s="2"/>
      <c r="D317" s="49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">
      <c r="A318" s="2"/>
      <c r="B318" s="2"/>
      <c r="C318" s="2"/>
      <c r="D318" s="49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/>
    <row r="320" spans="1:26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2" width="38.5" customWidth="1"/>
    <col min="3" max="3" width="34" customWidth="1"/>
    <col min="4" max="11" width="12" customWidth="1"/>
    <col min="12" max="14" width="10.625" customWidth="1"/>
    <col min="15" max="26" width="8" customWidth="1"/>
  </cols>
  <sheetData>
    <row r="1" spans="1:26" ht="13.5" customHeight="1" x14ac:dyDescent="0.2">
      <c r="A1" s="1" t="s">
        <v>0</v>
      </c>
      <c r="B1" s="1" t="s">
        <v>113</v>
      </c>
      <c r="C1" s="1" t="s">
        <v>1</v>
      </c>
      <c r="D1" s="41" t="s">
        <v>297</v>
      </c>
      <c r="E1" s="41" t="s">
        <v>298</v>
      </c>
      <c r="F1" s="41" t="s">
        <v>299</v>
      </c>
      <c r="G1" s="41" t="s">
        <v>300</v>
      </c>
      <c r="H1" s="41" t="s">
        <v>301</v>
      </c>
      <c r="I1" s="41" t="s">
        <v>302</v>
      </c>
      <c r="J1" s="41" t="s">
        <v>303</v>
      </c>
      <c r="K1" s="41" t="s">
        <v>304</v>
      </c>
      <c r="L1" s="41" t="s">
        <v>2</v>
      </c>
      <c r="M1" s="41" t="s">
        <v>114</v>
      </c>
      <c r="N1" s="41" t="s">
        <v>197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">
      <c r="A2" s="6">
        <v>43887</v>
      </c>
      <c r="B2" s="4" t="s">
        <v>386</v>
      </c>
      <c r="C2" s="47" t="s">
        <v>387</v>
      </c>
      <c r="D2" s="66">
        <v>1955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6">
        <v>43886</v>
      </c>
      <c r="B3" s="4" t="s">
        <v>388</v>
      </c>
      <c r="C3" s="47" t="s">
        <v>389</v>
      </c>
      <c r="D3" s="66">
        <v>600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6">
        <v>43884</v>
      </c>
      <c r="B4" s="4" t="s">
        <v>390</v>
      </c>
      <c r="C4" s="47" t="s">
        <v>391</v>
      </c>
      <c r="D4" s="66">
        <v>165</v>
      </c>
      <c r="E4" s="42">
        <v>165</v>
      </c>
      <c r="F4" s="42">
        <v>165</v>
      </c>
      <c r="G4" s="42"/>
      <c r="H4" s="42"/>
      <c r="I4" s="42"/>
      <c r="J4" s="42"/>
      <c r="K4" s="42"/>
      <c r="L4" s="42"/>
      <c r="M4" s="42"/>
      <c r="N4" s="4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6">
        <v>43883</v>
      </c>
      <c r="B5" s="4" t="s">
        <v>392</v>
      </c>
      <c r="C5" s="47"/>
      <c r="D5" s="66">
        <v>-400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6">
        <v>43883</v>
      </c>
      <c r="B6" s="4" t="s">
        <v>198</v>
      </c>
      <c r="C6" s="47"/>
      <c r="D6" s="66">
        <v>2000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">
      <c r="A7" s="6">
        <v>43880</v>
      </c>
      <c r="B7" s="4" t="s">
        <v>393</v>
      </c>
      <c r="C7" s="47"/>
      <c r="D7" s="66">
        <v>366.1</v>
      </c>
      <c r="E7" s="42">
        <v>366.1</v>
      </c>
      <c r="F7" s="42"/>
      <c r="G7" s="42"/>
      <c r="H7" s="42"/>
      <c r="I7" s="42"/>
      <c r="J7" s="42"/>
      <c r="K7" s="42"/>
      <c r="L7" s="42"/>
      <c r="M7" s="42"/>
      <c r="N7" s="4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">
      <c r="A8" s="6">
        <v>43876</v>
      </c>
      <c r="B8" s="4" t="s">
        <v>394</v>
      </c>
      <c r="C8" s="47" t="s">
        <v>395</v>
      </c>
      <c r="D8" s="66">
        <v>763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">
      <c r="A9" s="6">
        <v>43872</v>
      </c>
      <c r="B9" s="4" t="s">
        <v>396</v>
      </c>
      <c r="C9" s="47" t="s">
        <v>397</v>
      </c>
      <c r="D9" s="66">
        <v>3200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6">
        <v>43872</v>
      </c>
      <c r="B10" s="4" t="s">
        <v>398</v>
      </c>
      <c r="C10" s="47" t="s">
        <v>27</v>
      </c>
      <c r="D10" s="66">
        <v>3999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A11" s="6">
        <v>43872</v>
      </c>
      <c r="B11" s="4" t="s">
        <v>399</v>
      </c>
      <c r="C11" s="47"/>
      <c r="D11" s="66">
        <v>1241.5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">
      <c r="A12" s="6">
        <v>43869</v>
      </c>
      <c r="B12" s="4" t="s">
        <v>232</v>
      </c>
      <c r="C12" s="47"/>
      <c r="D12" s="66">
        <v>300.57</v>
      </c>
      <c r="E12" s="42">
        <v>300.57</v>
      </c>
      <c r="F12" s="42">
        <v>300.57</v>
      </c>
      <c r="G12" s="42"/>
      <c r="H12" s="42"/>
      <c r="I12" s="42"/>
      <c r="J12" s="42"/>
      <c r="K12" s="42"/>
      <c r="L12" s="42"/>
      <c r="M12" s="42"/>
      <c r="N12" s="4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">
      <c r="A13" s="6">
        <v>43866</v>
      </c>
      <c r="B13" s="4" t="s">
        <v>400</v>
      </c>
      <c r="C13" s="47" t="s">
        <v>401</v>
      </c>
      <c r="D13" s="66">
        <v>1523.57</v>
      </c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">
      <c r="A14" s="6">
        <v>43865</v>
      </c>
      <c r="B14" s="4" t="s">
        <v>402</v>
      </c>
      <c r="C14" s="47" t="s">
        <v>403</v>
      </c>
      <c r="D14" s="66">
        <v>594.12</v>
      </c>
      <c r="E14" s="42">
        <v>594.12</v>
      </c>
      <c r="F14" s="42">
        <v>594.12</v>
      </c>
      <c r="G14" s="42">
        <v>594.12</v>
      </c>
      <c r="H14" s="42">
        <v>594.12</v>
      </c>
      <c r="I14" s="42">
        <v>594.12</v>
      </c>
      <c r="J14" s="42">
        <v>594.12</v>
      </c>
      <c r="K14" s="42">
        <v>594.12</v>
      </c>
      <c r="L14" s="42">
        <v>594.12</v>
      </c>
      <c r="M14" s="42">
        <v>594.12</v>
      </c>
      <c r="N14" s="42">
        <v>594.12</v>
      </c>
      <c r="O14" s="42">
        <v>594.12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">
      <c r="A15" s="6">
        <v>43863</v>
      </c>
      <c r="B15" s="4" t="s">
        <v>404</v>
      </c>
      <c r="C15" s="47" t="s">
        <v>401</v>
      </c>
      <c r="D15" s="66">
        <v>1112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">
      <c r="A16" s="6">
        <v>43863</v>
      </c>
      <c r="B16" s="4" t="s">
        <v>405</v>
      </c>
      <c r="C16" s="47"/>
      <c r="D16" s="66">
        <v>235</v>
      </c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">
      <c r="A17" s="6">
        <v>43863</v>
      </c>
      <c r="B17" s="4" t="s">
        <v>406</v>
      </c>
      <c r="C17" s="47"/>
      <c r="D17" s="66">
        <v>61.66</v>
      </c>
      <c r="E17" s="42">
        <v>61.66</v>
      </c>
      <c r="F17" s="42">
        <v>61.66</v>
      </c>
      <c r="G17" s="42">
        <v>61.66</v>
      </c>
      <c r="H17" s="42">
        <v>61.66</v>
      </c>
      <c r="I17" s="42">
        <v>61.66</v>
      </c>
      <c r="J17" s="42">
        <v>61.66</v>
      </c>
      <c r="K17" s="42">
        <v>61.66</v>
      </c>
      <c r="L17" s="42">
        <v>61.66</v>
      </c>
      <c r="M17" s="42">
        <v>61.66</v>
      </c>
      <c r="N17" s="42">
        <v>61.66</v>
      </c>
      <c r="O17" s="42">
        <v>61.66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6">
        <v>43862</v>
      </c>
      <c r="B18" s="4" t="s">
        <v>208</v>
      </c>
      <c r="C18" s="47"/>
      <c r="D18" s="66">
        <v>295.33999999999997</v>
      </c>
      <c r="E18" s="42">
        <v>295.33999999999997</v>
      </c>
      <c r="F18" s="42">
        <v>295.33999999999997</v>
      </c>
      <c r="G18" s="42"/>
      <c r="H18" s="42"/>
      <c r="I18" s="42"/>
      <c r="J18" s="42"/>
      <c r="K18" s="42"/>
      <c r="L18" s="42"/>
      <c r="M18" s="42"/>
      <c r="N18" s="4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6">
        <v>43862</v>
      </c>
      <c r="B19" s="4" t="s">
        <v>407</v>
      </c>
      <c r="C19" s="47" t="s">
        <v>408</v>
      </c>
      <c r="D19" s="66">
        <v>749.99</v>
      </c>
      <c r="E19" s="42">
        <v>749.99</v>
      </c>
      <c r="F19" s="42">
        <v>749.99</v>
      </c>
      <c r="G19" s="42">
        <v>749.99</v>
      </c>
      <c r="H19" s="42">
        <v>749.99</v>
      </c>
      <c r="I19" s="42">
        <v>749.99</v>
      </c>
      <c r="J19" s="42">
        <v>749.99</v>
      </c>
      <c r="K19" s="42">
        <v>749.99</v>
      </c>
      <c r="L19" s="42">
        <v>749.99</v>
      </c>
      <c r="M19" s="42">
        <v>749.99</v>
      </c>
      <c r="N19" s="42">
        <v>749.99</v>
      </c>
      <c r="O19" s="42">
        <v>749.99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6">
        <v>43849</v>
      </c>
      <c r="B20" s="4" t="s">
        <v>409</v>
      </c>
      <c r="C20" s="47" t="s">
        <v>306</v>
      </c>
      <c r="D20" s="66">
        <v>416.58</v>
      </c>
      <c r="E20" s="42">
        <v>416.58</v>
      </c>
      <c r="F20" s="42">
        <v>416.62</v>
      </c>
      <c r="G20" s="42">
        <v>416.62</v>
      </c>
      <c r="H20" s="42">
        <v>416.62</v>
      </c>
      <c r="I20" s="42">
        <v>416.62</v>
      </c>
      <c r="J20" s="42">
        <v>416.62</v>
      </c>
      <c r="K20" s="42">
        <v>416.62</v>
      </c>
      <c r="L20" s="42">
        <v>416.62</v>
      </c>
      <c r="M20" s="42">
        <v>416.62</v>
      </c>
      <c r="N20" s="42">
        <v>416.62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">
      <c r="A21" s="6">
        <v>43846</v>
      </c>
      <c r="B21" s="4" t="s">
        <v>410</v>
      </c>
      <c r="C21" s="47" t="s">
        <v>308</v>
      </c>
      <c r="D21" s="66">
        <v>420.66</v>
      </c>
      <c r="E21" s="42">
        <v>420.68</v>
      </c>
      <c r="F21" s="42"/>
      <c r="G21" s="42"/>
      <c r="H21" s="42"/>
      <c r="I21" s="42"/>
      <c r="J21" s="42"/>
      <c r="K21" s="42"/>
      <c r="L21" s="42"/>
      <c r="M21" s="47"/>
      <c r="N21" s="4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6">
        <v>43839</v>
      </c>
      <c r="B22" s="4" t="s">
        <v>411</v>
      </c>
      <c r="C22" s="47" t="s">
        <v>310</v>
      </c>
      <c r="D22" s="66">
        <v>505</v>
      </c>
      <c r="E22" s="42">
        <v>505</v>
      </c>
      <c r="F22" s="42">
        <v>505</v>
      </c>
      <c r="G22" s="42">
        <v>505</v>
      </c>
      <c r="H22" s="42">
        <v>505</v>
      </c>
      <c r="I22" s="42"/>
      <c r="J22" s="42"/>
      <c r="K22" s="42"/>
      <c r="L22" s="42"/>
      <c r="M22" s="47"/>
      <c r="N22" s="4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">
      <c r="A23" s="6">
        <v>43839</v>
      </c>
      <c r="B23" s="4" t="s">
        <v>412</v>
      </c>
      <c r="C23" s="47"/>
      <c r="D23" s="66">
        <v>150.33000000000001</v>
      </c>
      <c r="E23" s="42">
        <v>150.35</v>
      </c>
      <c r="F23" s="42">
        <v>150.35</v>
      </c>
      <c r="G23" s="42">
        <v>150.35</v>
      </c>
      <c r="H23" s="42">
        <v>150.35</v>
      </c>
      <c r="I23" s="42"/>
      <c r="J23" s="42"/>
      <c r="K23" s="42"/>
      <c r="L23" s="42"/>
      <c r="M23" s="47"/>
      <c r="N23" s="4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6">
        <v>43838</v>
      </c>
      <c r="B24" s="4" t="s">
        <v>413</v>
      </c>
      <c r="C24" s="47"/>
      <c r="D24" s="66">
        <v>397.11</v>
      </c>
      <c r="E24" s="42"/>
      <c r="F24" s="42"/>
      <c r="G24" s="42"/>
      <c r="H24" s="42"/>
      <c r="I24" s="42"/>
      <c r="J24" s="42"/>
      <c r="K24" s="42"/>
      <c r="L24" s="42"/>
      <c r="M24" s="47"/>
      <c r="N24" s="4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6">
        <v>43836</v>
      </c>
      <c r="B25" s="4" t="s">
        <v>414</v>
      </c>
      <c r="C25" s="47"/>
      <c r="D25" s="66">
        <v>153.33000000000001</v>
      </c>
      <c r="E25" s="42">
        <v>153.34</v>
      </c>
      <c r="F25" s="42"/>
      <c r="G25" s="42"/>
      <c r="H25" s="42"/>
      <c r="I25" s="42"/>
      <c r="J25" s="42"/>
      <c r="K25" s="42"/>
      <c r="L25" s="42"/>
      <c r="M25" s="47"/>
      <c r="N25" s="4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6">
        <v>43835</v>
      </c>
      <c r="B26" s="4" t="s">
        <v>415</v>
      </c>
      <c r="C26" s="47" t="s">
        <v>315</v>
      </c>
      <c r="D26" s="66">
        <v>265.83</v>
      </c>
      <c r="E26" s="42">
        <v>265.85000000000002</v>
      </c>
      <c r="F26" s="42">
        <v>265.85000000000002</v>
      </c>
      <c r="G26" s="42">
        <v>265.85000000000002</v>
      </c>
      <c r="H26" s="42">
        <v>265.85000000000002</v>
      </c>
      <c r="I26" s="42"/>
      <c r="J26" s="42"/>
      <c r="K26" s="42"/>
      <c r="L26" s="42"/>
      <c r="M26" s="47"/>
      <c r="N26" s="4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6">
        <v>43829</v>
      </c>
      <c r="B27" s="4" t="s">
        <v>256</v>
      </c>
      <c r="C27" s="47"/>
      <c r="D27" s="66">
        <v>310.82</v>
      </c>
      <c r="E27" s="42">
        <v>310.83</v>
      </c>
      <c r="F27" s="42"/>
      <c r="G27" s="42"/>
      <c r="H27" s="42"/>
      <c r="I27" s="42"/>
      <c r="J27" s="42"/>
      <c r="K27" s="42"/>
      <c r="L27" s="42"/>
      <c r="M27" s="47"/>
      <c r="N27" s="4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6">
        <v>43829</v>
      </c>
      <c r="B28" s="4" t="s">
        <v>416</v>
      </c>
      <c r="C28" s="47" t="s">
        <v>323</v>
      </c>
      <c r="D28" s="66">
        <v>398.33</v>
      </c>
      <c r="E28" s="42">
        <v>398.34</v>
      </c>
      <c r="F28" s="42"/>
      <c r="G28" s="42"/>
      <c r="H28" s="42"/>
      <c r="I28" s="42"/>
      <c r="J28" s="42"/>
      <c r="K28" s="42"/>
      <c r="L28" s="42"/>
      <c r="M28" s="47"/>
      <c r="N28" s="4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">
      <c r="A29" s="6">
        <v>43826</v>
      </c>
      <c r="B29" s="4" t="s">
        <v>417</v>
      </c>
      <c r="C29" s="47" t="s">
        <v>418</v>
      </c>
      <c r="D29" s="66">
        <v>974.55</v>
      </c>
      <c r="E29" s="42">
        <v>974.55</v>
      </c>
      <c r="F29" s="42">
        <v>974.55</v>
      </c>
      <c r="G29" s="42">
        <v>974.55</v>
      </c>
      <c r="H29" s="42">
        <v>974.55</v>
      </c>
      <c r="I29" s="42">
        <v>974.55</v>
      </c>
      <c r="J29" s="42">
        <v>974.55</v>
      </c>
      <c r="K29" s="42">
        <v>974.55</v>
      </c>
      <c r="L29" s="42">
        <v>974.55</v>
      </c>
      <c r="M29" s="42">
        <v>974.55</v>
      </c>
      <c r="N29" s="42">
        <v>974.55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3" t="s">
        <v>199</v>
      </c>
      <c r="B30" s="4" t="s">
        <v>419</v>
      </c>
      <c r="C30" s="47"/>
      <c r="D30" s="66">
        <v>183.33</v>
      </c>
      <c r="E30" s="42">
        <v>183.33</v>
      </c>
      <c r="F30" s="42">
        <v>183.33</v>
      </c>
      <c r="G30" s="42">
        <v>183.33</v>
      </c>
      <c r="H30" s="42">
        <v>183.33</v>
      </c>
      <c r="I30" s="42">
        <v>183.33</v>
      </c>
      <c r="J30" s="42">
        <v>183.33</v>
      </c>
      <c r="K30" s="42">
        <v>183.33</v>
      </c>
      <c r="L30" s="42">
        <v>183.33</v>
      </c>
      <c r="M30" s="42">
        <v>183.33</v>
      </c>
      <c r="N30" s="4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3" t="s">
        <v>199</v>
      </c>
      <c r="B31" s="4" t="s">
        <v>420</v>
      </c>
      <c r="C31" s="47" t="s">
        <v>205</v>
      </c>
      <c r="D31" s="66">
        <v>128.33000000000001</v>
      </c>
      <c r="E31" s="42"/>
      <c r="F31" s="42"/>
      <c r="G31" s="42"/>
      <c r="H31" s="42"/>
      <c r="I31" s="42"/>
      <c r="J31" s="42"/>
      <c r="K31" s="42"/>
      <c r="L31" s="42"/>
      <c r="M31" s="47"/>
      <c r="N31" s="4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3" t="s">
        <v>199</v>
      </c>
      <c r="B32" s="4" t="s">
        <v>421</v>
      </c>
      <c r="C32" s="47" t="s">
        <v>67</v>
      </c>
      <c r="D32" s="66">
        <v>592.66</v>
      </c>
      <c r="E32" s="42"/>
      <c r="F32" s="42"/>
      <c r="G32" s="42"/>
      <c r="H32" s="42"/>
      <c r="I32" s="42"/>
      <c r="J32" s="42"/>
      <c r="K32" s="42"/>
      <c r="L32" s="42"/>
      <c r="M32" s="47"/>
      <c r="N32" s="47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3" t="s">
        <v>207</v>
      </c>
      <c r="B33" s="4" t="s">
        <v>422</v>
      </c>
      <c r="C33" s="47" t="s">
        <v>209</v>
      </c>
      <c r="D33" s="66">
        <v>168.66</v>
      </c>
      <c r="E33" s="42"/>
      <c r="F33" s="42"/>
      <c r="G33" s="42"/>
      <c r="H33" s="42"/>
      <c r="I33" s="42"/>
      <c r="J33" s="42"/>
      <c r="K33" s="42"/>
      <c r="L33" s="42"/>
      <c r="M33" s="47"/>
      <c r="N33" s="4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3" t="s">
        <v>207</v>
      </c>
      <c r="B34" s="4" t="s">
        <v>423</v>
      </c>
      <c r="C34" s="47" t="s">
        <v>211</v>
      </c>
      <c r="D34" s="66">
        <v>375</v>
      </c>
      <c r="E34" s="42">
        <v>375</v>
      </c>
      <c r="F34" s="42">
        <v>375</v>
      </c>
      <c r="G34" s="42">
        <v>375</v>
      </c>
      <c r="H34" s="42">
        <v>375</v>
      </c>
      <c r="I34" s="42">
        <v>375</v>
      </c>
      <c r="J34" s="42">
        <v>375</v>
      </c>
      <c r="K34" s="42">
        <v>375</v>
      </c>
      <c r="L34" s="42">
        <v>375</v>
      </c>
      <c r="M34" s="42">
        <v>375</v>
      </c>
      <c r="N34" s="4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3" t="s">
        <v>218</v>
      </c>
      <c r="B35" s="4" t="s">
        <v>424</v>
      </c>
      <c r="C35" s="47" t="s">
        <v>220</v>
      </c>
      <c r="D35" s="66">
        <v>996.66</v>
      </c>
      <c r="E35" s="42"/>
      <c r="F35" s="42"/>
      <c r="G35" s="42"/>
      <c r="H35" s="42"/>
      <c r="I35" s="42"/>
      <c r="J35" s="42"/>
      <c r="K35" s="42"/>
      <c r="L35" s="42"/>
      <c r="M35" s="47"/>
      <c r="N35" s="4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3" t="s">
        <v>218</v>
      </c>
      <c r="B36" s="4" t="s">
        <v>425</v>
      </c>
      <c r="C36" s="47" t="s">
        <v>227</v>
      </c>
      <c r="D36" s="66">
        <v>308</v>
      </c>
      <c r="E36" s="42">
        <v>308</v>
      </c>
      <c r="F36" s="42">
        <v>308</v>
      </c>
      <c r="G36" s="42">
        <v>308</v>
      </c>
      <c r="H36" s="42"/>
      <c r="I36" s="42"/>
      <c r="J36" s="42"/>
      <c r="K36" s="42"/>
      <c r="L36" s="42"/>
      <c r="M36" s="47"/>
      <c r="N36" s="47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3" t="s">
        <v>218</v>
      </c>
      <c r="B37" s="4" t="s">
        <v>426</v>
      </c>
      <c r="C37" s="47" t="s">
        <v>229</v>
      </c>
      <c r="D37" s="66">
        <v>763</v>
      </c>
      <c r="E37" s="42"/>
      <c r="F37" s="42"/>
      <c r="G37" s="42"/>
      <c r="H37" s="42"/>
      <c r="I37" s="42"/>
      <c r="J37" s="42"/>
      <c r="K37" s="42"/>
      <c r="L37" s="42"/>
      <c r="M37" s="47"/>
      <c r="N37" s="47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3" t="s">
        <v>231</v>
      </c>
      <c r="B38" s="4" t="s">
        <v>427</v>
      </c>
      <c r="C38" s="47" t="s">
        <v>214</v>
      </c>
      <c r="D38" s="66">
        <v>208.08</v>
      </c>
      <c r="E38" s="42"/>
      <c r="F38" s="42"/>
      <c r="G38" s="42"/>
      <c r="H38" s="42"/>
      <c r="I38" s="42"/>
      <c r="J38" s="42"/>
      <c r="K38" s="42"/>
      <c r="L38" s="42"/>
      <c r="M38" s="47"/>
      <c r="N38" s="4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3" t="s">
        <v>237</v>
      </c>
      <c r="B39" s="4" t="s">
        <v>238</v>
      </c>
      <c r="C39" s="47"/>
      <c r="D39" s="66">
        <v>149</v>
      </c>
      <c r="E39" s="42">
        <v>149</v>
      </c>
      <c r="F39" s="42">
        <v>149</v>
      </c>
      <c r="G39" s="42">
        <v>149</v>
      </c>
      <c r="H39" s="42">
        <v>149</v>
      </c>
      <c r="I39" s="42">
        <v>149</v>
      </c>
      <c r="J39" s="42">
        <v>149</v>
      </c>
      <c r="K39" s="42">
        <v>149</v>
      </c>
      <c r="L39" s="42">
        <v>149</v>
      </c>
      <c r="M39" s="42">
        <v>149</v>
      </c>
      <c r="N39" s="4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3" t="s">
        <v>239</v>
      </c>
      <c r="B40" s="4" t="s">
        <v>148</v>
      </c>
      <c r="C40" s="47"/>
      <c r="D40" s="66">
        <v>369</v>
      </c>
      <c r="E40" s="42">
        <v>369</v>
      </c>
      <c r="F40" s="42">
        <v>369</v>
      </c>
      <c r="G40" s="42">
        <v>369</v>
      </c>
      <c r="H40" s="42">
        <v>369</v>
      </c>
      <c r="I40" s="42">
        <v>369</v>
      </c>
      <c r="J40" s="42">
        <v>369</v>
      </c>
      <c r="K40" s="42">
        <v>369</v>
      </c>
      <c r="L40" s="42">
        <v>369</v>
      </c>
      <c r="M40" s="42">
        <v>369</v>
      </c>
      <c r="N40" s="4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3" t="s">
        <v>241</v>
      </c>
      <c r="B41" s="4" t="s">
        <v>345</v>
      </c>
      <c r="C41" s="47" t="s">
        <v>242</v>
      </c>
      <c r="D41" s="66">
        <v>132.66999999999999</v>
      </c>
      <c r="E41" s="42">
        <v>132.66999999999999</v>
      </c>
      <c r="F41" s="42">
        <v>132.66999999999999</v>
      </c>
      <c r="G41" s="42">
        <v>132.66999999999999</v>
      </c>
      <c r="H41" s="42">
        <v>132.66999999999999</v>
      </c>
      <c r="I41" s="42">
        <v>132.66999999999999</v>
      </c>
      <c r="J41" s="42">
        <v>132.66999999999999</v>
      </c>
      <c r="K41" s="42">
        <v>132.66999999999999</v>
      </c>
      <c r="L41" s="42">
        <v>132.66999999999999</v>
      </c>
      <c r="M41" s="42">
        <v>132.66999999999999</v>
      </c>
      <c r="N41" s="4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3" t="s">
        <v>246</v>
      </c>
      <c r="B42" s="4" t="s">
        <v>141</v>
      </c>
      <c r="C42" s="47" t="s">
        <v>41</v>
      </c>
      <c r="D42" s="66">
        <v>1318</v>
      </c>
      <c r="E42" s="42">
        <v>1318</v>
      </c>
      <c r="F42" s="42">
        <v>1318</v>
      </c>
      <c r="G42" s="42">
        <v>1318</v>
      </c>
      <c r="H42" s="42">
        <v>1318</v>
      </c>
      <c r="I42" s="42">
        <v>1318</v>
      </c>
      <c r="J42" s="42">
        <v>1318</v>
      </c>
      <c r="K42" s="42">
        <v>1318</v>
      </c>
      <c r="L42" s="42">
        <v>1318</v>
      </c>
      <c r="M42" s="42">
        <v>1318</v>
      </c>
      <c r="N42" s="42">
        <v>1318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3" t="s">
        <v>246</v>
      </c>
      <c r="B43" s="4" t="s">
        <v>155</v>
      </c>
      <c r="C43" s="47" t="s">
        <v>40</v>
      </c>
      <c r="D43" s="66">
        <v>2068</v>
      </c>
      <c r="E43" s="42">
        <v>2068</v>
      </c>
      <c r="F43" s="42">
        <v>2068</v>
      </c>
      <c r="G43" s="42">
        <v>2068</v>
      </c>
      <c r="H43" s="42">
        <v>2068</v>
      </c>
      <c r="I43" s="42">
        <v>2068</v>
      </c>
      <c r="J43" s="42">
        <v>2068</v>
      </c>
      <c r="K43" s="42">
        <v>2068</v>
      </c>
      <c r="L43" s="42">
        <v>2068</v>
      </c>
      <c r="M43" s="42">
        <v>2068</v>
      </c>
      <c r="N43" s="42">
        <v>2068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3" t="s">
        <v>115</v>
      </c>
      <c r="B44" s="4" t="s">
        <v>428</v>
      </c>
      <c r="C44" s="4" t="s">
        <v>117</v>
      </c>
      <c r="D44" s="66">
        <v>35.14</v>
      </c>
      <c r="E44" s="42">
        <v>35.14</v>
      </c>
      <c r="F44" s="42">
        <v>35.14</v>
      </c>
      <c r="G44" s="42">
        <v>35.14</v>
      </c>
      <c r="H44" s="42">
        <v>35.14</v>
      </c>
      <c r="I44" s="42">
        <v>35.14</v>
      </c>
      <c r="J44" s="42">
        <v>35.14</v>
      </c>
      <c r="K44" s="42">
        <v>35.14</v>
      </c>
      <c r="L44" s="42">
        <v>35.14</v>
      </c>
      <c r="M44" s="47"/>
      <c r="N44" s="4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21" t="s">
        <v>142</v>
      </c>
      <c r="B45" s="22" t="s">
        <v>343</v>
      </c>
      <c r="C45" s="22"/>
      <c r="D45" s="59">
        <f t="shared" ref="D45:N45" si="0">SUM(D2:D44)</f>
        <v>30549.920000000013</v>
      </c>
      <c r="E45" s="59">
        <f t="shared" si="0"/>
        <v>11066.439999999999</v>
      </c>
      <c r="F45" s="59">
        <f t="shared" si="0"/>
        <v>9417.1899999999987</v>
      </c>
      <c r="G45" s="59">
        <f t="shared" si="0"/>
        <v>8656.2799999999988</v>
      </c>
      <c r="H45" s="59">
        <f t="shared" si="0"/>
        <v>8348.2799999999988</v>
      </c>
      <c r="I45" s="59">
        <f t="shared" si="0"/>
        <v>7427.08</v>
      </c>
      <c r="J45" s="59">
        <f t="shared" si="0"/>
        <v>7427.08</v>
      </c>
      <c r="K45" s="59">
        <f t="shared" si="0"/>
        <v>7427.08</v>
      </c>
      <c r="L45" s="59">
        <f t="shared" si="0"/>
        <v>7427.08</v>
      </c>
      <c r="M45" s="59">
        <f t="shared" si="0"/>
        <v>7391.94</v>
      </c>
      <c r="N45" s="59">
        <f t="shared" si="0"/>
        <v>6182.94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1" t="s">
        <v>0</v>
      </c>
      <c r="B47" s="1" t="s">
        <v>1</v>
      </c>
      <c r="C47" s="1" t="s">
        <v>1</v>
      </c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3" t="s">
        <v>151</v>
      </c>
      <c r="B48" s="4" t="s">
        <v>429</v>
      </c>
      <c r="C48" s="4"/>
      <c r="D48" s="68">
        <v>316.75</v>
      </c>
      <c r="E48" s="20">
        <v>316.75</v>
      </c>
      <c r="F48" s="20">
        <v>316.75</v>
      </c>
      <c r="G48" s="50"/>
      <c r="H48" s="50"/>
      <c r="I48" s="50"/>
      <c r="J48" s="50"/>
      <c r="K48" s="50"/>
      <c r="L48" s="50"/>
      <c r="M48" s="50"/>
      <c r="N48" s="4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3" t="s">
        <v>140</v>
      </c>
      <c r="B49" s="4" t="s">
        <v>430</v>
      </c>
      <c r="C49" s="4"/>
      <c r="D49" s="68">
        <v>81.52</v>
      </c>
      <c r="E49" s="20">
        <v>81.52</v>
      </c>
      <c r="F49" s="20">
        <v>81.52</v>
      </c>
      <c r="G49" s="20">
        <v>81.52</v>
      </c>
      <c r="H49" s="20">
        <v>81.52</v>
      </c>
      <c r="I49" s="20">
        <v>81.52</v>
      </c>
      <c r="J49" s="20">
        <v>81.52</v>
      </c>
      <c r="K49" s="20">
        <v>81.52</v>
      </c>
      <c r="L49" s="20">
        <v>81.52</v>
      </c>
      <c r="M49" s="50"/>
      <c r="N49" s="4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3" t="s">
        <v>156</v>
      </c>
      <c r="B50" s="4" t="s">
        <v>430</v>
      </c>
      <c r="C50" s="4"/>
      <c r="D50" s="68">
        <v>559.80999999999995</v>
      </c>
      <c r="E50" s="20">
        <v>559.80999999999995</v>
      </c>
      <c r="F50" s="20">
        <v>559.80999999999995</v>
      </c>
      <c r="G50" s="20">
        <v>559.80999999999995</v>
      </c>
      <c r="H50" s="20">
        <v>559.80999999999995</v>
      </c>
      <c r="I50" s="20">
        <v>559.80999999999995</v>
      </c>
      <c r="J50" s="20">
        <v>559.80999999999995</v>
      </c>
      <c r="K50" s="20">
        <v>559.80999999999995</v>
      </c>
      <c r="L50" s="20">
        <v>559.80999999999995</v>
      </c>
      <c r="M50" s="50"/>
      <c r="N50" s="4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6">
        <v>43765</v>
      </c>
      <c r="B51" s="11" t="s">
        <v>172</v>
      </c>
      <c r="C51" s="4"/>
      <c r="D51" s="68">
        <v>249.66</v>
      </c>
      <c r="E51" s="20">
        <v>249.66</v>
      </c>
      <c r="F51" s="50"/>
      <c r="G51" s="50"/>
      <c r="H51" s="50"/>
      <c r="I51" s="50"/>
      <c r="J51" s="50"/>
      <c r="K51" s="50"/>
      <c r="L51" s="50"/>
      <c r="M51" s="50"/>
      <c r="N51" s="4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6">
        <v>43759</v>
      </c>
      <c r="B52" s="11" t="s">
        <v>431</v>
      </c>
      <c r="C52" s="4"/>
      <c r="D52" s="68">
        <v>126.13</v>
      </c>
      <c r="E52" s="20">
        <v>126.13</v>
      </c>
      <c r="F52" s="20">
        <v>126.13</v>
      </c>
      <c r="G52" s="20">
        <v>126.13</v>
      </c>
      <c r="H52" s="20">
        <v>126.13</v>
      </c>
      <c r="I52" s="20">
        <v>126.13</v>
      </c>
      <c r="J52" s="20">
        <v>126.13</v>
      </c>
      <c r="K52" s="20">
        <v>126.13</v>
      </c>
      <c r="L52" s="50"/>
      <c r="M52" s="50"/>
      <c r="N52" s="4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6">
        <v>43759</v>
      </c>
      <c r="B53" s="11" t="s">
        <v>432</v>
      </c>
      <c r="C53" s="4" t="s">
        <v>70</v>
      </c>
      <c r="D53" s="68">
        <v>449.87</v>
      </c>
      <c r="E53" s="20">
        <v>449.87</v>
      </c>
      <c r="F53" s="20">
        <v>449.87</v>
      </c>
      <c r="G53" s="20">
        <v>449.87</v>
      </c>
      <c r="H53" s="20">
        <v>449.87</v>
      </c>
      <c r="I53" s="20">
        <v>449.87</v>
      </c>
      <c r="J53" s="20">
        <v>449.87</v>
      </c>
      <c r="K53" s="20">
        <v>449.87</v>
      </c>
      <c r="L53" s="50"/>
      <c r="M53" s="50"/>
      <c r="N53" s="4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6">
        <v>43757</v>
      </c>
      <c r="B54" s="11" t="s">
        <v>433</v>
      </c>
      <c r="C54" s="4" t="s">
        <v>65</v>
      </c>
      <c r="D54" s="68">
        <v>532</v>
      </c>
      <c r="E54" s="20">
        <v>532</v>
      </c>
      <c r="F54" s="50"/>
      <c r="G54" s="50"/>
      <c r="H54" s="50"/>
      <c r="I54" s="50"/>
      <c r="J54" s="50"/>
      <c r="K54" s="50"/>
      <c r="L54" s="50"/>
      <c r="M54" s="50"/>
      <c r="N54" s="4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6">
        <v>43757</v>
      </c>
      <c r="B55" s="11" t="s">
        <v>434</v>
      </c>
      <c r="C55" s="4" t="s">
        <v>67</v>
      </c>
      <c r="D55" s="68">
        <v>267.58</v>
      </c>
      <c r="E55" s="20">
        <v>267.58</v>
      </c>
      <c r="F55" s="20">
        <v>267.58</v>
      </c>
      <c r="G55" s="20">
        <v>267.58</v>
      </c>
      <c r="H55" s="20">
        <v>267.58</v>
      </c>
      <c r="I55" s="20">
        <v>267.58</v>
      </c>
      <c r="J55" s="20">
        <v>267.58</v>
      </c>
      <c r="K55" s="20">
        <v>267.58</v>
      </c>
      <c r="L55" s="50"/>
      <c r="M55" s="50"/>
      <c r="N55" s="4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6">
        <v>43751</v>
      </c>
      <c r="B56" s="11" t="s">
        <v>435</v>
      </c>
      <c r="C56" s="4" t="s">
        <v>58</v>
      </c>
      <c r="D56" s="68">
        <v>599.94000000000005</v>
      </c>
      <c r="E56" s="20">
        <v>599.94000000000005</v>
      </c>
      <c r="F56" s="20">
        <v>599.94000000000005</v>
      </c>
      <c r="G56" s="20">
        <v>599.94000000000005</v>
      </c>
      <c r="H56" s="20">
        <v>599.94000000000005</v>
      </c>
      <c r="I56" s="20">
        <v>599.94000000000005</v>
      </c>
      <c r="J56" s="20">
        <v>599.94000000000005</v>
      </c>
      <c r="K56" s="20">
        <v>599.94000000000005</v>
      </c>
      <c r="L56" s="20">
        <v>599.94000000000005</v>
      </c>
      <c r="M56" s="20">
        <v>599.94000000000005</v>
      </c>
      <c r="N56" s="20">
        <v>599.94000000000005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6">
        <v>43750</v>
      </c>
      <c r="B57" s="11" t="s">
        <v>436</v>
      </c>
      <c r="C57" s="4" t="s">
        <v>55</v>
      </c>
      <c r="D57" s="68">
        <v>438.68</v>
      </c>
      <c r="E57" s="20">
        <v>438.68</v>
      </c>
      <c r="F57" s="20">
        <v>438.68</v>
      </c>
      <c r="G57" s="20">
        <v>438.68</v>
      </c>
      <c r="H57" s="20">
        <v>438.68</v>
      </c>
      <c r="I57" s="20">
        <v>438.68</v>
      </c>
      <c r="J57" s="20">
        <v>438.68</v>
      </c>
      <c r="K57" s="20">
        <v>438.68</v>
      </c>
      <c r="L57" s="50"/>
      <c r="M57" s="50"/>
      <c r="N57" s="4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13">
        <v>43744</v>
      </c>
      <c r="B58" s="14" t="s">
        <v>437</v>
      </c>
      <c r="C58" s="28" t="s">
        <v>47</v>
      </c>
      <c r="D58" s="69">
        <v>599</v>
      </c>
      <c r="E58" s="69">
        <v>599</v>
      </c>
      <c r="F58" s="69">
        <v>599</v>
      </c>
      <c r="G58" s="69">
        <v>599</v>
      </c>
      <c r="H58" s="69">
        <v>599</v>
      </c>
      <c r="I58" s="69">
        <v>599</v>
      </c>
      <c r="J58" s="69">
        <v>599</v>
      </c>
      <c r="K58" s="69">
        <v>599</v>
      </c>
      <c r="L58" s="69">
        <v>599</v>
      </c>
      <c r="M58" s="69">
        <v>599</v>
      </c>
      <c r="N58" s="69">
        <v>599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6">
        <v>43734</v>
      </c>
      <c r="B59" s="10" t="s">
        <v>438</v>
      </c>
      <c r="C59" s="4" t="s">
        <v>38</v>
      </c>
      <c r="D59" s="70">
        <v>170.83</v>
      </c>
      <c r="E59" s="50">
        <v>170.83</v>
      </c>
      <c r="F59" s="50">
        <v>170.83</v>
      </c>
      <c r="G59" s="50">
        <v>170.83</v>
      </c>
      <c r="H59" s="50">
        <v>170.83</v>
      </c>
      <c r="I59" s="50">
        <v>170.83</v>
      </c>
      <c r="J59" s="50">
        <v>170.83</v>
      </c>
      <c r="K59" s="50">
        <v>170.83</v>
      </c>
      <c r="L59" s="50"/>
      <c r="M59" s="50"/>
      <c r="N59" s="4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6">
        <v>43719</v>
      </c>
      <c r="B60" s="10" t="s">
        <v>354</v>
      </c>
      <c r="C60" s="4" t="s">
        <v>35</v>
      </c>
      <c r="D60" s="70">
        <v>402.5</v>
      </c>
      <c r="E60" s="50"/>
      <c r="F60" s="50"/>
      <c r="G60" s="50"/>
      <c r="H60" s="50"/>
      <c r="I60" s="50"/>
      <c r="J60" s="50"/>
      <c r="K60" s="50"/>
      <c r="L60" s="50"/>
      <c r="M60" s="50"/>
      <c r="N60" s="4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6">
        <v>43712</v>
      </c>
      <c r="B61" s="10" t="s">
        <v>357</v>
      </c>
      <c r="C61" s="4" t="s">
        <v>31</v>
      </c>
      <c r="D61" s="70">
        <v>375.66</v>
      </c>
      <c r="E61" s="50">
        <v>375.66</v>
      </c>
      <c r="F61" s="50">
        <v>375.66</v>
      </c>
      <c r="G61" s="50">
        <v>375.66</v>
      </c>
      <c r="H61" s="50">
        <v>375.66</v>
      </c>
      <c r="I61" s="50">
        <v>375.66</v>
      </c>
      <c r="J61" s="50">
        <v>375.66</v>
      </c>
      <c r="K61" s="47"/>
      <c r="L61" s="47"/>
      <c r="M61" s="47"/>
      <c r="N61" s="4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6">
        <v>43665</v>
      </c>
      <c r="B62" s="10" t="s">
        <v>439</v>
      </c>
      <c r="C62" s="4" t="s">
        <v>23</v>
      </c>
      <c r="D62" s="70">
        <v>666.61</v>
      </c>
      <c r="E62" s="50">
        <v>666.61</v>
      </c>
      <c r="F62" s="50">
        <v>666.61</v>
      </c>
      <c r="G62" s="50">
        <v>666.61</v>
      </c>
      <c r="H62" s="50">
        <v>666.61</v>
      </c>
      <c r="I62" s="50">
        <v>666.61</v>
      </c>
      <c r="J62" s="50">
        <v>666.61</v>
      </c>
      <c r="K62" s="50">
        <v>666.61</v>
      </c>
      <c r="L62" s="50">
        <v>666.61</v>
      </c>
      <c r="M62" s="50">
        <v>666.61</v>
      </c>
      <c r="N62" s="50">
        <v>666.61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6">
        <v>43692</v>
      </c>
      <c r="B63" s="10" t="s">
        <v>440</v>
      </c>
      <c r="C63" s="4" t="s">
        <v>21</v>
      </c>
      <c r="D63" s="70">
        <v>261.3</v>
      </c>
      <c r="E63" s="50">
        <v>261.3</v>
      </c>
      <c r="F63" s="50">
        <v>261.3</v>
      </c>
      <c r="G63" s="50">
        <v>261.3</v>
      </c>
      <c r="H63" s="50">
        <v>261.3</v>
      </c>
      <c r="I63" s="50">
        <v>261.3</v>
      </c>
      <c r="J63" s="47"/>
      <c r="K63" s="47"/>
      <c r="L63" s="47"/>
      <c r="M63" s="47"/>
      <c r="N63" s="4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3" t="s">
        <v>13</v>
      </c>
      <c r="B64" s="10" t="s">
        <v>441</v>
      </c>
      <c r="C64" s="4" t="s">
        <v>15</v>
      </c>
      <c r="D64" s="70">
        <v>76.66</v>
      </c>
      <c r="E64" s="50">
        <v>76.66</v>
      </c>
      <c r="F64" s="50">
        <v>76.66</v>
      </c>
      <c r="G64" s="50">
        <v>76.66</v>
      </c>
      <c r="H64" s="50">
        <v>76.66</v>
      </c>
      <c r="I64" s="47"/>
      <c r="J64" s="47"/>
      <c r="K64" s="47"/>
      <c r="L64" s="47"/>
      <c r="M64" s="47"/>
      <c r="N64" s="4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3" t="s">
        <v>10</v>
      </c>
      <c r="B65" s="4" t="s">
        <v>442</v>
      </c>
      <c r="C65" s="4" t="s">
        <v>12</v>
      </c>
      <c r="D65" s="70">
        <v>91.66</v>
      </c>
      <c r="E65" s="50">
        <v>91.66</v>
      </c>
      <c r="F65" s="50">
        <v>91.66</v>
      </c>
      <c r="G65" s="50">
        <v>91.66</v>
      </c>
      <c r="H65" s="50">
        <v>91.66</v>
      </c>
      <c r="I65" s="47"/>
      <c r="J65" s="47"/>
      <c r="K65" s="47"/>
      <c r="L65" s="47"/>
      <c r="M65" s="47"/>
      <c r="N65" s="4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3" t="s">
        <v>3</v>
      </c>
      <c r="B66" s="4" t="s">
        <v>443</v>
      </c>
      <c r="C66" s="4" t="s">
        <v>5</v>
      </c>
      <c r="D66" s="66">
        <v>989.75</v>
      </c>
      <c r="E66" s="42">
        <v>989.75</v>
      </c>
      <c r="F66" s="42">
        <v>989.75</v>
      </c>
      <c r="G66" s="42">
        <v>989.75</v>
      </c>
      <c r="H66" s="42">
        <v>0</v>
      </c>
      <c r="I66" s="47"/>
      <c r="J66" s="47"/>
      <c r="K66" s="47"/>
      <c r="L66" s="47"/>
      <c r="M66" s="47"/>
      <c r="N66" s="4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21" t="s">
        <v>77</v>
      </c>
      <c r="B67" s="22" t="s">
        <v>361</v>
      </c>
      <c r="C67" s="22"/>
      <c r="D67" s="71">
        <f t="shared" ref="D67:N67" si="1">SUM(D48:D66)</f>
        <v>7255.9099999999989</v>
      </c>
      <c r="E67" s="71">
        <f t="shared" si="1"/>
        <v>6853.4099999999989</v>
      </c>
      <c r="F67" s="71">
        <f t="shared" si="1"/>
        <v>6071.7499999999991</v>
      </c>
      <c r="G67" s="71">
        <f t="shared" si="1"/>
        <v>5754.9999999999991</v>
      </c>
      <c r="H67" s="71">
        <f t="shared" si="1"/>
        <v>4765.2499999999991</v>
      </c>
      <c r="I67" s="71">
        <f t="shared" si="1"/>
        <v>4596.9299999999994</v>
      </c>
      <c r="J67" s="71">
        <f t="shared" si="1"/>
        <v>4335.6299999999992</v>
      </c>
      <c r="K67" s="71">
        <f t="shared" si="1"/>
        <v>3959.97</v>
      </c>
      <c r="L67" s="71">
        <f t="shared" si="1"/>
        <v>2506.88</v>
      </c>
      <c r="M67" s="71">
        <f t="shared" si="1"/>
        <v>1865.5500000000002</v>
      </c>
      <c r="N67" s="71">
        <f t="shared" si="1"/>
        <v>1865.5500000000002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24" t="s">
        <v>79</v>
      </c>
      <c r="B68" s="24" t="s">
        <v>79</v>
      </c>
      <c r="C68" s="24"/>
      <c r="D68" s="1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1" t="s">
        <v>0</v>
      </c>
      <c r="B69" s="1" t="s">
        <v>1</v>
      </c>
      <c r="C69" s="1"/>
      <c r="D69" s="72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163">
        <v>43883</v>
      </c>
      <c r="B70" s="14" t="s">
        <v>444</v>
      </c>
      <c r="C70" s="164"/>
      <c r="D70" s="73">
        <v>341</v>
      </c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163">
        <v>43882</v>
      </c>
      <c r="B71" s="14" t="s">
        <v>445</v>
      </c>
      <c r="C71" s="164"/>
      <c r="D71" s="73">
        <v>800</v>
      </c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163">
        <v>43881</v>
      </c>
      <c r="B72" s="14" t="s">
        <v>446</v>
      </c>
      <c r="C72" s="164"/>
      <c r="D72" s="73">
        <v>590.34</v>
      </c>
      <c r="E72" s="73">
        <v>590.34</v>
      </c>
      <c r="F72" s="73">
        <v>590.34</v>
      </c>
      <c r="G72" s="73"/>
      <c r="H72" s="73"/>
      <c r="I72" s="73"/>
      <c r="J72" s="73"/>
      <c r="K72" s="73"/>
      <c r="L72" s="73"/>
      <c r="M72" s="73"/>
      <c r="N72" s="7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163">
        <v>43881</v>
      </c>
      <c r="B73" s="14" t="s">
        <v>447</v>
      </c>
      <c r="C73" s="164"/>
      <c r="D73" s="73">
        <v>1052.3399999999999</v>
      </c>
      <c r="E73" s="73">
        <v>1052.3399999999999</v>
      </c>
      <c r="F73" s="73">
        <v>1052.3399999999999</v>
      </c>
      <c r="G73" s="73"/>
      <c r="H73" s="73"/>
      <c r="I73" s="73"/>
      <c r="J73" s="73"/>
      <c r="K73" s="73"/>
      <c r="L73" s="73"/>
      <c r="M73" s="73"/>
      <c r="N73" s="7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163">
        <v>43879</v>
      </c>
      <c r="B74" s="14" t="s">
        <v>448</v>
      </c>
      <c r="C74" s="164"/>
      <c r="D74" s="73">
        <v>623.34</v>
      </c>
      <c r="E74" s="73">
        <v>623.34</v>
      </c>
      <c r="F74" s="73">
        <v>623.34</v>
      </c>
      <c r="G74" s="73"/>
      <c r="H74" s="73"/>
      <c r="I74" s="73"/>
      <c r="J74" s="73"/>
      <c r="K74" s="73"/>
      <c r="L74" s="73"/>
      <c r="M74" s="73"/>
      <c r="N74" s="7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163">
        <v>43873</v>
      </c>
      <c r="B75" s="14" t="s">
        <v>449</v>
      </c>
      <c r="C75" s="164"/>
      <c r="D75" s="73">
        <v>-357.23</v>
      </c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163">
        <v>43873</v>
      </c>
      <c r="B76" s="14" t="s">
        <v>450</v>
      </c>
      <c r="C76" s="164"/>
      <c r="D76" s="73">
        <v>893.09</v>
      </c>
      <c r="E76" s="73">
        <v>893.09</v>
      </c>
      <c r="F76" s="73"/>
      <c r="G76" s="73"/>
      <c r="H76" s="73"/>
      <c r="I76" s="73"/>
      <c r="J76" s="73"/>
      <c r="K76" s="73"/>
      <c r="L76" s="73"/>
      <c r="M76" s="73"/>
      <c r="N76" s="7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163">
        <v>43869</v>
      </c>
      <c r="B77" s="14" t="s">
        <v>451</v>
      </c>
      <c r="C77" s="164"/>
      <c r="D77" s="73">
        <v>660</v>
      </c>
      <c r="E77" s="73">
        <v>660</v>
      </c>
      <c r="F77" s="73">
        <v>660</v>
      </c>
      <c r="G77" s="73"/>
      <c r="H77" s="73"/>
      <c r="I77" s="73"/>
      <c r="J77" s="73"/>
      <c r="K77" s="73"/>
      <c r="L77" s="73"/>
      <c r="M77" s="73"/>
      <c r="N77" s="7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163">
        <v>43869</v>
      </c>
      <c r="B78" s="14" t="s">
        <v>452</v>
      </c>
      <c r="C78" s="164"/>
      <c r="D78" s="73">
        <v>762.96</v>
      </c>
      <c r="E78" s="73">
        <v>762.96</v>
      </c>
      <c r="F78" s="73">
        <v>762.96</v>
      </c>
      <c r="G78" s="73"/>
      <c r="H78" s="73"/>
      <c r="I78" s="73"/>
      <c r="J78" s="73"/>
      <c r="K78" s="73"/>
      <c r="L78" s="73"/>
      <c r="M78" s="73"/>
      <c r="N78" s="7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163">
        <v>43869</v>
      </c>
      <c r="B79" s="14" t="s">
        <v>453</v>
      </c>
      <c r="C79" s="164"/>
      <c r="D79" s="73">
        <v>968</v>
      </c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163">
        <v>43847</v>
      </c>
      <c r="B80" s="14" t="s">
        <v>454</v>
      </c>
      <c r="C80" s="164"/>
      <c r="D80" s="73">
        <v>696.33</v>
      </c>
      <c r="E80" s="73">
        <v>696.35</v>
      </c>
      <c r="F80" s="73">
        <v>696.35</v>
      </c>
      <c r="G80" s="73">
        <v>696.35</v>
      </c>
      <c r="H80" s="73">
        <v>696.35</v>
      </c>
      <c r="I80" s="75"/>
      <c r="J80" s="75"/>
      <c r="K80" s="75"/>
      <c r="L80" s="75"/>
      <c r="M80" s="75"/>
      <c r="N80" s="75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163">
        <v>43829</v>
      </c>
      <c r="B81" s="14" t="s">
        <v>455</v>
      </c>
      <c r="C81" s="164"/>
      <c r="D81" s="73">
        <v>696.66</v>
      </c>
      <c r="E81" s="73">
        <v>696.66</v>
      </c>
      <c r="F81" s="75"/>
      <c r="G81" s="75"/>
      <c r="H81" s="75"/>
      <c r="I81" s="75"/>
      <c r="J81" s="75"/>
      <c r="K81" s="75"/>
      <c r="L81" s="75"/>
      <c r="M81" s="75"/>
      <c r="N81" s="75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154">
        <v>43820</v>
      </c>
      <c r="B82" s="28" t="s">
        <v>456</v>
      </c>
      <c r="C82" s="155" t="s">
        <v>281</v>
      </c>
      <c r="D82" s="73">
        <v>615.83000000000004</v>
      </c>
      <c r="E82" s="73">
        <v>615.87</v>
      </c>
      <c r="F82" s="73">
        <v>615.87</v>
      </c>
      <c r="G82" s="73">
        <v>615.87</v>
      </c>
      <c r="H82" s="73">
        <v>615.87</v>
      </c>
      <c r="I82" s="73">
        <v>615.87</v>
      </c>
      <c r="J82" s="73">
        <v>615.87</v>
      </c>
      <c r="K82" s="73">
        <v>615.87</v>
      </c>
      <c r="L82" s="73">
        <v>615.87</v>
      </c>
      <c r="M82" s="73">
        <v>615.87</v>
      </c>
      <c r="N82" s="73">
        <v>0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21" t="s">
        <v>282</v>
      </c>
      <c r="B83" s="22" t="s">
        <v>99</v>
      </c>
      <c r="C83" s="22"/>
      <c r="D83" s="59">
        <f t="shared" ref="D83:N83" si="2">SUM(D70:D82)</f>
        <v>8342.6600000000017</v>
      </c>
      <c r="E83" s="59">
        <f t="shared" si="2"/>
        <v>6590.95</v>
      </c>
      <c r="F83" s="59">
        <f t="shared" si="2"/>
        <v>5001.2</v>
      </c>
      <c r="G83" s="59">
        <f t="shared" si="2"/>
        <v>1312.22</v>
      </c>
      <c r="H83" s="59">
        <f t="shared" si="2"/>
        <v>1312.22</v>
      </c>
      <c r="I83" s="59">
        <f t="shared" si="2"/>
        <v>615.87</v>
      </c>
      <c r="J83" s="59">
        <f t="shared" si="2"/>
        <v>615.87</v>
      </c>
      <c r="K83" s="59">
        <f t="shared" si="2"/>
        <v>615.87</v>
      </c>
      <c r="L83" s="59">
        <f t="shared" si="2"/>
        <v>615.87</v>
      </c>
      <c r="M83" s="59">
        <f t="shared" si="2"/>
        <v>615.87</v>
      </c>
      <c r="N83" s="59">
        <f t="shared" si="2"/>
        <v>0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62"/>
      <c r="B84" s="62"/>
      <c r="C84" s="62"/>
      <c r="D84" s="1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1" t="s">
        <v>0</v>
      </c>
      <c r="B85" s="1" t="s">
        <v>1</v>
      </c>
      <c r="C85" s="1"/>
      <c r="D85" s="72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54">
        <v>43878</v>
      </c>
      <c r="B86" s="57" t="s">
        <v>457</v>
      </c>
      <c r="C86" s="57"/>
      <c r="D86" s="65">
        <v>529.28</v>
      </c>
      <c r="E86" s="65">
        <v>529.28</v>
      </c>
      <c r="F86" s="65">
        <v>529.28</v>
      </c>
      <c r="G86" s="65">
        <v>529.28</v>
      </c>
      <c r="H86" s="65">
        <v>529.28</v>
      </c>
      <c r="I86" s="65">
        <v>529.28</v>
      </c>
      <c r="J86" s="65">
        <v>529.28</v>
      </c>
      <c r="K86" s="65">
        <v>529.28</v>
      </c>
      <c r="L86" s="65">
        <v>529.28</v>
      </c>
      <c r="M86" s="65">
        <v>529.28</v>
      </c>
      <c r="N86" s="65">
        <v>529.28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54">
        <v>43861</v>
      </c>
      <c r="B87" s="57" t="s">
        <v>458</v>
      </c>
      <c r="C87" s="57"/>
      <c r="D87" s="65">
        <v>143</v>
      </c>
      <c r="E87" s="65">
        <v>143</v>
      </c>
      <c r="F87" s="65">
        <v>143</v>
      </c>
      <c r="G87" s="65"/>
      <c r="H87" s="65"/>
      <c r="I87" s="64"/>
      <c r="J87" s="64"/>
      <c r="K87" s="64"/>
      <c r="L87" s="64"/>
      <c r="M87" s="64"/>
      <c r="N87" s="6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6">
        <v>43855</v>
      </c>
      <c r="B88" s="7" t="s">
        <v>459</v>
      </c>
      <c r="C88" s="7"/>
      <c r="D88" s="68">
        <v>200.68</v>
      </c>
      <c r="E88" s="68">
        <v>200.68</v>
      </c>
      <c r="F88" s="68"/>
      <c r="G88" s="68"/>
      <c r="H88" s="68"/>
      <c r="I88" s="47"/>
      <c r="J88" s="47"/>
      <c r="K88" s="47"/>
      <c r="L88" s="47"/>
      <c r="M88" s="47"/>
      <c r="N88" s="4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54">
        <v>43829</v>
      </c>
      <c r="B89" s="57" t="s">
        <v>460</v>
      </c>
      <c r="C89" s="57"/>
      <c r="D89" s="65">
        <v>73.33</v>
      </c>
      <c r="E89" s="65">
        <v>73.33</v>
      </c>
      <c r="F89" s="65">
        <v>73.37</v>
      </c>
      <c r="G89" s="65">
        <v>73.37</v>
      </c>
      <c r="H89" s="65">
        <v>73.37</v>
      </c>
      <c r="I89" s="65">
        <v>73.37</v>
      </c>
      <c r="J89" s="65">
        <v>73.37</v>
      </c>
      <c r="K89" s="65">
        <v>73.37</v>
      </c>
      <c r="L89" s="65">
        <v>73.37</v>
      </c>
      <c r="M89" s="65">
        <v>73.37</v>
      </c>
      <c r="N89" s="65">
        <v>73.37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54">
        <v>43829</v>
      </c>
      <c r="B90" s="57" t="s">
        <v>461</v>
      </c>
      <c r="C90" s="57"/>
      <c r="D90" s="65">
        <v>171</v>
      </c>
      <c r="E90" s="65">
        <v>171</v>
      </c>
      <c r="F90" s="65">
        <v>171</v>
      </c>
      <c r="G90" s="65">
        <v>171</v>
      </c>
      <c r="H90" s="65">
        <v>171</v>
      </c>
      <c r="I90" s="64"/>
      <c r="J90" s="64"/>
      <c r="K90" s="64"/>
      <c r="L90" s="64"/>
      <c r="M90" s="64"/>
      <c r="N90" s="6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43" t="s">
        <v>212</v>
      </c>
      <c r="B91" s="44" t="s">
        <v>462</v>
      </c>
      <c r="C91" s="64" t="s">
        <v>463</v>
      </c>
      <c r="D91" s="65">
        <v>740.83</v>
      </c>
      <c r="E91" s="65"/>
      <c r="F91" s="65"/>
      <c r="G91" s="65"/>
      <c r="H91" s="65"/>
      <c r="I91" s="64"/>
      <c r="J91" s="64"/>
      <c r="K91" s="64"/>
      <c r="L91" s="64"/>
      <c r="M91" s="64"/>
      <c r="N91" s="6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43" t="s">
        <v>212</v>
      </c>
      <c r="B92" s="44" t="s">
        <v>464</v>
      </c>
      <c r="C92" s="46" t="s">
        <v>376</v>
      </c>
      <c r="D92" s="65">
        <v>698.75</v>
      </c>
      <c r="E92" s="65"/>
      <c r="F92" s="65"/>
      <c r="G92" s="65"/>
      <c r="H92" s="65"/>
      <c r="I92" s="64"/>
      <c r="J92" s="64"/>
      <c r="K92" s="64"/>
      <c r="L92" s="64"/>
      <c r="M92" s="64"/>
      <c r="N92" s="6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160">
        <v>43760</v>
      </c>
      <c r="B93" s="161" t="s">
        <v>465</v>
      </c>
      <c r="C93" s="161"/>
      <c r="D93" s="65">
        <v>215.83</v>
      </c>
      <c r="E93" s="65">
        <v>215.83</v>
      </c>
      <c r="F93" s="65"/>
      <c r="G93" s="65"/>
      <c r="H93" s="65"/>
      <c r="I93" s="65"/>
      <c r="J93" s="65"/>
      <c r="K93" s="65"/>
      <c r="L93" s="65"/>
      <c r="M93" s="65"/>
      <c r="N93" s="6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21" t="s">
        <v>86</v>
      </c>
      <c r="B94" s="22" t="s">
        <v>87</v>
      </c>
      <c r="C94" s="22"/>
      <c r="D94" s="167">
        <f t="shared" ref="D94:N94" si="3">SUM(D86:D93)</f>
        <v>2772.7</v>
      </c>
      <c r="E94" s="167">
        <f t="shared" si="3"/>
        <v>1333.12</v>
      </c>
      <c r="F94" s="167">
        <f t="shared" si="3"/>
        <v>916.65</v>
      </c>
      <c r="G94" s="167">
        <f t="shared" si="3"/>
        <v>773.65</v>
      </c>
      <c r="H94" s="167">
        <f t="shared" si="3"/>
        <v>773.65</v>
      </c>
      <c r="I94" s="167">
        <f t="shared" si="3"/>
        <v>602.65</v>
      </c>
      <c r="J94" s="167">
        <f t="shared" si="3"/>
        <v>602.65</v>
      </c>
      <c r="K94" s="167">
        <f t="shared" si="3"/>
        <v>602.65</v>
      </c>
      <c r="L94" s="167">
        <f t="shared" si="3"/>
        <v>602.65</v>
      </c>
      <c r="M94" s="167">
        <f t="shared" si="3"/>
        <v>602.65</v>
      </c>
      <c r="N94" s="167">
        <f t="shared" si="3"/>
        <v>602.65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24" t="s">
        <v>79</v>
      </c>
      <c r="B95" s="24" t="s">
        <v>79</v>
      </c>
      <c r="C95" s="24"/>
      <c r="D95" s="1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1" t="s">
        <v>0</v>
      </c>
      <c r="B96" s="1" t="s">
        <v>1</v>
      </c>
      <c r="C96" s="1" t="s">
        <v>1</v>
      </c>
      <c r="D96" s="72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27" t="s">
        <v>215</v>
      </c>
      <c r="B97" s="28" t="s">
        <v>378</v>
      </c>
      <c r="C97" s="14"/>
      <c r="D97" s="37">
        <v>840</v>
      </c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27" t="s">
        <v>231</v>
      </c>
      <c r="B98" s="28" t="s">
        <v>466</v>
      </c>
      <c r="C98" s="14"/>
      <c r="D98" s="37">
        <v>245</v>
      </c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27" t="s">
        <v>90</v>
      </c>
      <c r="B99" s="30" t="s">
        <v>467</v>
      </c>
      <c r="C99" s="30" t="s">
        <v>92</v>
      </c>
      <c r="D99" s="37">
        <v>816.61</v>
      </c>
      <c r="E99" s="37">
        <v>816.61</v>
      </c>
      <c r="F99" s="37">
        <v>816.61</v>
      </c>
      <c r="G99" s="37">
        <v>816.61</v>
      </c>
      <c r="H99" s="37">
        <v>816.61</v>
      </c>
      <c r="I99" s="37">
        <v>816.61</v>
      </c>
      <c r="J99" s="37">
        <v>816.61</v>
      </c>
      <c r="K99" s="37">
        <v>816.61</v>
      </c>
      <c r="L99" s="37">
        <v>816.61</v>
      </c>
      <c r="M99" s="37">
        <v>816.61</v>
      </c>
      <c r="N99" s="37">
        <v>816.61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21" t="s">
        <v>98</v>
      </c>
      <c r="B100" s="22" t="s">
        <v>381</v>
      </c>
      <c r="C100" s="22"/>
      <c r="D100" s="71">
        <f t="shared" ref="D100:N100" si="4">SUM(D97:D99)</f>
        <v>1901.6100000000001</v>
      </c>
      <c r="E100" s="71">
        <f t="shared" si="4"/>
        <v>816.61</v>
      </c>
      <c r="F100" s="71">
        <f t="shared" si="4"/>
        <v>816.61</v>
      </c>
      <c r="G100" s="71">
        <f t="shared" si="4"/>
        <v>816.61</v>
      </c>
      <c r="H100" s="71">
        <f t="shared" si="4"/>
        <v>816.61</v>
      </c>
      <c r="I100" s="71">
        <f t="shared" si="4"/>
        <v>816.61</v>
      </c>
      <c r="J100" s="71">
        <f t="shared" si="4"/>
        <v>816.61</v>
      </c>
      <c r="K100" s="71">
        <f t="shared" si="4"/>
        <v>816.61</v>
      </c>
      <c r="L100" s="71">
        <f t="shared" si="4"/>
        <v>816.61</v>
      </c>
      <c r="M100" s="71">
        <f t="shared" si="4"/>
        <v>816.61</v>
      </c>
      <c r="N100" s="71">
        <f t="shared" si="4"/>
        <v>816.61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24" t="s">
        <v>79</v>
      </c>
      <c r="B101" s="24" t="s">
        <v>79</v>
      </c>
      <c r="C101" s="24"/>
      <c r="D101" s="1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1" t="s">
        <v>0</v>
      </c>
      <c r="B102" s="1" t="s">
        <v>1</v>
      </c>
      <c r="C102" s="1"/>
      <c r="D102" s="72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54">
        <v>43862</v>
      </c>
      <c r="B103" s="44" t="s">
        <v>468</v>
      </c>
      <c r="C103" s="44"/>
      <c r="D103" s="45">
        <v>851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54">
        <v>43715</v>
      </c>
      <c r="B104" s="55" t="s">
        <v>469</v>
      </c>
      <c r="C104" s="55"/>
      <c r="D104" s="45">
        <v>515</v>
      </c>
      <c r="E104" s="45">
        <v>515</v>
      </c>
      <c r="F104" s="45">
        <v>515</v>
      </c>
      <c r="G104" s="45">
        <v>515</v>
      </c>
      <c r="H104" s="45">
        <v>515</v>
      </c>
      <c r="I104" s="45">
        <v>515</v>
      </c>
      <c r="J104" s="45">
        <v>515</v>
      </c>
      <c r="K104" s="45"/>
      <c r="L104" s="45"/>
      <c r="M104" s="45"/>
      <c r="N104" s="45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54">
        <v>43715</v>
      </c>
      <c r="B105" s="57" t="s">
        <v>470</v>
      </c>
      <c r="C105" s="57"/>
      <c r="D105" s="45">
        <v>1788.33</v>
      </c>
      <c r="E105" s="45">
        <v>1788.33</v>
      </c>
      <c r="F105" s="45">
        <v>1788.33</v>
      </c>
      <c r="G105" s="45">
        <v>1788.33</v>
      </c>
      <c r="H105" s="45">
        <v>1788.33</v>
      </c>
      <c r="I105" s="45">
        <v>1788.33</v>
      </c>
      <c r="J105" s="45">
        <v>1788.33</v>
      </c>
      <c r="K105" s="45"/>
      <c r="L105" s="45"/>
      <c r="M105" s="45"/>
      <c r="N105" s="45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21" t="s">
        <v>104</v>
      </c>
      <c r="B106" s="22" t="s">
        <v>105</v>
      </c>
      <c r="C106" s="22"/>
      <c r="D106" s="59">
        <f t="shared" ref="D106:N106" si="5">SUM(D103:D105)</f>
        <v>3154.33</v>
      </c>
      <c r="E106" s="59">
        <f t="shared" si="5"/>
        <v>2303.33</v>
      </c>
      <c r="F106" s="59">
        <f t="shared" si="5"/>
        <v>2303.33</v>
      </c>
      <c r="G106" s="59">
        <f t="shared" si="5"/>
        <v>2303.33</v>
      </c>
      <c r="H106" s="59">
        <f t="shared" si="5"/>
        <v>2303.33</v>
      </c>
      <c r="I106" s="59">
        <f t="shared" si="5"/>
        <v>2303.33</v>
      </c>
      <c r="J106" s="59">
        <f t="shared" si="5"/>
        <v>2303.33</v>
      </c>
      <c r="K106" s="59">
        <f t="shared" si="5"/>
        <v>0</v>
      </c>
      <c r="L106" s="59">
        <f t="shared" si="5"/>
        <v>0</v>
      </c>
      <c r="M106" s="59">
        <f t="shared" si="5"/>
        <v>0</v>
      </c>
      <c r="N106" s="59">
        <f t="shared" si="5"/>
        <v>0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2"/>
      <c r="B107" s="2"/>
      <c r="C107" s="2"/>
      <c r="D107" s="1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1" t="s">
        <v>0</v>
      </c>
      <c r="B108" s="1" t="s">
        <v>1</v>
      </c>
      <c r="C108" s="1"/>
      <c r="D108" s="72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1"/>
      <c r="B109" s="11" t="s">
        <v>194</v>
      </c>
      <c r="C109" s="1"/>
      <c r="D109" s="76">
        <v>13735.98</v>
      </c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6"/>
      <c r="B110" s="11" t="s">
        <v>106</v>
      </c>
      <c r="C110" s="11"/>
      <c r="D110" s="76">
        <v>855.01</v>
      </c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6"/>
      <c r="B111" s="11" t="s">
        <v>195</v>
      </c>
      <c r="C111" s="11"/>
      <c r="D111" s="76">
        <v>482.97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6"/>
      <c r="B112" s="11" t="s">
        <v>196</v>
      </c>
      <c r="C112" s="11"/>
      <c r="D112" s="76">
        <v>101.42</v>
      </c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6"/>
      <c r="B113" s="11" t="s">
        <v>385</v>
      </c>
      <c r="C113" s="11"/>
      <c r="D113" s="76">
        <v>41.44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6"/>
      <c r="B114" s="11" t="s">
        <v>107</v>
      </c>
      <c r="C114" s="11"/>
      <c r="D114" s="76">
        <v>108.78</v>
      </c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1"/>
      <c r="B115" s="22" t="s">
        <v>108</v>
      </c>
      <c r="C115" s="22"/>
      <c r="D115" s="59">
        <f t="shared" ref="D115:N115" si="6">SUM(D109:D114)</f>
        <v>15325.6</v>
      </c>
      <c r="E115" s="59">
        <f t="shared" si="6"/>
        <v>0</v>
      </c>
      <c r="F115" s="59">
        <f t="shared" si="6"/>
        <v>0</v>
      </c>
      <c r="G115" s="59">
        <f t="shared" si="6"/>
        <v>0</v>
      </c>
      <c r="H115" s="59">
        <f t="shared" si="6"/>
        <v>0</v>
      </c>
      <c r="I115" s="59">
        <f t="shared" si="6"/>
        <v>0</v>
      </c>
      <c r="J115" s="59">
        <f t="shared" si="6"/>
        <v>0</v>
      </c>
      <c r="K115" s="59">
        <f t="shared" si="6"/>
        <v>0</v>
      </c>
      <c r="L115" s="59">
        <f t="shared" si="6"/>
        <v>0</v>
      </c>
      <c r="M115" s="59">
        <f t="shared" si="6"/>
        <v>0</v>
      </c>
      <c r="N115" s="59">
        <f t="shared" si="6"/>
        <v>0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/>
      <c r="C116" s="2"/>
      <c r="D116" s="1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38" t="s">
        <v>109</v>
      </c>
      <c r="D117" s="60">
        <f t="shared" ref="D117:N117" si="7">D67+D83+D94+D100+D106+D115+D45</f>
        <v>69302.73000000001</v>
      </c>
      <c r="E117" s="60">
        <f t="shared" si="7"/>
        <v>28963.859999999997</v>
      </c>
      <c r="F117" s="60">
        <f t="shared" si="7"/>
        <v>24526.729999999996</v>
      </c>
      <c r="G117" s="60">
        <f t="shared" si="7"/>
        <v>19617.089999999997</v>
      </c>
      <c r="H117" s="60">
        <f t="shared" si="7"/>
        <v>18319.339999999997</v>
      </c>
      <c r="I117" s="60">
        <f t="shared" si="7"/>
        <v>16362.47</v>
      </c>
      <c r="J117" s="60">
        <f t="shared" si="7"/>
        <v>16101.169999999998</v>
      </c>
      <c r="K117" s="60">
        <f t="shared" si="7"/>
        <v>13422.18</v>
      </c>
      <c r="L117" s="60">
        <f t="shared" si="7"/>
        <v>11969.09</v>
      </c>
      <c r="M117" s="60">
        <f t="shared" si="7"/>
        <v>11292.619999999999</v>
      </c>
      <c r="N117" s="60">
        <f t="shared" si="7"/>
        <v>9467.75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 t="s">
        <v>110</v>
      </c>
      <c r="C119" s="2"/>
      <c r="D119" s="58">
        <f>D86+D87+D89+D90++D92+D93+D104+D105</f>
        <v>4134.5200000000004</v>
      </c>
      <c r="E119" s="58">
        <f t="shared" ref="E119:N119" si="8">E86+E87+E89+E90++E92+E93+E106</f>
        <v>3435.77</v>
      </c>
      <c r="F119" s="58">
        <f t="shared" si="8"/>
        <v>3219.98</v>
      </c>
      <c r="G119" s="58">
        <f t="shared" si="8"/>
        <v>3076.98</v>
      </c>
      <c r="H119" s="58">
        <f t="shared" si="8"/>
        <v>3076.98</v>
      </c>
      <c r="I119" s="58">
        <f t="shared" si="8"/>
        <v>2905.98</v>
      </c>
      <c r="J119" s="58">
        <f t="shared" si="8"/>
        <v>2905.98</v>
      </c>
      <c r="K119" s="58">
        <f t="shared" si="8"/>
        <v>602.65</v>
      </c>
      <c r="L119" s="58">
        <f t="shared" si="8"/>
        <v>602.65</v>
      </c>
      <c r="M119" s="58">
        <f t="shared" si="8"/>
        <v>602.65</v>
      </c>
      <c r="N119" s="58">
        <f t="shared" si="8"/>
        <v>602.65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 t="s">
        <v>111</v>
      </c>
      <c r="C120" s="2"/>
      <c r="D120" s="49">
        <f t="shared" ref="D120:N120" si="9">D58+D83+D100</f>
        <v>10843.270000000002</v>
      </c>
      <c r="E120" s="49">
        <f t="shared" si="9"/>
        <v>8006.5599999999995</v>
      </c>
      <c r="F120" s="49">
        <f t="shared" si="9"/>
        <v>6416.8099999999995</v>
      </c>
      <c r="G120" s="49">
        <f t="shared" si="9"/>
        <v>2727.83</v>
      </c>
      <c r="H120" s="49">
        <f t="shared" si="9"/>
        <v>2727.83</v>
      </c>
      <c r="I120" s="49">
        <f t="shared" si="9"/>
        <v>2031.48</v>
      </c>
      <c r="J120" s="49">
        <f t="shared" si="9"/>
        <v>2031.48</v>
      </c>
      <c r="K120" s="49">
        <f t="shared" si="9"/>
        <v>2031.48</v>
      </c>
      <c r="L120" s="49">
        <f t="shared" si="9"/>
        <v>2031.48</v>
      </c>
      <c r="M120" s="49">
        <f t="shared" si="9"/>
        <v>2031.48</v>
      </c>
      <c r="N120" s="49">
        <f t="shared" si="9"/>
        <v>1415.6100000000001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40" t="s">
        <v>112</v>
      </c>
      <c r="D122" s="61">
        <f t="shared" ref="D122:N122" si="10">D117-D119-D120</f>
        <v>54324.94</v>
      </c>
      <c r="E122" s="61">
        <f t="shared" si="10"/>
        <v>17521.53</v>
      </c>
      <c r="F122" s="61">
        <f t="shared" si="10"/>
        <v>14889.939999999997</v>
      </c>
      <c r="G122" s="61">
        <f t="shared" si="10"/>
        <v>13812.279999999997</v>
      </c>
      <c r="H122" s="61">
        <f t="shared" si="10"/>
        <v>12514.529999999997</v>
      </c>
      <c r="I122" s="61">
        <f t="shared" si="10"/>
        <v>11425.01</v>
      </c>
      <c r="J122" s="61">
        <f t="shared" si="10"/>
        <v>11163.71</v>
      </c>
      <c r="K122" s="61">
        <f t="shared" si="10"/>
        <v>10788.050000000001</v>
      </c>
      <c r="L122" s="61">
        <f t="shared" si="10"/>
        <v>9334.9600000000009</v>
      </c>
      <c r="M122" s="61">
        <f t="shared" si="10"/>
        <v>8658.49</v>
      </c>
      <c r="N122" s="61">
        <f t="shared" si="10"/>
        <v>7449.49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/>
    <row r="324" spans="1:26" ht="15.75" customHeight="1" x14ac:dyDescent="0.2"/>
    <row r="325" spans="1:26" ht="15.75" customHeight="1" x14ac:dyDescent="0.2"/>
    <row r="326" spans="1:26" ht="15.75" customHeight="1" x14ac:dyDescent="0.2"/>
    <row r="327" spans="1:26" ht="15.75" customHeight="1" x14ac:dyDescent="0.2"/>
    <row r="328" spans="1:26" ht="15.75" customHeight="1" x14ac:dyDescent="0.2"/>
    <row r="329" spans="1:26" ht="15.75" customHeight="1" x14ac:dyDescent="0.2"/>
    <row r="330" spans="1:26" ht="15.75" customHeight="1" x14ac:dyDescent="0.2"/>
    <row r="331" spans="1:26" ht="15.75" customHeight="1" x14ac:dyDescent="0.2"/>
    <row r="332" spans="1:26" ht="15.75" customHeight="1" x14ac:dyDescent="0.2"/>
    <row r="333" spans="1:26" ht="15.75" customHeight="1" x14ac:dyDescent="0.2"/>
    <row r="334" spans="1:26" ht="15.75" customHeight="1" x14ac:dyDescent="0.2"/>
    <row r="335" spans="1:26" ht="15.75" customHeight="1" x14ac:dyDescent="0.2"/>
    <row r="336" spans="1:2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10" width="12" customWidth="1"/>
    <col min="11" max="13" width="10.625" customWidth="1"/>
    <col min="14" max="26" width="8" customWidth="1"/>
  </cols>
  <sheetData>
    <row r="1" spans="1:26" ht="13.5" customHeight="1" x14ac:dyDescent="0.2">
      <c r="A1" s="1" t="s">
        <v>0</v>
      </c>
      <c r="B1" s="1" t="s">
        <v>113</v>
      </c>
      <c r="C1" s="1" t="s">
        <v>1</v>
      </c>
      <c r="D1" s="41" t="s">
        <v>298</v>
      </c>
      <c r="E1" s="41" t="s">
        <v>299</v>
      </c>
      <c r="F1" s="41" t="s">
        <v>300</v>
      </c>
      <c r="G1" s="41" t="s">
        <v>301</v>
      </c>
      <c r="H1" s="41" t="s">
        <v>302</v>
      </c>
      <c r="I1" s="41" t="s">
        <v>303</v>
      </c>
      <c r="J1" s="41" t="s">
        <v>304</v>
      </c>
      <c r="K1" s="41" t="s">
        <v>2</v>
      </c>
      <c r="L1" s="41" t="s">
        <v>114</v>
      </c>
      <c r="M1" s="41" t="s">
        <v>197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">
      <c r="A2" s="6">
        <v>43900</v>
      </c>
      <c r="B2" s="4" t="s">
        <v>471</v>
      </c>
      <c r="C2" s="47"/>
      <c r="D2" s="66">
        <v>-94.95</v>
      </c>
      <c r="E2" s="42"/>
      <c r="F2" s="42"/>
      <c r="G2" s="42"/>
      <c r="H2" s="42"/>
      <c r="I2" s="42"/>
      <c r="J2" s="42"/>
      <c r="K2" s="42"/>
      <c r="L2" s="42"/>
      <c r="M2" s="4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">
      <c r="A3" s="6">
        <v>43900</v>
      </c>
      <c r="B3" s="4" t="s">
        <v>150</v>
      </c>
      <c r="C3" s="47"/>
      <c r="D3" s="66">
        <v>474.75</v>
      </c>
      <c r="E3" s="42"/>
      <c r="F3" s="42"/>
      <c r="G3" s="42"/>
      <c r="H3" s="42"/>
      <c r="I3" s="42"/>
      <c r="J3" s="42"/>
      <c r="K3" s="42"/>
      <c r="L3" s="42"/>
      <c r="M3" s="4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">
      <c r="A4" s="6">
        <v>43893</v>
      </c>
      <c r="B4" s="4" t="s">
        <v>472</v>
      </c>
      <c r="C4" s="47"/>
      <c r="D4" s="66">
        <v>-103.5</v>
      </c>
      <c r="E4" s="42"/>
      <c r="F4" s="42"/>
      <c r="G4" s="42"/>
      <c r="H4" s="42"/>
      <c r="I4" s="42"/>
      <c r="J4" s="42"/>
      <c r="K4" s="42"/>
      <c r="L4" s="42"/>
      <c r="M4" s="4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6">
        <v>43893</v>
      </c>
      <c r="B5" s="4" t="s">
        <v>473</v>
      </c>
      <c r="C5" s="47"/>
      <c r="D5" s="66">
        <v>517.5</v>
      </c>
      <c r="E5" s="42"/>
      <c r="F5" s="42"/>
      <c r="G5" s="42"/>
      <c r="H5" s="42"/>
      <c r="I5" s="42"/>
      <c r="J5" s="42"/>
      <c r="K5" s="42"/>
      <c r="L5" s="42"/>
      <c r="M5" s="4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6">
        <v>43890</v>
      </c>
      <c r="B6" s="4" t="s">
        <v>74</v>
      </c>
      <c r="C6" s="47" t="s">
        <v>474</v>
      </c>
      <c r="D6" s="66">
        <v>2411.73</v>
      </c>
      <c r="E6" s="42"/>
      <c r="F6" s="42"/>
      <c r="G6" s="42"/>
      <c r="H6" s="42"/>
      <c r="I6" s="42"/>
      <c r="J6" s="42"/>
      <c r="K6" s="42"/>
      <c r="L6" s="42"/>
      <c r="M6" s="4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">
      <c r="A7" s="6">
        <v>43890</v>
      </c>
      <c r="B7" s="4" t="s">
        <v>74</v>
      </c>
      <c r="C7" s="47" t="s">
        <v>474</v>
      </c>
      <c r="D7" s="66">
        <v>597</v>
      </c>
      <c r="E7" s="42"/>
      <c r="F7" s="42"/>
      <c r="G7" s="42"/>
      <c r="H7" s="42"/>
      <c r="I7" s="42"/>
      <c r="J7" s="42"/>
      <c r="K7" s="42"/>
      <c r="L7" s="42"/>
      <c r="M7" s="4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">
      <c r="A8" s="6">
        <v>43884</v>
      </c>
      <c r="B8" s="4" t="s">
        <v>475</v>
      </c>
      <c r="C8" s="47" t="s">
        <v>391</v>
      </c>
      <c r="D8" s="66">
        <v>165</v>
      </c>
      <c r="E8" s="42">
        <v>165</v>
      </c>
      <c r="F8" s="42"/>
      <c r="G8" s="42"/>
      <c r="H8" s="42"/>
      <c r="I8" s="42"/>
      <c r="J8" s="42"/>
      <c r="K8" s="42"/>
      <c r="L8" s="42"/>
      <c r="M8" s="4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">
      <c r="A9" s="6">
        <v>43880</v>
      </c>
      <c r="B9" s="4" t="s">
        <v>476</v>
      </c>
      <c r="C9" s="47"/>
      <c r="D9" s="66">
        <v>366.1</v>
      </c>
      <c r="E9" s="42"/>
      <c r="F9" s="42"/>
      <c r="G9" s="42"/>
      <c r="H9" s="42"/>
      <c r="I9" s="42"/>
      <c r="J9" s="42"/>
      <c r="K9" s="42"/>
      <c r="L9" s="42"/>
      <c r="M9" s="4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6">
        <v>43869</v>
      </c>
      <c r="B10" s="4" t="s">
        <v>337</v>
      </c>
      <c r="C10" s="47"/>
      <c r="D10" s="66">
        <v>300.55</v>
      </c>
      <c r="E10" s="42">
        <v>300.57</v>
      </c>
      <c r="F10" s="42"/>
      <c r="G10" s="42"/>
      <c r="H10" s="42"/>
      <c r="I10" s="42"/>
      <c r="J10" s="42"/>
      <c r="K10" s="42"/>
      <c r="L10" s="42"/>
      <c r="M10" s="4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A11" s="6">
        <v>43865</v>
      </c>
      <c r="B11" s="4" t="s">
        <v>477</v>
      </c>
      <c r="C11" s="47" t="s">
        <v>403</v>
      </c>
      <c r="D11" s="66">
        <v>594.08000000000004</v>
      </c>
      <c r="E11" s="42">
        <v>594.12</v>
      </c>
      <c r="F11" s="42">
        <v>594.12</v>
      </c>
      <c r="G11" s="42">
        <v>594.12</v>
      </c>
      <c r="H11" s="42">
        <v>594.12</v>
      </c>
      <c r="I11" s="42">
        <v>594.12</v>
      </c>
      <c r="J11" s="42">
        <v>594.12</v>
      </c>
      <c r="K11" s="42">
        <v>594.12</v>
      </c>
      <c r="L11" s="42">
        <v>594.12</v>
      </c>
      <c r="M11" s="42">
        <v>594.12</v>
      </c>
      <c r="N11" s="42">
        <v>594.12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">
      <c r="A12" s="6">
        <v>43863</v>
      </c>
      <c r="B12" s="4" t="s">
        <v>478</v>
      </c>
      <c r="C12" s="47"/>
      <c r="D12" s="66">
        <v>61.66</v>
      </c>
      <c r="E12" s="42">
        <v>61.66</v>
      </c>
      <c r="F12" s="42">
        <v>61.66</v>
      </c>
      <c r="G12" s="42">
        <v>61.66</v>
      </c>
      <c r="H12" s="42">
        <v>61.66</v>
      </c>
      <c r="I12" s="42">
        <v>61.66</v>
      </c>
      <c r="J12" s="42">
        <v>61.66</v>
      </c>
      <c r="K12" s="42">
        <v>61.66</v>
      </c>
      <c r="L12" s="42">
        <v>61.66</v>
      </c>
      <c r="M12" s="42">
        <v>61.66</v>
      </c>
      <c r="N12" s="42">
        <v>61.66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">
      <c r="A13" s="6">
        <v>43862</v>
      </c>
      <c r="B13" s="4" t="s">
        <v>332</v>
      </c>
      <c r="C13" s="47"/>
      <c r="D13" s="66">
        <v>295.33</v>
      </c>
      <c r="E13" s="42">
        <v>295.33999999999997</v>
      </c>
      <c r="F13" s="42"/>
      <c r="G13" s="42"/>
      <c r="H13" s="42"/>
      <c r="I13" s="42"/>
      <c r="J13" s="42"/>
      <c r="K13" s="42"/>
      <c r="L13" s="42"/>
      <c r="M13" s="4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">
      <c r="A14" s="6">
        <v>43862</v>
      </c>
      <c r="B14" s="4" t="s">
        <v>479</v>
      </c>
      <c r="C14" s="47" t="s">
        <v>408</v>
      </c>
      <c r="D14" s="66">
        <v>749.91</v>
      </c>
      <c r="E14" s="42">
        <v>749.99</v>
      </c>
      <c r="F14" s="42">
        <v>749.99</v>
      </c>
      <c r="G14" s="42">
        <v>749.99</v>
      </c>
      <c r="H14" s="42">
        <v>749.99</v>
      </c>
      <c r="I14" s="42">
        <v>749.99</v>
      </c>
      <c r="J14" s="42">
        <v>749.99</v>
      </c>
      <c r="K14" s="42">
        <v>749.99</v>
      </c>
      <c r="L14" s="42">
        <v>749.99</v>
      </c>
      <c r="M14" s="42">
        <v>749.99</v>
      </c>
      <c r="N14" s="42">
        <v>749.99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">
      <c r="A15" s="6">
        <v>43849</v>
      </c>
      <c r="B15" s="4" t="s">
        <v>480</v>
      </c>
      <c r="C15" s="47" t="s">
        <v>306</v>
      </c>
      <c r="D15" s="66">
        <v>416.58</v>
      </c>
      <c r="E15" s="42">
        <v>416.62</v>
      </c>
      <c r="F15" s="42">
        <v>416.62</v>
      </c>
      <c r="G15" s="42">
        <v>416.62</v>
      </c>
      <c r="H15" s="42">
        <v>416.62</v>
      </c>
      <c r="I15" s="42">
        <v>416.62</v>
      </c>
      <c r="J15" s="42">
        <v>416.62</v>
      </c>
      <c r="K15" s="42">
        <v>416.62</v>
      </c>
      <c r="L15" s="42">
        <v>416.62</v>
      </c>
      <c r="M15" s="42">
        <v>416.62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">
      <c r="A16" s="6">
        <v>43846</v>
      </c>
      <c r="B16" s="4" t="s">
        <v>481</v>
      </c>
      <c r="C16" s="47" t="s">
        <v>308</v>
      </c>
      <c r="D16" s="66">
        <v>420.66</v>
      </c>
      <c r="E16" s="42"/>
      <c r="F16" s="42"/>
      <c r="G16" s="42"/>
      <c r="H16" s="42"/>
      <c r="I16" s="42"/>
      <c r="J16" s="42"/>
      <c r="K16" s="42"/>
      <c r="L16" s="47"/>
      <c r="M16" s="4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">
      <c r="A17" s="6">
        <v>43839</v>
      </c>
      <c r="B17" s="4" t="s">
        <v>482</v>
      </c>
      <c r="C17" s="47" t="s">
        <v>310</v>
      </c>
      <c r="D17" s="66">
        <v>505</v>
      </c>
      <c r="E17" s="42">
        <v>505</v>
      </c>
      <c r="F17" s="42">
        <v>505</v>
      </c>
      <c r="G17" s="42">
        <v>505</v>
      </c>
      <c r="H17" s="42"/>
      <c r="I17" s="42"/>
      <c r="J17" s="42"/>
      <c r="K17" s="42"/>
      <c r="L17" s="47"/>
      <c r="M17" s="4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6">
        <v>43839</v>
      </c>
      <c r="B18" s="4" t="s">
        <v>483</v>
      </c>
      <c r="C18" s="47"/>
      <c r="D18" s="66">
        <v>150.33000000000001</v>
      </c>
      <c r="E18" s="42">
        <v>150.35</v>
      </c>
      <c r="F18" s="42">
        <v>150.35</v>
      </c>
      <c r="G18" s="42">
        <v>150.35</v>
      </c>
      <c r="H18" s="42"/>
      <c r="I18" s="42"/>
      <c r="J18" s="42"/>
      <c r="K18" s="42"/>
      <c r="L18" s="47"/>
      <c r="M18" s="4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6">
        <v>43836</v>
      </c>
      <c r="B19" s="4" t="s">
        <v>414</v>
      </c>
      <c r="C19" s="47"/>
      <c r="D19" s="66">
        <v>153.33000000000001</v>
      </c>
      <c r="E19" s="42"/>
      <c r="F19" s="42"/>
      <c r="G19" s="42"/>
      <c r="H19" s="42"/>
      <c r="I19" s="42"/>
      <c r="J19" s="42"/>
      <c r="K19" s="42"/>
      <c r="L19" s="47"/>
      <c r="M19" s="4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6">
        <v>43835</v>
      </c>
      <c r="B20" s="4" t="s">
        <v>484</v>
      </c>
      <c r="C20" s="47" t="s">
        <v>315</v>
      </c>
      <c r="D20" s="66">
        <v>265.83</v>
      </c>
      <c r="E20" s="42">
        <v>265.85000000000002</v>
      </c>
      <c r="F20" s="42">
        <v>265.85000000000002</v>
      </c>
      <c r="G20" s="42">
        <v>265.85000000000002</v>
      </c>
      <c r="H20" s="42"/>
      <c r="I20" s="42"/>
      <c r="J20" s="42"/>
      <c r="K20" s="42"/>
      <c r="L20" s="47"/>
      <c r="M20" s="47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">
      <c r="A21" s="6">
        <v>43829</v>
      </c>
      <c r="B21" s="4" t="s">
        <v>485</v>
      </c>
      <c r="C21" s="47"/>
      <c r="D21" s="66">
        <v>310.82</v>
      </c>
      <c r="E21" s="42"/>
      <c r="F21" s="42"/>
      <c r="G21" s="42"/>
      <c r="H21" s="42"/>
      <c r="I21" s="42"/>
      <c r="J21" s="42"/>
      <c r="K21" s="42"/>
      <c r="L21" s="47"/>
      <c r="M21" s="4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6">
        <v>43829</v>
      </c>
      <c r="B22" s="4" t="s">
        <v>486</v>
      </c>
      <c r="C22" s="47" t="s">
        <v>323</v>
      </c>
      <c r="D22" s="66">
        <v>398.33</v>
      </c>
      <c r="E22" s="42"/>
      <c r="F22" s="42"/>
      <c r="G22" s="42"/>
      <c r="H22" s="42"/>
      <c r="I22" s="42"/>
      <c r="J22" s="42"/>
      <c r="K22" s="42"/>
      <c r="L22" s="47"/>
      <c r="M22" s="4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">
      <c r="A23" s="6">
        <v>43826</v>
      </c>
      <c r="B23" s="4" t="s">
        <v>487</v>
      </c>
      <c r="C23" s="47" t="s">
        <v>418</v>
      </c>
      <c r="D23" s="66">
        <v>974.55</v>
      </c>
      <c r="E23" s="42">
        <v>974.55</v>
      </c>
      <c r="F23" s="42">
        <v>974.55</v>
      </c>
      <c r="G23" s="42">
        <v>974.55</v>
      </c>
      <c r="H23" s="42">
        <v>974.55</v>
      </c>
      <c r="I23" s="42">
        <v>974.55</v>
      </c>
      <c r="J23" s="42">
        <v>974.55</v>
      </c>
      <c r="K23" s="42">
        <v>974.55</v>
      </c>
      <c r="L23" s="42">
        <v>974.55</v>
      </c>
      <c r="M23" s="42">
        <v>974.55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3" t="s">
        <v>199</v>
      </c>
      <c r="B24" s="4" t="s">
        <v>488</v>
      </c>
      <c r="C24" s="47"/>
      <c r="D24" s="66">
        <v>183.33</v>
      </c>
      <c r="E24" s="42">
        <v>183.33</v>
      </c>
      <c r="F24" s="42">
        <v>183.33</v>
      </c>
      <c r="G24" s="42">
        <v>183.33</v>
      </c>
      <c r="H24" s="42">
        <v>183.33</v>
      </c>
      <c r="I24" s="42">
        <v>183.33</v>
      </c>
      <c r="J24" s="42">
        <v>183.33</v>
      </c>
      <c r="K24" s="42">
        <v>183.33</v>
      </c>
      <c r="L24" s="42">
        <v>183.33</v>
      </c>
      <c r="M24" s="4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3" t="s">
        <v>207</v>
      </c>
      <c r="B25" s="4" t="s">
        <v>489</v>
      </c>
      <c r="C25" s="47" t="s">
        <v>211</v>
      </c>
      <c r="D25" s="66">
        <v>375</v>
      </c>
      <c r="E25" s="42">
        <v>375</v>
      </c>
      <c r="F25" s="42">
        <v>375</v>
      </c>
      <c r="G25" s="42">
        <v>375</v>
      </c>
      <c r="H25" s="42">
        <v>375</v>
      </c>
      <c r="I25" s="42">
        <v>375</v>
      </c>
      <c r="J25" s="42">
        <v>375</v>
      </c>
      <c r="K25" s="42">
        <v>375</v>
      </c>
      <c r="L25" s="42">
        <v>375</v>
      </c>
      <c r="M25" s="4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3" t="s">
        <v>218</v>
      </c>
      <c r="B26" s="4" t="s">
        <v>490</v>
      </c>
      <c r="C26" s="47" t="s">
        <v>227</v>
      </c>
      <c r="D26" s="66">
        <v>308</v>
      </c>
      <c r="E26" s="42">
        <v>308</v>
      </c>
      <c r="F26" s="42">
        <v>308</v>
      </c>
      <c r="G26" s="42"/>
      <c r="H26" s="42"/>
      <c r="I26" s="42"/>
      <c r="J26" s="42"/>
      <c r="K26" s="42"/>
      <c r="L26" s="47"/>
      <c r="M26" s="4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3" t="s">
        <v>237</v>
      </c>
      <c r="B27" s="4" t="s">
        <v>238</v>
      </c>
      <c r="C27" s="47"/>
      <c r="D27" s="66">
        <v>149</v>
      </c>
      <c r="E27" s="42">
        <v>149</v>
      </c>
      <c r="F27" s="42">
        <v>149</v>
      </c>
      <c r="G27" s="42">
        <v>149</v>
      </c>
      <c r="H27" s="42">
        <v>149</v>
      </c>
      <c r="I27" s="42">
        <v>149</v>
      </c>
      <c r="J27" s="42">
        <v>149</v>
      </c>
      <c r="K27" s="42">
        <v>149</v>
      </c>
      <c r="L27" s="42">
        <v>149</v>
      </c>
      <c r="M27" s="4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3" t="s">
        <v>239</v>
      </c>
      <c r="B28" s="4" t="s">
        <v>148</v>
      </c>
      <c r="C28" s="47"/>
      <c r="D28" s="66">
        <v>369</v>
      </c>
      <c r="E28" s="42">
        <v>369</v>
      </c>
      <c r="F28" s="42">
        <v>369</v>
      </c>
      <c r="G28" s="42">
        <v>369</v>
      </c>
      <c r="H28" s="42">
        <v>369</v>
      </c>
      <c r="I28" s="42">
        <v>369</v>
      </c>
      <c r="J28" s="42">
        <v>369</v>
      </c>
      <c r="K28" s="42">
        <v>369</v>
      </c>
      <c r="L28" s="42">
        <v>369</v>
      </c>
      <c r="M28" s="4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">
      <c r="A29" s="3" t="s">
        <v>241</v>
      </c>
      <c r="B29" s="4" t="s">
        <v>430</v>
      </c>
      <c r="C29" s="47" t="s">
        <v>242</v>
      </c>
      <c r="D29" s="66">
        <v>132.66999999999999</v>
      </c>
      <c r="E29" s="42">
        <v>132.66999999999999</v>
      </c>
      <c r="F29" s="42">
        <v>132.66999999999999</v>
      </c>
      <c r="G29" s="42">
        <v>132.66999999999999</v>
      </c>
      <c r="H29" s="42">
        <v>132.66999999999999</v>
      </c>
      <c r="I29" s="42">
        <v>132.66999999999999</v>
      </c>
      <c r="J29" s="42">
        <v>132.66999999999999</v>
      </c>
      <c r="K29" s="42">
        <v>132.66999999999999</v>
      </c>
      <c r="L29" s="42">
        <v>132.66999999999999</v>
      </c>
      <c r="M29" s="4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3" t="s">
        <v>246</v>
      </c>
      <c r="B30" s="4" t="s">
        <v>141</v>
      </c>
      <c r="C30" s="47" t="s">
        <v>41</v>
      </c>
      <c r="D30" s="66">
        <v>1318</v>
      </c>
      <c r="E30" s="42">
        <v>1318</v>
      </c>
      <c r="F30" s="42">
        <v>1318</v>
      </c>
      <c r="G30" s="42">
        <v>1318</v>
      </c>
      <c r="H30" s="42">
        <v>1318</v>
      </c>
      <c r="I30" s="42">
        <v>1318</v>
      </c>
      <c r="J30" s="42">
        <v>1318</v>
      </c>
      <c r="K30" s="42">
        <v>1318</v>
      </c>
      <c r="L30" s="42">
        <v>1318</v>
      </c>
      <c r="M30" s="42">
        <v>1318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3" t="s">
        <v>246</v>
      </c>
      <c r="B31" s="4" t="s">
        <v>155</v>
      </c>
      <c r="C31" s="47" t="s">
        <v>40</v>
      </c>
      <c r="D31" s="66">
        <v>2136.89</v>
      </c>
      <c r="E31" s="42">
        <v>2136.89</v>
      </c>
      <c r="F31" s="42">
        <v>2136.89</v>
      </c>
      <c r="G31" s="42">
        <v>2136.89</v>
      </c>
      <c r="H31" s="42">
        <v>2136.89</v>
      </c>
      <c r="I31" s="42">
        <v>2136.89</v>
      </c>
      <c r="J31" s="42">
        <v>2136.89</v>
      </c>
      <c r="K31" s="42">
        <v>2136.89</v>
      </c>
      <c r="L31" s="42">
        <v>2136.89</v>
      </c>
      <c r="M31" s="42">
        <v>2136.89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3" t="s">
        <v>115</v>
      </c>
      <c r="B32" s="4" t="s">
        <v>491</v>
      </c>
      <c r="C32" s="47" t="s">
        <v>117</v>
      </c>
      <c r="D32" s="66">
        <v>35.14</v>
      </c>
      <c r="E32" s="42">
        <v>35.14</v>
      </c>
      <c r="F32" s="42">
        <v>35.14</v>
      </c>
      <c r="G32" s="42">
        <v>35.14</v>
      </c>
      <c r="H32" s="42">
        <v>35.14</v>
      </c>
      <c r="I32" s="42">
        <v>35.14</v>
      </c>
      <c r="J32" s="42">
        <v>35.14</v>
      </c>
      <c r="K32" s="42">
        <v>35.14</v>
      </c>
      <c r="L32" s="47"/>
      <c r="M32" s="47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21" t="s">
        <v>142</v>
      </c>
      <c r="B33" s="22" t="s">
        <v>343</v>
      </c>
      <c r="C33" s="22"/>
      <c r="D33" s="59">
        <f t="shared" ref="D33:M33" si="0">SUM(D2:D32)</f>
        <v>14937.619999999997</v>
      </c>
      <c r="E33" s="59">
        <f t="shared" si="0"/>
        <v>9486.08</v>
      </c>
      <c r="F33" s="59">
        <f t="shared" si="0"/>
        <v>8725.1699999999983</v>
      </c>
      <c r="G33" s="59">
        <f t="shared" si="0"/>
        <v>8417.1699999999983</v>
      </c>
      <c r="H33" s="59">
        <f t="shared" si="0"/>
        <v>7495.97</v>
      </c>
      <c r="I33" s="59">
        <f t="shared" si="0"/>
        <v>7495.97</v>
      </c>
      <c r="J33" s="59">
        <f t="shared" si="0"/>
        <v>7495.97</v>
      </c>
      <c r="K33" s="59">
        <f t="shared" si="0"/>
        <v>7495.97</v>
      </c>
      <c r="L33" s="59">
        <f t="shared" si="0"/>
        <v>7460.83</v>
      </c>
      <c r="M33" s="59">
        <f t="shared" si="0"/>
        <v>6251.83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1" t="s">
        <v>0</v>
      </c>
      <c r="B35" s="1" t="s">
        <v>1</v>
      </c>
      <c r="C35" s="1" t="s">
        <v>1</v>
      </c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3" t="s">
        <v>151</v>
      </c>
      <c r="B36" s="4" t="s">
        <v>492</v>
      </c>
      <c r="C36" s="4"/>
      <c r="D36" s="68">
        <v>316.75</v>
      </c>
      <c r="E36" s="20">
        <v>316.75</v>
      </c>
      <c r="F36" s="50"/>
      <c r="G36" s="50"/>
      <c r="H36" s="50"/>
      <c r="I36" s="50"/>
      <c r="J36" s="50"/>
      <c r="K36" s="50"/>
      <c r="L36" s="50"/>
      <c r="M36" s="4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3" t="s">
        <v>140</v>
      </c>
      <c r="B37" s="4" t="s">
        <v>493</v>
      </c>
      <c r="C37" s="4"/>
      <c r="D37" s="68">
        <v>81.52</v>
      </c>
      <c r="E37" s="20">
        <v>81.52</v>
      </c>
      <c r="F37" s="20">
        <v>81.52</v>
      </c>
      <c r="G37" s="20">
        <v>81.52</v>
      </c>
      <c r="H37" s="20">
        <v>81.52</v>
      </c>
      <c r="I37" s="20">
        <v>81.52</v>
      </c>
      <c r="J37" s="20">
        <v>81.52</v>
      </c>
      <c r="K37" s="20">
        <v>81.52</v>
      </c>
      <c r="L37" s="50"/>
      <c r="M37" s="4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3" t="s">
        <v>156</v>
      </c>
      <c r="B38" s="4" t="s">
        <v>493</v>
      </c>
      <c r="C38" s="4"/>
      <c r="D38" s="68">
        <v>559.80999999999995</v>
      </c>
      <c r="E38" s="20">
        <v>559.80999999999995</v>
      </c>
      <c r="F38" s="20">
        <v>559.80999999999995</v>
      </c>
      <c r="G38" s="20">
        <v>559.80999999999995</v>
      </c>
      <c r="H38" s="20">
        <v>559.80999999999995</v>
      </c>
      <c r="I38" s="20">
        <v>559.80999999999995</v>
      </c>
      <c r="J38" s="20">
        <v>559.80999999999995</v>
      </c>
      <c r="K38" s="20">
        <v>559.80999999999995</v>
      </c>
      <c r="L38" s="50"/>
      <c r="M38" s="4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6">
        <v>43765</v>
      </c>
      <c r="B39" s="11" t="s">
        <v>276</v>
      </c>
      <c r="C39" s="4"/>
      <c r="D39" s="68">
        <v>249.66</v>
      </c>
      <c r="E39" s="50"/>
      <c r="F39" s="50"/>
      <c r="G39" s="50"/>
      <c r="H39" s="50"/>
      <c r="I39" s="50"/>
      <c r="J39" s="50"/>
      <c r="K39" s="50"/>
      <c r="L39" s="50"/>
      <c r="M39" s="4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6">
        <v>43759</v>
      </c>
      <c r="B40" s="11" t="s">
        <v>494</v>
      </c>
      <c r="C40" s="4"/>
      <c r="D40" s="68">
        <v>126.13</v>
      </c>
      <c r="E40" s="20">
        <v>126.13</v>
      </c>
      <c r="F40" s="20">
        <v>126.13</v>
      </c>
      <c r="G40" s="20">
        <v>126.13</v>
      </c>
      <c r="H40" s="20">
        <v>126.13</v>
      </c>
      <c r="I40" s="20">
        <v>126.13</v>
      </c>
      <c r="J40" s="20">
        <v>126.13</v>
      </c>
      <c r="K40" s="50"/>
      <c r="L40" s="50"/>
      <c r="M40" s="4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6">
        <v>43759</v>
      </c>
      <c r="B41" s="11" t="s">
        <v>495</v>
      </c>
      <c r="C41" s="4" t="s">
        <v>70</v>
      </c>
      <c r="D41" s="68">
        <v>449.87</v>
      </c>
      <c r="E41" s="20">
        <v>449.87</v>
      </c>
      <c r="F41" s="20">
        <v>449.87</v>
      </c>
      <c r="G41" s="20">
        <v>449.87</v>
      </c>
      <c r="H41" s="20">
        <v>449.87</v>
      </c>
      <c r="I41" s="20">
        <v>449.87</v>
      </c>
      <c r="J41" s="20">
        <v>449.87</v>
      </c>
      <c r="K41" s="50"/>
      <c r="L41" s="50"/>
      <c r="M41" s="4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6">
        <v>43757</v>
      </c>
      <c r="B42" s="11" t="s">
        <v>496</v>
      </c>
      <c r="C42" s="4" t="s">
        <v>65</v>
      </c>
      <c r="D42" s="68">
        <v>532</v>
      </c>
      <c r="E42" s="50"/>
      <c r="F42" s="50"/>
      <c r="G42" s="50"/>
      <c r="H42" s="50"/>
      <c r="I42" s="50"/>
      <c r="J42" s="50"/>
      <c r="K42" s="50"/>
      <c r="L42" s="50"/>
      <c r="M42" s="47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6">
        <v>43757</v>
      </c>
      <c r="B43" s="11" t="s">
        <v>497</v>
      </c>
      <c r="C43" s="4" t="s">
        <v>67</v>
      </c>
      <c r="D43" s="68">
        <v>267.58</v>
      </c>
      <c r="E43" s="20">
        <v>267.58</v>
      </c>
      <c r="F43" s="20">
        <v>267.58</v>
      </c>
      <c r="G43" s="20">
        <v>267.58</v>
      </c>
      <c r="H43" s="20">
        <v>267.58</v>
      </c>
      <c r="I43" s="20">
        <v>267.58</v>
      </c>
      <c r="J43" s="20">
        <v>267.58</v>
      </c>
      <c r="K43" s="50"/>
      <c r="L43" s="50"/>
      <c r="M43" s="47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6">
        <v>43751</v>
      </c>
      <c r="B44" s="11" t="s">
        <v>498</v>
      </c>
      <c r="C44" s="4" t="s">
        <v>58</v>
      </c>
      <c r="D44" s="68">
        <v>599.94000000000005</v>
      </c>
      <c r="E44" s="20">
        <v>599.94000000000005</v>
      </c>
      <c r="F44" s="20">
        <v>599.94000000000005</v>
      </c>
      <c r="G44" s="20">
        <v>599.94000000000005</v>
      </c>
      <c r="H44" s="20">
        <v>599.94000000000005</v>
      </c>
      <c r="I44" s="20">
        <v>599.94000000000005</v>
      </c>
      <c r="J44" s="20">
        <v>599.94000000000005</v>
      </c>
      <c r="K44" s="20">
        <v>599.94000000000005</v>
      </c>
      <c r="L44" s="20">
        <v>599.94000000000005</v>
      </c>
      <c r="M44" s="20">
        <v>599.94000000000005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6">
        <v>43750</v>
      </c>
      <c r="B45" s="11" t="s">
        <v>499</v>
      </c>
      <c r="C45" s="4" t="s">
        <v>55</v>
      </c>
      <c r="D45" s="68">
        <v>438.68</v>
      </c>
      <c r="E45" s="20">
        <v>438.68</v>
      </c>
      <c r="F45" s="20">
        <v>438.68</v>
      </c>
      <c r="G45" s="20">
        <v>438.68</v>
      </c>
      <c r="H45" s="20">
        <v>438.68</v>
      </c>
      <c r="I45" s="20">
        <v>438.68</v>
      </c>
      <c r="J45" s="20">
        <v>438.68</v>
      </c>
      <c r="K45" s="50"/>
      <c r="L45" s="50"/>
      <c r="M45" s="47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13">
        <v>43744</v>
      </c>
      <c r="B46" s="14" t="s">
        <v>500</v>
      </c>
      <c r="C46" s="28" t="s">
        <v>47</v>
      </c>
      <c r="D46" s="69">
        <v>599</v>
      </c>
      <c r="E46" s="69">
        <v>599</v>
      </c>
      <c r="F46" s="69">
        <v>599</v>
      </c>
      <c r="G46" s="69">
        <v>599</v>
      </c>
      <c r="H46" s="69">
        <v>599</v>
      </c>
      <c r="I46" s="69">
        <v>599</v>
      </c>
      <c r="J46" s="69">
        <v>599</v>
      </c>
      <c r="K46" s="69">
        <v>599</v>
      </c>
      <c r="L46" s="69">
        <v>599</v>
      </c>
      <c r="M46" s="69">
        <v>599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6">
        <v>43734</v>
      </c>
      <c r="B47" s="10" t="s">
        <v>501</v>
      </c>
      <c r="C47" s="4" t="s">
        <v>38</v>
      </c>
      <c r="D47" s="70">
        <v>170.83</v>
      </c>
      <c r="E47" s="50">
        <v>170.83</v>
      </c>
      <c r="F47" s="50">
        <v>170.83</v>
      </c>
      <c r="G47" s="50">
        <v>170.83</v>
      </c>
      <c r="H47" s="50">
        <v>170.83</v>
      </c>
      <c r="I47" s="50">
        <v>170.83</v>
      </c>
      <c r="J47" s="50">
        <v>170.83</v>
      </c>
      <c r="K47" s="50"/>
      <c r="L47" s="50"/>
      <c r="M47" s="47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6">
        <v>43712</v>
      </c>
      <c r="B48" s="10" t="s">
        <v>440</v>
      </c>
      <c r="C48" s="4" t="s">
        <v>31</v>
      </c>
      <c r="D48" s="70">
        <v>375.66</v>
      </c>
      <c r="E48" s="50">
        <v>375.66</v>
      </c>
      <c r="F48" s="50">
        <v>375.66</v>
      </c>
      <c r="G48" s="50">
        <v>375.66</v>
      </c>
      <c r="H48" s="50">
        <v>375.66</v>
      </c>
      <c r="I48" s="50">
        <v>375.66</v>
      </c>
      <c r="J48" s="47"/>
      <c r="K48" s="47"/>
      <c r="L48" s="47"/>
      <c r="M48" s="4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6">
        <v>43665</v>
      </c>
      <c r="B49" s="10" t="s">
        <v>502</v>
      </c>
      <c r="C49" s="4" t="s">
        <v>23</v>
      </c>
      <c r="D49" s="70">
        <v>666.61</v>
      </c>
      <c r="E49" s="50">
        <v>666.61</v>
      </c>
      <c r="F49" s="50">
        <v>666.61</v>
      </c>
      <c r="G49" s="50">
        <v>666.61</v>
      </c>
      <c r="H49" s="50">
        <v>666.61</v>
      </c>
      <c r="I49" s="50">
        <v>666.61</v>
      </c>
      <c r="J49" s="50">
        <v>666.61</v>
      </c>
      <c r="K49" s="50">
        <v>666.61</v>
      </c>
      <c r="L49" s="50">
        <v>666.61</v>
      </c>
      <c r="M49" s="50">
        <v>666.61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6">
        <v>43692</v>
      </c>
      <c r="B50" s="10" t="s">
        <v>503</v>
      </c>
      <c r="C50" s="4" t="s">
        <v>21</v>
      </c>
      <c r="D50" s="70">
        <v>261.3</v>
      </c>
      <c r="E50" s="50">
        <v>261.3</v>
      </c>
      <c r="F50" s="50">
        <v>261.3</v>
      </c>
      <c r="G50" s="50">
        <v>261.3</v>
      </c>
      <c r="H50" s="50">
        <v>261.3</v>
      </c>
      <c r="I50" s="47"/>
      <c r="J50" s="47"/>
      <c r="K50" s="47"/>
      <c r="L50" s="47"/>
      <c r="M50" s="47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3" t="s">
        <v>13</v>
      </c>
      <c r="B51" s="10" t="s">
        <v>504</v>
      </c>
      <c r="C51" s="4" t="s">
        <v>15</v>
      </c>
      <c r="D51" s="70">
        <v>76.66</v>
      </c>
      <c r="E51" s="50">
        <v>76.66</v>
      </c>
      <c r="F51" s="50">
        <v>76.66</v>
      </c>
      <c r="G51" s="50">
        <v>76.66</v>
      </c>
      <c r="H51" s="47"/>
      <c r="I51" s="47"/>
      <c r="J51" s="47"/>
      <c r="K51" s="47"/>
      <c r="L51" s="47"/>
      <c r="M51" s="4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3" t="s">
        <v>10</v>
      </c>
      <c r="B52" s="4" t="s">
        <v>505</v>
      </c>
      <c r="C52" s="4" t="s">
        <v>12</v>
      </c>
      <c r="D52" s="70">
        <v>91.66</v>
      </c>
      <c r="E52" s="50">
        <v>91.66</v>
      </c>
      <c r="F52" s="50">
        <v>91.66</v>
      </c>
      <c r="G52" s="50">
        <v>91.66</v>
      </c>
      <c r="H52" s="47"/>
      <c r="I52" s="47"/>
      <c r="J52" s="47"/>
      <c r="K52" s="47"/>
      <c r="L52" s="47"/>
      <c r="M52" s="4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3" t="s">
        <v>3</v>
      </c>
      <c r="B53" s="4" t="s">
        <v>506</v>
      </c>
      <c r="C53" s="4" t="s">
        <v>5</v>
      </c>
      <c r="D53" s="66">
        <v>989.75</v>
      </c>
      <c r="E53" s="42">
        <v>989.75</v>
      </c>
      <c r="F53" s="42">
        <v>989.75</v>
      </c>
      <c r="G53" s="42"/>
      <c r="H53" s="47"/>
      <c r="I53" s="47"/>
      <c r="J53" s="47"/>
      <c r="K53" s="47"/>
      <c r="L53" s="47"/>
      <c r="M53" s="4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21" t="s">
        <v>77</v>
      </c>
      <c r="B54" s="22" t="s">
        <v>361</v>
      </c>
      <c r="C54" s="22"/>
      <c r="D54" s="71">
        <f t="shared" ref="D54:M54" si="1">SUM(D36:D53)</f>
        <v>6853.4099999999989</v>
      </c>
      <c r="E54" s="71">
        <f t="shared" si="1"/>
        <v>6071.7499999999991</v>
      </c>
      <c r="F54" s="71">
        <f t="shared" si="1"/>
        <v>5754.9999999999991</v>
      </c>
      <c r="G54" s="71">
        <f t="shared" si="1"/>
        <v>4765.2499999999991</v>
      </c>
      <c r="H54" s="71">
        <f t="shared" si="1"/>
        <v>4596.9299999999994</v>
      </c>
      <c r="I54" s="71">
        <f t="shared" si="1"/>
        <v>4335.6299999999992</v>
      </c>
      <c r="J54" s="71">
        <f t="shared" si="1"/>
        <v>3959.97</v>
      </c>
      <c r="K54" s="71">
        <f t="shared" si="1"/>
        <v>2506.88</v>
      </c>
      <c r="L54" s="71">
        <f t="shared" si="1"/>
        <v>1865.5500000000002</v>
      </c>
      <c r="M54" s="71">
        <f t="shared" si="1"/>
        <v>1865.5500000000002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24" t="s">
        <v>79</v>
      </c>
      <c r="B55" s="24" t="s">
        <v>79</v>
      </c>
      <c r="C55" s="24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1" t="s">
        <v>0</v>
      </c>
      <c r="B56" s="1" t="s">
        <v>1</v>
      </c>
      <c r="C56" s="1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163">
        <v>43899</v>
      </c>
      <c r="B57" s="14" t="s">
        <v>507</v>
      </c>
      <c r="C57" s="164"/>
      <c r="D57" s="73">
        <v>718.65</v>
      </c>
      <c r="E57" s="73">
        <v>718.65</v>
      </c>
      <c r="F57" s="73">
        <v>718.65</v>
      </c>
      <c r="G57" s="73"/>
      <c r="H57" s="73"/>
      <c r="I57" s="73"/>
      <c r="J57" s="73"/>
      <c r="K57" s="73"/>
      <c r="L57" s="73"/>
      <c r="M57" s="7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163">
        <v>43895</v>
      </c>
      <c r="B58" s="14" t="s">
        <v>508</v>
      </c>
      <c r="C58" s="164"/>
      <c r="D58" s="73">
        <v>500</v>
      </c>
      <c r="E58" s="73">
        <v>500</v>
      </c>
      <c r="F58" s="73">
        <v>500</v>
      </c>
      <c r="G58" s="73"/>
      <c r="H58" s="73"/>
      <c r="I58" s="73"/>
      <c r="J58" s="73"/>
      <c r="K58" s="73"/>
      <c r="L58" s="73"/>
      <c r="M58" s="7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163">
        <v>43895</v>
      </c>
      <c r="B59" s="14" t="s">
        <v>509</v>
      </c>
      <c r="C59" s="164"/>
      <c r="D59" s="73">
        <v>766.67</v>
      </c>
      <c r="E59" s="73">
        <v>766.66</v>
      </c>
      <c r="F59" s="73">
        <v>766.66</v>
      </c>
      <c r="G59" s="73"/>
      <c r="H59" s="73"/>
      <c r="I59" s="73"/>
      <c r="J59" s="73"/>
      <c r="K59" s="73"/>
      <c r="L59" s="73"/>
      <c r="M59" s="7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163">
        <v>43892</v>
      </c>
      <c r="B60" s="14" t="s">
        <v>510</v>
      </c>
      <c r="C60" s="164"/>
      <c r="D60" s="73">
        <v>-35</v>
      </c>
      <c r="E60" s="73"/>
      <c r="F60" s="73"/>
      <c r="G60" s="73"/>
      <c r="H60" s="73"/>
      <c r="I60" s="73"/>
      <c r="J60" s="73"/>
      <c r="K60" s="73"/>
      <c r="L60" s="73"/>
      <c r="M60" s="7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163">
        <v>43892</v>
      </c>
      <c r="B61" s="14" t="s">
        <v>511</v>
      </c>
      <c r="C61" s="164"/>
      <c r="D61" s="73">
        <v>175</v>
      </c>
      <c r="E61" s="73"/>
      <c r="F61" s="73"/>
      <c r="G61" s="73"/>
      <c r="H61" s="73"/>
      <c r="I61" s="73"/>
      <c r="J61" s="73"/>
      <c r="K61" s="73"/>
      <c r="L61" s="73"/>
      <c r="M61" s="7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163">
        <v>43890</v>
      </c>
      <c r="B62" s="14" t="s">
        <v>512</v>
      </c>
      <c r="C62" s="164"/>
      <c r="D62" s="73">
        <v>430</v>
      </c>
      <c r="E62" s="73"/>
      <c r="F62" s="73"/>
      <c r="G62" s="73"/>
      <c r="H62" s="73"/>
      <c r="I62" s="73"/>
      <c r="J62" s="73"/>
      <c r="K62" s="73"/>
      <c r="L62" s="73"/>
      <c r="M62" s="7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163">
        <v>43890</v>
      </c>
      <c r="B63" s="14" t="s">
        <v>513</v>
      </c>
      <c r="C63" s="164"/>
      <c r="D63" s="73">
        <v>648.41</v>
      </c>
      <c r="E63" s="73">
        <v>648.41</v>
      </c>
      <c r="F63" s="73">
        <v>648.41</v>
      </c>
      <c r="G63" s="73"/>
      <c r="H63" s="73"/>
      <c r="I63" s="73"/>
      <c r="J63" s="73"/>
      <c r="K63" s="73"/>
      <c r="L63" s="73"/>
      <c r="M63" s="7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163">
        <v>43887</v>
      </c>
      <c r="B64" s="14" t="s">
        <v>514</v>
      </c>
      <c r="C64" s="164"/>
      <c r="D64" s="73">
        <v>935</v>
      </c>
      <c r="E64" s="73"/>
      <c r="F64" s="73"/>
      <c r="G64" s="73"/>
      <c r="H64" s="73"/>
      <c r="I64" s="73"/>
      <c r="J64" s="73"/>
      <c r="K64" s="73"/>
      <c r="L64" s="73"/>
      <c r="M64" s="7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163">
        <v>43881</v>
      </c>
      <c r="B65" s="14" t="s">
        <v>515</v>
      </c>
      <c r="C65" s="164"/>
      <c r="D65" s="73">
        <v>590.33000000000004</v>
      </c>
      <c r="E65" s="73">
        <v>590.34</v>
      </c>
      <c r="F65" s="73"/>
      <c r="G65" s="73"/>
      <c r="H65" s="73"/>
      <c r="I65" s="73"/>
      <c r="J65" s="73"/>
      <c r="K65" s="73"/>
      <c r="L65" s="73"/>
      <c r="M65" s="7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163">
        <v>43881</v>
      </c>
      <c r="B66" s="14" t="s">
        <v>516</v>
      </c>
      <c r="C66" s="164"/>
      <c r="D66" s="73">
        <v>1052.33</v>
      </c>
      <c r="E66" s="73">
        <v>1052.3399999999999</v>
      </c>
      <c r="F66" s="73"/>
      <c r="G66" s="73"/>
      <c r="H66" s="73"/>
      <c r="I66" s="73"/>
      <c r="J66" s="73"/>
      <c r="K66" s="73"/>
      <c r="L66" s="73"/>
      <c r="M66" s="7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163">
        <v>43879</v>
      </c>
      <c r="B67" s="14" t="s">
        <v>517</v>
      </c>
      <c r="C67" s="164"/>
      <c r="D67" s="73">
        <v>623.33000000000004</v>
      </c>
      <c r="E67" s="73">
        <v>623.34</v>
      </c>
      <c r="F67" s="73"/>
      <c r="G67" s="73"/>
      <c r="H67" s="73"/>
      <c r="I67" s="73"/>
      <c r="J67" s="73"/>
      <c r="K67" s="73"/>
      <c r="L67" s="73"/>
      <c r="M67" s="7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163">
        <v>43873</v>
      </c>
      <c r="B68" s="14" t="s">
        <v>518</v>
      </c>
      <c r="C68" s="164"/>
      <c r="D68" s="73">
        <v>893.09</v>
      </c>
      <c r="E68" s="73"/>
      <c r="F68" s="73"/>
      <c r="G68" s="73"/>
      <c r="H68" s="73"/>
      <c r="I68" s="73"/>
      <c r="J68" s="73"/>
      <c r="K68" s="73"/>
      <c r="L68" s="73"/>
      <c r="M68" s="7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163">
        <v>43869</v>
      </c>
      <c r="B69" s="14" t="s">
        <v>519</v>
      </c>
      <c r="C69" s="164"/>
      <c r="D69" s="73">
        <v>660</v>
      </c>
      <c r="E69" s="73">
        <v>660</v>
      </c>
      <c r="F69" s="73"/>
      <c r="G69" s="73"/>
      <c r="H69" s="73"/>
      <c r="I69" s="73"/>
      <c r="J69" s="73"/>
      <c r="K69" s="73"/>
      <c r="L69" s="73"/>
      <c r="M69" s="7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163">
        <v>43869</v>
      </c>
      <c r="B70" s="14" t="s">
        <v>520</v>
      </c>
      <c r="C70" s="164"/>
      <c r="D70" s="73">
        <v>762.96</v>
      </c>
      <c r="E70" s="73">
        <v>762.96</v>
      </c>
      <c r="F70" s="73"/>
      <c r="G70" s="73"/>
      <c r="H70" s="73"/>
      <c r="I70" s="73"/>
      <c r="J70" s="73"/>
      <c r="K70" s="73"/>
      <c r="L70" s="73"/>
      <c r="M70" s="7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163">
        <v>43847</v>
      </c>
      <c r="B71" s="14" t="s">
        <v>521</v>
      </c>
      <c r="C71" s="164"/>
      <c r="D71" s="73">
        <v>696.33</v>
      </c>
      <c r="E71" s="73">
        <v>696.35</v>
      </c>
      <c r="F71" s="73">
        <v>696.35</v>
      </c>
      <c r="G71" s="73">
        <v>696.35</v>
      </c>
      <c r="H71" s="75"/>
      <c r="I71" s="75"/>
      <c r="J71" s="75"/>
      <c r="K71" s="75"/>
      <c r="L71" s="75"/>
      <c r="M71" s="75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163">
        <v>43829</v>
      </c>
      <c r="B72" s="14" t="s">
        <v>522</v>
      </c>
      <c r="C72" s="164"/>
      <c r="D72" s="73">
        <v>696.66</v>
      </c>
      <c r="E72" s="75"/>
      <c r="F72" s="75"/>
      <c r="G72" s="75"/>
      <c r="H72" s="75"/>
      <c r="I72" s="75"/>
      <c r="J72" s="75"/>
      <c r="K72" s="75"/>
      <c r="L72" s="75"/>
      <c r="M72" s="75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154">
        <v>43820</v>
      </c>
      <c r="B73" s="28" t="s">
        <v>523</v>
      </c>
      <c r="C73" s="155" t="s">
        <v>281</v>
      </c>
      <c r="D73" s="73">
        <v>615.83000000000004</v>
      </c>
      <c r="E73" s="73">
        <v>615.87</v>
      </c>
      <c r="F73" s="73">
        <v>615.87</v>
      </c>
      <c r="G73" s="73">
        <v>615.87</v>
      </c>
      <c r="H73" s="73">
        <v>615.87</v>
      </c>
      <c r="I73" s="73">
        <v>615.87</v>
      </c>
      <c r="J73" s="73">
        <v>615.87</v>
      </c>
      <c r="K73" s="73">
        <v>615.87</v>
      </c>
      <c r="L73" s="73">
        <v>615.87</v>
      </c>
      <c r="M73" s="73">
        <v>0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21" t="s">
        <v>282</v>
      </c>
      <c r="B74" s="22" t="s">
        <v>99</v>
      </c>
      <c r="C74" s="22"/>
      <c r="D74" s="59">
        <f t="shared" ref="D74:M74" si="2">SUM(D57:D73)</f>
        <v>10729.59</v>
      </c>
      <c r="E74" s="59">
        <f t="shared" si="2"/>
        <v>7634.92</v>
      </c>
      <c r="F74" s="59">
        <f t="shared" si="2"/>
        <v>3945.9399999999996</v>
      </c>
      <c r="G74" s="59">
        <f t="shared" si="2"/>
        <v>1312.22</v>
      </c>
      <c r="H74" s="59">
        <f t="shared" si="2"/>
        <v>615.87</v>
      </c>
      <c r="I74" s="59">
        <f t="shared" si="2"/>
        <v>615.87</v>
      </c>
      <c r="J74" s="59">
        <f t="shared" si="2"/>
        <v>615.87</v>
      </c>
      <c r="K74" s="59">
        <f t="shared" si="2"/>
        <v>615.87</v>
      </c>
      <c r="L74" s="59">
        <f t="shared" si="2"/>
        <v>615.87</v>
      </c>
      <c r="M74" s="59">
        <f t="shared" si="2"/>
        <v>0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62"/>
      <c r="B75" s="62"/>
      <c r="C75" s="6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1" t="s">
        <v>0</v>
      </c>
      <c r="B76" s="1" t="s">
        <v>1</v>
      </c>
      <c r="C76" s="1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54">
        <v>43878</v>
      </c>
      <c r="B77" s="57" t="s">
        <v>524</v>
      </c>
      <c r="C77" s="57"/>
      <c r="D77" s="65">
        <v>529.28</v>
      </c>
      <c r="E77" s="65">
        <v>529.28</v>
      </c>
      <c r="F77" s="65">
        <v>529.28</v>
      </c>
      <c r="G77" s="65">
        <v>529.28</v>
      </c>
      <c r="H77" s="65">
        <v>529.28</v>
      </c>
      <c r="I77" s="65">
        <v>529.28</v>
      </c>
      <c r="J77" s="65">
        <v>529.28</v>
      </c>
      <c r="K77" s="65">
        <v>529.28</v>
      </c>
      <c r="L77" s="65">
        <v>529.28</v>
      </c>
      <c r="M77" s="65">
        <v>529.28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54">
        <v>43861</v>
      </c>
      <c r="B78" s="57" t="s">
        <v>525</v>
      </c>
      <c r="C78" s="57"/>
      <c r="D78" s="65">
        <v>143</v>
      </c>
      <c r="E78" s="65">
        <v>143</v>
      </c>
      <c r="F78" s="65"/>
      <c r="G78" s="65"/>
      <c r="H78" s="64"/>
      <c r="I78" s="64"/>
      <c r="J78" s="64"/>
      <c r="K78" s="64"/>
      <c r="L78" s="64"/>
      <c r="M78" s="64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6">
        <v>43855</v>
      </c>
      <c r="B79" s="7" t="s">
        <v>526</v>
      </c>
      <c r="C79" s="7"/>
      <c r="D79" s="68">
        <v>200.68</v>
      </c>
      <c r="E79" s="68"/>
      <c r="F79" s="68"/>
      <c r="G79" s="68"/>
      <c r="H79" s="47"/>
      <c r="I79" s="47"/>
      <c r="J79" s="47"/>
      <c r="K79" s="47"/>
      <c r="L79" s="47"/>
      <c r="M79" s="47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54">
        <v>43829</v>
      </c>
      <c r="B80" s="57" t="s">
        <v>527</v>
      </c>
      <c r="C80" s="57"/>
      <c r="D80" s="65">
        <v>73.33</v>
      </c>
      <c r="E80" s="65">
        <v>73.37</v>
      </c>
      <c r="F80" s="65">
        <v>73.37</v>
      </c>
      <c r="G80" s="65">
        <v>73.37</v>
      </c>
      <c r="H80" s="65">
        <v>73.37</v>
      </c>
      <c r="I80" s="65">
        <v>73.37</v>
      </c>
      <c r="J80" s="65">
        <v>73.37</v>
      </c>
      <c r="K80" s="65">
        <v>73.37</v>
      </c>
      <c r="L80" s="65">
        <v>73.37</v>
      </c>
      <c r="M80" s="65">
        <v>73.37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54">
        <v>43829</v>
      </c>
      <c r="B81" s="57" t="s">
        <v>528</v>
      </c>
      <c r="C81" s="57"/>
      <c r="D81" s="65">
        <v>171</v>
      </c>
      <c r="E81" s="65">
        <v>171</v>
      </c>
      <c r="F81" s="65">
        <v>171</v>
      </c>
      <c r="G81" s="65">
        <v>171</v>
      </c>
      <c r="H81" s="64"/>
      <c r="I81" s="64"/>
      <c r="J81" s="64"/>
      <c r="K81" s="64"/>
      <c r="L81" s="64"/>
      <c r="M81" s="6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160">
        <v>43760</v>
      </c>
      <c r="B82" s="161" t="s">
        <v>529</v>
      </c>
      <c r="C82" s="161"/>
      <c r="D82" s="65">
        <v>215.83</v>
      </c>
      <c r="E82" s="65"/>
      <c r="F82" s="65"/>
      <c r="G82" s="65"/>
      <c r="H82" s="65"/>
      <c r="I82" s="65"/>
      <c r="J82" s="65"/>
      <c r="K82" s="65"/>
      <c r="L82" s="65"/>
      <c r="M82" s="6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21" t="s">
        <v>86</v>
      </c>
      <c r="B83" s="22" t="s">
        <v>87</v>
      </c>
      <c r="C83" s="22"/>
      <c r="D83" s="167">
        <f t="shared" ref="D83:M83" si="3">SUM(D77:D82)</f>
        <v>1333.12</v>
      </c>
      <c r="E83" s="167">
        <f t="shared" si="3"/>
        <v>916.65</v>
      </c>
      <c r="F83" s="167">
        <f t="shared" si="3"/>
        <v>773.65</v>
      </c>
      <c r="G83" s="167">
        <f t="shared" si="3"/>
        <v>773.65</v>
      </c>
      <c r="H83" s="167">
        <f t="shared" si="3"/>
        <v>602.65</v>
      </c>
      <c r="I83" s="167">
        <f t="shared" si="3"/>
        <v>602.65</v>
      </c>
      <c r="J83" s="167">
        <f t="shared" si="3"/>
        <v>602.65</v>
      </c>
      <c r="K83" s="167">
        <f t="shared" si="3"/>
        <v>602.65</v>
      </c>
      <c r="L83" s="167">
        <f t="shared" si="3"/>
        <v>602.65</v>
      </c>
      <c r="M83" s="167">
        <f t="shared" si="3"/>
        <v>602.65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24" t="s">
        <v>79</v>
      </c>
      <c r="B84" s="24" t="s">
        <v>79</v>
      </c>
      <c r="C84" s="2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1" t="s">
        <v>0</v>
      </c>
      <c r="B85" s="1" t="s">
        <v>1</v>
      </c>
      <c r="C85" s="1" t="s">
        <v>1</v>
      </c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27" t="s">
        <v>90</v>
      </c>
      <c r="B86" s="30" t="s">
        <v>439</v>
      </c>
      <c r="C86" s="30" t="s">
        <v>92</v>
      </c>
      <c r="D86" s="37">
        <v>816.61</v>
      </c>
      <c r="E86" s="37">
        <v>816.61</v>
      </c>
      <c r="F86" s="37">
        <v>816.61</v>
      </c>
      <c r="G86" s="37">
        <v>816.61</v>
      </c>
      <c r="H86" s="37">
        <v>816.61</v>
      </c>
      <c r="I86" s="37">
        <v>816.61</v>
      </c>
      <c r="J86" s="37">
        <v>816.61</v>
      </c>
      <c r="K86" s="37">
        <v>816.61</v>
      </c>
      <c r="L86" s="37">
        <v>816.61</v>
      </c>
      <c r="M86" s="37">
        <v>816.61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21" t="s">
        <v>98</v>
      </c>
      <c r="B87" s="22" t="s">
        <v>381</v>
      </c>
      <c r="C87" s="22"/>
      <c r="D87" s="71">
        <f t="shared" ref="D87:M87" si="4">SUM(D86)</f>
        <v>816.61</v>
      </c>
      <c r="E87" s="71">
        <f t="shared" si="4"/>
        <v>816.61</v>
      </c>
      <c r="F87" s="71">
        <f t="shared" si="4"/>
        <v>816.61</v>
      </c>
      <c r="G87" s="71">
        <f t="shared" si="4"/>
        <v>816.61</v>
      </c>
      <c r="H87" s="71">
        <f t="shared" si="4"/>
        <v>816.61</v>
      </c>
      <c r="I87" s="71">
        <f t="shared" si="4"/>
        <v>816.61</v>
      </c>
      <c r="J87" s="71">
        <f t="shared" si="4"/>
        <v>816.61</v>
      </c>
      <c r="K87" s="71">
        <f t="shared" si="4"/>
        <v>816.61</v>
      </c>
      <c r="L87" s="71">
        <f t="shared" si="4"/>
        <v>816.61</v>
      </c>
      <c r="M87" s="71">
        <f t="shared" si="4"/>
        <v>816.61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24" t="s">
        <v>79</v>
      </c>
      <c r="B88" s="24" t="s">
        <v>79</v>
      </c>
      <c r="C88" s="2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1" t="s">
        <v>0</v>
      </c>
      <c r="B89" s="1" t="s">
        <v>1</v>
      </c>
      <c r="C89" s="1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54">
        <v>43715</v>
      </c>
      <c r="B90" s="55" t="s">
        <v>530</v>
      </c>
      <c r="C90" s="55"/>
      <c r="D90" s="45">
        <v>515</v>
      </c>
      <c r="E90" s="45">
        <v>515</v>
      </c>
      <c r="F90" s="45">
        <v>515</v>
      </c>
      <c r="G90" s="45">
        <v>515</v>
      </c>
      <c r="H90" s="45">
        <v>515</v>
      </c>
      <c r="I90" s="45">
        <v>515</v>
      </c>
      <c r="J90" s="45"/>
      <c r="K90" s="45"/>
      <c r="L90" s="45"/>
      <c r="M90" s="45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54">
        <v>43715</v>
      </c>
      <c r="B91" s="57" t="s">
        <v>531</v>
      </c>
      <c r="C91" s="57"/>
      <c r="D91" s="45">
        <v>1788.33</v>
      </c>
      <c r="E91" s="45">
        <v>1788.33</v>
      </c>
      <c r="F91" s="45">
        <v>1788.33</v>
      </c>
      <c r="G91" s="45">
        <v>1788.33</v>
      </c>
      <c r="H91" s="45">
        <v>1788.33</v>
      </c>
      <c r="I91" s="45">
        <v>1788.33</v>
      </c>
      <c r="J91" s="45"/>
      <c r="K91" s="45"/>
      <c r="L91" s="45"/>
      <c r="M91" s="45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21" t="s">
        <v>104</v>
      </c>
      <c r="B92" s="22" t="s">
        <v>105</v>
      </c>
      <c r="C92" s="22"/>
      <c r="D92" s="59">
        <f t="shared" ref="D92:M92" si="5">SUM(D90:D91)</f>
        <v>2303.33</v>
      </c>
      <c r="E92" s="59">
        <f t="shared" si="5"/>
        <v>2303.33</v>
      </c>
      <c r="F92" s="59">
        <f t="shared" si="5"/>
        <v>2303.33</v>
      </c>
      <c r="G92" s="59">
        <f t="shared" si="5"/>
        <v>2303.33</v>
      </c>
      <c r="H92" s="59">
        <f t="shared" si="5"/>
        <v>2303.33</v>
      </c>
      <c r="I92" s="59">
        <f t="shared" si="5"/>
        <v>2303.33</v>
      </c>
      <c r="J92" s="59">
        <f t="shared" si="5"/>
        <v>0</v>
      </c>
      <c r="K92" s="59">
        <f t="shared" si="5"/>
        <v>0</v>
      </c>
      <c r="L92" s="59">
        <f t="shared" si="5"/>
        <v>0</v>
      </c>
      <c r="M92" s="59">
        <f t="shared" si="5"/>
        <v>0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1" t="s">
        <v>0</v>
      </c>
      <c r="B94" s="1" t="s">
        <v>1</v>
      </c>
      <c r="C94" s="1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1"/>
      <c r="B95" s="11" t="s">
        <v>194</v>
      </c>
      <c r="C95" s="1"/>
      <c r="D95" s="47">
        <v>0</v>
      </c>
      <c r="E95" s="47"/>
      <c r="F95" s="47"/>
      <c r="G95" s="47"/>
      <c r="H95" s="47"/>
      <c r="I95" s="47"/>
      <c r="J95" s="47"/>
      <c r="K95" s="47"/>
      <c r="L95" s="47"/>
      <c r="M95" s="4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6"/>
      <c r="B96" s="11" t="s">
        <v>106</v>
      </c>
      <c r="C96" s="11"/>
      <c r="D96" s="47">
        <v>557.57000000000005</v>
      </c>
      <c r="E96" s="47"/>
      <c r="F96" s="47"/>
      <c r="G96" s="47"/>
      <c r="H96" s="47"/>
      <c r="I96" s="47"/>
      <c r="J96" s="47"/>
      <c r="K96" s="47"/>
      <c r="L96" s="47"/>
      <c r="M96" s="4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6"/>
      <c r="B97" s="11" t="s">
        <v>195</v>
      </c>
      <c r="C97" s="11"/>
      <c r="D97" s="47">
        <v>39.22</v>
      </c>
      <c r="E97" s="47"/>
      <c r="F97" s="47"/>
      <c r="G97" s="47"/>
      <c r="H97" s="47"/>
      <c r="I97" s="47"/>
      <c r="J97" s="47"/>
      <c r="K97" s="47"/>
      <c r="L97" s="47"/>
      <c r="M97" s="47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6"/>
      <c r="B98" s="11" t="s">
        <v>196</v>
      </c>
      <c r="C98" s="11"/>
      <c r="D98" s="47">
        <v>8.24</v>
      </c>
      <c r="E98" s="47"/>
      <c r="F98" s="47"/>
      <c r="G98" s="47"/>
      <c r="H98" s="47"/>
      <c r="I98" s="47"/>
      <c r="J98" s="47"/>
      <c r="K98" s="47"/>
      <c r="L98" s="47"/>
      <c r="M98" s="47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6"/>
      <c r="B99" s="11" t="s">
        <v>385</v>
      </c>
      <c r="C99" s="11"/>
      <c r="D99" s="47">
        <v>41.44</v>
      </c>
      <c r="E99" s="47"/>
      <c r="F99" s="47"/>
      <c r="G99" s="47"/>
      <c r="H99" s="47"/>
      <c r="I99" s="47"/>
      <c r="J99" s="47"/>
      <c r="K99" s="47"/>
      <c r="L99" s="47"/>
      <c r="M99" s="4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6"/>
      <c r="B100" s="11" t="s">
        <v>107</v>
      </c>
      <c r="C100" s="11"/>
      <c r="D100" s="47">
        <v>108.78</v>
      </c>
      <c r="E100" s="47"/>
      <c r="F100" s="47"/>
      <c r="G100" s="47"/>
      <c r="H100" s="47"/>
      <c r="I100" s="47"/>
      <c r="J100" s="47"/>
      <c r="K100" s="47"/>
      <c r="L100" s="47"/>
      <c r="M100" s="47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21"/>
      <c r="B101" s="22" t="s">
        <v>108</v>
      </c>
      <c r="C101" s="22"/>
      <c r="D101" s="59">
        <f t="shared" ref="D101:M101" si="6">SUM(D95:D100)</f>
        <v>755.25</v>
      </c>
      <c r="E101" s="59">
        <f t="shared" si="6"/>
        <v>0</v>
      </c>
      <c r="F101" s="59">
        <f t="shared" si="6"/>
        <v>0</v>
      </c>
      <c r="G101" s="59">
        <f t="shared" si="6"/>
        <v>0</v>
      </c>
      <c r="H101" s="59">
        <f t="shared" si="6"/>
        <v>0</v>
      </c>
      <c r="I101" s="59">
        <f t="shared" si="6"/>
        <v>0</v>
      </c>
      <c r="J101" s="59">
        <f t="shared" si="6"/>
        <v>0</v>
      </c>
      <c r="K101" s="59">
        <f t="shared" si="6"/>
        <v>0</v>
      </c>
      <c r="L101" s="59">
        <f t="shared" si="6"/>
        <v>0</v>
      </c>
      <c r="M101" s="59">
        <f t="shared" si="6"/>
        <v>0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38" t="s">
        <v>109</v>
      </c>
      <c r="D103" s="60">
        <f t="shared" ref="D103:M103" si="7">D54+D74+D83+D87+D92+D101+D33</f>
        <v>37728.929999999993</v>
      </c>
      <c r="E103" s="60">
        <f t="shared" si="7"/>
        <v>27229.339999999997</v>
      </c>
      <c r="F103" s="60">
        <f t="shared" si="7"/>
        <v>22319.699999999997</v>
      </c>
      <c r="G103" s="60">
        <f t="shared" si="7"/>
        <v>18388.229999999996</v>
      </c>
      <c r="H103" s="60">
        <f t="shared" si="7"/>
        <v>16431.36</v>
      </c>
      <c r="I103" s="60">
        <f t="shared" si="7"/>
        <v>16170.059999999998</v>
      </c>
      <c r="J103" s="60">
        <f t="shared" si="7"/>
        <v>13491.07</v>
      </c>
      <c r="K103" s="60">
        <f t="shared" si="7"/>
        <v>12037.98</v>
      </c>
      <c r="L103" s="60">
        <f t="shared" si="7"/>
        <v>11361.51</v>
      </c>
      <c r="M103" s="60">
        <f t="shared" si="7"/>
        <v>9536.64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2"/>
      <c r="B105" s="2" t="s">
        <v>110</v>
      </c>
      <c r="C105" s="2"/>
      <c r="D105" s="58">
        <f t="shared" ref="D105:M105" si="8">D77+D78+D80+D81+D82+D90+D91</f>
        <v>3435.77</v>
      </c>
      <c r="E105" s="58">
        <f t="shared" si="8"/>
        <v>3219.98</v>
      </c>
      <c r="F105" s="58">
        <f t="shared" si="8"/>
        <v>3076.98</v>
      </c>
      <c r="G105" s="58">
        <f t="shared" si="8"/>
        <v>3076.98</v>
      </c>
      <c r="H105" s="58">
        <f t="shared" si="8"/>
        <v>2905.98</v>
      </c>
      <c r="I105" s="58">
        <f t="shared" si="8"/>
        <v>2905.98</v>
      </c>
      <c r="J105" s="58">
        <f t="shared" si="8"/>
        <v>602.65</v>
      </c>
      <c r="K105" s="58">
        <f t="shared" si="8"/>
        <v>602.65</v>
      </c>
      <c r="L105" s="58">
        <f t="shared" si="8"/>
        <v>602.65</v>
      </c>
      <c r="M105" s="58">
        <f t="shared" si="8"/>
        <v>602.65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2"/>
      <c r="B106" s="2" t="s">
        <v>111</v>
      </c>
      <c r="C106" s="2"/>
      <c r="D106" s="49">
        <f>D46+D74+D86</f>
        <v>12145.2</v>
      </c>
      <c r="E106" s="49">
        <f t="shared" ref="E106:M106" si="9">E46+E74+E87</f>
        <v>9050.5300000000007</v>
      </c>
      <c r="F106" s="49">
        <f t="shared" si="9"/>
        <v>5361.5499999999993</v>
      </c>
      <c r="G106" s="49">
        <f t="shared" si="9"/>
        <v>2727.83</v>
      </c>
      <c r="H106" s="49">
        <f t="shared" si="9"/>
        <v>2031.48</v>
      </c>
      <c r="I106" s="49">
        <f t="shared" si="9"/>
        <v>2031.48</v>
      </c>
      <c r="J106" s="49">
        <f t="shared" si="9"/>
        <v>2031.48</v>
      </c>
      <c r="K106" s="49">
        <f t="shared" si="9"/>
        <v>2031.48</v>
      </c>
      <c r="L106" s="49">
        <f t="shared" si="9"/>
        <v>2031.48</v>
      </c>
      <c r="M106" s="49">
        <f t="shared" si="9"/>
        <v>1415.6100000000001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40" t="s">
        <v>112</v>
      </c>
      <c r="D108" s="61">
        <f t="shared" ref="D108:M108" si="10">D103-D105-D106</f>
        <v>22147.959999999995</v>
      </c>
      <c r="E108" s="61">
        <f t="shared" si="10"/>
        <v>14958.829999999996</v>
      </c>
      <c r="F108" s="61">
        <f t="shared" si="10"/>
        <v>13881.169999999998</v>
      </c>
      <c r="G108" s="61">
        <f t="shared" si="10"/>
        <v>12583.419999999996</v>
      </c>
      <c r="H108" s="61">
        <f t="shared" si="10"/>
        <v>11493.900000000001</v>
      </c>
      <c r="I108" s="61">
        <f t="shared" si="10"/>
        <v>11232.599999999999</v>
      </c>
      <c r="J108" s="61">
        <f t="shared" si="10"/>
        <v>10856.94</v>
      </c>
      <c r="K108" s="61">
        <f t="shared" si="10"/>
        <v>9403.85</v>
      </c>
      <c r="L108" s="61">
        <f t="shared" si="10"/>
        <v>8727.380000000001</v>
      </c>
      <c r="M108" s="61">
        <f t="shared" si="10"/>
        <v>7518.3799999999992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/>
    <row r="310" spans="1:26" ht="15.75" customHeight="1" x14ac:dyDescent="0.2"/>
    <row r="311" spans="1:26" ht="15.75" customHeight="1" x14ac:dyDescent="0.2"/>
    <row r="312" spans="1:26" ht="15.75" customHeight="1" x14ac:dyDescent="0.2"/>
    <row r="313" spans="1:26" ht="15.75" customHeight="1" x14ac:dyDescent="0.2"/>
    <row r="314" spans="1:26" ht="15.75" customHeight="1" x14ac:dyDescent="0.2"/>
    <row r="315" spans="1:26" ht="15.75" customHeight="1" x14ac:dyDescent="0.2"/>
    <row r="316" spans="1:26" ht="15.75" customHeight="1" x14ac:dyDescent="0.2"/>
    <row r="317" spans="1:26" ht="15.75" customHeight="1" x14ac:dyDescent="0.2"/>
    <row r="318" spans="1:26" ht="15.75" customHeight="1" x14ac:dyDescent="0.2"/>
    <row r="319" spans="1:26" ht="15.75" customHeight="1" x14ac:dyDescent="0.2"/>
    <row r="320" spans="1:26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12" width="12" customWidth="1"/>
    <col min="13" max="26" width="8" customWidth="1"/>
  </cols>
  <sheetData>
    <row r="1" spans="1:26" ht="13.5" customHeight="1" x14ac:dyDescent="0.2">
      <c r="A1" s="1" t="s">
        <v>0</v>
      </c>
      <c r="B1" s="1" t="s">
        <v>113</v>
      </c>
      <c r="C1" s="1" t="s">
        <v>1</v>
      </c>
      <c r="D1" s="41" t="s">
        <v>299</v>
      </c>
      <c r="E1" s="41" t="s">
        <v>300</v>
      </c>
      <c r="F1" s="41" t="s">
        <v>301</v>
      </c>
      <c r="G1" s="41" t="s">
        <v>302</v>
      </c>
      <c r="H1" s="41" t="s">
        <v>303</v>
      </c>
      <c r="I1" s="41" t="s">
        <v>304</v>
      </c>
      <c r="J1" s="41" t="s">
        <v>2</v>
      </c>
      <c r="K1" s="41" t="s">
        <v>114</v>
      </c>
      <c r="L1" s="41" t="s">
        <v>197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">
      <c r="A2" s="6">
        <v>43966</v>
      </c>
      <c r="B2" s="4" t="s">
        <v>532</v>
      </c>
      <c r="C2" s="47" t="s">
        <v>533</v>
      </c>
      <c r="D2" s="42"/>
      <c r="E2" s="42">
        <v>680</v>
      </c>
      <c r="F2" s="42">
        <v>680</v>
      </c>
      <c r="G2" s="42">
        <v>680</v>
      </c>
      <c r="H2" s="42">
        <v>680</v>
      </c>
      <c r="I2" s="42">
        <v>680</v>
      </c>
      <c r="J2" s="42">
        <v>680</v>
      </c>
      <c r="K2" s="42">
        <v>680</v>
      </c>
      <c r="L2" s="42">
        <v>680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6">
        <v>43963</v>
      </c>
      <c r="B3" s="4" t="s">
        <v>406</v>
      </c>
      <c r="C3" s="47" t="s">
        <v>534</v>
      </c>
      <c r="D3" s="42"/>
      <c r="E3" s="42">
        <v>248.75</v>
      </c>
      <c r="F3" s="42">
        <v>248.75</v>
      </c>
      <c r="G3" s="42">
        <v>248.75</v>
      </c>
      <c r="H3" s="42">
        <v>248.75</v>
      </c>
      <c r="I3" s="42">
        <v>248.75</v>
      </c>
      <c r="J3" s="42">
        <v>248.75</v>
      </c>
      <c r="K3" s="42">
        <v>248.75</v>
      </c>
      <c r="L3" s="42">
        <v>248.75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2">
      <c r="A4" s="6">
        <v>43953</v>
      </c>
      <c r="B4" s="4" t="s">
        <v>513</v>
      </c>
      <c r="C4" s="47"/>
      <c r="D4" s="42"/>
      <c r="E4" s="42">
        <v>2655.71</v>
      </c>
      <c r="F4" s="42">
        <v>2655.71</v>
      </c>
      <c r="G4" s="42">
        <v>2655.71</v>
      </c>
      <c r="H4" s="42"/>
      <c r="I4" s="42"/>
      <c r="J4" s="42"/>
      <c r="K4" s="42"/>
      <c r="L4" s="4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">
      <c r="A5" s="6">
        <v>43953</v>
      </c>
      <c r="B5" s="4" t="s">
        <v>535</v>
      </c>
      <c r="C5" s="47"/>
      <c r="D5" s="42"/>
      <c r="E5" s="42">
        <v>596.14</v>
      </c>
      <c r="F5" s="42"/>
      <c r="G5" s="42"/>
      <c r="H5" s="42"/>
      <c r="I5" s="42"/>
      <c r="J5" s="42"/>
      <c r="K5" s="42"/>
      <c r="L5" s="4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">
      <c r="A6" s="6">
        <v>43952</v>
      </c>
      <c r="B6" s="4" t="s">
        <v>536</v>
      </c>
      <c r="C6" s="47"/>
      <c r="D6" s="42"/>
      <c r="E6" s="42">
        <v>349.91</v>
      </c>
      <c r="F6" s="42"/>
      <c r="G6" s="42"/>
      <c r="H6" s="42"/>
      <c r="I6" s="42"/>
      <c r="J6" s="42"/>
      <c r="K6" s="42"/>
      <c r="L6" s="4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">
      <c r="A7" s="6">
        <v>43951</v>
      </c>
      <c r="B7" s="4" t="s">
        <v>473</v>
      </c>
      <c r="C7" s="47"/>
      <c r="D7" s="42"/>
      <c r="E7" s="42">
        <v>287.5</v>
      </c>
      <c r="F7" s="42"/>
      <c r="G7" s="42"/>
      <c r="H7" s="42"/>
      <c r="I7" s="42"/>
      <c r="J7" s="42"/>
      <c r="K7" s="42"/>
      <c r="L7" s="4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">
      <c r="A8" s="6">
        <v>43947</v>
      </c>
      <c r="B8" s="4" t="s">
        <v>537</v>
      </c>
      <c r="C8" s="47" t="s">
        <v>128</v>
      </c>
      <c r="D8" s="42">
        <v>1978.92</v>
      </c>
      <c r="E8" s="42">
        <v>1978.92</v>
      </c>
      <c r="F8" s="42">
        <v>1978.92</v>
      </c>
      <c r="G8" s="42"/>
      <c r="H8" s="42"/>
      <c r="I8" s="42"/>
      <c r="J8" s="42"/>
      <c r="K8" s="42"/>
      <c r="L8" s="4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">
      <c r="A9" s="13">
        <v>43946</v>
      </c>
      <c r="B9" s="28" t="s">
        <v>305</v>
      </c>
      <c r="C9" s="75" t="s">
        <v>538</v>
      </c>
      <c r="D9" s="73">
        <v>2892.34</v>
      </c>
      <c r="E9" s="73">
        <v>2892.34</v>
      </c>
      <c r="F9" s="73">
        <v>2892.34</v>
      </c>
      <c r="G9" s="73">
        <v>2892.34</v>
      </c>
      <c r="H9" s="73">
        <v>2892.34</v>
      </c>
      <c r="I9" s="73">
        <v>2892.34</v>
      </c>
      <c r="J9" s="73">
        <v>2892.34</v>
      </c>
      <c r="K9" s="73">
        <v>2892.34</v>
      </c>
      <c r="L9" s="73">
        <v>2892.34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">
      <c r="A10" s="6">
        <v>43944</v>
      </c>
      <c r="B10" s="4" t="s">
        <v>539</v>
      </c>
      <c r="C10" s="47"/>
      <c r="D10" s="42">
        <v>1506.19</v>
      </c>
      <c r="E10" s="42"/>
      <c r="F10" s="42"/>
      <c r="G10" s="42"/>
      <c r="H10" s="42"/>
      <c r="I10" s="42"/>
      <c r="J10" s="42"/>
      <c r="K10" s="42"/>
      <c r="L10" s="4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">
      <c r="A11" s="6">
        <v>43884</v>
      </c>
      <c r="B11" s="4" t="s">
        <v>540</v>
      </c>
      <c r="C11" s="47" t="s">
        <v>391</v>
      </c>
      <c r="D11" s="42">
        <v>165</v>
      </c>
      <c r="E11" s="42"/>
      <c r="F11" s="42"/>
      <c r="G11" s="42"/>
      <c r="H11" s="42"/>
      <c r="I11" s="42"/>
      <c r="J11" s="42"/>
      <c r="K11" s="42"/>
      <c r="L11" s="4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">
      <c r="A12" s="6">
        <v>43869</v>
      </c>
      <c r="B12" s="4" t="s">
        <v>427</v>
      </c>
      <c r="C12" s="47"/>
      <c r="D12" s="42">
        <v>300.55</v>
      </c>
      <c r="E12" s="42"/>
      <c r="F12" s="42"/>
      <c r="G12" s="42"/>
      <c r="H12" s="42"/>
      <c r="I12" s="42"/>
      <c r="J12" s="42"/>
      <c r="K12" s="42"/>
      <c r="L12" s="4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">
      <c r="A13" s="6">
        <v>43865</v>
      </c>
      <c r="B13" s="4" t="s">
        <v>477</v>
      </c>
      <c r="C13" s="47" t="s">
        <v>403</v>
      </c>
      <c r="D13" s="42">
        <v>594.08000000000004</v>
      </c>
      <c r="E13" s="42">
        <v>594.12</v>
      </c>
      <c r="F13" s="42">
        <v>594.12</v>
      </c>
      <c r="G13" s="42">
        <v>594.12</v>
      </c>
      <c r="H13" s="42">
        <v>594.12</v>
      </c>
      <c r="I13" s="42">
        <v>594.12</v>
      </c>
      <c r="J13" s="42">
        <v>594.12</v>
      </c>
      <c r="K13" s="42">
        <v>594.12</v>
      </c>
      <c r="L13" s="42">
        <v>594.12</v>
      </c>
      <c r="M13" s="42">
        <v>594.12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">
      <c r="A14" s="6">
        <v>43863</v>
      </c>
      <c r="B14" s="4" t="s">
        <v>478</v>
      </c>
      <c r="C14" s="47"/>
      <c r="D14" s="42">
        <v>61.66</v>
      </c>
      <c r="E14" s="42">
        <v>61.66</v>
      </c>
      <c r="F14" s="42">
        <v>61.66</v>
      </c>
      <c r="G14" s="42">
        <v>61.66</v>
      </c>
      <c r="H14" s="42">
        <v>61.66</v>
      </c>
      <c r="I14" s="42">
        <v>61.66</v>
      </c>
      <c r="J14" s="42">
        <v>61.66</v>
      </c>
      <c r="K14" s="42">
        <v>61.66</v>
      </c>
      <c r="L14" s="42">
        <v>61.66</v>
      </c>
      <c r="M14" s="42">
        <v>61.66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">
      <c r="A15" s="6">
        <v>43862</v>
      </c>
      <c r="B15" s="4" t="s">
        <v>332</v>
      </c>
      <c r="C15" s="47"/>
      <c r="D15" s="42">
        <v>295.33</v>
      </c>
      <c r="E15" s="42"/>
      <c r="F15" s="42"/>
      <c r="G15" s="42"/>
      <c r="H15" s="42"/>
      <c r="I15" s="42"/>
      <c r="J15" s="42"/>
      <c r="K15" s="42"/>
      <c r="L15" s="4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">
      <c r="A16" s="6">
        <v>43862</v>
      </c>
      <c r="B16" s="4" t="s">
        <v>479</v>
      </c>
      <c r="C16" s="47" t="s">
        <v>408</v>
      </c>
      <c r="D16" s="42">
        <v>749.91</v>
      </c>
      <c r="E16" s="42">
        <v>749.99</v>
      </c>
      <c r="F16" s="42">
        <v>749.99</v>
      </c>
      <c r="G16" s="42">
        <v>749.99</v>
      </c>
      <c r="H16" s="42">
        <v>749.99</v>
      </c>
      <c r="I16" s="42">
        <v>749.99</v>
      </c>
      <c r="J16" s="42">
        <v>749.99</v>
      </c>
      <c r="K16" s="42">
        <v>749.99</v>
      </c>
      <c r="L16" s="42">
        <v>749.99</v>
      </c>
      <c r="M16" s="42">
        <v>749.99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">
      <c r="A17" s="6">
        <v>43849</v>
      </c>
      <c r="B17" s="4" t="s">
        <v>480</v>
      </c>
      <c r="C17" s="47" t="s">
        <v>306</v>
      </c>
      <c r="D17" s="42">
        <v>416.58</v>
      </c>
      <c r="E17" s="42">
        <v>416.62</v>
      </c>
      <c r="F17" s="42">
        <v>416.62</v>
      </c>
      <c r="G17" s="42">
        <v>416.62</v>
      </c>
      <c r="H17" s="42">
        <v>416.62</v>
      </c>
      <c r="I17" s="42">
        <v>416.62</v>
      </c>
      <c r="J17" s="42">
        <v>416.62</v>
      </c>
      <c r="K17" s="42">
        <v>416.62</v>
      </c>
      <c r="L17" s="42">
        <v>416.62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6">
        <v>43839</v>
      </c>
      <c r="B18" s="4" t="s">
        <v>482</v>
      </c>
      <c r="C18" s="47" t="s">
        <v>310</v>
      </c>
      <c r="D18" s="42">
        <v>505</v>
      </c>
      <c r="E18" s="42">
        <v>505</v>
      </c>
      <c r="F18" s="42">
        <v>505</v>
      </c>
      <c r="G18" s="42"/>
      <c r="H18" s="42"/>
      <c r="I18" s="42"/>
      <c r="J18" s="42"/>
      <c r="K18" s="47"/>
      <c r="L18" s="4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6">
        <v>43839</v>
      </c>
      <c r="B19" s="4" t="s">
        <v>483</v>
      </c>
      <c r="C19" s="47"/>
      <c r="D19" s="42">
        <v>150.33000000000001</v>
      </c>
      <c r="E19" s="42">
        <v>150.35</v>
      </c>
      <c r="F19" s="42">
        <v>150.35</v>
      </c>
      <c r="G19" s="42"/>
      <c r="H19" s="42"/>
      <c r="I19" s="42"/>
      <c r="J19" s="42"/>
      <c r="K19" s="47"/>
      <c r="L19" s="4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6">
        <v>43835</v>
      </c>
      <c r="B20" s="4" t="s">
        <v>484</v>
      </c>
      <c r="C20" s="47" t="s">
        <v>315</v>
      </c>
      <c r="D20" s="42">
        <v>265.83</v>
      </c>
      <c r="E20" s="42">
        <v>265.85000000000002</v>
      </c>
      <c r="F20" s="42">
        <v>265.85000000000002</v>
      </c>
      <c r="G20" s="42"/>
      <c r="H20" s="42"/>
      <c r="I20" s="42"/>
      <c r="J20" s="42"/>
      <c r="K20" s="47"/>
      <c r="L20" s="4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">
      <c r="A21" s="6">
        <v>43826</v>
      </c>
      <c r="B21" s="4" t="s">
        <v>487</v>
      </c>
      <c r="C21" s="47" t="s">
        <v>418</v>
      </c>
      <c r="D21" s="42">
        <v>974.55</v>
      </c>
      <c r="E21" s="42">
        <v>974.55</v>
      </c>
      <c r="F21" s="42">
        <v>974.55</v>
      </c>
      <c r="G21" s="42">
        <v>974.55</v>
      </c>
      <c r="H21" s="42">
        <v>974.55</v>
      </c>
      <c r="I21" s="42">
        <v>974.55</v>
      </c>
      <c r="J21" s="42">
        <v>974.55</v>
      </c>
      <c r="K21" s="42">
        <v>974.55</v>
      </c>
      <c r="L21" s="42">
        <v>974.55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3" t="s">
        <v>199</v>
      </c>
      <c r="B22" s="4" t="s">
        <v>488</v>
      </c>
      <c r="C22" s="47"/>
      <c r="D22" s="42">
        <v>183.33</v>
      </c>
      <c r="E22" s="42">
        <v>183.33</v>
      </c>
      <c r="F22" s="42">
        <v>183.33</v>
      </c>
      <c r="G22" s="42">
        <v>183.33</v>
      </c>
      <c r="H22" s="42">
        <v>183.33</v>
      </c>
      <c r="I22" s="42">
        <v>183.33</v>
      </c>
      <c r="J22" s="42">
        <v>183.33</v>
      </c>
      <c r="K22" s="42">
        <v>183.33</v>
      </c>
      <c r="L22" s="4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">
      <c r="A23" s="3" t="s">
        <v>207</v>
      </c>
      <c r="B23" s="4" t="s">
        <v>489</v>
      </c>
      <c r="C23" s="47" t="s">
        <v>211</v>
      </c>
      <c r="D23" s="42">
        <v>375</v>
      </c>
      <c r="E23" s="42">
        <v>375</v>
      </c>
      <c r="F23" s="42">
        <v>375</v>
      </c>
      <c r="G23" s="42">
        <v>375</v>
      </c>
      <c r="H23" s="42">
        <v>375</v>
      </c>
      <c r="I23" s="42">
        <v>375</v>
      </c>
      <c r="J23" s="42">
        <v>375</v>
      </c>
      <c r="K23" s="42">
        <v>375</v>
      </c>
      <c r="L23" s="4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3" t="s">
        <v>218</v>
      </c>
      <c r="B24" s="4" t="s">
        <v>490</v>
      </c>
      <c r="C24" s="47" t="s">
        <v>227</v>
      </c>
      <c r="D24" s="42">
        <v>308</v>
      </c>
      <c r="E24" s="42">
        <v>308</v>
      </c>
      <c r="F24" s="42"/>
      <c r="G24" s="42"/>
      <c r="H24" s="42"/>
      <c r="I24" s="42"/>
      <c r="J24" s="42"/>
      <c r="K24" s="47"/>
      <c r="L24" s="4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3" t="s">
        <v>237</v>
      </c>
      <c r="B25" s="4" t="s">
        <v>238</v>
      </c>
      <c r="C25" s="47"/>
      <c r="D25" s="42">
        <v>239</v>
      </c>
      <c r="E25" s="42">
        <v>149</v>
      </c>
      <c r="F25" s="42">
        <v>149</v>
      </c>
      <c r="G25" s="42">
        <v>149</v>
      </c>
      <c r="H25" s="42">
        <v>149</v>
      </c>
      <c r="I25" s="42">
        <v>149</v>
      </c>
      <c r="J25" s="42">
        <v>149</v>
      </c>
      <c r="K25" s="42">
        <v>149</v>
      </c>
      <c r="L25" s="4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3" t="s">
        <v>239</v>
      </c>
      <c r="B26" s="4" t="s">
        <v>148</v>
      </c>
      <c r="C26" s="47"/>
      <c r="D26" s="42">
        <v>369</v>
      </c>
      <c r="E26" s="42">
        <v>369</v>
      </c>
      <c r="F26" s="42">
        <v>369</v>
      </c>
      <c r="G26" s="42">
        <v>369</v>
      </c>
      <c r="H26" s="42">
        <v>369</v>
      </c>
      <c r="I26" s="42">
        <v>369</v>
      </c>
      <c r="J26" s="42">
        <v>369</v>
      </c>
      <c r="K26" s="42">
        <v>369</v>
      </c>
      <c r="L26" s="4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3" t="s">
        <v>241</v>
      </c>
      <c r="B27" s="4" t="s">
        <v>430</v>
      </c>
      <c r="C27" s="47" t="s">
        <v>242</v>
      </c>
      <c r="D27" s="42">
        <v>132.66999999999999</v>
      </c>
      <c r="E27" s="42">
        <v>132.66999999999999</v>
      </c>
      <c r="F27" s="42">
        <v>132.66999999999999</v>
      </c>
      <c r="G27" s="42">
        <v>132.66999999999999</v>
      </c>
      <c r="H27" s="42">
        <v>132.66999999999999</v>
      </c>
      <c r="I27" s="42">
        <v>132.66999999999999</v>
      </c>
      <c r="J27" s="42">
        <v>132.66999999999999</v>
      </c>
      <c r="K27" s="42">
        <v>132.66999999999999</v>
      </c>
      <c r="L27" s="4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3" t="s">
        <v>246</v>
      </c>
      <c r="B28" s="4" t="s">
        <v>141</v>
      </c>
      <c r="C28" s="47" t="s">
        <v>41</v>
      </c>
      <c r="D28" s="42">
        <v>1386.4</v>
      </c>
      <c r="E28" s="42">
        <v>1318</v>
      </c>
      <c r="F28" s="42">
        <v>1318</v>
      </c>
      <c r="G28" s="42">
        <v>1318</v>
      </c>
      <c r="H28" s="42">
        <v>1318</v>
      </c>
      <c r="I28" s="42">
        <v>1318</v>
      </c>
      <c r="J28" s="42">
        <v>1318</v>
      </c>
      <c r="K28" s="42">
        <v>1318</v>
      </c>
      <c r="L28" s="42">
        <v>1318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">
      <c r="A29" s="3" t="s">
        <v>246</v>
      </c>
      <c r="B29" s="4" t="s">
        <v>155</v>
      </c>
      <c r="C29" s="47" t="s">
        <v>40</v>
      </c>
      <c r="D29" s="42">
        <v>1708</v>
      </c>
      <c r="E29" s="42">
        <v>2136.89</v>
      </c>
      <c r="F29" s="42">
        <v>2136.89</v>
      </c>
      <c r="G29" s="42">
        <v>2136.89</v>
      </c>
      <c r="H29" s="42">
        <v>2136.89</v>
      </c>
      <c r="I29" s="42">
        <v>2136.89</v>
      </c>
      <c r="J29" s="42">
        <v>2136.89</v>
      </c>
      <c r="K29" s="42">
        <v>2136.89</v>
      </c>
      <c r="L29" s="42">
        <v>2136.89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3" t="s">
        <v>115</v>
      </c>
      <c r="B30" s="4" t="s">
        <v>491</v>
      </c>
      <c r="C30" s="47" t="s">
        <v>117</v>
      </c>
      <c r="D30" s="42">
        <v>35.14</v>
      </c>
      <c r="E30" s="42">
        <v>35.14</v>
      </c>
      <c r="F30" s="42">
        <v>35.14</v>
      </c>
      <c r="G30" s="42">
        <v>35.14</v>
      </c>
      <c r="H30" s="42">
        <v>35.14</v>
      </c>
      <c r="I30" s="42">
        <v>35.14</v>
      </c>
      <c r="J30" s="42">
        <v>35.14</v>
      </c>
      <c r="K30" s="47"/>
      <c r="L30" s="4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21" t="s">
        <v>142</v>
      </c>
      <c r="B31" s="22" t="s">
        <v>343</v>
      </c>
      <c r="C31" s="22"/>
      <c r="D31" s="48">
        <f t="shared" ref="D31:L31" si="0">SUM(D2:D30)</f>
        <v>15592.81</v>
      </c>
      <c r="E31" s="48">
        <f t="shared" si="0"/>
        <v>18414.440000000002</v>
      </c>
      <c r="F31" s="48">
        <f t="shared" si="0"/>
        <v>16872.890000000003</v>
      </c>
      <c r="G31" s="48">
        <f t="shared" si="0"/>
        <v>13972.769999999999</v>
      </c>
      <c r="H31" s="48">
        <f t="shared" si="0"/>
        <v>11317.059999999998</v>
      </c>
      <c r="I31" s="48">
        <f t="shared" si="0"/>
        <v>11317.059999999998</v>
      </c>
      <c r="J31" s="48">
        <f t="shared" si="0"/>
        <v>11317.059999999998</v>
      </c>
      <c r="K31" s="48">
        <f t="shared" si="0"/>
        <v>11281.919999999998</v>
      </c>
      <c r="L31" s="48">
        <f t="shared" si="0"/>
        <v>10072.92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1" t="s">
        <v>0</v>
      </c>
      <c r="B33" s="1" t="s">
        <v>1</v>
      </c>
      <c r="C33" s="1" t="s">
        <v>1</v>
      </c>
      <c r="D33" s="47"/>
      <c r="E33" s="47"/>
      <c r="F33" s="47"/>
      <c r="G33" s="47"/>
      <c r="H33" s="47"/>
      <c r="I33" s="47"/>
      <c r="J33" s="47"/>
      <c r="K33" s="47"/>
      <c r="L33" s="4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3" t="s">
        <v>151</v>
      </c>
      <c r="B34" s="4" t="s">
        <v>541</v>
      </c>
      <c r="C34" s="4"/>
      <c r="D34" s="20">
        <v>316.75</v>
      </c>
      <c r="E34" s="50"/>
      <c r="F34" s="50"/>
      <c r="G34" s="50"/>
      <c r="H34" s="50"/>
      <c r="I34" s="50"/>
      <c r="J34" s="50"/>
      <c r="K34" s="50"/>
      <c r="L34" s="4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3" t="s">
        <v>140</v>
      </c>
      <c r="B35" s="4" t="s">
        <v>493</v>
      </c>
      <c r="C35" s="4"/>
      <c r="D35" s="20">
        <v>81.52</v>
      </c>
      <c r="E35" s="20">
        <v>81.52</v>
      </c>
      <c r="F35" s="20">
        <v>81.52</v>
      </c>
      <c r="G35" s="20">
        <v>81.52</v>
      </c>
      <c r="H35" s="20">
        <v>81.52</v>
      </c>
      <c r="I35" s="20">
        <v>81.52</v>
      </c>
      <c r="J35" s="20">
        <v>81.52</v>
      </c>
      <c r="K35" s="50"/>
      <c r="L35" s="47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3" t="s">
        <v>156</v>
      </c>
      <c r="B36" s="4" t="s">
        <v>493</v>
      </c>
      <c r="C36" s="4"/>
      <c r="D36" s="20">
        <v>559.80999999999995</v>
      </c>
      <c r="E36" s="20">
        <v>559.80999999999995</v>
      </c>
      <c r="F36" s="20">
        <v>559.80999999999995</v>
      </c>
      <c r="G36" s="20">
        <v>559.80999999999995</v>
      </c>
      <c r="H36" s="20">
        <v>559.80999999999995</v>
      </c>
      <c r="I36" s="20">
        <v>559.80999999999995</v>
      </c>
      <c r="J36" s="20">
        <v>559.80999999999995</v>
      </c>
      <c r="K36" s="50"/>
      <c r="L36" s="47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6">
        <v>43759</v>
      </c>
      <c r="B37" s="11" t="s">
        <v>494</v>
      </c>
      <c r="C37" s="4"/>
      <c r="D37" s="20">
        <v>126.13</v>
      </c>
      <c r="E37" s="20">
        <v>126.13</v>
      </c>
      <c r="F37" s="20">
        <v>126.13</v>
      </c>
      <c r="G37" s="20">
        <v>126.13</v>
      </c>
      <c r="H37" s="20">
        <v>126.13</v>
      </c>
      <c r="I37" s="20">
        <v>126.13</v>
      </c>
      <c r="J37" s="50"/>
      <c r="K37" s="50"/>
      <c r="L37" s="4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6">
        <v>43759</v>
      </c>
      <c r="B38" s="11" t="s">
        <v>495</v>
      </c>
      <c r="C38" s="4" t="s">
        <v>70</v>
      </c>
      <c r="D38" s="20">
        <v>449.87</v>
      </c>
      <c r="E38" s="20">
        <v>449.87</v>
      </c>
      <c r="F38" s="20">
        <v>449.87</v>
      </c>
      <c r="G38" s="20">
        <v>449.87</v>
      </c>
      <c r="H38" s="20">
        <v>449.87</v>
      </c>
      <c r="I38" s="20">
        <v>449.87</v>
      </c>
      <c r="J38" s="50"/>
      <c r="K38" s="50"/>
      <c r="L38" s="47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6">
        <v>43757</v>
      </c>
      <c r="B39" s="11" t="s">
        <v>497</v>
      </c>
      <c r="C39" s="4" t="s">
        <v>67</v>
      </c>
      <c r="D39" s="20">
        <v>267.58</v>
      </c>
      <c r="E39" s="20">
        <v>267.58</v>
      </c>
      <c r="F39" s="20">
        <v>267.58</v>
      </c>
      <c r="G39" s="20">
        <v>267.58</v>
      </c>
      <c r="H39" s="20">
        <v>267.58</v>
      </c>
      <c r="I39" s="20">
        <v>267.58</v>
      </c>
      <c r="J39" s="50"/>
      <c r="K39" s="50"/>
      <c r="L39" s="47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6">
        <v>43751</v>
      </c>
      <c r="B40" s="11" t="s">
        <v>498</v>
      </c>
      <c r="C40" s="4" t="s">
        <v>58</v>
      </c>
      <c r="D40" s="20">
        <v>599.94000000000005</v>
      </c>
      <c r="E40" s="20">
        <v>599.94000000000005</v>
      </c>
      <c r="F40" s="20">
        <v>599.94000000000005</v>
      </c>
      <c r="G40" s="20">
        <v>599.94000000000005</v>
      </c>
      <c r="H40" s="20">
        <v>599.94000000000005</v>
      </c>
      <c r="I40" s="20">
        <v>599.94000000000005</v>
      </c>
      <c r="J40" s="20">
        <v>599.94000000000005</v>
      </c>
      <c r="K40" s="20">
        <v>599.94000000000005</v>
      </c>
      <c r="L40" s="20">
        <v>599.94000000000005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6">
        <v>43750</v>
      </c>
      <c r="B41" s="11" t="s">
        <v>499</v>
      </c>
      <c r="C41" s="4" t="s">
        <v>55</v>
      </c>
      <c r="D41" s="20">
        <v>438.68</v>
      </c>
      <c r="E41" s="20">
        <v>438.68</v>
      </c>
      <c r="F41" s="20">
        <v>438.68</v>
      </c>
      <c r="G41" s="20">
        <v>438.68</v>
      </c>
      <c r="H41" s="20">
        <v>438.68</v>
      </c>
      <c r="I41" s="20">
        <v>438.68</v>
      </c>
      <c r="J41" s="50"/>
      <c r="K41" s="50"/>
      <c r="L41" s="4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13">
        <v>43744</v>
      </c>
      <c r="B42" s="14" t="s">
        <v>500</v>
      </c>
      <c r="C42" s="28" t="s">
        <v>47</v>
      </c>
      <c r="D42" s="69">
        <v>599</v>
      </c>
      <c r="E42" s="69">
        <v>599</v>
      </c>
      <c r="F42" s="69">
        <v>599</v>
      </c>
      <c r="G42" s="69">
        <v>599</v>
      </c>
      <c r="H42" s="69">
        <v>599</v>
      </c>
      <c r="I42" s="69">
        <v>599</v>
      </c>
      <c r="J42" s="69">
        <v>599</v>
      </c>
      <c r="K42" s="69">
        <v>599</v>
      </c>
      <c r="L42" s="69">
        <v>599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6">
        <v>43734</v>
      </c>
      <c r="B43" s="10" t="s">
        <v>501</v>
      </c>
      <c r="C43" s="4" t="s">
        <v>38</v>
      </c>
      <c r="D43" s="50">
        <v>170.83</v>
      </c>
      <c r="E43" s="50">
        <v>170.83</v>
      </c>
      <c r="F43" s="50">
        <v>170.83</v>
      </c>
      <c r="G43" s="50">
        <v>170.83</v>
      </c>
      <c r="H43" s="50">
        <v>170.83</v>
      </c>
      <c r="I43" s="50">
        <v>170.83</v>
      </c>
      <c r="J43" s="50"/>
      <c r="K43" s="50"/>
      <c r="L43" s="4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6">
        <v>43712</v>
      </c>
      <c r="B44" s="10" t="s">
        <v>440</v>
      </c>
      <c r="C44" s="4" t="s">
        <v>31</v>
      </c>
      <c r="D44" s="50">
        <v>375.66</v>
      </c>
      <c r="E44" s="50">
        <v>375.66</v>
      </c>
      <c r="F44" s="50">
        <v>375.66</v>
      </c>
      <c r="G44" s="50">
        <v>375.66</v>
      </c>
      <c r="H44" s="50">
        <v>375.66</v>
      </c>
      <c r="I44" s="47"/>
      <c r="J44" s="47"/>
      <c r="K44" s="47"/>
      <c r="L44" s="4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6">
        <v>43665</v>
      </c>
      <c r="B45" s="10" t="s">
        <v>502</v>
      </c>
      <c r="C45" s="4" t="s">
        <v>23</v>
      </c>
      <c r="D45" s="50">
        <v>666.61</v>
      </c>
      <c r="E45" s="50">
        <v>666.61</v>
      </c>
      <c r="F45" s="50">
        <v>666.61</v>
      </c>
      <c r="G45" s="50">
        <v>666.61</v>
      </c>
      <c r="H45" s="50">
        <v>666.61</v>
      </c>
      <c r="I45" s="50">
        <v>666.61</v>
      </c>
      <c r="J45" s="50">
        <v>666.61</v>
      </c>
      <c r="K45" s="50">
        <v>666.61</v>
      </c>
      <c r="L45" s="50">
        <v>666.61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6">
        <v>43692</v>
      </c>
      <c r="B46" s="10" t="s">
        <v>503</v>
      </c>
      <c r="C46" s="4" t="s">
        <v>21</v>
      </c>
      <c r="D46" s="50">
        <v>261.3</v>
      </c>
      <c r="E46" s="50">
        <v>261.3</v>
      </c>
      <c r="F46" s="50">
        <v>261.3</v>
      </c>
      <c r="G46" s="50">
        <v>261.3</v>
      </c>
      <c r="H46" s="47"/>
      <c r="I46" s="47"/>
      <c r="J46" s="47"/>
      <c r="K46" s="47"/>
      <c r="L46" s="4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3" t="s">
        <v>13</v>
      </c>
      <c r="B47" s="10" t="s">
        <v>504</v>
      </c>
      <c r="C47" s="4" t="s">
        <v>15</v>
      </c>
      <c r="D47" s="50">
        <v>76.66</v>
      </c>
      <c r="E47" s="50">
        <v>76.66</v>
      </c>
      <c r="F47" s="50">
        <v>76.66</v>
      </c>
      <c r="G47" s="47"/>
      <c r="H47" s="47"/>
      <c r="I47" s="47"/>
      <c r="J47" s="47"/>
      <c r="K47" s="47"/>
      <c r="L47" s="47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3" t="s">
        <v>10</v>
      </c>
      <c r="B48" s="4" t="s">
        <v>505</v>
      </c>
      <c r="C48" s="4" t="s">
        <v>12</v>
      </c>
      <c r="D48" s="50">
        <v>91.66</v>
      </c>
      <c r="E48" s="50">
        <v>91.66</v>
      </c>
      <c r="F48" s="50">
        <v>91.66</v>
      </c>
      <c r="G48" s="47"/>
      <c r="H48" s="47"/>
      <c r="I48" s="47"/>
      <c r="J48" s="47"/>
      <c r="K48" s="47"/>
      <c r="L48" s="47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3" t="s">
        <v>3</v>
      </c>
      <c r="B49" s="4" t="s">
        <v>506</v>
      </c>
      <c r="C49" s="4" t="s">
        <v>5</v>
      </c>
      <c r="D49" s="42">
        <v>989.75</v>
      </c>
      <c r="E49" s="42">
        <v>989.75</v>
      </c>
      <c r="F49" s="42"/>
      <c r="G49" s="47"/>
      <c r="H49" s="47"/>
      <c r="I49" s="47"/>
      <c r="J49" s="47"/>
      <c r="K49" s="47"/>
      <c r="L49" s="47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21" t="s">
        <v>77</v>
      </c>
      <c r="B50" s="22" t="s">
        <v>361</v>
      </c>
      <c r="C50" s="22"/>
      <c r="D50" s="162">
        <f t="shared" ref="D50:L50" si="1">SUM(D34:D49)</f>
        <v>6071.7499999999991</v>
      </c>
      <c r="E50" s="71">
        <f t="shared" si="1"/>
        <v>5754.9999999999991</v>
      </c>
      <c r="F50" s="71">
        <f t="shared" si="1"/>
        <v>4765.2499999999991</v>
      </c>
      <c r="G50" s="71">
        <f t="shared" si="1"/>
        <v>4596.9299999999994</v>
      </c>
      <c r="H50" s="71">
        <f t="shared" si="1"/>
        <v>4335.6299999999992</v>
      </c>
      <c r="I50" s="71">
        <f t="shared" si="1"/>
        <v>3959.97</v>
      </c>
      <c r="J50" s="71">
        <f t="shared" si="1"/>
        <v>2506.88</v>
      </c>
      <c r="K50" s="71">
        <f t="shared" si="1"/>
        <v>1865.5500000000002</v>
      </c>
      <c r="L50" s="71">
        <f t="shared" si="1"/>
        <v>1865.5500000000002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24" t="s">
        <v>79</v>
      </c>
      <c r="B51" s="24" t="s">
        <v>79</v>
      </c>
      <c r="C51" s="24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1" t="s">
        <v>0</v>
      </c>
      <c r="B52" s="1" t="s">
        <v>1</v>
      </c>
      <c r="C52" s="1"/>
      <c r="D52" s="47"/>
      <c r="E52" s="47"/>
      <c r="F52" s="47"/>
      <c r="G52" s="47"/>
      <c r="H52" s="47"/>
      <c r="I52" s="47"/>
      <c r="J52" s="47"/>
      <c r="K52" s="47"/>
      <c r="L52" s="47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163">
        <v>43899</v>
      </c>
      <c r="B53" s="14" t="s">
        <v>542</v>
      </c>
      <c r="C53" s="164"/>
      <c r="D53" s="73">
        <v>718.65</v>
      </c>
      <c r="E53" s="73">
        <v>718.65</v>
      </c>
      <c r="F53" s="73"/>
      <c r="G53" s="73"/>
      <c r="H53" s="73"/>
      <c r="I53" s="73"/>
      <c r="J53" s="73"/>
      <c r="K53" s="73"/>
      <c r="L53" s="7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163">
        <v>43895</v>
      </c>
      <c r="B54" s="14" t="s">
        <v>543</v>
      </c>
      <c r="C54" s="164"/>
      <c r="D54" s="73">
        <v>500</v>
      </c>
      <c r="E54" s="73">
        <v>500</v>
      </c>
      <c r="F54" s="73"/>
      <c r="G54" s="73"/>
      <c r="H54" s="73"/>
      <c r="I54" s="73"/>
      <c r="J54" s="73"/>
      <c r="K54" s="73"/>
      <c r="L54" s="7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163">
        <v>43895</v>
      </c>
      <c r="B55" s="14" t="s">
        <v>544</v>
      </c>
      <c r="C55" s="164"/>
      <c r="D55" s="73">
        <v>766.67</v>
      </c>
      <c r="E55" s="73">
        <v>766.66</v>
      </c>
      <c r="F55" s="73"/>
      <c r="G55" s="73"/>
      <c r="H55" s="73"/>
      <c r="I55" s="73"/>
      <c r="J55" s="73"/>
      <c r="K55" s="73"/>
      <c r="L55" s="7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163">
        <v>43890</v>
      </c>
      <c r="B56" s="14" t="s">
        <v>545</v>
      </c>
      <c r="C56" s="164"/>
      <c r="D56" s="73">
        <v>648.39</v>
      </c>
      <c r="E56" s="73">
        <v>648.41</v>
      </c>
      <c r="F56" s="73"/>
      <c r="G56" s="73"/>
      <c r="H56" s="73"/>
      <c r="I56" s="73"/>
      <c r="J56" s="73"/>
      <c r="K56" s="73"/>
      <c r="L56" s="7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163">
        <v>43881</v>
      </c>
      <c r="B57" s="14" t="s">
        <v>546</v>
      </c>
      <c r="C57" s="164"/>
      <c r="D57" s="73">
        <v>590.33000000000004</v>
      </c>
      <c r="E57" s="73"/>
      <c r="F57" s="73"/>
      <c r="G57" s="73"/>
      <c r="H57" s="73"/>
      <c r="I57" s="73"/>
      <c r="J57" s="73"/>
      <c r="K57" s="73"/>
      <c r="L57" s="7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163">
        <v>43881</v>
      </c>
      <c r="B58" s="14" t="s">
        <v>547</v>
      </c>
      <c r="C58" s="164"/>
      <c r="D58" s="73">
        <v>1052.33</v>
      </c>
      <c r="E58" s="73"/>
      <c r="F58" s="73"/>
      <c r="G58" s="73"/>
      <c r="H58" s="73"/>
      <c r="I58" s="73"/>
      <c r="J58" s="73"/>
      <c r="K58" s="73"/>
      <c r="L58" s="7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163">
        <v>43879</v>
      </c>
      <c r="B59" s="14" t="s">
        <v>548</v>
      </c>
      <c r="C59" s="164"/>
      <c r="D59" s="73">
        <v>623.33000000000004</v>
      </c>
      <c r="E59" s="73"/>
      <c r="F59" s="73"/>
      <c r="G59" s="73"/>
      <c r="H59" s="73"/>
      <c r="I59" s="73"/>
      <c r="J59" s="73"/>
      <c r="K59" s="73"/>
      <c r="L59" s="7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163">
        <v>43869</v>
      </c>
      <c r="B60" s="14" t="s">
        <v>549</v>
      </c>
      <c r="C60" s="164"/>
      <c r="D60" s="73">
        <v>660</v>
      </c>
      <c r="E60" s="73"/>
      <c r="F60" s="73"/>
      <c r="G60" s="73"/>
      <c r="H60" s="73"/>
      <c r="I60" s="73"/>
      <c r="J60" s="73"/>
      <c r="K60" s="73"/>
      <c r="L60" s="7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163">
        <v>43869</v>
      </c>
      <c r="B61" s="14" t="s">
        <v>550</v>
      </c>
      <c r="C61" s="164"/>
      <c r="D61" s="73">
        <v>762.96</v>
      </c>
      <c r="E61" s="73"/>
      <c r="F61" s="73"/>
      <c r="G61" s="73"/>
      <c r="H61" s="73"/>
      <c r="I61" s="73"/>
      <c r="J61" s="73"/>
      <c r="K61" s="73"/>
      <c r="L61" s="7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163">
        <v>43847</v>
      </c>
      <c r="B62" s="14" t="s">
        <v>551</v>
      </c>
      <c r="C62" s="164"/>
      <c r="D62" s="73">
        <v>696.33</v>
      </c>
      <c r="E62" s="73">
        <v>696.35</v>
      </c>
      <c r="F62" s="73">
        <v>696.35</v>
      </c>
      <c r="G62" s="75"/>
      <c r="H62" s="75"/>
      <c r="I62" s="75"/>
      <c r="J62" s="75"/>
      <c r="K62" s="75"/>
      <c r="L62" s="7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154">
        <v>43820</v>
      </c>
      <c r="B63" s="28" t="s">
        <v>552</v>
      </c>
      <c r="C63" s="155" t="s">
        <v>281</v>
      </c>
      <c r="D63" s="73">
        <v>615.83000000000004</v>
      </c>
      <c r="E63" s="73">
        <v>615.87</v>
      </c>
      <c r="F63" s="73">
        <v>615.87</v>
      </c>
      <c r="G63" s="73">
        <v>615.87</v>
      </c>
      <c r="H63" s="73">
        <v>615.87</v>
      </c>
      <c r="I63" s="73">
        <v>615.87</v>
      </c>
      <c r="J63" s="73">
        <v>615.87</v>
      </c>
      <c r="K63" s="73">
        <v>615.87</v>
      </c>
      <c r="L63" s="73">
        <v>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21" t="s">
        <v>282</v>
      </c>
      <c r="B64" s="22" t="s">
        <v>99</v>
      </c>
      <c r="C64" s="22"/>
      <c r="D64" s="48">
        <f t="shared" ref="D64:L64" si="2">SUM(D53:D63)</f>
        <v>7634.82</v>
      </c>
      <c r="E64" s="59">
        <f t="shared" si="2"/>
        <v>3945.9399999999996</v>
      </c>
      <c r="F64" s="59">
        <f t="shared" si="2"/>
        <v>1312.22</v>
      </c>
      <c r="G64" s="59">
        <f t="shared" si="2"/>
        <v>615.87</v>
      </c>
      <c r="H64" s="59">
        <f t="shared" si="2"/>
        <v>615.87</v>
      </c>
      <c r="I64" s="59">
        <f t="shared" si="2"/>
        <v>615.87</v>
      </c>
      <c r="J64" s="59">
        <f t="shared" si="2"/>
        <v>615.87</v>
      </c>
      <c r="K64" s="59">
        <f t="shared" si="2"/>
        <v>615.87</v>
      </c>
      <c r="L64" s="59">
        <f t="shared" si="2"/>
        <v>0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62"/>
      <c r="B65" s="62"/>
      <c r="C65" s="6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1" t="s">
        <v>0</v>
      </c>
      <c r="B66" s="1" t="s">
        <v>1</v>
      </c>
      <c r="C66" s="1"/>
      <c r="D66" s="47"/>
      <c r="E66" s="47"/>
      <c r="F66" s="47"/>
      <c r="G66" s="47"/>
      <c r="H66" s="47"/>
      <c r="I66" s="47"/>
      <c r="J66" s="47"/>
      <c r="K66" s="47"/>
      <c r="L66" s="47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54">
        <v>43878</v>
      </c>
      <c r="B67" s="57" t="s">
        <v>553</v>
      </c>
      <c r="C67" s="57"/>
      <c r="D67" s="65">
        <v>529.28</v>
      </c>
      <c r="E67" s="65">
        <v>529.28</v>
      </c>
      <c r="F67" s="65">
        <v>529.28</v>
      </c>
      <c r="G67" s="65">
        <v>529.28</v>
      </c>
      <c r="H67" s="65">
        <v>529.28</v>
      </c>
      <c r="I67" s="65">
        <v>529.28</v>
      </c>
      <c r="J67" s="65">
        <v>529.28</v>
      </c>
      <c r="K67" s="65">
        <v>529.28</v>
      </c>
      <c r="L67" s="65">
        <v>529.28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54">
        <v>43861</v>
      </c>
      <c r="B68" s="57" t="s">
        <v>554</v>
      </c>
      <c r="C68" s="57"/>
      <c r="D68" s="65">
        <v>143</v>
      </c>
      <c r="E68" s="65"/>
      <c r="F68" s="65"/>
      <c r="G68" s="64"/>
      <c r="H68" s="64"/>
      <c r="I68" s="64"/>
      <c r="J68" s="64"/>
      <c r="K68" s="64"/>
      <c r="L68" s="64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54">
        <v>43829</v>
      </c>
      <c r="B69" s="57" t="s">
        <v>555</v>
      </c>
      <c r="C69" s="57"/>
      <c r="D69" s="65">
        <v>73.33</v>
      </c>
      <c r="E69" s="65">
        <v>73.37</v>
      </c>
      <c r="F69" s="65">
        <v>73.37</v>
      </c>
      <c r="G69" s="65">
        <v>73.37</v>
      </c>
      <c r="H69" s="65">
        <v>73.37</v>
      </c>
      <c r="I69" s="65">
        <v>73.37</v>
      </c>
      <c r="J69" s="65">
        <v>73.37</v>
      </c>
      <c r="K69" s="65">
        <v>73.37</v>
      </c>
      <c r="L69" s="65">
        <v>73.37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54">
        <v>43829</v>
      </c>
      <c r="B70" s="57" t="s">
        <v>556</v>
      </c>
      <c r="C70" s="57"/>
      <c r="D70" s="65">
        <v>171</v>
      </c>
      <c r="E70" s="65">
        <v>171</v>
      </c>
      <c r="F70" s="65">
        <v>171</v>
      </c>
      <c r="G70" s="64"/>
      <c r="H70" s="64"/>
      <c r="I70" s="64"/>
      <c r="J70" s="64"/>
      <c r="K70" s="64"/>
      <c r="L70" s="64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21" t="s">
        <v>86</v>
      </c>
      <c r="B71" s="22" t="s">
        <v>87</v>
      </c>
      <c r="C71" s="22"/>
      <c r="D71" s="77">
        <f t="shared" ref="D71:L71" si="3">SUM(D67:D70)</f>
        <v>916.61</v>
      </c>
      <c r="E71" s="167">
        <f t="shared" si="3"/>
        <v>773.65</v>
      </c>
      <c r="F71" s="167">
        <f t="shared" si="3"/>
        <v>773.65</v>
      </c>
      <c r="G71" s="167">
        <f t="shared" si="3"/>
        <v>602.65</v>
      </c>
      <c r="H71" s="167">
        <f t="shared" si="3"/>
        <v>602.65</v>
      </c>
      <c r="I71" s="167">
        <f t="shared" si="3"/>
        <v>602.65</v>
      </c>
      <c r="J71" s="167">
        <f t="shared" si="3"/>
        <v>602.65</v>
      </c>
      <c r="K71" s="167">
        <f t="shared" si="3"/>
        <v>602.65</v>
      </c>
      <c r="L71" s="167">
        <f t="shared" si="3"/>
        <v>602.65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24" t="s">
        <v>79</v>
      </c>
      <c r="B72" s="24" t="s">
        <v>79</v>
      </c>
      <c r="C72" s="2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1" t="s">
        <v>0</v>
      </c>
      <c r="B73" s="1" t="s">
        <v>1</v>
      </c>
      <c r="C73" s="1" t="s">
        <v>1</v>
      </c>
      <c r="D73" s="47"/>
      <c r="E73" s="47"/>
      <c r="F73" s="47"/>
      <c r="G73" s="47"/>
      <c r="H73" s="47"/>
      <c r="I73" s="47"/>
      <c r="J73" s="47"/>
      <c r="K73" s="47"/>
      <c r="L73" s="47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27" t="s">
        <v>90</v>
      </c>
      <c r="B74" s="30" t="s">
        <v>502</v>
      </c>
      <c r="C74" s="30" t="s">
        <v>92</v>
      </c>
      <c r="D74" s="37">
        <v>816.61</v>
      </c>
      <c r="E74" s="37">
        <v>816.61</v>
      </c>
      <c r="F74" s="37">
        <v>816.61</v>
      </c>
      <c r="G74" s="37">
        <v>816.61</v>
      </c>
      <c r="H74" s="37">
        <v>816.61</v>
      </c>
      <c r="I74" s="37">
        <v>816.61</v>
      </c>
      <c r="J74" s="37">
        <v>816.61</v>
      </c>
      <c r="K74" s="37">
        <v>816.61</v>
      </c>
      <c r="L74" s="37">
        <v>816.61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21" t="s">
        <v>98</v>
      </c>
      <c r="B75" s="22" t="s">
        <v>381</v>
      </c>
      <c r="C75" s="22"/>
      <c r="D75" s="162">
        <f t="shared" ref="D75:L75" si="4">SUM(D74)</f>
        <v>816.61</v>
      </c>
      <c r="E75" s="71">
        <f t="shared" si="4"/>
        <v>816.61</v>
      </c>
      <c r="F75" s="71">
        <f t="shared" si="4"/>
        <v>816.61</v>
      </c>
      <c r="G75" s="71">
        <f t="shared" si="4"/>
        <v>816.61</v>
      </c>
      <c r="H75" s="71">
        <f t="shared" si="4"/>
        <v>816.61</v>
      </c>
      <c r="I75" s="71">
        <f t="shared" si="4"/>
        <v>816.61</v>
      </c>
      <c r="J75" s="71">
        <f t="shared" si="4"/>
        <v>816.61</v>
      </c>
      <c r="K75" s="71">
        <f t="shared" si="4"/>
        <v>816.61</v>
      </c>
      <c r="L75" s="71">
        <f t="shared" si="4"/>
        <v>816.61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24" t="s">
        <v>79</v>
      </c>
      <c r="B76" s="24" t="s">
        <v>79</v>
      </c>
      <c r="C76" s="2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1" t="s">
        <v>0</v>
      </c>
      <c r="B77" s="1" t="s">
        <v>1</v>
      </c>
      <c r="C77" s="1"/>
      <c r="D77" s="47"/>
      <c r="E77" s="47"/>
      <c r="F77" s="47"/>
      <c r="G77" s="47"/>
      <c r="H77" s="47"/>
      <c r="I77" s="47"/>
      <c r="J77" s="47"/>
      <c r="K77" s="47"/>
      <c r="L77" s="47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54">
        <v>43715</v>
      </c>
      <c r="B78" s="55" t="s">
        <v>557</v>
      </c>
      <c r="C78" s="55"/>
      <c r="D78" s="45">
        <v>515</v>
      </c>
      <c r="E78" s="45">
        <v>515</v>
      </c>
      <c r="F78" s="45">
        <v>515</v>
      </c>
      <c r="G78" s="45">
        <v>515</v>
      </c>
      <c r="H78" s="45">
        <v>515</v>
      </c>
      <c r="I78" s="45"/>
      <c r="J78" s="45"/>
      <c r="K78" s="45"/>
      <c r="L78" s="45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54">
        <v>43715</v>
      </c>
      <c r="B79" s="57" t="s">
        <v>558</v>
      </c>
      <c r="C79" s="57"/>
      <c r="D79" s="45">
        <v>1788.33</v>
      </c>
      <c r="E79" s="45">
        <v>1788.33</v>
      </c>
      <c r="F79" s="45">
        <v>1788.33</v>
      </c>
      <c r="G79" s="45">
        <v>1788.33</v>
      </c>
      <c r="H79" s="45">
        <v>1788.33</v>
      </c>
      <c r="I79" s="45"/>
      <c r="J79" s="45"/>
      <c r="K79" s="45"/>
      <c r="L79" s="45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21" t="s">
        <v>104</v>
      </c>
      <c r="B80" s="22" t="s">
        <v>105</v>
      </c>
      <c r="C80" s="22"/>
      <c r="D80" s="48">
        <f t="shared" ref="D80:L80" si="5">SUM(D78:D79)</f>
        <v>2303.33</v>
      </c>
      <c r="E80" s="59">
        <f t="shared" si="5"/>
        <v>2303.33</v>
      </c>
      <c r="F80" s="59">
        <f t="shared" si="5"/>
        <v>2303.33</v>
      </c>
      <c r="G80" s="59">
        <f t="shared" si="5"/>
        <v>2303.33</v>
      </c>
      <c r="H80" s="59">
        <f t="shared" si="5"/>
        <v>2303.33</v>
      </c>
      <c r="I80" s="59">
        <f t="shared" si="5"/>
        <v>0</v>
      </c>
      <c r="J80" s="59">
        <f t="shared" si="5"/>
        <v>0</v>
      </c>
      <c r="K80" s="59">
        <f t="shared" si="5"/>
        <v>0</v>
      </c>
      <c r="L80" s="59">
        <f t="shared" si="5"/>
        <v>0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1" t="s">
        <v>0</v>
      </c>
      <c r="B82" s="1" t="s">
        <v>1</v>
      </c>
      <c r="C82" s="1"/>
      <c r="D82" s="47"/>
      <c r="E82" s="47"/>
      <c r="F82" s="47"/>
      <c r="G82" s="47"/>
      <c r="H82" s="47"/>
      <c r="I82" s="47"/>
      <c r="J82" s="47"/>
      <c r="K82" s="47"/>
      <c r="L82" s="47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1"/>
      <c r="B83" s="11" t="s">
        <v>194</v>
      </c>
      <c r="C83" s="1"/>
      <c r="D83" s="47"/>
      <c r="E83" s="47"/>
      <c r="F83" s="47"/>
      <c r="G83" s="47"/>
      <c r="H83" s="47"/>
      <c r="I83" s="47"/>
      <c r="J83" s="47"/>
      <c r="K83" s="47"/>
      <c r="L83" s="47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6"/>
      <c r="B84" s="11" t="s">
        <v>106</v>
      </c>
      <c r="C84" s="11"/>
      <c r="D84" s="47">
        <v>536.92999999999995</v>
      </c>
      <c r="E84" s="47"/>
      <c r="F84" s="47"/>
      <c r="G84" s="47"/>
      <c r="H84" s="47"/>
      <c r="I84" s="47"/>
      <c r="J84" s="47"/>
      <c r="K84" s="47"/>
      <c r="L84" s="47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6"/>
      <c r="B85" s="11" t="s">
        <v>195</v>
      </c>
      <c r="C85" s="11"/>
      <c r="D85" s="47"/>
      <c r="E85" s="47"/>
      <c r="F85" s="47"/>
      <c r="G85" s="47"/>
      <c r="H85" s="47"/>
      <c r="I85" s="47"/>
      <c r="J85" s="47"/>
      <c r="K85" s="47"/>
      <c r="L85" s="47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6"/>
      <c r="B86" s="11" t="s">
        <v>196</v>
      </c>
      <c r="C86" s="11"/>
      <c r="D86" s="47"/>
      <c r="E86" s="47"/>
      <c r="F86" s="47"/>
      <c r="G86" s="47"/>
      <c r="H86" s="47"/>
      <c r="I86" s="47"/>
      <c r="J86" s="47"/>
      <c r="K86" s="47"/>
      <c r="L86" s="47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6"/>
      <c r="B87" s="11" t="s">
        <v>385</v>
      </c>
      <c r="C87" s="11"/>
      <c r="D87" s="47">
        <v>48.64</v>
      </c>
      <c r="E87" s="47"/>
      <c r="F87" s="47"/>
      <c r="G87" s="47"/>
      <c r="H87" s="47"/>
      <c r="I87" s="47"/>
      <c r="J87" s="47"/>
      <c r="K87" s="47"/>
      <c r="L87" s="47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6"/>
      <c r="B88" s="11" t="s">
        <v>107</v>
      </c>
      <c r="C88" s="11"/>
      <c r="D88" s="47">
        <f>77.49+50.19</f>
        <v>127.67999999999999</v>
      </c>
      <c r="E88" s="47"/>
      <c r="F88" s="47"/>
      <c r="G88" s="47"/>
      <c r="H88" s="47"/>
      <c r="I88" s="47"/>
      <c r="J88" s="47"/>
      <c r="K88" s="47"/>
      <c r="L88" s="47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21"/>
      <c r="B89" s="22" t="s">
        <v>108</v>
      </c>
      <c r="C89" s="22"/>
      <c r="D89" s="59">
        <f t="shared" ref="D89:L89" si="6">SUM(D83:D88)</f>
        <v>713.24999999999989</v>
      </c>
      <c r="E89" s="59">
        <f t="shared" si="6"/>
        <v>0</v>
      </c>
      <c r="F89" s="59">
        <f t="shared" si="6"/>
        <v>0</v>
      </c>
      <c r="G89" s="59">
        <f t="shared" si="6"/>
        <v>0</v>
      </c>
      <c r="H89" s="59">
        <f t="shared" si="6"/>
        <v>0</v>
      </c>
      <c r="I89" s="59">
        <f t="shared" si="6"/>
        <v>0</v>
      </c>
      <c r="J89" s="59">
        <f t="shared" si="6"/>
        <v>0</v>
      </c>
      <c r="K89" s="59">
        <f t="shared" si="6"/>
        <v>0</v>
      </c>
      <c r="L89" s="59">
        <f t="shared" si="6"/>
        <v>0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38" t="s">
        <v>109</v>
      </c>
      <c r="D91" s="60">
        <f t="shared" ref="D91:L91" si="7">D50+D64+D71+D75+D80+D89+D31</f>
        <v>34049.18</v>
      </c>
      <c r="E91" s="60">
        <f t="shared" si="7"/>
        <v>32008.97</v>
      </c>
      <c r="F91" s="60">
        <f t="shared" si="7"/>
        <v>26843.95</v>
      </c>
      <c r="G91" s="60">
        <f t="shared" si="7"/>
        <v>22908.159999999996</v>
      </c>
      <c r="H91" s="60">
        <f t="shared" si="7"/>
        <v>19991.149999999994</v>
      </c>
      <c r="I91" s="60">
        <f t="shared" si="7"/>
        <v>17312.159999999996</v>
      </c>
      <c r="J91" s="60">
        <f t="shared" si="7"/>
        <v>15859.069999999998</v>
      </c>
      <c r="K91" s="60">
        <f t="shared" si="7"/>
        <v>15182.599999999999</v>
      </c>
      <c r="L91" s="60">
        <f t="shared" si="7"/>
        <v>13357.73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2"/>
      <c r="B93" s="2" t="s">
        <v>110</v>
      </c>
      <c r="C93" s="2"/>
      <c r="D93" s="58">
        <f t="shared" ref="D93:L93" si="8">D80+D71</f>
        <v>3219.94</v>
      </c>
      <c r="E93" s="58">
        <f t="shared" si="8"/>
        <v>3076.98</v>
      </c>
      <c r="F93" s="58">
        <f t="shared" si="8"/>
        <v>3076.98</v>
      </c>
      <c r="G93" s="58">
        <f t="shared" si="8"/>
        <v>2905.98</v>
      </c>
      <c r="H93" s="58">
        <f t="shared" si="8"/>
        <v>2905.98</v>
      </c>
      <c r="I93" s="58">
        <f t="shared" si="8"/>
        <v>602.65</v>
      </c>
      <c r="J93" s="58">
        <f t="shared" si="8"/>
        <v>602.65</v>
      </c>
      <c r="K93" s="58">
        <f t="shared" si="8"/>
        <v>602.65</v>
      </c>
      <c r="L93" s="58">
        <f t="shared" si="8"/>
        <v>602.65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2"/>
      <c r="B94" s="2" t="s">
        <v>111</v>
      </c>
      <c r="C94" s="2"/>
      <c r="D94" s="49">
        <f t="shared" ref="D94:L94" si="9">+D9+D42+D64+D75</f>
        <v>11942.77</v>
      </c>
      <c r="E94" s="49">
        <f t="shared" si="9"/>
        <v>8253.89</v>
      </c>
      <c r="F94" s="49">
        <f t="shared" si="9"/>
        <v>5620.17</v>
      </c>
      <c r="G94" s="49">
        <f t="shared" si="9"/>
        <v>4923.82</v>
      </c>
      <c r="H94" s="49">
        <f t="shared" si="9"/>
        <v>4923.82</v>
      </c>
      <c r="I94" s="49">
        <f t="shared" si="9"/>
        <v>4923.82</v>
      </c>
      <c r="J94" s="49">
        <f t="shared" si="9"/>
        <v>4923.82</v>
      </c>
      <c r="K94" s="49">
        <f t="shared" si="9"/>
        <v>4923.82</v>
      </c>
      <c r="L94" s="49">
        <f t="shared" si="9"/>
        <v>4307.95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40" t="s">
        <v>112</v>
      </c>
      <c r="D96" s="61">
        <f t="shared" ref="D96:L96" si="10">D91-D93-D94</f>
        <v>18886.47</v>
      </c>
      <c r="E96" s="61">
        <f t="shared" si="10"/>
        <v>20678.100000000002</v>
      </c>
      <c r="F96" s="61">
        <f t="shared" si="10"/>
        <v>18146.800000000003</v>
      </c>
      <c r="G96" s="61">
        <f t="shared" si="10"/>
        <v>15078.359999999997</v>
      </c>
      <c r="H96" s="61">
        <f t="shared" si="10"/>
        <v>12161.349999999995</v>
      </c>
      <c r="I96" s="61">
        <f t="shared" si="10"/>
        <v>11785.689999999995</v>
      </c>
      <c r="J96" s="61">
        <f t="shared" si="10"/>
        <v>10332.599999999999</v>
      </c>
      <c r="K96" s="61">
        <f t="shared" si="10"/>
        <v>9656.1299999999992</v>
      </c>
      <c r="L96" s="61">
        <f t="shared" si="10"/>
        <v>8447.130000000001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/>
    <row r="298" spans="1:26" ht="15.75" customHeight="1" x14ac:dyDescent="0.2"/>
    <row r="299" spans="1:26" ht="15.75" customHeight="1" x14ac:dyDescent="0.2"/>
    <row r="300" spans="1:26" ht="15.75" customHeight="1" x14ac:dyDescent="0.2"/>
    <row r="301" spans="1:26" ht="15.75" customHeight="1" x14ac:dyDescent="0.2"/>
    <row r="302" spans="1:26" ht="15.75" customHeight="1" x14ac:dyDescent="0.2"/>
    <row r="303" spans="1:26" ht="15.75" customHeight="1" x14ac:dyDescent="0.2"/>
    <row r="304" spans="1:2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25" defaultRowHeight="15" customHeight="1" x14ac:dyDescent="0.2"/>
  <cols>
    <col min="1" max="1" width="13.125" customWidth="1"/>
    <col min="2" max="2" width="46.125" customWidth="1"/>
    <col min="3" max="3" width="34" customWidth="1"/>
    <col min="4" max="10" width="12" customWidth="1"/>
    <col min="11" max="26" width="8" customWidth="1"/>
  </cols>
  <sheetData>
    <row r="1" spans="1:26" ht="13.5" customHeight="1" x14ac:dyDescent="0.2">
      <c r="A1" s="1" t="s">
        <v>0</v>
      </c>
      <c r="B1" s="1" t="s">
        <v>113</v>
      </c>
      <c r="C1" s="1" t="s">
        <v>1</v>
      </c>
      <c r="D1" s="41" t="s">
        <v>301</v>
      </c>
      <c r="E1" s="41" t="s">
        <v>302</v>
      </c>
      <c r="F1" s="41" t="s">
        <v>303</v>
      </c>
      <c r="G1" s="41" t="s">
        <v>304</v>
      </c>
      <c r="H1" s="41" t="s">
        <v>2</v>
      </c>
      <c r="I1" s="41" t="s">
        <v>114</v>
      </c>
      <c r="J1" s="41" t="s">
        <v>197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5" customHeight="1" x14ac:dyDescent="0.2">
      <c r="A2" s="6">
        <v>44008</v>
      </c>
      <c r="B2" s="4" t="s">
        <v>559</v>
      </c>
      <c r="C2" s="47" t="s">
        <v>560</v>
      </c>
      <c r="D2" s="73">
        <v>1510</v>
      </c>
      <c r="E2" s="42"/>
      <c r="F2" s="42"/>
      <c r="G2" s="42"/>
      <c r="H2" s="42"/>
      <c r="I2" s="42"/>
      <c r="J2" s="4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">
      <c r="A3" s="6">
        <v>44008</v>
      </c>
      <c r="B3" s="4" t="s">
        <v>561</v>
      </c>
      <c r="C3" s="47" t="s">
        <v>560</v>
      </c>
      <c r="D3" s="73">
        <v>506.32</v>
      </c>
      <c r="E3" s="42">
        <v>506.32</v>
      </c>
      <c r="F3" s="42">
        <v>506.32</v>
      </c>
      <c r="G3" s="42"/>
      <c r="H3" s="42"/>
      <c r="I3" s="42"/>
      <c r="J3" s="4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2">
      <c r="A4" s="6">
        <v>43995</v>
      </c>
      <c r="B4" s="4" t="s">
        <v>562</v>
      </c>
      <c r="C4" s="47" t="s">
        <v>563</v>
      </c>
      <c r="D4" s="73">
        <v>578</v>
      </c>
      <c r="E4" s="42"/>
      <c r="F4" s="42"/>
      <c r="G4" s="42"/>
      <c r="H4" s="42"/>
      <c r="I4" s="42"/>
      <c r="J4" s="4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3.5" customHeight="1" x14ac:dyDescent="0.2">
      <c r="A5" s="6">
        <v>43995</v>
      </c>
      <c r="B5" s="4" t="s">
        <v>562</v>
      </c>
      <c r="C5" s="47" t="s">
        <v>563</v>
      </c>
      <c r="D5" s="73">
        <v>392</v>
      </c>
      <c r="E5" s="42"/>
      <c r="F5" s="42"/>
      <c r="G5" s="42"/>
      <c r="H5" s="42"/>
      <c r="I5" s="42"/>
      <c r="J5" s="4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 x14ac:dyDescent="0.2">
      <c r="A6" s="6">
        <v>43994</v>
      </c>
      <c r="B6" s="4" t="s">
        <v>559</v>
      </c>
      <c r="C6" s="47" t="s">
        <v>563</v>
      </c>
      <c r="D6" s="73">
        <v>559.76</v>
      </c>
      <c r="E6" s="42"/>
      <c r="F6" s="42"/>
      <c r="G6" s="42"/>
      <c r="H6" s="42"/>
      <c r="I6" s="42"/>
      <c r="J6" s="4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3.5" customHeight="1" x14ac:dyDescent="0.2">
      <c r="A7" s="6">
        <v>43988</v>
      </c>
      <c r="B7" s="4" t="s">
        <v>562</v>
      </c>
      <c r="C7" s="47" t="s">
        <v>563</v>
      </c>
      <c r="D7" s="73">
        <v>1982.5</v>
      </c>
      <c r="E7" s="42"/>
      <c r="F7" s="42"/>
      <c r="G7" s="42"/>
      <c r="H7" s="42"/>
      <c r="I7" s="42"/>
      <c r="J7" s="4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 x14ac:dyDescent="0.2">
      <c r="A8" s="6">
        <v>43988</v>
      </c>
      <c r="B8" s="4" t="s">
        <v>562</v>
      </c>
      <c r="C8" s="47" t="s">
        <v>563</v>
      </c>
      <c r="D8" s="73">
        <v>706.25</v>
      </c>
      <c r="E8" s="42"/>
      <c r="F8" s="42"/>
      <c r="G8" s="42"/>
      <c r="H8" s="42"/>
      <c r="I8" s="42"/>
      <c r="J8" s="4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 x14ac:dyDescent="0.2">
      <c r="A9" s="6">
        <v>43986</v>
      </c>
      <c r="B9" s="4" t="s">
        <v>564</v>
      </c>
      <c r="C9" s="47" t="s">
        <v>565</v>
      </c>
      <c r="D9" s="73">
        <v>516.70000000000005</v>
      </c>
      <c r="E9" s="42"/>
      <c r="F9" s="42"/>
      <c r="G9" s="42"/>
      <c r="H9" s="42"/>
      <c r="I9" s="42"/>
      <c r="J9" s="4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 x14ac:dyDescent="0.2">
      <c r="A10" s="6">
        <v>43984</v>
      </c>
      <c r="B10" s="4" t="s">
        <v>566</v>
      </c>
      <c r="C10" s="47" t="s">
        <v>567</v>
      </c>
      <c r="D10" s="73">
        <v>699.85</v>
      </c>
      <c r="E10" s="66">
        <v>699.85</v>
      </c>
      <c r="F10" s="66">
        <v>699.85</v>
      </c>
      <c r="G10" s="66">
        <v>699.85</v>
      </c>
      <c r="H10" s="66">
        <v>699.85</v>
      </c>
      <c r="I10" s="66">
        <v>699.85</v>
      </c>
      <c r="J10" s="4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3.5" customHeight="1" x14ac:dyDescent="0.2">
      <c r="A11" s="6">
        <v>43983</v>
      </c>
      <c r="B11" s="4" t="s">
        <v>568</v>
      </c>
      <c r="C11" s="47" t="s">
        <v>569</v>
      </c>
      <c r="D11" s="73">
        <v>16899</v>
      </c>
      <c r="E11" s="42"/>
      <c r="F11" s="42"/>
      <c r="G11" s="42"/>
      <c r="H11" s="42"/>
      <c r="I11" s="42"/>
      <c r="J11" s="4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 x14ac:dyDescent="0.2">
      <c r="A12" s="6">
        <v>43982</v>
      </c>
      <c r="B12" s="4" t="s">
        <v>570</v>
      </c>
      <c r="C12" s="47"/>
      <c r="D12" s="73">
        <v>249.15</v>
      </c>
      <c r="E12" s="42"/>
      <c r="F12" s="42"/>
      <c r="G12" s="42"/>
      <c r="H12" s="42"/>
      <c r="I12" s="42"/>
      <c r="J12" s="4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 x14ac:dyDescent="0.2">
      <c r="A13" s="6">
        <v>43980</v>
      </c>
      <c r="B13" s="4" t="s">
        <v>139</v>
      </c>
      <c r="C13" s="47"/>
      <c r="D13" s="73">
        <v>3204.86</v>
      </c>
      <c r="E13" s="42"/>
      <c r="F13" s="42"/>
      <c r="G13" s="42"/>
      <c r="H13" s="42"/>
      <c r="I13" s="42"/>
      <c r="J13" s="42"/>
      <c r="K13" s="2"/>
      <c r="L13" s="2"/>
      <c r="M13" s="2">
        <f>2200+1500</f>
        <v>3700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3.5" customHeight="1" x14ac:dyDescent="0.2">
      <c r="A14" s="6">
        <v>43974</v>
      </c>
      <c r="B14" s="4" t="s">
        <v>571</v>
      </c>
      <c r="C14" s="47" t="s">
        <v>572</v>
      </c>
      <c r="D14" s="73">
        <v>348.33</v>
      </c>
      <c r="E14" s="42">
        <v>348.33</v>
      </c>
      <c r="F14" s="42"/>
      <c r="G14" s="42"/>
      <c r="H14" s="42"/>
      <c r="I14" s="42"/>
      <c r="J14" s="4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3.5" customHeight="1" x14ac:dyDescent="0.2">
      <c r="A15" s="6">
        <v>43966</v>
      </c>
      <c r="B15" s="4" t="s">
        <v>477</v>
      </c>
      <c r="C15" s="47" t="s">
        <v>533</v>
      </c>
      <c r="D15" s="73">
        <v>680</v>
      </c>
      <c r="E15" s="42">
        <v>680</v>
      </c>
      <c r="F15" s="42">
        <v>680</v>
      </c>
      <c r="G15" s="42">
        <v>680</v>
      </c>
      <c r="H15" s="42">
        <v>680</v>
      </c>
      <c r="I15" s="42">
        <v>680</v>
      </c>
      <c r="J15" s="42">
        <v>680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5" customHeight="1" x14ac:dyDescent="0.2">
      <c r="A16" s="6">
        <v>43963</v>
      </c>
      <c r="B16" s="4" t="s">
        <v>478</v>
      </c>
      <c r="C16" s="47" t="s">
        <v>534</v>
      </c>
      <c r="D16" s="73">
        <v>248.75</v>
      </c>
      <c r="E16" s="42">
        <v>248.75</v>
      </c>
      <c r="F16" s="42">
        <v>248.75</v>
      </c>
      <c r="G16" s="42">
        <v>248.75</v>
      </c>
      <c r="H16" s="42">
        <v>248.75</v>
      </c>
      <c r="I16" s="42">
        <v>248.75</v>
      </c>
      <c r="J16" s="42">
        <v>248.75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5" customHeight="1" x14ac:dyDescent="0.2">
      <c r="A17" s="6">
        <v>43953</v>
      </c>
      <c r="B17" s="4" t="s">
        <v>545</v>
      </c>
      <c r="C17" s="47"/>
      <c r="D17" s="73">
        <v>2655.69</v>
      </c>
      <c r="E17" s="42">
        <v>2655.69</v>
      </c>
      <c r="F17" s="42"/>
      <c r="G17" s="42"/>
      <c r="H17" s="42"/>
      <c r="I17" s="42"/>
      <c r="J17" s="4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6">
        <v>43947</v>
      </c>
      <c r="B18" s="4" t="s">
        <v>573</v>
      </c>
      <c r="C18" s="47" t="s">
        <v>128</v>
      </c>
      <c r="D18" s="73">
        <v>1978.92</v>
      </c>
      <c r="E18" s="42"/>
      <c r="F18" s="42"/>
      <c r="G18" s="42"/>
      <c r="H18" s="42"/>
      <c r="I18" s="42"/>
      <c r="J18" s="4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">
      <c r="A19" s="13">
        <v>43946</v>
      </c>
      <c r="B19" s="28" t="s">
        <v>480</v>
      </c>
      <c r="C19" s="75" t="s">
        <v>538</v>
      </c>
      <c r="D19" s="73">
        <v>2892.33</v>
      </c>
      <c r="E19" s="73">
        <v>2892.34</v>
      </c>
      <c r="F19" s="73">
        <v>2892.34</v>
      </c>
      <c r="G19" s="73">
        <v>2892.34</v>
      </c>
      <c r="H19" s="73">
        <v>2892.34</v>
      </c>
      <c r="I19" s="73">
        <v>2892.34</v>
      </c>
      <c r="J19" s="73">
        <v>2892.34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">
      <c r="A20" s="6">
        <v>43865</v>
      </c>
      <c r="B20" s="4" t="s">
        <v>574</v>
      </c>
      <c r="C20" s="47" t="s">
        <v>403</v>
      </c>
      <c r="D20" s="73">
        <v>594.08000000000004</v>
      </c>
      <c r="E20" s="42">
        <v>594.08000000000004</v>
      </c>
      <c r="F20" s="42">
        <v>594.08000000000004</v>
      </c>
      <c r="G20" s="42">
        <v>594.08000000000004</v>
      </c>
      <c r="H20" s="42">
        <v>594.08000000000004</v>
      </c>
      <c r="I20" s="42">
        <v>594.08000000000004</v>
      </c>
      <c r="J20" s="42">
        <v>594.08000000000004</v>
      </c>
      <c r="K20" s="42">
        <v>594.08000000000004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">
      <c r="A21" s="6">
        <v>43863</v>
      </c>
      <c r="B21" s="4" t="s">
        <v>575</v>
      </c>
      <c r="C21" s="47"/>
      <c r="D21" s="73">
        <v>61.66</v>
      </c>
      <c r="E21" s="42">
        <v>61.66</v>
      </c>
      <c r="F21" s="42">
        <v>61.66</v>
      </c>
      <c r="G21" s="42">
        <v>61.66</v>
      </c>
      <c r="H21" s="42">
        <v>61.66</v>
      </c>
      <c r="I21" s="42">
        <v>61.66</v>
      </c>
      <c r="J21" s="42">
        <v>61.66</v>
      </c>
      <c r="K21" s="42">
        <v>61.66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">
      <c r="A22" s="6">
        <v>43862</v>
      </c>
      <c r="B22" s="4" t="s">
        <v>576</v>
      </c>
      <c r="C22" s="47" t="s">
        <v>408</v>
      </c>
      <c r="D22" s="73">
        <v>749.91</v>
      </c>
      <c r="E22" s="42">
        <v>749.91</v>
      </c>
      <c r="F22" s="42">
        <v>749.91</v>
      </c>
      <c r="G22" s="42">
        <v>749.91</v>
      </c>
      <c r="H22" s="42">
        <v>749.91</v>
      </c>
      <c r="I22" s="42">
        <v>749.91</v>
      </c>
      <c r="J22" s="42">
        <v>749.91</v>
      </c>
      <c r="K22" s="42">
        <v>749.91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">
      <c r="A23" s="6">
        <v>43849</v>
      </c>
      <c r="B23" s="4" t="s">
        <v>577</v>
      </c>
      <c r="C23" s="47" t="s">
        <v>306</v>
      </c>
      <c r="D23" s="73">
        <v>416.58</v>
      </c>
      <c r="E23" s="42">
        <v>416.62</v>
      </c>
      <c r="F23" s="42">
        <v>416.62</v>
      </c>
      <c r="G23" s="42">
        <v>416.62</v>
      </c>
      <c r="H23" s="42">
        <v>416.62</v>
      </c>
      <c r="I23" s="42">
        <v>416.62</v>
      </c>
      <c r="J23" s="42">
        <v>416.62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">
      <c r="A24" s="6">
        <v>43839</v>
      </c>
      <c r="B24" s="4" t="s">
        <v>578</v>
      </c>
      <c r="C24" s="47" t="s">
        <v>310</v>
      </c>
      <c r="D24" s="73">
        <v>505</v>
      </c>
      <c r="E24" s="42"/>
      <c r="F24" s="42"/>
      <c r="G24" s="42"/>
      <c r="H24" s="42"/>
      <c r="I24" s="47"/>
      <c r="J24" s="47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">
      <c r="A25" s="6">
        <v>43839</v>
      </c>
      <c r="B25" s="4" t="s">
        <v>579</v>
      </c>
      <c r="C25" s="47"/>
      <c r="D25" s="73">
        <v>150.33000000000001</v>
      </c>
      <c r="E25" s="42"/>
      <c r="F25" s="42"/>
      <c r="G25" s="42"/>
      <c r="H25" s="42"/>
      <c r="I25" s="47"/>
      <c r="J25" s="47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">
      <c r="A26" s="6">
        <v>43835</v>
      </c>
      <c r="B26" s="4" t="s">
        <v>580</v>
      </c>
      <c r="C26" s="47" t="s">
        <v>315</v>
      </c>
      <c r="D26" s="73">
        <v>265.83</v>
      </c>
      <c r="E26" s="42"/>
      <c r="F26" s="42"/>
      <c r="G26" s="42"/>
      <c r="H26" s="42"/>
      <c r="I26" s="47"/>
      <c r="J26" s="4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">
      <c r="A27" s="6">
        <v>43826</v>
      </c>
      <c r="B27" s="4" t="s">
        <v>581</v>
      </c>
      <c r="C27" s="47" t="s">
        <v>418</v>
      </c>
      <c r="D27" s="73">
        <v>974.55</v>
      </c>
      <c r="E27" s="42">
        <v>974.55</v>
      </c>
      <c r="F27" s="42">
        <v>974.55</v>
      </c>
      <c r="G27" s="42">
        <v>974.55</v>
      </c>
      <c r="H27" s="42">
        <v>974.55</v>
      </c>
      <c r="I27" s="42">
        <v>974.55</v>
      </c>
      <c r="J27" s="42">
        <v>974.55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">
      <c r="A28" s="3" t="s">
        <v>199</v>
      </c>
      <c r="B28" s="4" t="s">
        <v>582</v>
      </c>
      <c r="C28" s="47"/>
      <c r="D28" s="73">
        <v>183.33</v>
      </c>
      <c r="E28" s="42">
        <v>183.33</v>
      </c>
      <c r="F28" s="42">
        <v>183.33</v>
      </c>
      <c r="G28" s="42">
        <v>183.33</v>
      </c>
      <c r="H28" s="42">
        <v>183.33</v>
      </c>
      <c r="I28" s="42">
        <v>183.33</v>
      </c>
      <c r="J28" s="47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">
      <c r="A29" s="3" t="s">
        <v>207</v>
      </c>
      <c r="B29" s="4" t="s">
        <v>583</v>
      </c>
      <c r="C29" s="47" t="s">
        <v>211</v>
      </c>
      <c r="D29" s="73">
        <v>375</v>
      </c>
      <c r="E29" s="42">
        <v>375</v>
      </c>
      <c r="F29" s="42">
        <v>375</v>
      </c>
      <c r="G29" s="42">
        <v>375</v>
      </c>
      <c r="H29" s="42">
        <v>375</v>
      </c>
      <c r="I29" s="42">
        <v>375</v>
      </c>
      <c r="J29" s="4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">
      <c r="A30" s="3" t="s">
        <v>237</v>
      </c>
      <c r="B30" s="4" t="s">
        <v>238</v>
      </c>
      <c r="C30" s="47"/>
      <c r="D30" s="73">
        <v>239</v>
      </c>
      <c r="E30" s="42">
        <v>149</v>
      </c>
      <c r="F30" s="42">
        <v>149</v>
      </c>
      <c r="G30" s="42">
        <v>149</v>
      </c>
      <c r="H30" s="42">
        <v>149</v>
      </c>
      <c r="I30" s="42">
        <v>149</v>
      </c>
      <c r="J30" s="47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">
      <c r="A31" s="3" t="s">
        <v>239</v>
      </c>
      <c r="B31" s="4" t="s">
        <v>148</v>
      </c>
      <c r="C31" s="47"/>
      <c r="D31" s="73">
        <v>369</v>
      </c>
      <c r="E31" s="42">
        <v>369</v>
      </c>
      <c r="F31" s="42">
        <v>369</v>
      </c>
      <c r="G31" s="42">
        <v>369</v>
      </c>
      <c r="H31" s="42">
        <v>369</v>
      </c>
      <c r="I31" s="42">
        <v>369</v>
      </c>
      <c r="J31" s="47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">
      <c r="A32" s="3" t="s">
        <v>241</v>
      </c>
      <c r="B32" s="4" t="s">
        <v>584</v>
      </c>
      <c r="C32" s="47" t="s">
        <v>242</v>
      </c>
      <c r="D32" s="73">
        <v>132.66999999999999</v>
      </c>
      <c r="E32" s="42">
        <v>132.66999999999999</v>
      </c>
      <c r="F32" s="42">
        <v>132.66999999999999</v>
      </c>
      <c r="G32" s="42">
        <v>132.66999999999999</v>
      </c>
      <c r="H32" s="42">
        <v>132.66999999999999</v>
      </c>
      <c r="I32" s="42">
        <v>132.66999999999999</v>
      </c>
      <c r="J32" s="4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">
      <c r="A33" s="3" t="s">
        <v>246</v>
      </c>
      <c r="B33" s="4" t="s">
        <v>141</v>
      </c>
      <c r="C33" s="47" t="s">
        <v>41</v>
      </c>
      <c r="D33" s="73">
        <f>1733+1733</f>
        <v>3466</v>
      </c>
      <c r="E33" s="42">
        <v>1318</v>
      </c>
      <c r="F33" s="42">
        <v>1318</v>
      </c>
      <c r="G33" s="42">
        <v>1318</v>
      </c>
      <c r="H33" s="42">
        <v>1318</v>
      </c>
      <c r="I33" s="42">
        <v>1318</v>
      </c>
      <c r="J33" s="42">
        <v>1318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">
      <c r="A34" s="3" t="s">
        <v>246</v>
      </c>
      <c r="B34" s="4" t="s">
        <v>155</v>
      </c>
      <c r="C34" s="47" t="s">
        <v>40</v>
      </c>
      <c r="D34" s="73">
        <f>2135+2561.25</f>
        <v>4696.25</v>
      </c>
      <c r="E34" s="42">
        <v>2136.89</v>
      </c>
      <c r="F34" s="42">
        <v>2136.89</v>
      </c>
      <c r="G34" s="42">
        <v>2136.89</v>
      </c>
      <c r="H34" s="42">
        <v>2136.89</v>
      </c>
      <c r="I34" s="42">
        <v>2136.89</v>
      </c>
      <c r="J34" s="42">
        <v>2136.89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">
      <c r="A35" s="3" t="s">
        <v>115</v>
      </c>
      <c r="B35" s="4" t="s">
        <v>585</v>
      </c>
      <c r="C35" s="47" t="s">
        <v>117</v>
      </c>
      <c r="D35" s="73">
        <v>35.14</v>
      </c>
      <c r="E35" s="42">
        <v>35.14</v>
      </c>
      <c r="F35" s="42">
        <v>35.14</v>
      </c>
      <c r="G35" s="42">
        <v>35.14</v>
      </c>
      <c r="H35" s="42">
        <v>35.14</v>
      </c>
      <c r="I35" s="47"/>
      <c r="J35" s="4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">
      <c r="A36" s="21" t="s">
        <v>142</v>
      </c>
      <c r="B36" s="22" t="s">
        <v>343</v>
      </c>
      <c r="C36" s="22"/>
      <c r="D36" s="78">
        <f t="shared" ref="D36:J36" si="0">SUM(D2:D35)</f>
        <v>49822.74000000002</v>
      </c>
      <c r="E36" s="78">
        <f t="shared" si="0"/>
        <v>15527.13</v>
      </c>
      <c r="F36" s="78">
        <f t="shared" si="0"/>
        <v>12523.109999999999</v>
      </c>
      <c r="G36" s="78">
        <f t="shared" si="0"/>
        <v>12016.789999999999</v>
      </c>
      <c r="H36" s="78">
        <f t="shared" si="0"/>
        <v>12016.789999999999</v>
      </c>
      <c r="I36" s="78">
        <f t="shared" si="0"/>
        <v>11981.65</v>
      </c>
      <c r="J36" s="78">
        <f t="shared" si="0"/>
        <v>10072.799999999999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">
      <c r="A38" s="1" t="s">
        <v>0</v>
      </c>
      <c r="B38" s="1" t="s">
        <v>1</v>
      </c>
      <c r="C38" s="1" t="s">
        <v>1</v>
      </c>
      <c r="D38" s="47"/>
      <c r="E38" s="47"/>
      <c r="F38" s="47"/>
      <c r="G38" s="47"/>
      <c r="H38" s="47"/>
      <c r="I38" s="47"/>
      <c r="J38" s="47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">
      <c r="A39" s="3" t="s">
        <v>140</v>
      </c>
      <c r="B39" s="4" t="s">
        <v>586</v>
      </c>
      <c r="C39" s="4"/>
      <c r="D39" s="31">
        <v>81.52</v>
      </c>
      <c r="E39" s="20">
        <v>81.52</v>
      </c>
      <c r="F39" s="20">
        <v>81.52</v>
      </c>
      <c r="G39" s="20">
        <v>81.52</v>
      </c>
      <c r="H39" s="20">
        <v>81.52</v>
      </c>
      <c r="I39" s="50"/>
      <c r="J39" s="47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">
      <c r="A40" s="3" t="s">
        <v>156</v>
      </c>
      <c r="B40" s="4" t="s">
        <v>586</v>
      </c>
      <c r="C40" s="4"/>
      <c r="D40" s="31">
        <v>559.80999999999995</v>
      </c>
      <c r="E40" s="20">
        <v>559.80999999999995</v>
      </c>
      <c r="F40" s="20">
        <v>559.80999999999995</v>
      </c>
      <c r="G40" s="20">
        <v>559.80999999999995</v>
      </c>
      <c r="H40" s="20">
        <v>559.80999999999995</v>
      </c>
      <c r="I40" s="50"/>
      <c r="J40" s="4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">
      <c r="A41" s="6">
        <v>43759</v>
      </c>
      <c r="B41" s="11" t="s">
        <v>587</v>
      </c>
      <c r="C41" s="4"/>
      <c r="D41" s="31">
        <v>126.13</v>
      </c>
      <c r="E41" s="20">
        <v>126.13</v>
      </c>
      <c r="F41" s="20">
        <v>126.13</v>
      </c>
      <c r="G41" s="20">
        <v>126.13</v>
      </c>
      <c r="H41" s="50"/>
      <c r="I41" s="50"/>
      <c r="J41" s="47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">
      <c r="A42" s="6">
        <v>43759</v>
      </c>
      <c r="B42" s="11" t="s">
        <v>588</v>
      </c>
      <c r="C42" s="4" t="s">
        <v>70</v>
      </c>
      <c r="D42" s="31">
        <v>449.87</v>
      </c>
      <c r="E42" s="20">
        <v>449.87</v>
      </c>
      <c r="F42" s="20">
        <v>449.87</v>
      </c>
      <c r="G42" s="20">
        <v>449.87</v>
      </c>
      <c r="H42" s="50"/>
      <c r="I42" s="50"/>
      <c r="J42" s="47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">
      <c r="A43" s="6">
        <v>43757</v>
      </c>
      <c r="B43" s="11" t="s">
        <v>589</v>
      </c>
      <c r="C43" s="4" t="s">
        <v>67</v>
      </c>
      <c r="D43" s="31">
        <v>267.58</v>
      </c>
      <c r="E43" s="20">
        <v>267.58</v>
      </c>
      <c r="F43" s="20">
        <v>267.58</v>
      </c>
      <c r="G43" s="20">
        <v>267.58</v>
      </c>
      <c r="H43" s="50"/>
      <c r="I43" s="50"/>
      <c r="J43" s="47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">
      <c r="A44" s="6">
        <v>43751</v>
      </c>
      <c r="B44" s="11" t="s">
        <v>590</v>
      </c>
      <c r="C44" s="4" t="s">
        <v>58</v>
      </c>
      <c r="D44" s="31">
        <v>599.94000000000005</v>
      </c>
      <c r="E44" s="20">
        <v>599.94000000000005</v>
      </c>
      <c r="F44" s="20">
        <v>599.94000000000005</v>
      </c>
      <c r="G44" s="20">
        <v>599.94000000000005</v>
      </c>
      <c r="H44" s="20">
        <v>599.94000000000005</v>
      </c>
      <c r="I44" s="20">
        <v>599.94000000000005</v>
      </c>
      <c r="J44" s="20">
        <v>599.94000000000005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">
      <c r="A45" s="6">
        <v>43750</v>
      </c>
      <c r="B45" s="11" t="s">
        <v>591</v>
      </c>
      <c r="C45" s="4" t="s">
        <v>55</v>
      </c>
      <c r="D45" s="31">
        <v>438.68</v>
      </c>
      <c r="E45" s="20">
        <v>438.68</v>
      </c>
      <c r="F45" s="20">
        <v>438.68</v>
      </c>
      <c r="G45" s="20">
        <v>438.68</v>
      </c>
      <c r="H45" s="50"/>
      <c r="I45" s="50"/>
      <c r="J45" s="47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">
      <c r="A46" s="13">
        <v>43744</v>
      </c>
      <c r="B46" s="14" t="s">
        <v>592</v>
      </c>
      <c r="C46" s="28" t="s">
        <v>47</v>
      </c>
      <c r="D46" s="69">
        <v>599</v>
      </c>
      <c r="E46" s="69">
        <v>599</v>
      </c>
      <c r="F46" s="69">
        <v>599</v>
      </c>
      <c r="G46" s="69">
        <v>599</v>
      </c>
      <c r="H46" s="69">
        <v>599</v>
      </c>
      <c r="I46" s="69">
        <v>599</v>
      </c>
      <c r="J46" s="69">
        <v>599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">
      <c r="A47" s="6">
        <v>43734</v>
      </c>
      <c r="B47" s="10" t="s">
        <v>593</v>
      </c>
      <c r="C47" s="4" t="s">
        <v>38</v>
      </c>
      <c r="D47" s="69">
        <v>170.83</v>
      </c>
      <c r="E47" s="50">
        <v>170.83</v>
      </c>
      <c r="F47" s="50">
        <v>170.83</v>
      </c>
      <c r="G47" s="50">
        <v>170.83</v>
      </c>
      <c r="H47" s="50"/>
      <c r="I47" s="50"/>
      <c r="J47" s="47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">
      <c r="A48" s="6">
        <v>43712</v>
      </c>
      <c r="B48" s="10" t="s">
        <v>594</v>
      </c>
      <c r="C48" s="4" t="s">
        <v>31</v>
      </c>
      <c r="D48" s="69">
        <v>375.66</v>
      </c>
      <c r="E48" s="50">
        <v>375.66</v>
      </c>
      <c r="F48" s="50">
        <v>375.66</v>
      </c>
      <c r="G48" s="47"/>
      <c r="H48" s="47"/>
      <c r="I48" s="47"/>
      <c r="J48" s="47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">
      <c r="A49" s="6">
        <v>43665</v>
      </c>
      <c r="B49" s="10" t="s">
        <v>595</v>
      </c>
      <c r="C49" s="4" t="s">
        <v>23</v>
      </c>
      <c r="D49" s="69">
        <v>666.61</v>
      </c>
      <c r="E49" s="50">
        <v>666.61</v>
      </c>
      <c r="F49" s="50">
        <v>666.61</v>
      </c>
      <c r="G49" s="50">
        <v>666.61</v>
      </c>
      <c r="H49" s="50">
        <v>666.61</v>
      </c>
      <c r="I49" s="50">
        <v>666.61</v>
      </c>
      <c r="J49" s="50">
        <v>666.61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">
      <c r="A50" s="6">
        <v>43692</v>
      </c>
      <c r="B50" s="10" t="s">
        <v>596</v>
      </c>
      <c r="C50" s="4" t="s">
        <v>21</v>
      </c>
      <c r="D50" s="69">
        <v>261.3</v>
      </c>
      <c r="E50" s="50">
        <v>261.3</v>
      </c>
      <c r="F50" s="47"/>
      <c r="G50" s="47"/>
      <c r="H50" s="47"/>
      <c r="I50" s="47"/>
      <c r="J50" s="47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">
      <c r="A51" s="3" t="s">
        <v>13</v>
      </c>
      <c r="B51" s="10" t="s">
        <v>597</v>
      </c>
      <c r="C51" s="4" t="s">
        <v>15</v>
      </c>
      <c r="D51" s="69">
        <v>76.66</v>
      </c>
      <c r="E51" s="47"/>
      <c r="F51" s="47"/>
      <c r="G51" s="47"/>
      <c r="H51" s="47"/>
      <c r="I51" s="47"/>
      <c r="J51" s="47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">
      <c r="A52" s="3" t="s">
        <v>10</v>
      </c>
      <c r="B52" s="4" t="s">
        <v>598</v>
      </c>
      <c r="C52" s="4" t="s">
        <v>12</v>
      </c>
      <c r="D52" s="69">
        <v>91.66</v>
      </c>
      <c r="E52" s="47"/>
      <c r="F52" s="47"/>
      <c r="G52" s="47"/>
      <c r="H52" s="47"/>
      <c r="I52" s="47"/>
      <c r="J52" s="47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">
      <c r="A53" s="21" t="s">
        <v>77</v>
      </c>
      <c r="B53" s="22" t="s">
        <v>361</v>
      </c>
      <c r="C53" s="22"/>
      <c r="D53" s="168">
        <f t="shared" ref="D53:J53" si="1">SUM(D39:D52)</f>
        <v>4765.2499999999991</v>
      </c>
      <c r="E53" s="71">
        <f t="shared" si="1"/>
        <v>4596.9299999999994</v>
      </c>
      <c r="F53" s="71">
        <f t="shared" si="1"/>
        <v>4335.6299999999992</v>
      </c>
      <c r="G53" s="71">
        <f t="shared" si="1"/>
        <v>3959.97</v>
      </c>
      <c r="H53" s="71">
        <f t="shared" si="1"/>
        <v>2506.88</v>
      </c>
      <c r="I53" s="71">
        <f t="shared" si="1"/>
        <v>1865.5500000000002</v>
      </c>
      <c r="J53" s="71">
        <f t="shared" si="1"/>
        <v>1865.5500000000002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">
      <c r="A54" s="24" t="s">
        <v>79</v>
      </c>
      <c r="B54" s="24" t="s">
        <v>79</v>
      </c>
      <c r="C54" s="24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">
      <c r="A55" s="1" t="s">
        <v>0</v>
      </c>
      <c r="B55" s="1" t="s">
        <v>1</v>
      </c>
      <c r="C55" s="1"/>
      <c r="D55" s="47"/>
      <c r="E55" s="47"/>
      <c r="F55" s="47"/>
      <c r="G55" s="47"/>
      <c r="H55" s="47"/>
      <c r="I55" s="47"/>
      <c r="J55" s="47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">
      <c r="A56" s="13">
        <v>44002</v>
      </c>
      <c r="B56" s="28" t="s">
        <v>599</v>
      </c>
      <c r="C56" s="164"/>
      <c r="D56" s="73">
        <v>290</v>
      </c>
      <c r="E56" s="73"/>
      <c r="F56" s="73"/>
      <c r="G56" s="73"/>
      <c r="H56" s="73"/>
      <c r="I56" s="73"/>
      <c r="J56" s="7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">
      <c r="A57" s="13">
        <v>44002</v>
      </c>
      <c r="B57" s="28" t="s">
        <v>600</v>
      </c>
      <c r="C57" s="164"/>
      <c r="D57" s="73">
        <v>436.34</v>
      </c>
      <c r="E57" s="73">
        <v>436.34</v>
      </c>
      <c r="F57" s="73">
        <v>436.34</v>
      </c>
      <c r="G57" s="73"/>
      <c r="H57" s="73"/>
      <c r="I57" s="73"/>
      <c r="J57" s="7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">
      <c r="A58" s="13">
        <v>44001</v>
      </c>
      <c r="B58" s="28" t="s">
        <v>601</v>
      </c>
      <c r="C58" s="155" t="s">
        <v>602</v>
      </c>
      <c r="D58" s="73">
        <v>583.01</v>
      </c>
      <c r="E58" s="73">
        <v>583</v>
      </c>
      <c r="F58" s="73">
        <v>583</v>
      </c>
      <c r="G58" s="73">
        <v>583</v>
      </c>
      <c r="H58" s="73">
        <v>583</v>
      </c>
      <c r="I58" s="73">
        <v>583</v>
      </c>
      <c r="J58" s="7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">
      <c r="A59" s="13">
        <v>44000</v>
      </c>
      <c r="B59" s="28" t="s">
        <v>603</v>
      </c>
      <c r="C59" s="164" t="s">
        <v>604</v>
      </c>
      <c r="D59" s="73">
        <v>1840</v>
      </c>
      <c r="E59" s="73">
        <v>1840</v>
      </c>
      <c r="F59" s="73">
        <v>1840</v>
      </c>
      <c r="G59" s="73"/>
      <c r="H59" s="73"/>
      <c r="I59" s="73"/>
      <c r="J59" s="7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">
      <c r="A60" s="27" t="s">
        <v>605</v>
      </c>
      <c r="B60" s="28" t="s">
        <v>603</v>
      </c>
      <c r="C60" s="164"/>
      <c r="D60" s="73">
        <v>1310</v>
      </c>
      <c r="E60" s="73">
        <v>1310</v>
      </c>
      <c r="F60" s="73">
        <v>1310</v>
      </c>
      <c r="G60" s="73"/>
      <c r="H60" s="73"/>
      <c r="I60" s="73"/>
      <c r="J60" s="7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">
      <c r="A61" s="27" t="s">
        <v>606</v>
      </c>
      <c r="B61" s="28" t="s">
        <v>607</v>
      </c>
      <c r="C61" s="164"/>
      <c r="D61" s="73">
        <v>384.62</v>
      </c>
      <c r="E61" s="73">
        <v>384.62</v>
      </c>
      <c r="F61" s="73">
        <v>384.62</v>
      </c>
      <c r="G61" s="73">
        <v>384.62</v>
      </c>
      <c r="H61" s="73">
        <v>384.62</v>
      </c>
      <c r="I61" s="73">
        <v>384.62</v>
      </c>
      <c r="J61" s="73">
        <v>384.62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">
      <c r="A62" s="27" t="s">
        <v>608</v>
      </c>
      <c r="B62" s="28" t="s">
        <v>609</v>
      </c>
      <c r="C62" s="164"/>
      <c r="D62" s="73">
        <v>1066</v>
      </c>
      <c r="E62" s="73">
        <v>1066</v>
      </c>
      <c r="F62" s="73">
        <v>1066</v>
      </c>
      <c r="G62" s="73"/>
      <c r="H62" s="73"/>
      <c r="I62" s="73"/>
      <c r="J62" s="7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">
      <c r="A63" s="27" t="s">
        <v>610</v>
      </c>
      <c r="B63" s="28" t="s">
        <v>611</v>
      </c>
      <c r="C63" s="164"/>
      <c r="D63" s="73">
        <v>1830</v>
      </c>
      <c r="E63" s="73">
        <v>1830</v>
      </c>
      <c r="F63" s="73"/>
      <c r="G63" s="73"/>
      <c r="H63" s="73"/>
      <c r="I63" s="73"/>
      <c r="J63" s="7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">
      <c r="A64" s="163">
        <v>43847</v>
      </c>
      <c r="B64" s="14" t="s">
        <v>612</v>
      </c>
      <c r="C64" s="164"/>
      <c r="D64" s="73">
        <v>696.33</v>
      </c>
      <c r="E64" s="75"/>
      <c r="F64" s="75"/>
      <c r="G64" s="75"/>
      <c r="H64" s="75"/>
      <c r="I64" s="75"/>
      <c r="J64" s="7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">
      <c r="A65" s="154">
        <v>43820</v>
      </c>
      <c r="B65" s="28" t="s">
        <v>613</v>
      </c>
      <c r="C65" s="155" t="s">
        <v>281</v>
      </c>
      <c r="D65" s="73">
        <v>615.83000000000004</v>
      </c>
      <c r="E65" s="73">
        <v>615.83000000000004</v>
      </c>
      <c r="F65" s="73">
        <v>615.83000000000004</v>
      </c>
      <c r="G65" s="73">
        <v>615.83000000000004</v>
      </c>
      <c r="H65" s="73">
        <v>615.83000000000004</v>
      </c>
      <c r="I65" s="73">
        <v>615.83000000000004</v>
      </c>
      <c r="J65" s="73">
        <v>0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">
      <c r="A66" s="21" t="s">
        <v>282</v>
      </c>
      <c r="B66" s="22" t="s">
        <v>99</v>
      </c>
      <c r="C66" s="22"/>
      <c r="D66" s="78">
        <f t="shared" ref="D66:J66" si="2">SUM(D56:D65)</f>
        <v>9052.130000000001</v>
      </c>
      <c r="E66" s="78">
        <f t="shared" si="2"/>
        <v>8065.79</v>
      </c>
      <c r="F66" s="78">
        <f t="shared" si="2"/>
        <v>6235.79</v>
      </c>
      <c r="G66" s="78">
        <f t="shared" si="2"/>
        <v>1583.45</v>
      </c>
      <c r="H66" s="78">
        <f t="shared" si="2"/>
        <v>1583.45</v>
      </c>
      <c r="I66" s="78">
        <f t="shared" si="2"/>
        <v>1583.45</v>
      </c>
      <c r="J66" s="78">
        <f t="shared" si="2"/>
        <v>384.62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">
      <c r="A67" s="62"/>
      <c r="B67" s="62"/>
      <c r="C67" s="6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">
      <c r="A68" s="1" t="s">
        <v>0</v>
      </c>
      <c r="B68" s="1" t="s">
        <v>1</v>
      </c>
      <c r="C68" s="1"/>
      <c r="D68" s="47"/>
      <c r="E68" s="47"/>
      <c r="F68" s="47"/>
      <c r="G68" s="47"/>
      <c r="H68" s="47"/>
      <c r="I68" s="47"/>
      <c r="J68" s="4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">
      <c r="A69" s="54">
        <v>43878</v>
      </c>
      <c r="B69" s="57" t="s">
        <v>553</v>
      </c>
      <c r="C69" s="57"/>
      <c r="D69" s="65">
        <v>529.28</v>
      </c>
      <c r="E69" s="65">
        <v>529.28</v>
      </c>
      <c r="F69" s="65">
        <v>529.28</v>
      </c>
      <c r="G69" s="65">
        <v>529.28</v>
      </c>
      <c r="H69" s="65">
        <v>529.28</v>
      </c>
      <c r="I69" s="65">
        <v>529.28</v>
      </c>
      <c r="J69" s="65">
        <v>529.28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">
      <c r="A70" s="54">
        <v>43829</v>
      </c>
      <c r="B70" s="57" t="s">
        <v>614</v>
      </c>
      <c r="C70" s="57"/>
      <c r="D70" s="65">
        <v>73.33</v>
      </c>
      <c r="E70" s="65">
        <v>73.37</v>
      </c>
      <c r="F70" s="65">
        <v>73.37</v>
      </c>
      <c r="G70" s="65">
        <v>73.37</v>
      </c>
      <c r="H70" s="65">
        <v>73.37</v>
      </c>
      <c r="I70" s="65">
        <v>73.37</v>
      </c>
      <c r="J70" s="65">
        <v>73.37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">
      <c r="A71" s="54">
        <v>43829</v>
      </c>
      <c r="B71" s="57" t="s">
        <v>615</v>
      </c>
      <c r="C71" s="57"/>
      <c r="D71" s="65">
        <v>171</v>
      </c>
      <c r="E71" s="64"/>
      <c r="F71" s="64"/>
      <c r="G71" s="64"/>
      <c r="H71" s="64"/>
      <c r="I71" s="64"/>
      <c r="J71" s="6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">
      <c r="A72" s="21" t="s">
        <v>86</v>
      </c>
      <c r="B72" s="22" t="s">
        <v>87</v>
      </c>
      <c r="C72" s="22"/>
      <c r="D72" s="167">
        <f t="shared" ref="D72:J72" si="3">SUM(D69:D71)</f>
        <v>773.61</v>
      </c>
      <c r="E72" s="167">
        <f t="shared" si="3"/>
        <v>602.65</v>
      </c>
      <c r="F72" s="167">
        <f t="shared" si="3"/>
        <v>602.65</v>
      </c>
      <c r="G72" s="167">
        <f t="shared" si="3"/>
        <v>602.65</v>
      </c>
      <c r="H72" s="167">
        <f t="shared" si="3"/>
        <v>602.65</v>
      </c>
      <c r="I72" s="167">
        <f t="shared" si="3"/>
        <v>602.65</v>
      </c>
      <c r="J72" s="167">
        <f t="shared" si="3"/>
        <v>602.65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">
      <c r="A73" s="24" t="s">
        <v>79</v>
      </c>
      <c r="B73" s="24" t="s">
        <v>79</v>
      </c>
      <c r="C73" s="2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">
      <c r="A74" s="1" t="s">
        <v>0</v>
      </c>
      <c r="B74" s="1" t="s">
        <v>1</v>
      </c>
      <c r="C74" s="1" t="s">
        <v>1</v>
      </c>
      <c r="D74" s="47"/>
      <c r="E74" s="47"/>
      <c r="F74" s="47"/>
      <c r="G74" s="47"/>
      <c r="H74" s="47"/>
      <c r="I74" s="47"/>
      <c r="J74" s="47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">
      <c r="A75" s="27" t="s">
        <v>90</v>
      </c>
      <c r="B75" s="30" t="s">
        <v>502</v>
      </c>
      <c r="C75" s="30" t="s">
        <v>92</v>
      </c>
      <c r="D75" s="37">
        <v>816.61</v>
      </c>
      <c r="E75" s="37">
        <v>816.61</v>
      </c>
      <c r="F75" s="37">
        <v>816.61</v>
      </c>
      <c r="G75" s="37">
        <v>816.61</v>
      </c>
      <c r="H75" s="37">
        <v>816.61</v>
      </c>
      <c r="I75" s="37">
        <v>816.61</v>
      </c>
      <c r="J75" s="37">
        <v>816.61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">
      <c r="A76" s="21" t="s">
        <v>98</v>
      </c>
      <c r="B76" s="22" t="s">
        <v>381</v>
      </c>
      <c r="C76" s="22"/>
      <c r="D76" s="71">
        <f t="shared" ref="D76:J76" si="4">SUM(D75)</f>
        <v>816.61</v>
      </c>
      <c r="E76" s="71">
        <f t="shared" si="4"/>
        <v>816.61</v>
      </c>
      <c r="F76" s="71">
        <f t="shared" si="4"/>
        <v>816.61</v>
      </c>
      <c r="G76" s="71">
        <f t="shared" si="4"/>
        <v>816.61</v>
      </c>
      <c r="H76" s="71">
        <f t="shared" si="4"/>
        <v>816.61</v>
      </c>
      <c r="I76" s="71">
        <f t="shared" si="4"/>
        <v>816.61</v>
      </c>
      <c r="J76" s="71">
        <f t="shared" si="4"/>
        <v>816.61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">
      <c r="A77" s="24" t="s">
        <v>79</v>
      </c>
      <c r="B77" s="24" t="s">
        <v>79</v>
      </c>
      <c r="C77" s="2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">
      <c r="A78" s="1" t="s">
        <v>0</v>
      </c>
      <c r="B78" s="1" t="s">
        <v>1</v>
      </c>
      <c r="C78" s="1"/>
      <c r="D78" s="47"/>
      <c r="E78" s="47"/>
      <c r="F78" s="47"/>
      <c r="G78" s="47"/>
      <c r="H78" s="47"/>
      <c r="I78" s="47"/>
      <c r="J78" s="4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54">
        <v>43715</v>
      </c>
      <c r="B79" s="55" t="s">
        <v>557</v>
      </c>
      <c r="C79" s="55"/>
      <c r="D79" s="45">
        <v>515</v>
      </c>
      <c r="E79" s="45">
        <v>515</v>
      </c>
      <c r="F79" s="45">
        <v>515</v>
      </c>
      <c r="G79" s="45"/>
      <c r="H79" s="45"/>
      <c r="I79" s="45"/>
      <c r="J79" s="4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54">
        <v>43715</v>
      </c>
      <c r="B80" s="57" t="s">
        <v>558</v>
      </c>
      <c r="C80" s="57"/>
      <c r="D80" s="45">
        <v>1788.33</v>
      </c>
      <c r="E80" s="45">
        <v>1788.33</v>
      </c>
      <c r="F80" s="45">
        <v>1788.33</v>
      </c>
      <c r="G80" s="45"/>
      <c r="H80" s="45"/>
      <c r="I80" s="45"/>
      <c r="J80" s="4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21" t="s">
        <v>104</v>
      </c>
      <c r="B81" s="22" t="s">
        <v>105</v>
      </c>
      <c r="C81" s="22"/>
      <c r="D81" s="59">
        <f t="shared" ref="D81:J81" si="5">SUM(D79:D80)</f>
        <v>2303.33</v>
      </c>
      <c r="E81" s="59">
        <f t="shared" si="5"/>
        <v>2303.33</v>
      </c>
      <c r="F81" s="59">
        <f t="shared" si="5"/>
        <v>2303.33</v>
      </c>
      <c r="G81" s="59">
        <f t="shared" si="5"/>
        <v>0</v>
      </c>
      <c r="H81" s="59">
        <f t="shared" si="5"/>
        <v>0</v>
      </c>
      <c r="I81" s="59">
        <f t="shared" si="5"/>
        <v>0</v>
      </c>
      <c r="J81" s="59">
        <f t="shared" si="5"/>
        <v>0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">
      <c r="A83" s="1" t="s">
        <v>0</v>
      </c>
      <c r="B83" s="1" t="s">
        <v>1</v>
      </c>
      <c r="C83" s="1"/>
      <c r="D83" s="47"/>
      <c r="E83" s="47"/>
      <c r="F83" s="47"/>
      <c r="G83" s="47"/>
      <c r="H83" s="47"/>
      <c r="I83" s="47"/>
      <c r="J83" s="47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">
      <c r="A84" s="1"/>
      <c r="B84" s="11" t="s">
        <v>194</v>
      </c>
      <c r="C84" s="1"/>
      <c r="D84" s="47"/>
      <c r="E84" s="47"/>
      <c r="F84" s="47"/>
      <c r="G84" s="47"/>
      <c r="H84" s="47"/>
      <c r="I84" s="47"/>
      <c r="J84" s="4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6"/>
      <c r="B85" s="11" t="s">
        <v>106</v>
      </c>
      <c r="C85" s="11"/>
      <c r="D85" s="47">
        <v>1016.29</v>
      </c>
      <c r="E85" s="47"/>
      <c r="F85" s="47"/>
      <c r="G85" s="47"/>
      <c r="H85" s="47"/>
      <c r="I85" s="47"/>
      <c r="J85" s="47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6"/>
      <c r="B86" s="11" t="s">
        <v>195</v>
      </c>
      <c r="C86" s="11"/>
      <c r="D86" s="47">
        <v>18.18</v>
      </c>
      <c r="E86" s="47"/>
      <c r="F86" s="47"/>
      <c r="G86" s="47"/>
      <c r="H86" s="47"/>
      <c r="I86" s="47"/>
      <c r="J86" s="47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6"/>
      <c r="B87" s="11" t="s">
        <v>196</v>
      </c>
      <c r="C87" s="11"/>
      <c r="D87" s="47">
        <v>3.82</v>
      </c>
      <c r="E87" s="47"/>
      <c r="F87" s="47"/>
      <c r="G87" s="47"/>
      <c r="H87" s="47"/>
      <c r="I87" s="47"/>
      <c r="J87" s="4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">
      <c r="A88" s="6"/>
      <c r="B88" s="11" t="s">
        <v>385</v>
      </c>
      <c r="C88" s="11"/>
      <c r="D88" s="47">
        <f>48.64+20.94</f>
        <v>69.58</v>
      </c>
      <c r="E88" s="47"/>
      <c r="F88" s="47"/>
      <c r="G88" s="47"/>
      <c r="H88" s="47"/>
      <c r="I88" s="47"/>
      <c r="J88" s="47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">
      <c r="A89" s="6"/>
      <c r="B89" s="11" t="s">
        <v>107</v>
      </c>
      <c r="C89" s="11"/>
      <c r="D89" s="47">
        <v>127.68</v>
      </c>
      <c r="E89" s="47"/>
      <c r="F89" s="47"/>
      <c r="G89" s="47"/>
      <c r="H89" s="47"/>
      <c r="I89" s="47"/>
      <c r="J89" s="47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">
      <c r="A90" s="21"/>
      <c r="B90" s="22" t="s">
        <v>108</v>
      </c>
      <c r="C90" s="22"/>
      <c r="D90" s="59">
        <f t="shared" ref="D90:J90" si="6">SUM(D84:D89)</f>
        <v>1235.55</v>
      </c>
      <c r="E90" s="59">
        <f t="shared" si="6"/>
        <v>0</v>
      </c>
      <c r="F90" s="59">
        <f t="shared" si="6"/>
        <v>0</v>
      </c>
      <c r="G90" s="59">
        <f t="shared" si="6"/>
        <v>0</v>
      </c>
      <c r="H90" s="59">
        <f t="shared" si="6"/>
        <v>0</v>
      </c>
      <c r="I90" s="59">
        <f t="shared" si="6"/>
        <v>0</v>
      </c>
      <c r="J90" s="59">
        <f t="shared" si="6"/>
        <v>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38" t="s">
        <v>109</v>
      </c>
      <c r="D92" s="60">
        <f t="shared" ref="D92:J92" si="7">D53+D66+D72+D76+D81+D90+D36</f>
        <v>68769.220000000016</v>
      </c>
      <c r="E92" s="60">
        <f t="shared" si="7"/>
        <v>31912.439999999995</v>
      </c>
      <c r="F92" s="60">
        <f t="shared" si="7"/>
        <v>26817.119999999995</v>
      </c>
      <c r="G92" s="60">
        <f t="shared" si="7"/>
        <v>18979.469999999998</v>
      </c>
      <c r="H92" s="60">
        <f t="shared" si="7"/>
        <v>17526.379999999997</v>
      </c>
      <c r="I92" s="60">
        <f t="shared" si="7"/>
        <v>16849.91</v>
      </c>
      <c r="J92" s="60">
        <f t="shared" si="7"/>
        <v>13742.23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">
      <c r="A94" s="2"/>
      <c r="B94" s="2" t="s">
        <v>110</v>
      </c>
      <c r="C94" s="2"/>
      <c r="D94" s="58">
        <v>3700</v>
      </c>
      <c r="E94" s="58">
        <v>490</v>
      </c>
      <c r="F94" s="58">
        <v>0</v>
      </c>
      <c r="G94" s="58">
        <v>0</v>
      </c>
      <c r="H94" s="58">
        <v>0</v>
      </c>
      <c r="I94" s="58">
        <v>0</v>
      </c>
      <c r="J94" s="58">
        <v>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">
      <c r="A95" s="2"/>
      <c r="B95" s="2" t="s">
        <v>111</v>
      </c>
      <c r="C95" s="2"/>
      <c r="D95" s="49">
        <f t="shared" ref="D95:J95" si="8">1300+D46+D66+D76</f>
        <v>11767.740000000002</v>
      </c>
      <c r="E95" s="49">
        <f t="shared" si="8"/>
        <v>10781.400000000001</v>
      </c>
      <c r="F95" s="49">
        <f t="shared" si="8"/>
        <v>8951.4</v>
      </c>
      <c r="G95" s="49">
        <f t="shared" si="8"/>
        <v>4299.0599999999995</v>
      </c>
      <c r="H95" s="49">
        <f t="shared" si="8"/>
        <v>4299.0599999999995</v>
      </c>
      <c r="I95" s="49">
        <f t="shared" si="8"/>
        <v>4299.0599999999995</v>
      </c>
      <c r="J95" s="49">
        <f t="shared" si="8"/>
        <v>3100.23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40" t="s">
        <v>112</v>
      </c>
      <c r="D97" s="61">
        <f t="shared" ref="D97:J97" si="9">D92-D94-D95</f>
        <v>53301.48000000001</v>
      </c>
      <c r="E97" s="61">
        <f t="shared" si="9"/>
        <v>20641.039999999994</v>
      </c>
      <c r="F97" s="61">
        <f t="shared" si="9"/>
        <v>17865.719999999994</v>
      </c>
      <c r="G97" s="61">
        <f t="shared" si="9"/>
        <v>14680.409999999998</v>
      </c>
      <c r="H97" s="61">
        <f t="shared" si="9"/>
        <v>13227.319999999998</v>
      </c>
      <c r="I97" s="61">
        <f t="shared" si="9"/>
        <v>12550.85</v>
      </c>
      <c r="J97" s="61">
        <f t="shared" si="9"/>
        <v>10642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">
      <c r="A100" s="2"/>
      <c r="B100" s="2"/>
      <c r="C100" s="2" t="s">
        <v>616</v>
      </c>
      <c r="D100" s="2">
        <v>25000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">
      <c r="A102" s="2"/>
      <c r="B102" s="2"/>
      <c r="C102" s="2"/>
      <c r="D102" s="58">
        <f>+D97-D100</f>
        <v>28301.48000000001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/>
    <row r="304" spans="1:26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Nov-19</vt:lpstr>
      <vt:lpstr>Hoja1</vt:lpstr>
      <vt:lpstr>Dic-19</vt:lpstr>
      <vt:lpstr>Ene-20</vt:lpstr>
      <vt:lpstr>Feb-20</vt:lpstr>
      <vt:lpstr>Mar-20</vt:lpstr>
      <vt:lpstr>Abr-20</vt:lpstr>
      <vt:lpstr>May-20</vt:lpstr>
      <vt:lpstr>Jul-20</vt:lpstr>
      <vt:lpstr>Ago-20</vt:lpstr>
      <vt:lpstr>Set-20</vt:lpstr>
      <vt:lpstr>Oct-20</vt:lpstr>
      <vt:lpstr>Nov-20</vt:lpstr>
      <vt:lpstr>Dic-20</vt:lpstr>
      <vt:lpstr>Ene-21</vt:lpstr>
      <vt:lpstr>Feb-21</vt:lpstr>
      <vt:lpstr>Mar-21</vt:lpstr>
      <vt:lpstr>Abr-21</vt:lpstr>
      <vt:lpstr>May-21</vt:lpstr>
      <vt:lpstr>jun-21</vt:lpstr>
      <vt:lpstr>Jul-21</vt:lpstr>
      <vt:lpstr>Ago-21</vt:lpstr>
      <vt:lpstr>Set-21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Ponce</dc:creator>
  <cp:keywords/>
  <dc:description/>
  <cp:lastModifiedBy>Usuario de Windows</cp:lastModifiedBy>
  <cp:revision/>
  <dcterms:created xsi:type="dcterms:W3CDTF">2019-11-05T15:57:41Z</dcterms:created>
  <dcterms:modified xsi:type="dcterms:W3CDTF">2021-09-03T19:02:28Z</dcterms:modified>
  <cp:category/>
  <cp:contentStatus/>
</cp:coreProperties>
</file>