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kan.kalinoz\Desktop\"/>
    </mc:Choice>
  </mc:AlternateContent>
  <xr:revisionPtr revIDLastSave="0" documentId="8_{D8A97875-A7D7-478C-9FBF-30CC1C5F7158}" xr6:coauthVersionLast="45" xr6:coauthVersionMax="45" xr10:uidLastSave="{00000000-0000-0000-0000-000000000000}"/>
  <bookViews>
    <workbookView xWindow="28680" yWindow="-120" windowWidth="29040" windowHeight="15840" xr2:uid="{4BDF5598-3E05-4E6A-870D-13984C5AC306}"/>
  </bookViews>
  <sheets>
    <sheet name="Operasyonlar" sheetId="1" r:id="rId1"/>
    <sheet name="Personell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4" i="2" l="1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3" i="2"/>
  <c r="U4" i="2" a="1"/>
  <c r="U4" i="2" s="1"/>
  <c r="U5" i="2" a="1"/>
  <c r="U5" i="2" s="1"/>
  <c r="U6" i="2" a="1"/>
  <c r="U6" i="2" s="1"/>
  <c r="U7" i="2" a="1"/>
  <c r="U7" i="2"/>
  <c r="U8" i="2" a="1"/>
  <c r="U8" i="2"/>
  <c r="U9" i="2" a="1"/>
  <c r="U9" i="2"/>
  <c r="U10" i="2" a="1"/>
  <c r="U10" i="2" s="1"/>
  <c r="U11" i="2" a="1"/>
  <c r="U11" i="2" s="1"/>
  <c r="U12" i="2" a="1"/>
  <c r="U12" i="2" s="1"/>
  <c r="U13" i="2" a="1"/>
  <c r="U13" i="2"/>
  <c r="U14" i="2" a="1"/>
  <c r="U14" i="2"/>
  <c r="U15" i="2" a="1"/>
  <c r="U15" i="2" s="1"/>
  <c r="U16" i="2" a="1"/>
  <c r="U16" i="2" s="1"/>
  <c r="U17" i="2" a="1"/>
  <c r="U17" i="2" s="1"/>
  <c r="U18" i="2" a="1"/>
  <c r="U18" i="2" s="1"/>
  <c r="U19" i="2" a="1"/>
  <c r="U19" i="2"/>
  <c r="U20" i="2" a="1"/>
  <c r="U20" i="2"/>
  <c r="U21" i="2" a="1"/>
  <c r="U21" i="2" s="1"/>
  <c r="U22" i="2" a="1"/>
  <c r="U22" i="2" s="1"/>
  <c r="U23" i="2" a="1"/>
  <c r="U23" i="2" s="1"/>
  <c r="U24" i="2" a="1"/>
  <c r="U24" i="2" s="1"/>
  <c r="U25" i="2" a="1"/>
  <c r="U25" i="2"/>
  <c r="U26" i="2" a="1"/>
  <c r="U26" i="2"/>
  <c r="U27" i="2" a="1"/>
  <c r="U27" i="2" s="1"/>
  <c r="U28" i="2" a="1"/>
  <c r="U28" i="2" s="1"/>
  <c r="U29" i="2" a="1"/>
  <c r="U29" i="2" s="1"/>
  <c r="U30" i="2" a="1"/>
  <c r="U30" i="2" s="1"/>
  <c r="U31" i="2" a="1"/>
  <c r="U31" i="2"/>
  <c r="U32" i="2" a="1"/>
  <c r="U32" i="2"/>
  <c r="U33" i="2" a="1"/>
  <c r="U33" i="2" s="1"/>
  <c r="U34" i="2" a="1"/>
  <c r="U34" i="2" s="1"/>
  <c r="U35" i="2" a="1"/>
  <c r="U35" i="2" s="1"/>
  <c r="U36" i="2" a="1"/>
  <c r="U36" i="2" s="1"/>
  <c r="U37" i="2" a="1"/>
  <c r="U37" i="2"/>
  <c r="U38" i="2" a="1"/>
  <c r="U38" i="2" s="1"/>
  <c r="U39" i="2" a="1"/>
  <c r="U39" i="2" s="1"/>
  <c r="U40" i="2" a="1"/>
  <c r="U40" i="2" s="1"/>
  <c r="U41" i="2" a="1"/>
  <c r="U41" i="2" s="1"/>
  <c r="U42" i="2" a="1"/>
  <c r="U42" i="2" s="1"/>
  <c r="U43" i="2" a="1"/>
  <c r="U43" i="2"/>
  <c r="U44" i="2" a="1"/>
  <c r="U44" i="2"/>
  <c r="U45" i="2" a="1"/>
  <c r="U45" i="2" s="1"/>
  <c r="U46" i="2" a="1"/>
  <c r="U46" i="2" s="1"/>
  <c r="U47" i="2" a="1"/>
  <c r="U47" i="2" s="1"/>
  <c r="U48" i="2" a="1"/>
  <c r="U48" i="2" s="1"/>
  <c r="U3" i="2" a="1"/>
  <c r="U3" i="2" s="1"/>
  <c r="Q4" i="2" a="1"/>
  <c r="Q4" i="2" s="1"/>
  <c r="Q5" i="2" a="1"/>
  <c r="Q5" i="2" s="1"/>
  <c r="Q6" i="2" a="1"/>
  <c r="Q6" i="2" s="1"/>
  <c r="Q7" i="2" a="1"/>
  <c r="Q7" i="2" s="1"/>
  <c r="Q8" i="2" a="1"/>
  <c r="Q8" i="2" s="1"/>
  <c r="Q9" i="2" a="1"/>
  <c r="Q9" i="2"/>
  <c r="Q10" i="2" a="1"/>
  <c r="Q10" i="2" s="1"/>
  <c r="Q11" i="2" a="1"/>
  <c r="Q11" i="2" s="1"/>
  <c r="Q12" i="2" a="1"/>
  <c r="Q12" i="2" s="1"/>
  <c r="Q13" i="2" a="1"/>
  <c r="Q13" i="2" s="1"/>
  <c r="Q14" i="2" a="1"/>
  <c r="Q14" i="2" s="1"/>
  <c r="Q15" i="2" a="1"/>
  <c r="Q15" i="2"/>
  <c r="Q16" i="2" a="1"/>
  <c r="Q16" i="2" s="1"/>
  <c r="Q17" i="2" a="1"/>
  <c r="Q17" i="2" s="1"/>
  <c r="Q18" i="2" a="1"/>
  <c r="Q18" i="2" s="1"/>
  <c r="Q19" i="2" a="1"/>
  <c r="Q19" i="2" s="1"/>
  <c r="V19" i="2" s="1"/>
  <c r="Q20" i="2" a="1"/>
  <c r="Q20" i="2" s="1"/>
  <c r="Q21" i="2" a="1"/>
  <c r="Q21" i="2"/>
  <c r="Q22" i="2" a="1"/>
  <c r="Q22" i="2" s="1"/>
  <c r="Q23" i="2" a="1"/>
  <c r="Q23" i="2" s="1"/>
  <c r="Q24" i="2" a="1"/>
  <c r="Q24" i="2" s="1"/>
  <c r="Q25" i="2" a="1"/>
  <c r="Q25" i="2" s="1"/>
  <c r="Q26" i="2" a="1"/>
  <c r="Q26" i="2" s="1"/>
  <c r="Q27" i="2" a="1"/>
  <c r="Q27" i="2"/>
  <c r="Q28" i="2" a="1"/>
  <c r="Q28" i="2" s="1"/>
  <c r="Q29" i="2" a="1"/>
  <c r="Q29" i="2" s="1"/>
  <c r="Q30" i="2" a="1"/>
  <c r="Q30" i="2" s="1"/>
  <c r="Q31" i="2" a="1"/>
  <c r="Q31" i="2" s="1"/>
  <c r="Q32" i="2" a="1"/>
  <c r="Q32" i="2" s="1"/>
  <c r="Q33" i="2" a="1"/>
  <c r="Q33" i="2" s="1"/>
  <c r="Q34" i="2" a="1"/>
  <c r="Q34" i="2" s="1"/>
  <c r="Q35" i="2" a="1"/>
  <c r="Q35" i="2" s="1"/>
  <c r="Q36" i="2" a="1"/>
  <c r="Q36" i="2" s="1"/>
  <c r="Q37" i="2" a="1"/>
  <c r="Q37" i="2" s="1"/>
  <c r="Q38" i="2" a="1"/>
  <c r="Q38" i="2" s="1"/>
  <c r="Q39" i="2" a="1"/>
  <c r="Q39" i="2" s="1"/>
  <c r="Q40" i="2" a="1"/>
  <c r="Q40" i="2" s="1"/>
  <c r="Q41" i="2" a="1"/>
  <c r="Q41" i="2" s="1"/>
  <c r="Q42" i="2" a="1"/>
  <c r="Q42" i="2" s="1"/>
  <c r="Q43" i="2" a="1"/>
  <c r="Q43" i="2" s="1"/>
  <c r="Q44" i="2" a="1"/>
  <c r="Q44" i="2" s="1"/>
  <c r="Q45" i="2" a="1"/>
  <c r="Q45" i="2" s="1"/>
  <c r="Q46" i="2" a="1"/>
  <c r="Q46" i="2" s="1"/>
  <c r="Q47" i="2" a="1"/>
  <c r="Q47" i="2" s="1"/>
  <c r="Q48" i="2" a="1"/>
  <c r="Q48" i="2" s="1"/>
  <c r="Q3" i="2" a="1"/>
  <c r="Q3" i="2" s="1"/>
  <c r="M4" i="2" a="1"/>
  <c r="M4" i="2" s="1"/>
  <c r="M5" i="2" a="1"/>
  <c r="M5" i="2" s="1"/>
  <c r="M6" i="2" a="1"/>
  <c r="M6" i="2" s="1"/>
  <c r="M7" i="2" a="1"/>
  <c r="M7" i="2"/>
  <c r="M8" i="2" a="1"/>
  <c r="M8" i="2"/>
  <c r="M9" i="2" a="1"/>
  <c r="M9" i="2" s="1"/>
  <c r="M10" i="2" a="1"/>
  <c r="M10" i="2" s="1"/>
  <c r="M11" i="2" a="1"/>
  <c r="M11" i="2" s="1"/>
  <c r="M12" i="2" a="1"/>
  <c r="M12" i="2" s="1"/>
  <c r="M13" i="2" a="1"/>
  <c r="M13" i="2"/>
  <c r="M14" i="2" a="1"/>
  <c r="M14" i="2" s="1"/>
  <c r="M15" i="2" a="1"/>
  <c r="M15" i="2"/>
  <c r="M16" i="2" a="1"/>
  <c r="M16" i="2" s="1"/>
  <c r="M17" i="2" a="1"/>
  <c r="M17" i="2" s="1"/>
  <c r="M18" i="2" a="1"/>
  <c r="M18" i="2" s="1"/>
  <c r="M19" i="2" a="1"/>
  <c r="M19" i="2"/>
  <c r="M20" i="2" a="1"/>
  <c r="M20" i="2" s="1"/>
  <c r="M21" i="2" a="1"/>
  <c r="M21" i="2"/>
  <c r="M22" i="2" a="1"/>
  <c r="M22" i="2" s="1"/>
  <c r="M23" i="2" a="1"/>
  <c r="M23" i="2" s="1"/>
  <c r="M24" i="2" a="1"/>
  <c r="M24" i="2" s="1"/>
  <c r="M25" i="2" a="1"/>
  <c r="M25" i="2"/>
  <c r="M26" i="2" a="1"/>
  <c r="M26" i="2" s="1"/>
  <c r="M27" i="2" a="1"/>
  <c r="M27" i="2"/>
  <c r="M28" i="2" a="1"/>
  <c r="M28" i="2" s="1"/>
  <c r="M29" i="2" a="1"/>
  <c r="M29" i="2" s="1"/>
  <c r="M30" i="2" a="1"/>
  <c r="M30" i="2" s="1"/>
  <c r="M31" i="2" a="1"/>
  <c r="M31" i="2"/>
  <c r="M32" i="2" a="1"/>
  <c r="M32" i="2" s="1"/>
  <c r="M33" i="2" a="1"/>
  <c r="M33" i="2" s="1"/>
  <c r="M34" i="2" a="1"/>
  <c r="M34" i="2" s="1"/>
  <c r="M35" i="2" a="1"/>
  <c r="M35" i="2" s="1"/>
  <c r="M36" i="2" a="1"/>
  <c r="M36" i="2" s="1"/>
  <c r="M37" i="2" a="1"/>
  <c r="M37" i="2"/>
  <c r="M38" i="2" a="1"/>
  <c r="M38" i="2" s="1"/>
  <c r="M39" i="2" a="1"/>
  <c r="M39" i="2" s="1"/>
  <c r="M40" i="2" a="1"/>
  <c r="M40" i="2" s="1"/>
  <c r="M41" i="2" a="1"/>
  <c r="M41" i="2" s="1"/>
  <c r="M42" i="2" a="1"/>
  <c r="M42" i="2" s="1"/>
  <c r="M43" i="2" a="1"/>
  <c r="M43" i="2" s="1"/>
  <c r="M44" i="2" a="1"/>
  <c r="M44" i="2" s="1"/>
  <c r="M45" i="2" a="1"/>
  <c r="M45" i="2" s="1"/>
  <c r="M46" i="2" a="1"/>
  <c r="M46" i="2" s="1"/>
  <c r="M47" i="2" a="1"/>
  <c r="M47" i="2" s="1"/>
  <c r="M48" i="2" a="1"/>
  <c r="M48" i="2" s="1"/>
  <c r="M3" i="2" a="1"/>
  <c r="M3" i="2" s="1"/>
  <c r="Z2" i="2"/>
  <c r="AA2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S3" i="2"/>
  <c r="O3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P33" i="2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8" i="1"/>
  <c r="G49" i="1"/>
  <c r="G50" i="1"/>
  <c r="G51" i="1"/>
  <c r="G52" i="1"/>
  <c r="G53" i="1"/>
  <c r="G54" i="1"/>
  <c r="G3" i="1"/>
  <c r="D47" i="1"/>
  <c r="J2" i="1" s="1"/>
  <c r="M2" i="1" s="1"/>
  <c r="V13" i="2" l="1"/>
  <c r="V27" i="2"/>
  <c r="V44" i="2"/>
  <c r="V24" i="2"/>
  <c r="V23" i="2"/>
  <c r="V14" i="2"/>
  <c r="V31" i="2"/>
  <c r="V46" i="2"/>
  <c r="V35" i="2"/>
  <c r="V16" i="2"/>
  <c r="V7" i="2"/>
  <c r="V34" i="2"/>
  <c r="V41" i="2"/>
  <c r="V21" i="2"/>
  <c r="V26" i="2"/>
  <c r="V40" i="2"/>
  <c r="V30" i="2"/>
  <c r="V12" i="2"/>
  <c r="V39" i="2"/>
  <c r="V20" i="2"/>
  <c r="V11" i="2"/>
  <c r="V38" i="2"/>
  <c r="V28" i="2"/>
  <c r="V10" i="2"/>
  <c r="V47" i="2"/>
  <c r="V45" i="2"/>
  <c r="V43" i="2"/>
  <c r="V42" i="2"/>
  <c r="V37" i="2"/>
  <c r="V36" i="2"/>
  <c r="V32" i="2"/>
  <c r="V29" i="2"/>
  <c r="V25" i="2"/>
  <c r="V22" i="2"/>
  <c r="V18" i="2"/>
  <c r="V17" i="2"/>
  <c r="V15" i="2"/>
  <c r="V9" i="2"/>
  <c r="V8" i="2"/>
  <c r="V5" i="2"/>
  <c r="V6" i="2"/>
  <c r="V4" i="2"/>
  <c r="V48" i="2"/>
  <c r="V3" i="2"/>
  <c r="V33" i="2"/>
  <c r="F4" i="1"/>
  <c r="F16" i="1"/>
  <c r="F28" i="1"/>
  <c r="F40" i="1"/>
  <c r="F52" i="1"/>
  <c r="F5" i="1"/>
  <c r="F17" i="1"/>
  <c r="F29" i="1"/>
  <c r="F41" i="1"/>
  <c r="F53" i="1"/>
  <c r="F51" i="1"/>
  <c r="F6" i="1"/>
  <c r="F18" i="1"/>
  <c r="F30" i="1"/>
  <c r="F42" i="1"/>
  <c r="F54" i="1"/>
  <c r="F7" i="1"/>
  <c r="F19" i="1"/>
  <c r="F31" i="1"/>
  <c r="F43" i="1"/>
  <c r="F3" i="1"/>
  <c r="F15" i="1"/>
  <c r="F8" i="1"/>
  <c r="F20" i="1"/>
  <c r="F32" i="1"/>
  <c r="F44" i="1"/>
  <c r="F9" i="1"/>
  <c r="F21" i="1"/>
  <c r="F33" i="1"/>
  <c r="F45" i="1"/>
  <c r="F39" i="1"/>
  <c r="F10" i="1"/>
  <c r="F22" i="1"/>
  <c r="F34" i="1"/>
  <c r="F46" i="1"/>
  <c r="F27" i="1"/>
  <c r="F11" i="1"/>
  <c r="F23" i="1"/>
  <c r="F35" i="1"/>
  <c r="F47" i="1"/>
  <c r="F12" i="1"/>
  <c r="F24" i="1"/>
  <c r="F36" i="1"/>
  <c r="F48" i="1"/>
  <c r="F13" i="1"/>
  <c r="F25" i="1"/>
  <c r="F37" i="1"/>
  <c r="F49" i="1"/>
  <c r="N2" i="1"/>
  <c r="F14" i="1"/>
  <c r="F26" i="1"/>
  <c r="F38" i="1"/>
  <c r="F50" i="1"/>
  <c r="G4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<sst xmlns="http://schemas.openxmlformats.org/spreadsheetml/2006/main" count="263" uniqueCount="136">
  <si>
    <t>Sıra</t>
  </si>
  <si>
    <t>Operasyon</t>
  </si>
  <si>
    <t>Süre</t>
  </si>
  <si>
    <t>Günlük Adet</t>
  </si>
  <si>
    <t>Gerekli Prsnl.</t>
  </si>
  <si>
    <t>Takt Time</t>
  </si>
  <si>
    <t>CyleTime</t>
  </si>
  <si>
    <t>Operasyon Etkinliği</t>
  </si>
  <si>
    <t>Ü2</t>
  </si>
  <si>
    <t>Ü1</t>
  </si>
  <si>
    <t>D1</t>
  </si>
  <si>
    <t>D2</t>
  </si>
  <si>
    <t>E1</t>
  </si>
  <si>
    <t>O2</t>
  </si>
  <si>
    <t>E2</t>
  </si>
  <si>
    <t>O1</t>
  </si>
  <si>
    <t>D3</t>
  </si>
  <si>
    <t>R2</t>
  </si>
  <si>
    <t>OP1</t>
  </si>
  <si>
    <t>OP2</t>
  </si>
  <si>
    <t>OP3</t>
  </si>
  <si>
    <t>OP4</t>
  </si>
  <si>
    <t>OP5</t>
  </si>
  <si>
    <t>OP6</t>
  </si>
  <si>
    <t>OP7</t>
  </si>
  <si>
    <t>OP8</t>
  </si>
  <si>
    <t>OP9</t>
  </si>
  <si>
    <t>OP10</t>
  </si>
  <si>
    <t>OP11</t>
  </si>
  <si>
    <t>OP12</t>
  </si>
  <si>
    <t>OP13</t>
  </si>
  <si>
    <t>OP14</t>
  </si>
  <si>
    <t>OP15</t>
  </si>
  <si>
    <t>OP16</t>
  </si>
  <si>
    <t>OP17</t>
  </si>
  <si>
    <t>OP18</t>
  </si>
  <si>
    <t>OP19</t>
  </si>
  <si>
    <t>OP20</t>
  </si>
  <si>
    <t>OP21</t>
  </si>
  <si>
    <t>OP22</t>
  </si>
  <si>
    <t>OP23</t>
  </si>
  <si>
    <t>OP24</t>
  </si>
  <si>
    <t>OP25</t>
  </si>
  <si>
    <t>OP26</t>
  </si>
  <si>
    <t>OP27</t>
  </si>
  <si>
    <t>OP28</t>
  </si>
  <si>
    <t>OP29</t>
  </si>
  <si>
    <t>OP30</t>
  </si>
  <si>
    <t>OP31</t>
  </si>
  <si>
    <t>OP32</t>
  </si>
  <si>
    <t>OP33</t>
  </si>
  <si>
    <t>OP34</t>
  </si>
  <si>
    <t>OP35</t>
  </si>
  <si>
    <t>OP36</t>
  </si>
  <si>
    <t>OP37</t>
  </si>
  <si>
    <t>OP38</t>
  </si>
  <si>
    <t>OP39</t>
  </si>
  <si>
    <t>OP40</t>
  </si>
  <si>
    <t>OP41</t>
  </si>
  <si>
    <t>OP42</t>
  </si>
  <si>
    <t>OP43</t>
  </si>
  <si>
    <t>OP44</t>
  </si>
  <si>
    <t>OP45</t>
  </si>
  <si>
    <t>OP46</t>
  </si>
  <si>
    <t>OP47</t>
  </si>
  <si>
    <t>OP48</t>
  </si>
  <si>
    <t>OP49</t>
  </si>
  <si>
    <t>OP50</t>
  </si>
  <si>
    <t>OP51</t>
  </si>
  <si>
    <t>OP52</t>
  </si>
  <si>
    <t>Hedef Performans</t>
  </si>
  <si>
    <t>Bant Eleman Sayısı</t>
  </si>
  <si>
    <t>Bant Hedefi</t>
  </si>
  <si>
    <t>Toplam Süre</t>
  </si>
  <si>
    <t>No</t>
  </si>
  <si>
    <t>Operatör</t>
  </si>
  <si>
    <t>OPERATÖR ETKİNLİĞİ</t>
  </si>
  <si>
    <t>Yapacağı Operasyon</t>
  </si>
  <si>
    <t>Yapacağı Adet</t>
  </si>
  <si>
    <t>Destek Vereceği Operasyon</t>
  </si>
  <si>
    <t>Beklenen  %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</si>
  <si>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</si>
  <si>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</si>
  <si>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</si>
  <si>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</si>
  <si>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</si>
  <si>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</si>
  <si>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</si>
  <si>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</si>
  <si>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</si>
  <si>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</si>
  <si>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</si>
  <si>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</si>
  <si>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</si>
  <si>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</si>
  <si>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</si>
  <si>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</si>
  <si>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</si>
  <si>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</si>
  <si>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</si>
  <si>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</si>
  <si>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</si>
  <si>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</si>
  <si>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</si>
  <si>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</si>
  <si>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</si>
  <si>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</si>
  <si>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</si>
  <si>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</si>
  <si>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</si>
  <si>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</si>
  <si>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</si>
  <si>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</si>
  <si>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</si>
  <si>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</si>
  <si>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</si>
  <si>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</si>
  <si>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</si>
  <si>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</si>
  <si>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</si>
  <si>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</si>
  <si>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</si>
  <si>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</si>
  <si>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</si>
  <si>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</si>
  <si>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</si>
  <si>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</si>
  <si>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Verim Hedefi</t>
  </si>
  <si>
    <t>Adet Hedefi</t>
  </si>
  <si>
    <t>O</t>
  </si>
  <si>
    <t>D</t>
  </si>
  <si>
    <t>R</t>
  </si>
  <si>
    <t>E</t>
  </si>
  <si>
    <t>Ü</t>
  </si>
  <si>
    <t>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</si>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</sst>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0_ ;\-#,##0.000\ "/>
    <numFmt numFmtId="165" formatCode="0.000"/>
  </numFmts>
  <fonts count="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9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 applyProtection="1">
      <alignment horizontal="left" vertical="center" shrinkToFit="1"/>
      <protection locked="0"/>
    </xf>
    <xf numFmtId="164" fontId="1" fillId="3" borderId="3" xfId="1" applyNumberFormat="1" applyFont="1" applyFill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3" borderId="5" xfId="1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0" borderId="0" xfId="0" applyNumberFormat="1"/>
    <xf numFmtId="164" fontId="0" fillId="0" borderId="0" xfId="0" applyNumberFormat="1"/>
    <xf numFmtId="0" fontId="5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shrinkToFit="1"/>
    </xf>
    <xf numFmtId="0" fontId="0" fillId="3" borderId="3" xfId="0" applyFill="1" applyBorder="1" applyAlignment="1">
      <alignment horizontal="center" vertical="center" shrinkToFit="1"/>
    </xf>
    <xf numFmtId="3" fontId="5" fillId="0" borderId="3" xfId="0" applyNumberFormat="1" applyFont="1" applyBorder="1" applyAlignment="1">
      <alignment horizontal="center" vertical="center"/>
    </xf>
    <xf numFmtId="165" fontId="5" fillId="3" borderId="3" xfId="0" applyNumberFormat="1" applyFont="1" applyFill="1" applyBorder="1" applyAlignment="1">
      <alignment horizontal="center" vertical="center"/>
    </xf>
    <xf numFmtId="165" fontId="5" fillId="4" borderId="3" xfId="0" applyNumberFormat="1" applyFont="1" applyFill="1" applyBorder="1" applyAlignment="1">
      <alignment horizontal="center" vertical="center"/>
    </xf>
    <xf numFmtId="9" fontId="5" fillId="4" borderId="7" xfId="2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shrinkToFit="1"/>
    </xf>
    <xf numFmtId="0" fontId="0" fillId="3" borderId="5" xfId="0" applyFill="1" applyBorder="1" applyAlignment="1">
      <alignment horizontal="center" vertical="center" shrinkToFit="1"/>
    </xf>
    <xf numFmtId="3" fontId="5" fillId="0" borderId="5" xfId="0" applyNumberFormat="1" applyFont="1" applyBorder="1" applyAlignment="1">
      <alignment horizontal="center" vertical="center"/>
    </xf>
    <xf numFmtId="165" fontId="5" fillId="4" borderId="5" xfId="0" applyNumberFormat="1" applyFon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3">
    <cellStyle name="Normal" xfId="0" builtinId="0"/>
    <cellStyle name="Virgül" xfId="1" builtinId="3"/>
    <cellStyle name="Yüzd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B1008-52B3-4907-A8D8-88AFD5B7B0BE}">
  <dimension ref="A1:N54"/>
  <sheetViews>
    <sheetView tabSelected="1" workbookViewId="0">
      <selection activeCell="I7" sqref="I7"/>
    </sheetView>
  </sheetViews>
  <sheetFormatPr defaultRowHeight="15" x14ac:dyDescent="0.25"/>
  <cols>
    <col min="3" max="3" width="14.5703125" customWidth="1"/>
    <col min="4" max="4" width="6" bestFit="1" customWidth="1"/>
    <col min="5" max="5" width="12" bestFit="1" customWidth="1"/>
    <col min="6" max="6" width="12.85546875" bestFit="1" customWidth="1"/>
    <col min="7" max="7" width="9.28515625" bestFit="1" customWidth="1"/>
    <col min="8" max="8" width="16.85546875" customWidth="1"/>
    <col min="10" max="10" width="12" bestFit="1" customWidth="1"/>
    <col min="11" max="12" width="17.42578125" bestFit="1" customWidth="1"/>
    <col min="13" max="13" width="11.42578125" bestFit="1" customWidth="1"/>
    <col min="14" max="14" width="16.28515625" customWidth="1"/>
  </cols>
  <sheetData>
    <row r="1" spans="1:14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J1" t="s">
        <v>73</v>
      </c>
      <c r="K1" t="s">
        <v>70</v>
      </c>
      <c r="L1" t="s">
        <v>71</v>
      </c>
      <c r="M1" t="s">
        <v>72</v>
      </c>
      <c r="N1" t="s">
        <v>5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J2" s="11">
        <f>SUM(D3:D54)</f>
        <v>26.488999999999994</v>
      </c>
      <c r="K2" s="10">
        <v>0.8</v>
      </c>
      <c r="L2">
        <v>45</v>
      </c>
      <c r="M2">
        <f>((L2*540)/J2)*K2</f>
        <v>733.88953905394715</v>
      </c>
      <c r="N2">
        <f>IFERROR(540/M2,0)</f>
        <v>0.73580555555555538</v>
      </c>
    </row>
    <row r="3" spans="1:14" x14ac:dyDescent="0.25">
      <c r="A3" s="2">
        <v>1</v>
      </c>
      <c r="B3" s="3" t="s">
        <v>18</v>
      </c>
      <c r="C3" s="3"/>
      <c r="D3" s="4">
        <v>0.3</v>
      </c>
      <c r="E3" s="5">
        <f>IFERROR(540/D3*$K$2,"")</f>
        <v>1440</v>
      </c>
      <c r="F3">
        <f>IFERROR($M$2/E3,0)</f>
        <v>0.50964551323190777</v>
      </c>
      <c r="G3" s="5">
        <f>IFERROR(D3/$K$2,0)</f>
        <v>0.37499999999999994</v>
      </c>
      <c r="H3" s="6" t="s">
        <v>8</v>
      </c>
    </row>
    <row r="4" spans="1:14" x14ac:dyDescent="0.25">
      <c r="A4" s="7">
        <v>2</v>
      </c>
      <c r="B4" s="3" t="s">
        <v>19</v>
      </c>
      <c r="C4" s="3"/>
      <c r="D4" s="8">
        <v>0.2</v>
      </c>
      <c r="E4" s="5">
        <f>IFERROR(540/D4*$K$2,"")</f>
        <v>2160</v>
      </c>
      <c r="F4">
        <f t="shared" ref="F4:F54" si="0">IFERROR($M$2/E4,0)</f>
        <v>0.33976367548793851</v>
      </c>
      <c r="G4" s="5">
        <f t="shared" ref="G4:G54" si="1">IFERROR(D4/$K$2,0)</f>
        <v>0.25</v>
      </c>
      <c r="H4" s="9" t="s">
        <v>9</v>
      </c>
    </row>
    <row r="5" spans="1:14" x14ac:dyDescent="0.25">
      <c r="A5" s="7">
        <v>3</v>
      </c>
      <c r="B5" s="3" t="s">
        <v>20</v>
      </c>
      <c r="C5" s="3"/>
      <c r="D5" s="8">
        <v>0.2</v>
      </c>
      <c r="E5" s="5">
        <f>IFERROR(540/D5*$K$2,"")</f>
        <v>2160</v>
      </c>
      <c r="F5">
        <f t="shared" si="0"/>
        <v>0.33976367548793851</v>
      </c>
      <c r="G5" s="5">
        <f t="shared" si="1"/>
        <v>0.25</v>
      </c>
      <c r="H5" s="9" t="s">
        <v>9</v>
      </c>
    </row>
    <row r="6" spans="1:14" x14ac:dyDescent="0.25">
      <c r="A6" s="7">
        <v>4</v>
      </c>
      <c r="B6" s="3" t="s">
        <v>21</v>
      </c>
      <c r="C6" s="3"/>
      <c r="D6" s="8">
        <v>0.3</v>
      </c>
      <c r="E6" s="5">
        <f>IFERROR(540/D6*$K$2,"")</f>
        <v>1440</v>
      </c>
      <c r="F6">
        <f t="shared" si="0"/>
        <v>0.50964551323190777</v>
      </c>
      <c r="G6" s="5">
        <f t="shared" si="1"/>
        <v>0.37499999999999994</v>
      </c>
      <c r="H6" s="9" t="s">
        <v>10</v>
      </c>
    </row>
    <row r="7" spans="1:14" x14ac:dyDescent="0.25">
      <c r="A7" s="7">
        <v>5</v>
      </c>
      <c r="B7" s="3" t="s">
        <v>22</v>
      </c>
      <c r="C7" s="3"/>
      <c r="D7" s="8">
        <v>0.33</v>
      </c>
      <c r="E7" s="5">
        <f>IFERROR(540/D7*$K$2,"")</f>
        <v>1309.090909090909</v>
      </c>
      <c r="F7">
        <f t="shared" si="0"/>
        <v>0.56061006455509854</v>
      </c>
      <c r="G7" s="5">
        <f t="shared" si="1"/>
        <v>0.41249999999999998</v>
      </c>
      <c r="H7" s="9" t="s">
        <v>11</v>
      </c>
    </row>
    <row r="8" spans="1:14" x14ac:dyDescent="0.25">
      <c r="A8" s="7">
        <v>6</v>
      </c>
      <c r="B8" s="3" t="s">
        <v>23</v>
      </c>
      <c r="C8" s="3"/>
      <c r="D8" s="8">
        <v>0.45</v>
      </c>
      <c r="E8" s="5">
        <f>IFERROR(540/D8*$K$2,"")</f>
        <v>960</v>
      </c>
      <c r="F8">
        <f t="shared" si="0"/>
        <v>0.76446826984786165</v>
      </c>
      <c r="G8" s="5">
        <f t="shared" si="1"/>
        <v>0.5625</v>
      </c>
      <c r="H8" s="9" t="s">
        <v>12</v>
      </c>
    </row>
    <row r="9" spans="1:14" x14ac:dyDescent="0.25">
      <c r="A9" s="7">
        <v>7</v>
      </c>
      <c r="B9" s="3" t="s">
        <v>24</v>
      </c>
      <c r="C9" s="3"/>
      <c r="D9" s="8">
        <v>0.66</v>
      </c>
      <c r="E9" s="5">
        <f>IFERROR(540/D9*$K$2,"")</f>
        <v>654.5454545454545</v>
      </c>
      <c r="F9">
        <f t="shared" si="0"/>
        <v>1.1212201291101971</v>
      </c>
      <c r="G9" s="5">
        <f t="shared" si="1"/>
        <v>0.82499999999999996</v>
      </c>
      <c r="H9" s="9" t="s">
        <v>11</v>
      </c>
    </row>
    <row r="10" spans="1:14" x14ac:dyDescent="0.25">
      <c r="A10" s="7">
        <v>8</v>
      </c>
      <c r="B10" s="3" t="s">
        <v>25</v>
      </c>
      <c r="C10" s="3"/>
      <c r="D10" s="8">
        <v>0.5</v>
      </c>
      <c r="E10" s="5">
        <f>IFERROR(540/D10*$K$2,"")</f>
        <v>864</v>
      </c>
      <c r="F10">
        <f t="shared" si="0"/>
        <v>0.84940918871984628</v>
      </c>
      <c r="G10" s="5">
        <f t="shared" si="1"/>
        <v>0.625</v>
      </c>
      <c r="H10" s="9" t="s">
        <v>11</v>
      </c>
    </row>
    <row r="11" spans="1:14" x14ac:dyDescent="0.25">
      <c r="A11" s="7">
        <v>9</v>
      </c>
      <c r="B11" s="3" t="s">
        <v>26</v>
      </c>
      <c r="C11" s="3"/>
      <c r="D11" s="8">
        <v>0.45</v>
      </c>
      <c r="E11" s="5">
        <f>IFERROR(540/D11*$K$2,"")</f>
        <v>960</v>
      </c>
      <c r="F11">
        <f t="shared" si="0"/>
        <v>0.76446826984786165</v>
      </c>
      <c r="G11" s="5">
        <f t="shared" si="1"/>
        <v>0.5625</v>
      </c>
      <c r="H11" s="9" t="s">
        <v>13</v>
      </c>
    </row>
    <row r="12" spans="1:14" x14ac:dyDescent="0.25">
      <c r="A12" s="7">
        <v>10</v>
      </c>
      <c r="B12" s="3" t="s">
        <v>27</v>
      </c>
      <c r="C12" s="3"/>
      <c r="D12" s="8">
        <v>0.7</v>
      </c>
      <c r="E12" s="5">
        <f>IFERROR(540/D12*$K$2,"")</f>
        <v>617.14285714285722</v>
      </c>
      <c r="F12">
        <f t="shared" si="0"/>
        <v>1.1891728642077846</v>
      </c>
      <c r="G12" s="5">
        <f t="shared" si="1"/>
        <v>0.87499999999999989</v>
      </c>
      <c r="H12" s="9" t="s">
        <v>10</v>
      </c>
    </row>
    <row r="13" spans="1:14" x14ac:dyDescent="0.25">
      <c r="A13" s="7">
        <v>11</v>
      </c>
      <c r="B13" s="3" t="s">
        <v>28</v>
      </c>
      <c r="C13" s="3"/>
      <c r="D13" s="8">
        <v>0.7</v>
      </c>
      <c r="E13" s="5">
        <f>IFERROR(540/D13*$K$2,"")</f>
        <v>617.14285714285722</v>
      </c>
      <c r="F13">
        <f t="shared" si="0"/>
        <v>1.1891728642077846</v>
      </c>
      <c r="G13" s="5">
        <f t="shared" si="1"/>
        <v>0.87499999999999989</v>
      </c>
      <c r="H13" s="9" t="s">
        <v>11</v>
      </c>
    </row>
    <row r="14" spans="1:14" x14ac:dyDescent="0.25">
      <c r="A14" s="7">
        <v>12</v>
      </c>
      <c r="B14" s="3" t="s">
        <v>29</v>
      </c>
      <c r="C14" s="3"/>
      <c r="D14" s="8">
        <v>0.6</v>
      </c>
      <c r="E14" s="5">
        <f>IFERROR(540/D14*$K$2,"")</f>
        <v>720</v>
      </c>
      <c r="F14">
        <f t="shared" si="0"/>
        <v>1.0192910264638155</v>
      </c>
      <c r="G14" s="5">
        <f t="shared" si="1"/>
        <v>0.74999999999999989</v>
      </c>
      <c r="H14" s="9" t="s">
        <v>14</v>
      </c>
    </row>
    <row r="15" spans="1:14" x14ac:dyDescent="0.25">
      <c r="A15" s="7">
        <v>13</v>
      </c>
      <c r="B15" s="3" t="s">
        <v>30</v>
      </c>
      <c r="C15" s="3"/>
      <c r="D15" s="8">
        <v>0.5</v>
      </c>
      <c r="E15" s="5">
        <f>IFERROR(540/D15*$K$2,"")</f>
        <v>864</v>
      </c>
      <c r="F15">
        <f t="shared" si="0"/>
        <v>0.84940918871984628</v>
      </c>
      <c r="G15" s="5">
        <f t="shared" si="1"/>
        <v>0.625</v>
      </c>
      <c r="H15" s="9" t="s">
        <v>15</v>
      </c>
    </row>
    <row r="16" spans="1:14" x14ac:dyDescent="0.25">
      <c r="A16" s="7">
        <v>14</v>
      </c>
      <c r="B16" s="3" t="s">
        <v>31</v>
      </c>
      <c r="C16" s="3"/>
      <c r="D16" s="8">
        <v>0.66</v>
      </c>
      <c r="E16" s="5">
        <f>IFERROR(540/D16*$K$2,"")</f>
        <v>654.5454545454545</v>
      </c>
      <c r="F16">
        <f t="shared" si="0"/>
        <v>1.1212201291101971</v>
      </c>
      <c r="G16" s="5">
        <f t="shared" si="1"/>
        <v>0.82499999999999996</v>
      </c>
      <c r="H16" s="9" t="s">
        <v>11</v>
      </c>
    </row>
    <row r="17" spans="1:8" x14ac:dyDescent="0.25">
      <c r="A17" s="7">
        <v>15</v>
      </c>
      <c r="B17" s="3" t="s">
        <v>32</v>
      </c>
      <c r="C17" s="3"/>
      <c r="D17" s="8">
        <v>0.3</v>
      </c>
      <c r="E17" s="5">
        <f>IFERROR(540/D17*$K$2,"")</f>
        <v>1440</v>
      </c>
      <c r="F17">
        <f t="shared" si="0"/>
        <v>0.50964551323190777</v>
      </c>
      <c r="G17" s="5">
        <f t="shared" si="1"/>
        <v>0.37499999999999994</v>
      </c>
      <c r="H17" s="9" t="s">
        <v>16</v>
      </c>
    </row>
    <row r="18" spans="1:8" x14ac:dyDescent="0.25">
      <c r="A18" s="7">
        <v>16</v>
      </c>
      <c r="B18" s="3" t="s">
        <v>33</v>
      </c>
      <c r="C18" s="3"/>
      <c r="D18" s="8">
        <v>0.8</v>
      </c>
      <c r="E18" s="5">
        <f>IFERROR(540/D18*$K$2,"")</f>
        <v>540</v>
      </c>
      <c r="F18">
        <f t="shared" si="0"/>
        <v>1.359054701951754</v>
      </c>
      <c r="G18" s="5">
        <f t="shared" si="1"/>
        <v>1</v>
      </c>
      <c r="H18" s="9" t="s">
        <v>11</v>
      </c>
    </row>
    <row r="19" spans="1:8" x14ac:dyDescent="0.25">
      <c r="A19" s="7">
        <v>17</v>
      </c>
      <c r="B19" s="3" t="s">
        <v>34</v>
      </c>
      <c r="C19" s="3"/>
      <c r="D19" s="8">
        <v>0.4</v>
      </c>
      <c r="E19" s="5">
        <f>IFERROR(540/D19*$K$2,"")</f>
        <v>1080</v>
      </c>
      <c r="F19">
        <f t="shared" si="0"/>
        <v>0.67952735097587702</v>
      </c>
      <c r="G19" s="5">
        <f t="shared" si="1"/>
        <v>0.5</v>
      </c>
      <c r="H19" s="9" t="s">
        <v>15</v>
      </c>
    </row>
    <row r="20" spans="1:8" x14ac:dyDescent="0.25">
      <c r="A20" s="7">
        <v>18</v>
      </c>
      <c r="B20" s="3" t="s">
        <v>35</v>
      </c>
      <c r="C20" s="3"/>
      <c r="D20" s="8">
        <v>0.38</v>
      </c>
      <c r="E20" s="5">
        <f>IFERROR(540/D20*$K$2,"")</f>
        <v>1136.8421052631579</v>
      </c>
      <c r="F20">
        <f t="shared" si="0"/>
        <v>0.64555098342708317</v>
      </c>
      <c r="G20" s="5">
        <f t="shared" si="1"/>
        <v>0.47499999999999998</v>
      </c>
      <c r="H20" s="9" t="s">
        <v>11</v>
      </c>
    </row>
    <row r="21" spans="1:8" x14ac:dyDescent="0.25">
      <c r="A21" s="7">
        <v>19</v>
      </c>
      <c r="B21" s="3" t="s">
        <v>36</v>
      </c>
      <c r="C21" s="3"/>
      <c r="D21" s="8">
        <v>0.6</v>
      </c>
      <c r="E21" s="5">
        <f>IFERROR(540/D21*$K$2,"")</f>
        <v>720</v>
      </c>
      <c r="F21">
        <f t="shared" si="0"/>
        <v>1.0192910264638155</v>
      </c>
      <c r="G21" s="5">
        <f t="shared" si="1"/>
        <v>0.74999999999999989</v>
      </c>
      <c r="H21" s="9" t="s">
        <v>13</v>
      </c>
    </row>
    <row r="22" spans="1:8" x14ac:dyDescent="0.25">
      <c r="A22" s="7">
        <v>20</v>
      </c>
      <c r="B22" s="3" t="s">
        <v>37</v>
      </c>
      <c r="C22" s="3"/>
      <c r="D22" s="8">
        <v>0.6</v>
      </c>
      <c r="E22" s="5">
        <f>IFERROR(540/D22*$K$2,"")</f>
        <v>720</v>
      </c>
      <c r="F22">
        <f t="shared" si="0"/>
        <v>1.0192910264638155</v>
      </c>
      <c r="G22" s="5">
        <f t="shared" si="1"/>
        <v>0.74999999999999989</v>
      </c>
      <c r="H22" s="9" t="s">
        <v>11</v>
      </c>
    </row>
    <row r="23" spans="1:8" x14ac:dyDescent="0.25">
      <c r="A23" s="7">
        <v>21</v>
      </c>
      <c r="B23" s="3" t="s">
        <v>38</v>
      </c>
      <c r="C23" s="3"/>
      <c r="D23" s="8">
        <v>0.8</v>
      </c>
      <c r="E23" s="5">
        <f>IFERROR(540/D23*$K$2,"")</f>
        <v>540</v>
      </c>
      <c r="F23">
        <f t="shared" si="0"/>
        <v>1.359054701951754</v>
      </c>
      <c r="G23" s="5">
        <f t="shared" si="1"/>
        <v>1</v>
      </c>
      <c r="H23" s="9" t="s">
        <v>13</v>
      </c>
    </row>
    <row r="24" spans="1:8" x14ac:dyDescent="0.25">
      <c r="A24" s="7">
        <v>22</v>
      </c>
      <c r="B24" s="3" t="s">
        <v>39</v>
      </c>
      <c r="C24" s="3"/>
      <c r="D24" s="8">
        <v>0.5</v>
      </c>
      <c r="E24" s="5">
        <f>IFERROR(540/D24*$K$2,"")</f>
        <v>864</v>
      </c>
      <c r="F24">
        <f t="shared" si="0"/>
        <v>0.84940918871984628</v>
      </c>
      <c r="G24" s="5">
        <f t="shared" si="1"/>
        <v>0.625</v>
      </c>
      <c r="H24" s="9" t="s">
        <v>13</v>
      </c>
    </row>
    <row r="25" spans="1:8" x14ac:dyDescent="0.25">
      <c r="A25" s="7">
        <v>23</v>
      </c>
      <c r="B25" s="3" t="s">
        <v>40</v>
      </c>
      <c r="C25" s="3"/>
      <c r="D25" s="8">
        <v>0.6</v>
      </c>
      <c r="E25" s="5">
        <f>IFERROR(540/D25*$K$2,"")</f>
        <v>720</v>
      </c>
      <c r="F25">
        <f t="shared" si="0"/>
        <v>1.0192910264638155</v>
      </c>
      <c r="G25" s="5">
        <f t="shared" si="1"/>
        <v>0.74999999999999989</v>
      </c>
      <c r="H25" s="9" t="s">
        <v>15</v>
      </c>
    </row>
    <row r="26" spans="1:8" x14ac:dyDescent="0.25">
      <c r="A26" s="7">
        <v>24</v>
      </c>
      <c r="B26" s="3" t="s">
        <v>41</v>
      </c>
      <c r="C26" s="3"/>
      <c r="D26" s="8">
        <v>0.7</v>
      </c>
      <c r="E26" s="5">
        <f>IFERROR(540/D26*$K$2,"")</f>
        <v>617.14285714285722</v>
      </c>
      <c r="F26">
        <f t="shared" si="0"/>
        <v>1.1891728642077846</v>
      </c>
      <c r="G26" s="5">
        <f t="shared" si="1"/>
        <v>0.87499999999999989</v>
      </c>
      <c r="H26" s="9" t="s">
        <v>10</v>
      </c>
    </row>
    <row r="27" spans="1:8" x14ac:dyDescent="0.25">
      <c r="A27" s="7">
        <v>25</v>
      </c>
      <c r="B27" s="3" t="s">
        <v>42</v>
      </c>
      <c r="C27" s="3"/>
      <c r="D27" s="8">
        <v>0.5</v>
      </c>
      <c r="E27" s="5">
        <f>IFERROR(540/D27*$K$2,"")</f>
        <v>864</v>
      </c>
      <c r="F27">
        <f t="shared" si="0"/>
        <v>0.84940918871984628</v>
      </c>
      <c r="G27" s="5">
        <f t="shared" si="1"/>
        <v>0.625</v>
      </c>
      <c r="H27" s="9" t="s">
        <v>11</v>
      </c>
    </row>
    <row r="28" spans="1:8" x14ac:dyDescent="0.25">
      <c r="A28" s="7">
        <v>26</v>
      </c>
      <c r="B28" s="3" t="s">
        <v>43</v>
      </c>
      <c r="C28" s="3"/>
      <c r="D28" s="8">
        <v>0.6</v>
      </c>
      <c r="E28" s="5">
        <f>IFERROR(540/D28*$K$2,"")</f>
        <v>720</v>
      </c>
      <c r="F28">
        <f t="shared" si="0"/>
        <v>1.0192910264638155</v>
      </c>
      <c r="G28" s="5">
        <f t="shared" si="1"/>
        <v>0.74999999999999989</v>
      </c>
      <c r="H28" s="9" t="s">
        <v>13</v>
      </c>
    </row>
    <row r="29" spans="1:8" x14ac:dyDescent="0.25">
      <c r="A29" s="7">
        <v>27</v>
      </c>
      <c r="B29" s="3" t="s">
        <v>44</v>
      </c>
      <c r="C29" s="3"/>
      <c r="D29" s="8">
        <v>0.55000000000000004</v>
      </c>
      <c r="E29" s="5">
        <f>IFERROR(540/D29*$K$2,"")</f>
        <v>785.4545454545455</v>
      </c>
      <c r="F29">
        <f t="shared" si="0"/>
        <v>0.93435010759183079</v>
      </c>
      <c r="G29" s="5">
        <f t="shared" si="1"/>
        <v>0.6875</v>
      </c>
      <c r="H29" s="9" t="s">
        <v>11</v>
      </c>
    </row>
    <row r="30" spans="1:8" x14ac:dyDescent="0.25">
      <c r="A30" s="7">
        <v>28</v>
      </c>
      <c r="B30" s="3" t="s">
        <v>45</v>
      </c>
      <c r="C30" s="3"/>
      <c r="D30" s="8">
        <v>0.66</v>
      </c>
      <c r="E30" s="5">
        <f>IFERROR(540/D30*$K$2,"")</f>
        <v>654.5454545454545</v>
      </c>
      <c r="F30">
        <f t="shared" si="0"/>
        <v>1.1212201291101971</v>
      </c>
      <c r="G30" s="5">
        <f t="shared" si="1"/>
        <v>0.82499999999999996</v>
      </c>
      <c r="H30" s="9" t="s">
        <v>11</v>
      </c>
    </row>
    <row r="31" spans="1:8" x14ac:dyDescent="0.25">
      <c r="A31" s="7">
        <v>29</v>
      </c>
      <c r="B31" s="3" t="s">
        <v>46</v>
      </c>
      <c r="C31" s="3"/>
      <c r="D31" s="8">
        <v>0.308</v>
      </c>
      <c r="E31" s="5">
        <f>IFERROR(540/D31*$K$2,"")</f>
        <v>1402.5974025974028</v>
      </c>
      <c r="F31">
        <f t="shared" si="0"/>
        <v>0.52323606025142522</v>
      </c>
      <c r="G31" s="5">
        <f t="shared" si="1"/>
        <v>0.38499999999999995</v>
      </c>
      <c r="H31" s="9" t="s">
        <v>11</v>
      </c>
    </row>
    <row r="32" spans="1:8" x14ac:dyDescent="0.25">
      <c r="A32" s="7">
        <v>30</v>
      </c>
      <c r="B32" s="3" t="s">
        <v>47</v>
      </c>
      <c r="C32" s="3"/>
      <c r="D32" s="8">
        <v>1.6</v>
      </c>
      <c r="E32" s="5">
        <f>IFERROR(540/D32*$K$2,"")</f>
        <v>270</v>
      </c>
      <c r="F32">
        <f t="shared" si="0"/>
        <v>2.7181094039035081</v>
      </c>
      <c r="G32" s="5">
        <f t="shared" si="1"/>
        <v>2</v>
      </c>
      <c r="H32" s="9" t="s">
        <v>16</v>
      </c>
    </row>
    <row r="33" spans="1:8" x14ac:dyDescent="0.25">
      <c r="A33" s="7">
        <v>31</v>
      </c>
      <c r="B33" s="3" t="s">
        <v>48</v>
      </c>
      <c r="C33" s="3"/>
      <c r="D33" s="8">
        <v>0.5</v>
      </c>
      <c r="E33" s="5">
        <f>IFERROR(540/D33*$K$2,"")</f>
        <v>864</v>
      </c>
      <c r="F33">
        <f t="shared" si="0"/>
        <v>0.84940918871984628</v>
      </c>
      <c r="G33" s="5">
        <f t="shared" si="1"/>
        <v>0.625</v>
      </c>
      <c r="H33" s="9" t="s">
        <v>14</v>
      </c>
    </row>
    <row r="34" spans="1:8" x14ac:dyDescent="0.25">
      <c r="A34" s="7">
        <v>32</v>
      </c>
      <c r="B34" s="3" t="s">
        <v>49</v>
      </c>
      <c r="C34" s="3"/>
      <c r="D34" s="8">
        <v>0.3</v>
      </c>
      <c r="E34" s="5">
        <f>IFERROR(540/D34*$K$2,"")</f>
        <v>1440</v>
      </c>
      <c r="F34">
        <f t="shared" si="0"/>
        <v>0.50964551323190777</v>
      </c>
      <c r="G34" s="5">
        <f t="shared" si="1"/>
        <v>0.37499999999999994</v>
      </c>
      <c r="H34" s="9" t="s">
        <v>17</v>
      </c>
    </row>
    <row r="35" spans="1:8" x14ac:dyDescent="0.25">
      <c r="A35" s="7">
        <v>33</v>
      </c>
      <c r="B35" s="3" t="s">
        <v>50</v>
      </c>
      <c r="C35" s="3"/>
      <c r="D35" s="8">
        <v>0.5</v>
      </c>
      <c r="E35" s="5">
        <f>IFERROR(540/D35*$K$2,"")</f>
        <v>864</v>
      </c>
      <c r="F35">
        <f t="shared" si="0"/>
        <v>0.84940918871984628</v>
      </c>
      <c r="G35" s="5">
        <f t="shared" si="1"/>
        <v>0.625</v>
      </c>
      <c r="H35" s="9" t="s">
        <v>14</v>
      </c>
    </row>
    <row r="36" spans="1:8" x14ac:dyDescent="0.25">
      <c r="A36" s="7">
        <v>34</v>
      </c>
      <c r="B36" s="3" t="s">
        <v>51</v>
      </c>
      <c r="C36" s="3"/>
      <c r="D36" s="8">
        <v>0.5</v>
      </c>
      <c r="E36" s="5">
        <f>IFERROR(540/D36*$K$2,"")</f>
        <v>864</v>
      </c>
      <c r="F36">
        <f t="shared" si="0"/>
        <v>0.84940918871984628</v>
      </c>
      <c r="G36" s="5">
        <f t="shared" si="1"/>
        <v>0.625</v>
      </c>
      <c r="H36" s="9" t="s">
        <v>11</v>
      </c>
    </row>
    <row r="37" spans="1:8" x14ac:dyDescent="0.25">
      <c r="A37" s="7">
        <v>35</v>
      </c>
      <c r="B37" s="3" t="s">
        <v>52</v>
      </c>
      <c r="C37" s="3"/>
      <c r="D37" s="8">
        <v>0.4</v>
      </c>
      <c r="E37" s="5">
        <f>IFERROR(540/D37*$K$2,"")</f>
        <v>1080</v>
      </c>
      <c r="F37">
        <f t="shared" si="0"/>
        <v>0.67952735097587702</v>
      </c>
      <c r="G37" s="5">
        <f t="shared" si="1"/>
        <v>0.5</v>
      </c>
      <c r="H37" s="9" t="s">
        <v>13</v>
      </c>
    </row>
    <row r="38" spans="1:8" x14ac:dyDescent="0.25">
      <c r="A38" s="7">
        <v>36</v>
      </c>
      <c r="B38" s="3" t="s">
        <v>53</v>
      </c>
      <c r="C38" s="3"/>
      <c r="D38" s="8">
        <v>0.45</v>
      </c>
      <c r="E38" s="5">
        <f>IFERROR(540/D38*$K$2,"")</f>
        <v>960</v>
      </c>
      <c r="F38">
        <f t="shared" si="0"/>
        <v>0.76446826984786165</v>
      </c>
      <c r="G38" s="5">
        <f t="shared" si="1"/>
        <v>0.5625</v>
      </c>
      <c r="H38" s="9" t="s">
        <v>17</v>
      </c>
    </row>
    <row r="39" spans="1:8" x14ac:dyDescent="0.25">
      <c r="A39" s="7">
        <v>37</v>
      </c>
      <c r="B39" s="3" t="s">
        <v>54</v>
      </c>
      <c r="C39" s="3"/>
      <c r="D39" s="8">
        <v>0.3</v>
      </c>
      <c r="E39" s="5">
        <f>IFERROR(540/D39*$K$2,"")</f>
        <v>1440</v>
      </c>
      <c r="F39">
        <f t="shared" si="0"/>
        <v>0.50964551323190777</v>
      </c>
      <c r="G39" s="5">
        <f t="shared" si="1"/>
        <v>0.37499999999999994</v>
      </c>
      <c r="H39" s="9" t="s">
        <v>10</v>
      </c>
    </row>
    <row r="40" spans="1:8" x14ac:dyDescent="0.25">
      <c r="A40" s="7">
        <v>38</v>
      </c>
      <c r="B40" s="3" t="s">
        <v>55</v>
      </c>
      <c r="C40" s="3"/>
      <c r="D40" s="8">
        <v>0.55000000000000004</v>
      </c>
      <c r="E40" s="5">
        <f>IFERROR(540/D40*$K$2,"")</f>
        <v>785.4545454545455</v>
      </c>
      <c r="F40">
        <f t="shared" si="0"/>
        <v>0.93435010759183079</v>
      </c>
      <c r="G40" s="5">
        <f t="shared" si="1"/>
        <v>0.6875</v>
      </c>
      <c r="H40" s="9" t="s">
        <v>11</v>
      </c>
    </row>
    <row r="41" spans="1:8" x14ac:dyDescent="0.25">
      <c r="A41" s="7">
        <v>39</v>
      </c>
      <c r="B41" s="3" t="s">
        <v>56</v>
      </c>
      <c r="C41" s="3"/>
      <c r="D41" s="8">
        <v>1.4</v>
      </c>
      <c r="E41" s="5">
        <f>IFERROR(540/D41*$K$2,"")</f>
        <v>308.57142857142861</v>
      </c>
      <c r="F41">
        <f t="shared" si="0"/>
        <v>2.3783457284155691</v>
      </c>
      <c r="G41" s="5">
        <f t="shared" si="1"/>
        <v>1.7499999999999998</v>
      </c>
      <c r="H41" s="9" t="s">
        <v>16</v>
      </c>
    </row>
    <row r="42" spans="1:8" x14ac:dyDescent="0.25">
      <c r="A42" s="7">
        <v>40</v>
      </c>
      <c r="B42" s="3" t="s">
        <v>57</v>
      </c>
      <c r="C42" s="3"/>
      <c r="D42" s="8">
        <v>0.55000000000000004</v>
      </c>
      <c r="E42" s="5">
        <f>IFERROR(540/D42*$K$2,"")</f>
        <v>785.4545454545455</v>
      </c>
      <c r="F42">
        <f t="shared" si="0"/>
        <v>0.93435010759183079</v>
      </c>
      <c r="G42" s="5">
        <f t="shared" si="1"/>
        <v>0.6875</v>
      </c>
      <c r="H42" s="9" t="s">
        <v>11</v>
      </c>
    </row>
    <row r="43" spans="1:8" x14ac:dyDescent="0.25">
      <c r="A43" s="7">
        <v>41</v>
      </c>
      <c r="B43" s="3" t="s">
        <v>58</v>
      </c>
      <c r="C43" s="3"/>
      <c r="D43" s="8">
        <v>0.33</v>
      </c>
      <c r="E43" s="5">
        <f>IFERROR(540/D43*$K$2,"")</f>
        <v>1309.090909090909</v>
      </c>
      <c r="F43">
        <f t="shared" si="0"/>
        <v>0.56061006455509854</v>
      </c>
      <c r="G43" s="5">
        <f t="shared" si="1"/>
        <v>0.41249999999999998</v>
      </c>
      <c r="H43" s="9" t="s">
        <v>10</v>
      </c>
    </row>
    <row r="44" spans="1:8" x14ac:dyDescent="0.25">
      <c r="A44" s="7">
        <v>42</v>
      </c>
      <c r="B44" s="3" t="s">
        <v>59</v>
      </c>
      <c r="C44" s="3"/>
      <c r="D44" s="8">
        <v>0.45</v>
      </c>
      <c r="E44" s="5">
        <f>IFERROR(540/D44*$K$2,"")</f>
        <v>960</v>
      </c>
      <c r="F44">
        <f t="shared" si="0"/>
        <v>0.76446826984786165</v>
      </c>
      <c r="G44" s="5">
        <f t="shared" si="1"/>
        <v>0.5625</v>
      </c>
      <c r="H44" s="9" t="s">
        <v>11</v>
      </c>
    </row>
    <row r="45" spans="1:8" x14ac:dyDescent="0.25">
      <c r="A45" s="7">
        <v>43</v>
      </c>
      <c r="B45" s="3" t="s">
        <v>60</v>
      </c>
      <c r="C45" s="3"/>
      <c r="D45" s="8">
        <v>0.57999999999999996</v>
      </c>
      <c r="E45" s="5">
        <f>IFERROR(540/D45*$K$2,"")</f>
        <v>744.82758620689663</v>
      </c>
      <c r="F45">
        <f t="shared" si="0"/>
        <v>0.98531465891502157</v>
      </c>
      <c r="G45" s="5">
        <f t="shared" si="1"/>
        <v>0.72499999999999987</v>
      </c>
      <c r="H45" s="9" t="s">
        <v>11</v>
      </c>
    </row>
    <row r="46" spans="1:8" x14ac:dyDescent="0.25">
      <c r="A46" s="7">
        <v>44</v>
      </c>
      <c r="B46" s="3" t="s">
        <v>61</v>
      </c>
      <c r="C46" s="3"/>
      <c r="D46" s="8">
        <v>0.45600000000000002</v>
      </c>
      <c r="E46" s="5">
        <f>IFERROR(540/D46*$K$2,"")</f>
        <v>947.36842105263156</v>
      </c>
      <c r="F46">
        <f t="shared" si="0"/>
        <v>0.77466118011249974</v>
      </c>
      <c r="G46" s="5">
        <f t="shared" si="1"/>
        <v>0.56999999999999995</v>
      </c>
      <c r="H46" s="9" t="s">
        <v>10</v>
      </c>
    </row>
    <row r="47" spans="1:8" x14ac:dyDescent="0.25">
      <c r="A47" s="7">
        <v>45</v>
      </c>
      <c r="B47" s="3" t="s">
        <v>62</v>
      </c>
      <c r="C47" s="3"/>
      <c r="D47" s="8">
        <f>0.295*2</f>
        <v>0.59</v>
      </c>
      <c r="E47" s="5">
        <f>IFERROR(540/D47*$K$2,"")</f>
        <v>732.20338983050851</v>
      </c>
      <c r="F47">
        <f t="shared" si="0"/>
        <v>1.0023028426894185</v>
      </c>
      <c r="G47" s="5">
        <f t="shared" si="1"/>
        <v>0.73749999999999993</v>
      </c>
      <c r="H47" s="9" t="s">
        <v>10</v>
      </c>
    </row>
    <row r="48" spans="1:8" x14ac:dyDescent="0.25">
      <c r="A48" s="7">
        <v>46</v>
      </c>
      <c r="B48" s="3" t="s">
        <v>63</v>
      </c>
      <c r="C48" s="3"/>
      <c r="D48" s="8">
        <v>0.4</v>
      </c>
      <c r="E48" s="5">
        <f>IFERROR(540/D48*$K$2,"")</f>
        <v>1080</v>
      </c>
      <c r="F48">
        <f t="shared" si="0"/>
        <v>0.67952735097587702</v>
      </c>
      <c r="G48" s="5">
        <f t="shared" si="1"/>
        <v>0.5</v>
      </c>
      <c r="H48" s="9" t="s">
        <v>14</v>
      </c>
    </row>
    <row r="49" spans="1:8" x14ac:dyDescent="0.25">
      <c r="A49" s="7">
        <v>47</v>
      </c>
      <c r="B49" s="3" t="s">
        <v>64</v>
      </c>
      <c r="C49" s="3"/>
      <c r="D49" s="8">
        <v>0.30499999999999999</v>
      </c>
      <c r="E49" s="5">
        <f>IFERROR(540/D49*$K$2,"")</f>
        <v>1416.3934426229509</v>
      </c>
      <c r="F49">
        <f t="shared" si="0"/>
        <v>0.51813960511910617</v>
      </c>
      <c r="G49" s="5">
        <f t="shared" si="1"/>
        <v>0.38124999999999998</v>
      </c>
      <c r="H49" s="9" t="s">
        <v>15</v>
      </c>
    </row>
    <row r="50" spans="1:8" x14ac:dyDescent="0.25">
      <c r="A50" s="7">
        <v>48</v>
      </c>
      <c r="B50" s="3" t="s">
        <v>65</v>
      </c>
      <c r="C50" s="3"/>
      <c r="D50" s="8">
        <v>0.3</v>
      </c>
      <c r="E50" s="5">
        <f>IFERROR(540/D50*$K$2,"")</f>
        <v>1440</v>
      </c>
      <c r="F50">
        <f t="shared" si="0"/>
        <v>0.50964551323190777</v>
      </c>
      <c r="G50" s="5">
        <f t="shared" si="1"/>
        <v>0.37499999999999994</v>
      </c>
      <c r="H50" s="9" t="s">
        <v>15</v>
      </c>
    </row>
    <row r="51" spans="1:8" x14ac:dyDescent="0.25">
      <c r="A51" s="7">
        <v>49</v>
      </c>
      <c r="B51" s="3" t="s">
        <v>66</v>
      </c>
      <c r="C51" s="3"/>
      <c r="D51" s="8">
        <v>0.33</v>
      </c>
      <c r="E51" s="5">
        <f>IFERROR(540/D51*$K$2,"")</f>
        <v>1309.090909090909</v>
      </c>
      <c r="F51">
        <f t="shared" si="0"/>
        <v>0.56061006455509854</v>
      </c>
      <c r="G51" s="5">
        <f t="shared" si="1"/>
        <v>0.41249999999999998</v>
      </c>
      <c r="H51" s="9" t="s">
        <v>15</v>
      </c>
    </row>
    <row r="52" spans="1:8" x14ac:dyDescent="0.25">
      <c r="A52" s="7">
        <v>50</v>
      </c>
      <c r="B52" s="3" t="s">
        <v>67</v>
      </c>
      <c r="C52" s="3"/>
      <c r="D52" s="8">
        <v>0.3</v>
      </c>
      <c r="E52" s="5">
        <f>IFERROR(540/D52*$K$2,"")</f>
        <v>1440</v>
      </c>
      <c r="F52">
        <f t="shared" si="0"/>
        <v>0.50964551323190777</v>
      </c>
      <c r="G52" s="5">
        <f t="shared" si="1"/>
        <v>0.37499999999999994</v>
      </c>
      <c r="H52" s="9" t="s">
        <v>9</v>
      </c>
    </row>
    <row r="53" spans="1:8" x14ac:dyDescent="0.25">
      <c r="A53" s="7">
        <v>51</v>
      </c>
      <c r="B53" s="3" t="s">
        <v>68</v>
      </c>
      <c r="C53" s="3"/>
      <c r="D53" s="8">
        <v>0.25</v>
      </c>
      <c r="E53" s="5">
        <f>IFERROR(540/D53*$K$2,"")</f>
        <v>1728</v>
      </c>
      <c r="F53">
        <f t="shared" si="0"/>
        <v>0.42470459435992314</v>
      </c>
      <c r="G53" s="5">
        <f t="shared" si="1"/>
        <v>0.3125</v>
      </c>
      <c r="H53" s="9" t="s">
        <v>8</v>
      </c>
    </row>
    <row r="54" spans="1:8" x14ac:dyDescent="0.25">
      <c r="A54" s="7">
        <v>52</v>
      </c>
      <c r="B54" s="3" t="s">
        <v>69</v>
      </c>
      <c r="C54" s="3"/>
      <c r="D54" s="8">
        <v>0.3</v>
      </c>
      <c r="E54" s="5">
        <f>IFERROR(540/D54*$K$2,"")</f>
        <v>1440</v>
      </c>
      <c r="F54">
        <f t="shared" si="0"/>
        <v>0.50964551323190777</v>
      </c>
      <c r="G54" s="5">
        <f t="shared" si="1"/>
        <v>0.37499999999999994</v>
      </c>
      <c r="H54" s="9" t="s">
        <v>8</v>
      </c>
    </row>
  </sheetData>
  <mergeCells count="59">
    <mergeCell ref="B53:C53"/>
    <mergeCell ref="B54:C54"/>
    <mergeCell ref="B47:C47"/>
    <mergeCell ref="B48:C48"/>
    <mergeCell ref="B49:C49"/>
    <mergeCell ref="B50:C50"/>
    <mergeCell ref="B51:C51"/>
    <mergeCell ref="B52:C52"/>
    <mergeCell ref="B41:C41"/>
    <mergeCell ref="B42:C42"/>
    <mergeCell ref="B43:C43"/>
    <mergeCell ref="B44:C44"/>
    <mergeCell ref="B45:C45"/>
    <mergeCell ref="B46:C46"/>
    <mergeCell ref="B35:C35"/>
    <mergeCell ref="B36:C36"/>
    <mergeCell ref="B37:C37"/>
    <mergeCell ref="B38:C38"/>
    <mergeCell ref="B39:C39"/>
    <mergeCell ref="B40:C40"/>
    <mergeCell ref="B29:C29"/>
    <mergeCell ref="B30:C30"/>
    <mergeCell ref="B31:C31"/>
    <mergeCell ref="B32:C32"/>
    <mergeCell ref="B33:C33"/>
    <mergeCell ref="B34:C34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B5:C5"/>
    <mergeCell ref="B6:C6"/>
    <mergeCell ref="B7:C7"/>
    <mergeCell ref="B8:C8"/>
    <mergeCell ref="B9:C9"/>
    <mergeCell ref="B10:C10"/>
    <mergeCell ref="F1:F2"/>
    <mergeCell ref="G1:G2"/>
    <mergeCell ref="H1:H2"/>
    <mergeCell ref="B3:C3"/>
    <mergeCell ref="B4:C4"/>
    <mergeCell ref="A1:A2"/>
    <mergeCell ref="B1:C2"/>
    <mergeCell ref="D1:D2"/>
    <mergeCell ref="E1:E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A7C5-07AF-4237-8D69-323DA327C39E}">
  <dimension ref="A1:AA48"/>
  <sheetViews>
    <sheetView workbookViewId="0">
      <selection activeCell="I3" sqref="I3"/>
    </sheetView>
  </sheetViews>
  <sheetFormatPr defaultRowHeight="15" x14ac:dyDescent="0.25"/>
  <cols>
    <col min="2" max="2" width="18.28515625" bestFit="1" customWidth="1"/>
    <col min="10" max="10" width="19.85546875" customWidth="1"/>
    <col min="11" max="11" width="16.28515625" bestFit="1" customWidth="1"/>
    <col min="12" max="12" width="14.42578125" bestFit="1" customWidth="1"/>
    <col min="14" max="14" width="27.28515625" bestFit="1" customWidth="1"/>
    <col min="18" max="18" width="27.28515625" bestFit="1" customWidth="1"/>
    <col min="26" max="26" width="12.85546875" bestFit="1" customWidth="1"/>
    <col min="27" max="27" width="11.7109375" bestFit="1" customWidth="1"/>
  </cols>
  <sheetData>
    <row r="1" spans="1:27" s="23" customFormat="1" ht="19.5" customHeight="1" x14ac:dyDescent="0.25">
      <c r="A1" s="12" t="s">
        <v>74</v>
      </c>
      <c r="B1" s="13" t="s">
        <v>75</v>
      </c>
      <c r="C1" s="14" t="s">
        <v>76</v>
      </c>
      <c r="D1" s="15"/>
      <c r="E1" s="15"/>
      <c r="F1" s="15"/>
      <c r="G1" s="15"/>
      <c r="H1" s="15"/>
      <c r="I1" s="16"/>
      <c r="J1" s="12" t="s">
        <v>77</v>
      </c>
      <c r="K1" s="17" t="s">
        <v>7</v>
      </c>
      <c r="L1" s="18" t="s">
        <v>78</v>
      </c>
      <c r="M1" s="19" t="s">
        <v>2</v>
      </c>
      <c r="N1" s="12" t="s">
        <v>79</v>
      </c>
      <c r="O1" s="17" t="s">
        <v>7</v>
      </c>
      <c r="P1" s="18" t="s">
        <v>78</v>
      </c>
      <c r="Q1" s="19" t="s">
        <v>2</v>
      </c>
      <c r="R1" s="12" t="s">
        <v>79</v>
      </c>
      <c r="S1" s="17" t="s">
        <v>7</v>
      </c>
      <c r="T1" s="18" t="s">
        <v>78</v>
      </c>
      <c r="U1" s="19" t="s">
        <v>2</v>
      </c>
      <c r="V1" s="20" t="s">
        <v>73</v>
      </c>
      <c r="W1" s="21" t="s">
        <v>5</v>
      </c>
      <c r="X1" s="22" t="s">
        <v>80</v>
      </c>
      <c r="Z1" s="23" t="s">
        <v>127</v>
      </c>
      <c r="AA1" s="23" t="s">
        <v>128</v>
      </c>
    </row>
    <row r="2" spans="1:27" s="23" customFormat="1" ht="19.5" customHeight="1" x14ac:dyDescent="0.25">
      <c r="A2" s="24"/>
      <c r="B2" s="25"/>
      <c r="C2" s="26" t="s">
        <v>129</v>
      </c>
      <c r="D2" s="27" t="s">
        <v>130</v>
      </c>
      <c r="E2" s="27" t="s">
        <v>131</v>
      </c>
      <c r="F2" s="27" t="s">
        <v>132</v>
      </c>
      <c r="G2" s="27" t="s">
        <v>133</v>
      </c>
      <c r="H2" s="27" t="s">
        <v>134</v>
      </c>
      <c r="I2" s="28" t="s">
        <v>135</v>
      </c>
      <c r="J2" s="24"/>
      <c r="K2" s="29"/>
      <c r="L2" s="30"/>
      <c r="M2" s="31"/>
      <c r="N2" s="24"/>
      <c r="O2" s="29"/>
      <c r="P2" s="30"/>
      <c r="Q2" s="31"/>
      <c r="R2" s="24"/>
      <c r="S2" s="29"/>
      <c r="T2" s="30"/>
      <c r="U2" s="31"/>
      <c r="V2" s="32"/>
      <c r="W2" s="33"/>
      <c r="X2" s="34"/>
      <c r="Z2" s="51">
        <f>Operasyonlar!K2</f>
        <v>0.8</v>
      </c>
      <c r="AA2" s="23">
        <f>Operasyonlar!M2</f>
        <v>733.88953905394715</v>
      </c>
    </row>
    <row r="3" spans="1:27" s="44" customFormat="1" ht="24" customHeight="1" x14ac:dyDescent="0.25">
      <c r="A3" s="35">
        <v>1</v>
      </c>
      <c r="B3" s="36" t="s">
        <v>81</v>
      </c>
      <c r="C3" s="37"/>
      <c r="D3" s="37"/>
      <c r="E3" s="37"/>
      <c r="F3" s="37"/>
      <c r="G3" s="37">
        <v>3</v>
      </c>
      <c r="H3" s="37"/>
      <c r="I3" s="37"/>
      <c r="J3" s="38" t="s">
        <v>18</v>
      </c>
      <c r="K3" s="48" t="str">
        <f>IF(J3&lt;&gt;"",IFERROR(INDEX(Operasyonlar!$H$3:$H$54,MATCH(J3,Operasyonlar!$B$3:$B$54,0),1),"!"),0)</f>
        <v>Ü2</v>
      </c>
      <c r="L3" s="40">
        <v>734</v>
      </c>
      <c r="M3" s="41" cm="1">
        <f t="array" ref="M3">IFERROR(((SUMPRODUCT((Operasyonlar!$B$3:$B$54=J3)*(Operasyonlar!$D$3:$D$54))*L3)/$AA$2)/$Z$2,"")</f>
        <v>0.37505644290123441</v>
      </c>
      <c r="N3" s="38" t="s">
        <v>20</v>
      </c>
      <c r="O3" s="39" t="str">
        <f>IF(N3&lt;&gt;"",IFERROR(INDEX(Operasyonlar!$H$3:$H$54,MATCH(N3,Operasyonlar!$B$3:$B$54,0),1),"!"),0)</f>
        <v>Ü1</v>
      </c>
      <c r="P3" s="40">
        <v>734</v>
      </c>
      <c r="Q3" s="41" cm="1">
        <f t="array" ref="Q3">IFERROR(((SUMPRODUCT((Operasyonlar!$B$3:$B$54=N3)*(Operasyonlar!$D$3:$D$54))*P3)/$AA$2)/$Z$2,"")</f>
        <v>0.25003762860082296</v>
      </c>
      <c r="R3" s="38" t="s">
        <v>19</v>
      </c>
      <c r="S3" s="39" t="str">
        <f>IF(R3&lt;&gt;"",IFERROR(INDEX(Operasyonlar!$H$3:$H$54,MATCH(R3,Operasyonlar!$B$3:$B$54,0),1),"!"),0)</f>
        <v>Ü1</v>
      </c>
      <c r="T3" s="40">
        <v>734</v>
      </c>
      <c r="U3" s="41" cm="1">
        <f t="array" ref="U3">IFERROR(((SUMPRODUCT((Operasyonlar!$B$3:$B$54=R3)*(Operasyonlar!$D$3:$D$54))*T3)/$AA$2)/$Z$2,"")</f>
        <v>0.25003762860082296</v>
      </c>
      <c r="V3" s="42">
        <f>M3+Q3+U3</f>
        <v>0.87513170010288044</v>
      </c>
      <c r="W3" s="42">
        <f>540/$AA$2</f>
        <v>0.73580555555555538</v>
      </c>
      <c r="X3" s="43">
        <f>IFERROR((V3/W3)*$Z$2,0)</f>
        <v>0.95148148148148148</v>
      </c>
    </row>
    <row r="4" spans="1:27" s="44" customFormat="1" ht="24" customHeight="1" x14ac:dyDescent="0.25">
      <c r="A4" s="45">
        <v>2</v>
      </c>
      <c r="B4" s="36" t="s">
        <v>82</v>
      </c>
      <c r="C4" s="46">
        <v>2</v>
      </c>
      <c r="D4" s="46">
        <v>2</v>
      </c>
      <c r="E4" s="46"/>
      <c r="F4" s="46"/>
      <c r="G4" s="46"/>
      <c r="H4" s="46"/>
      <c r="I4" s="46"/>
      <c r="J4" s="47" t="s">
        <v>21</v>
      </c>
      <c r="K4" s="48" t="str">
        <f>IF(J4&lt;&gt;"",IFERROR(INDEX(Operasyonlar!$H$3:$H$54,MATCH(J4,Operasyonlar!$B$3:$B$54,0),1),"!"),0)</f>
        <v>D1</v>
      </c>
      <c r="L4" s="49">
        <v>734</v>
      </c>
      <c r="M4" s="41" cm="1">
        <f t="array" ref="M4">IFERROR(((SUMPRODUCT((Operasyonlar!$B$3:$B$54=J4)*(Operasyonlar!$D$3:$D$54))*L4)/$AA$2)/$Z$2,"")</f>
        <v>0.37505644290123441</v>
      </c>
      <c r="N4" s="47" t="s">
        <v>48</v>
      </c>
      <c r="O4" s="39" t="str">
        <f>IF(N4&lt;&gt;"",IFERROR(INDEX(Operasyonlar!$H$3:$H$54,MATCH(N4,Operasyonlar!$B$3:$B$54,0),1),"!"),0)</f>
        <v>E2</v>
      </c>
      <c r="P4" s="49">
        <v>400</v>
      </c>
      <c r="Q4" s="41" cm="1">
        <f t="array" ref="Q4">IFERROR(((SUMPRODUCT((Operasyonlar!$B$3:$B$54=N4)*(Operasyonlar!$D$3:$D$54))*P4)/$AA$2)/$Z$2,"")</f>
        <v>0.34065072016460896</v>
      </c>
      <c r="R4" s="47"/>
      <c r="S4" s="39">
        <f>IF(R4&lt;&gt;"",IFERROR(INDEX(Operasyonlar!$H$3:$H$54,MATCH(R4,Operasyonlar!$B$3:$B$54,0),1),"!"),0)</f>
        <v>0</v>
      </c>
      <c r="T4" s="49"/>
      <c r="U4" s="41" cm="1">
        <f t="array" ref="U4">IFERROR(((SUMPRODUCT((Operasyonlar!$B$3:$B$54=R4)*(Operasyonlar!$D$3:$D$54))*T4)/$AA$2)/$Z$2,"")</f>
        <v>0</v>
      </c>
      <c r="V4" s="50">
        <f t="shared" ref="V4:V48" si="0">M4+Q4+U4</f>
        <v>0.71570716306584337</v>
      </c>
      <c r="W4" s="42">
        <f t="shared" ref="W4:W48" si="1">540/$AA$2</f>
        <v>0.73580555555555538</v>
      </c>
      <c r="X4" s="43">
        <f t="shared" ref="X4:X48" si="2">IFERROR((V4/W4)*$Z$2,0)</f>
        <v>0.77814814814814814</v>
      </c>
    </row>
    <row r="5" spans="1:27" s="44" customFormat="1" ht="24" customHeight="1" x14ac:dyDescent="0.25">
      <c r="A5" s="45">
        <v>3</v>
      </c>
      <c r="B5" s="36" t="s">
        <v>83</v>
      </c>
      <c r="C5" s="46"/>
      <c r="D5" s="46">
        <v>2</v>
      </c>
      <c r="E5" s="46"/>
      <c r="F5" s="46"/>
      <c r="G5" s="46"/>
      <c r="H5" s="46"/>
      <c r="I5" s="46"/>
      <c r="J5" s="47" t="s">
        <v>22</v>
      </c>
      <c r="K5" s="48" t="str">
        <f>IF(J5&lt;&gt;"",IFERROR(INDEX(Operasyonlar!$H$3:$H$54,MATCH(J5,Operasyonlar!$B$3:$B$54,0),1),"!"),0)</f>
        <v>D2</v>
      </c>
      <c r="L5" s="49">
        <v>734</v>
      </c>
      <c r="M5" s="41" cm="1">
        <f t="array" ref="M5">IFERROR(((SUMPRODUCT((Operasyonlar!$B$3:$B$54=J5)*(Operasyonlar!$D$3:$D$54))*L5)/$AA$2)/$Z$2,"")</f>
        <v>0.41256208719135784</v>
      </c>
      <c r="N5" s="47" t="s">
        <v>27</v>
      </c>
      <c r="O5" s="39" t="str">
        <f>IF(N5&lt;&gt;"",IFERROR(INDEX(Operasyonlar!$H$3:$H$54,MATCH(N5,Operasyonlar!$B$3:$B$54,0),1),"!"),0)</f>
        <v>D1</v>
      </c>
      <c r="P5" s="49">
        <v>134</v>
      </c>
      <c r="Q5" s="41" cm="1">
        <f t="array" ref="Q5">IFERROR(((SUMPRODUCT((Operasyonlar!$B$3:$B$54=N5)*(Operasyonlar!$D$3:$D$54))*P5)/$AA$2)/$Z$2,"")</f>
        <v>0.15976518775720158</v>
      </c>
      <c r="R5" s="47" t="s">
        <v>28</v>
      </c>
      <c r="S5" s="39" t="str">
        <f>IF(R5&lt;&gt;"",IFERROR(INDEX(Operasyonlar!$H$3:$H$54,MATCH(R5,Operasyonlar!$B$3:$B$54,0),1),"!"),0)</f>
        <v>D2</v>
      </c>
      <c r="T5" s="49">
        <v>134</v>
      </c>
      <c r="U5" s="41" cm="1">
        <f t="array" ref="U5">IFERROR(((SUMPRODUCT((Operasyonlar!$B$3:$B$54=R5)*(Operasyonlar!$D$3:$D$54))*T5)/$AA$2)/$Z$2,"")</f>
        <v>0.15976518775720158</v>
      </c>
      <c r="V5" s="50">
        <f t="shared" si="0"/>
        <v>0.732092462705761</v>
      </c>
      <c r="W5" s="42">
        <f t="shared" si="1"/>
        <v>0.73580555555555538</v>
      </c>
      <c r="X5" s="43">
        <f t="shared" si="2"/>
        <v>0.79596296296296287</v>
      </c>
    </row>
    <row r="6" spans="1:27" s="44" customFormat="1" ht="24" customHeight="1" x14ac:dyDescent="0.25">
      <c r="A6" s="45">
        <v>4</v>
      </c>
      <c r="B6" s="36" t="s">
        <v>84</v>
      </c>
      <c r="C6" s="46"/>
      <c r="D6" s="46"/>
      <c r="E6" s="46"/>
      <c r="F6" s="46">
        <v>3</v>
      </c>
      <c r="G6" s="46"/>
      <c r="H6" s="46"/>
      <c r="I6" s="46"/>
      <c r="J6" s="47" t="s">
        <v>23</v>
      </c>
      <c r="K6" s="48" t="str">
        <f>IF(J6&lt;&gt;"",IFERROR(INDEX(Operasyonlar!$H$3:$H$54,MATCH(J6,Operasyonlar!$B$3:$B$54,0),1),"!"),0)</f>
        <v>E1</v>
      </c>
      <c r="L6" s="49">
        <v>734</v>
      </c>
      <c r="M6" s="41" cm="1">
        <f t="array" ref="M6">IFERROR(((SUMPRODUCT((Operasyonlar!$B$3:$B$54=J6)*(Operasyonlar!$D$3:$D$54))*L6)/$AA$2)/$Z$2,"")</f>
        <v>0.56258466435185173</v>
      </c>
      <c r="N6" s="47" t="s">
        <v>48</v>
      </c>
      <c r="O6" s="39" t="str">
        <f>IF(N6&lt;&gt;"",IFERROR(INDEX(Operasyonlar!$H$3:$H$54,MATCH(N6,Operasyonlar!$B$3:$B$54,0),1),"!"),0)</f>
        <v>E2</v>
      </c>
      <c r="P6" s="49">
        <v>200</v>
      </c>
      <c r="Q6" s="41" cm="1">
        <f t="array" ref="Q6">IFERROR(((SUMPRODUCT((Operasyonlar!$B$3:$B$54=N6)*(Operasyonlar!$D$3:$D$54))*P6)/$AA$2)/$Z$2,"")</f>
        <v>0.17032536008230448</v>
      </c>
      <c r="R6" s="47"/>
      <c r="S6" s="39">
        <f>IF(R6&lt;&gt;"",IFERROR(INDEX(Operasyonlar!$H$3:$H$54,MATCH(R6,Operasyonlar!$B$3:$B$54,0),1),"!"),0)</f>
        <v>0</v>
      </c>
      <c r="T6" s="49"/>
      <c r="U6" s="41" cm="1">
        <f t="array" ref="U6">IFERROR(((SUMPRODUCT((Operasyonlar!$B$3:$B$54=R6)*(Operasyonlar!$D$3:$D$54))*T6)/$AA$2)/$Z$2,"")</f>
        <v>0</v>
      </c>
      <c r="V6" s="50">
        <f t="shared" si="0"/>
        <v>0.7329100244341562</v>
      </c>
      <c r="W6" s="42">
        <f t="shared" si="1"/>
        <v>0.73580555555555538</v>
      </c>
      <c r="X6" s="43">
        <f t="shared" si="2"/>
        <v>0.79685185185185192</v>
      </c>
    </row>
    <row r="7" spans="1:27" s="44" customFormat="1" ht="24" customHeight="1" x14ac:dyDescent="0.25">
      <c r="A7" s="45">
        <v>5</v>
      </c>
      <c r="B7" s="36" t="s">
        <v>85</v>
      </c>
      <c r="C7" s="46"/>
      <c r="D7" s="46">
        <v>3</v>
      </c>
      <c r="E7" s="46"/>
      <c r="F7" s="46"/>
      <c r="G7" s="46"/>
      <c r="H7" s="46"/>
      <c r="I7" s="46"/>
      <c r="J7" s="47" t="s">
        <v>24</v>
      </c>
      <c r="K7" s="48" t="str">
        <f>IF(J7&lt;&gt;"",IFERROR(INDEX(Operasyonlar!$H$3:$H$54,MATCH(J7,Operasyonlar!$B$3:$B$54,0),1),"!"),0)</f>
        <v>D2</v>
      </c>
      <c r="L7" s="49">
        <v>650</v>
      </c>
      <c r="M7" s="41" cm="1">
        <f t="array" ref="M7">IFERROR(((SUMPRODUCT((Operasyonlar!$B$3:$B$54=J7)*(Operasyonlar!$D$3:$D$54))*L7)/$AA$2)/$Z$2,"")</f>
        <v>0.73069579475308621</v>
      </c>
      <c r="N7" s="47"/>
      <c r="O7" s="39">
        <f>IF(N7&lt;&gt;"",IFERROR(INDEX(Operasyonlar!$H$3:$H$54,MATCH(N7,Operasyonlar!$B$3:$B$54,0),1),"!"),0)</f>
        <v>0</v>
      </c>
      <c r="P7" s="49"/>
      <c r="Q7" s="41" cm="1">
        <f t="array" ref="Q7">IFERROR(((SUMPRODUCT((Operasyonlar!$B$3:$B$54=N7)*(Operasyonlar!$D$3:$D$54))*P7)/$AA$2)/$Z$2,"")</f>
        <v>0</v>
      </c>
      <c r="R7" s="47"/>
      <c r="S7" s="39">
        <f>IF(R7&lt;&gt;"",IFERROR(INDEX(Operasyonlar!$H$3:$H$54,MATCH(R7,Operasyonlar!$B$3:$B$54,0),1),"!"),0)</f>
        <v>0</v>
      </c>
      <c r="T7" s="49"/>
      <c r="U7" s="41" cm="1">
        <f t="array" ref="U7">IFERROR(((SUMPRODUCT((Operasyonlar!$B$3:$B$54=R7)*(Operasyonlar!$D$3:$D$54))*T7)/$AA$2)/$Z$2,"")</f>
        <v>0</v>
      </c>
      <c r="V7" s="50">
        <f t="shared" si="0"/>
        <v>0.73069579475308621</v>
      </c>
      <c r="W7" s="42">
        <f t="shared" si="1"/>
        <v>0.73580555555555538</v>
      </c>
      <c r="X7" s="43">
        <f t="shared" si="2"/>
        <v>0.7944444444444444</v>
      </c>
    </row>
    <row r="8" spans="1:27" s="44" customFormat="1" ht="24" customHeight="1" x14ac:dyDescent="0.25">
      <c r="A8" s="45">
        <v>6</v>
      </c>
      <c r="B8" s="36" t="s">
        <v>86</v>
      </c>
      <c r="C8" s="46">
        <v>2</v>
      </c>
      <c r="D8" s="46">
        <v>2</v>
      </c>
      <c r="E8" s="46"/>
      <c r="F8" s="46"/>
      <c r="G8" s="46"/>
      <c r="H8" s="46"/>
      <c r="I8" s="46"/>
      <c r="J8" s="47" t="s">
        <v>25</v>
      </c>
      <c r="K8" s="48" t="str">
        <f>IF(J8&lt;&gt;"",IFERROR(INDEX(Operasyonlar!$H$3:$H$54,MATCH(J8,Operasyonlar!$B$3:$B$54,0),1),"!"),0)</f>
        <v>D2</v>
      </c>
      <c r="L8" s="49">
        <v>734</v>
      </c>
      <c r="M8" s="41" cm="1">
        <f t="array" ref="M8">IFERROR(((SUMPRODUCT((Operasyonlar!$B$3:$B$54=J8)*(Operasyonlar!$D$3:$D$54))*L8)/$AA$2)/$Z$2,"")</f>
        <v>0.62509407150205731</v>
      </c>
      <c r="N8" s="47" t="s">
        <v>24</v>
      </c>
      <c r="O8" s="39" t="str">
        <f>IF(N8&lt;&gt;"",IFERROR(INDEX(Operasyonlar!$H$3:$H$54,MATCH(N8,Operasyonlar!$B$3:$B$54,0),1),"!"),0)</f>
        <v>D2</v>
      </c>
      <c r="P8" s="49">
        <v>84</v>
      </c>
      <c r="Q8" s="41" cm="1">
        <f t="array" ref="Q8">IFERROR(((SUMPRODUCT((Operasyonlar!$B$3:$B$54=N8)*(Operasyonlar!$D$3:$D$54))*P8)/$AA$2)/$Z$2,"")</f>
        <v>9.4428379629629591E-2</v>
      </c>
      <c r="R8" s="47"/>
      <c r="S8" s="39">
        <f>IF(R8&lt;&gt;"",IFERROR(INDEX(Operasyonlar!$H$3:$H$54,MATCH(R8,Operasyonlar!$B$3:$B$54,0),1),"!"),0)</f>
        <v>0</v>
      </c>
      <c r="T8" s="49"/>
      <c r="U8" s="41" cm="1">
        <f t="array" ref="U8">IFERROR(((SUMPRODUCT((Operasyonlar!$B$3:$B$54=R8)*(Operasyonlar!$D$3:$D$54))*T8)/$AA$2)/$Z$2,"")</f>
        <v>0</v>
      </c>
      <c r="V8" s="50">
        <f t="shared" si="0"/>
        <v>0.71952245113168689</v>
      </c>
      <c r="W8" s="42">
        <f t="shared" si="1"/>
        <v>0.73580555555555538</v>
      </c>
      <c r="X8" s="43">
        <f t="shared" si="2"/>
        <v>0.78229629629629616</v>
      </c>
    </row>
    <row r="9" spans="1:27" s="44" customFormat="1" ht="24" customHeight="1" x14ac:dyDescent="0.25">
      <c r="A9" s="45">
        <v>7</v>
      </c>
      <c r="B9" s="36" t="s">
        <v>87</v>
      </c>
      <c r="C9" s="46">
        <v>2</v>
      </c>
      <c r="D9" s="46"/>
      <c r="E9" s="46"/>
      <c r="F9" s="46"/>
      <c r="G9" s="46"/>
      <c r="H9" s="46"/>
      <c r="I9" s="46"/>
      <c r="J9" s="47" t="s">
        <v>26</v>
      </c>
      <c r="K9" s="48" t="str">
        <f>IF(J9&lt;&gt;"",IFERROR(INDEX(Operasyonlar!$H$3:$H$54,MATCH(J9,Operasyonlar!$B$3:$B$54,0),1),"!"),0)</f>
        <v>O2</v>
      </c>
      <c r="L9" s="49">
        <v>734</v>
      </c>
      <c r="M9" s="41" cm="1">
        <f t="array" ref="M9">IFERROR(((SUMPRODUCT((Operasyonlar!$B$3:$B$54=J9)*(Operasyonlar!$D$3:$D$54))*L9)/$AA$2)/$Z$2,"")</f>
        <v>0.56258466435185173</v>
      </c>
      <c r="N9" s="47" t="s">
        <v>48</v>
      </c>
      <c r="O9" s="39" t="str">
        <f>IF(N9&lt;&gt;"",IFERROR(INDEX(Operasyonlar!$H$3:$H$54,MATCH(N9,Operasyonlar!$B$3:$B$54,0),1),"!"),0)</f>
        <v>E2</v>
      </c>
      <c r="P9" s="49">
        <v>134</v>
      </c>
      <c r="Q9" s="41" cm="1">
        <f t="array" ref="Q9">IFERROR(((SUMPRODUCT((Operasyonlar!$B$3:$B$54=N9)*(Operasyonlar!$D$3:$D$54))*P9)/$AA$2)/$Z$2,"")</f>
        <v>0.11411799125514399</v>
      </c>
      <c r="R9" s="47"/>
      <c r="S9" s="39">
        <f>IF(R9&lt;&gt;"",IFERROR(INDEX(Operasyonlar!$H$3:$H$54,MATCH(R9,Operasyonlar!$B$3:$B$54,0),1),"!"),0)</f>
        <v>0</v>
      </c>
      <c r="T9" s="49"/>
      <c r="U9" s="41" cm="1">
        <f t="array" ref="U9">IFERROR(((SUMPRODUCT((Operasyonlar!$B$3:$B$54=R9)*(Operasyonlar!$D$3:$D$54))*T9)/$AA$2)/$Z$2,"")</f>
        <v>0</v>
      </c>
      <c r="V9" s="50">
        <f t="shared" si="0"/>
        <v>0.67670265560699572</v>
      </c>
      <c r="W9" s="42">
        <f t="shared" si="1"/>
        <v>0.73580555555555538</v>
      </c>
      <c r="X9" s="43">
        <f t="shared" si="2"/>
        <v>0.73574074074074081</v>
      </c>
    </row>
    <row r="10" spans="1:27" s="44" customFormat="1" ht="24" customHeight="1" x14ac:dyDescent="0.25">
      <c r="A10" s="45">
        <v>8</v>
      </c>
      <c r="B10" s="36" t="s">
        <v>88</v>
      </c>
      <c r="C10" s="46">
        <v>3</v>
      </c>
      <c r="D10" s="46">
        <v>2</v>
      </c>
      <c r="E10" s="46"/>
      <c r="F10" s="46"/>
      <c r="G10" s="46"/>
      <c r="H10" s="46"/>
      <c r="I10" s="46"/>
      <c r="J10" s="47" t="s">
        <v>27</v>
      </c>
      <c r="K10" s="48" t="str">
        <f>IF(J10&lt;&gt;"",IFERROR(INDEX(Operasyonlar!$H$3:$H$54,MATCH(J10,Operasyonlar!$B$3:$B$54,0),1),"!"),0)</f>
        <v>D1</v>
      </c>
      <c r="L10" s="49">
        <v>600</v>
      </c>
      <c r="M10" s="41" cm="1">
        <f t="array" ref="M10">IFERROR(((SUMPRODUCT((Operasyonlar!$B$3:$B$54=J10)*(Operasyonlar!$D$3:$D$54))*L10)/$AA$2)/$Z$2,"")</f>
        <v>0.71536651234567883</v>
      </c>
      <c r="N10" s="47"/>
      <c r="O10" s="39">
        <f>IF(N10&lt;&gt;"",IFERROR(INDEX(Operasyonlar!$H$3:$H$54,MATCH(N10,Operasyonlar!$B$3:$B$54,0),1),"!"),0)</f>
        <v>0</v>
      </c>
      <c r="P10" s="49"/>
      <c r="Q10" s="41" cm="1">
        <f t="array" ref="Q10">IFERROR(((SUMPRODUCT((Operasyonlar!$B$3:$B$54=N10)*(Operasyonlar!$D$3:$D$54))*P10)/$AA$2)/$Z$2,"")</f>
        <v>0</v>
      </c>
      <c r="R10" s="47"/>
      <c r="S10" s="39">
        <f>IF(R10&lt;&gt;"",IFERROR(INDEX(Operasyonlar!$H$3:$H$54,MATCH(R10,Operasyonlar!$B$3:$B$54,0),1),"!"),0)</f>
        <v>0</v>
      </c>
      <c r="T10" s="49"/>
      <c r="U10" s="41" cm="1">
        <f t="array" ref="U10">IFERROR(((SUMPRODUCT((Operasyonlar!$B$3:$B$54=R10)*(Operasyonlar!$D$3:$D$54))*T10)/$AA$2)/$Z$2,"")</f>
        <v>0</v>
      </c>
      <c r="V10" s="50">
        <f t="shared" si="0"/>
        <v>0.71536651234567883</v>
      </c>
      <c r="W10" s="42">
        <f t="shared" si="1"/>
        <v>0.73580555555555538</v>
      </c>
      <c r="X10" s="43">
        <f t="shared" si="2"/>
        <v>0.77777777777777779</v>
      </c>
    </row>
    <row r="11" spans="1:27" s="44" customFormat="1" ht="24" customHeight="1" x14ac:dyDescent="0.25">
      <c r="A11" s="45">
        <v>9</v>
      </c>
      <c r="B11" s="36" t="s">
        <v>89</v>
      </c>
      <c r="C11" s="46"/>
      <c r="D11" s="46">
        <v>3</v>
      </c>
      <c r="E11" s="46"/>
      <c r="F11" s="46"/>
      <c r="G11" s="46"/>
      <c r="H11" s="46"/>
      <c r="I11" s="46"/>
      <c r="J11" s="47" t="s">
        <v>28</v>
      </c>
      <c r="K11" s="48" t="str">
        <f>IF(J11&lt;&gt;"",IFERROR(INDEX(Operasyonlar!$H$3:$H$54,MATCH(J11,Operasyonlar!$B$3:$B$54,0),1),"!"),0)</f>
        <v>D2</v>
      </c>
      <c r="L11" s="49">
        <v>600</v>
      </c>
      <c r="M11" s="41" cm="1">
        <f t="array" ref="M11">IFERROR(((SUMPRODUCT((Operasyonlar!$B$3:$B$54=J11)*(Operasyonlar!$D$3:$D$54))*L11)/$AA$2)/$Z$2,"")</f>
        <v>0.71536651234567883</v>
      </c>
      <c r="N11" s="47"/>
      <c r="O11" s="39">
        <f>IF(N11&lt;&gt;"",IFERROR(INDEX(Operasyonlar!$H$3:$H$54,MATCH(N11,Operasyonlar!$B$3:$B$54,0),1),"!"),0)</f>
        <v>0</v>
      </c>
      <c r="P11" s="49"/>
      <c r="Q11" s="41" cm="1">
        <f t="array" ref="Q11">IFERROR(((SUMPRODUCT((Operasyonlar!$B$3:$B$54=N11)*(Operasyonlar!$D$3:$D$54))*P11)/$AA$2)/$Z$2,"")</f>
        <v>0</v>
      </c>
      <c r="R11" s="47"/>
      <c r="S11" s="39">
        <f>IF(R11&lt;&gt;"",IFERROR(INDEX(Operasyonlar!$H$3:$H$54,MATCH(R11,Operasyonlar!$B$3:$B$54,0),1),"!"),0)</f>
        <v>0</v>
      </c>
      <c r="T11" s="49"/>
      <c r="U11" s="41" cm="1">
        <f t="array" ref="U11">IFERROR(((SUMPRODUCT((Operasyonlar!$B$3:$B$54=R11)*(Operasyonlar!$D$3:$D$54))*T11)/$AA$2)/$Z$2,"")</f>
        <v>0</v>
      </c>
      <c r="V11" s="50">
        <f t="shared" si="0"/>
        <v>0.71536651234567883</v>
      </c>
      <c r="W11" s="42">
        <f t="shared" si="1"/>
        <v>0.73580555555555538</v>
      </c>
      <c r="X11" s="43">
        <f t="shared" si="2"/>
        <v>0.77777777777777779</v>
      </c>
    </row>
    <row r="12" spans="1:27" s="44" customFormat="1" ht="24" customHeight="1" x14ac:dyDescent="0.25">
      <c r="A12" s="45">
        <v>10</v>
      </c>
      <c r="B12" s="36" t="s">
        <v>90</v>
      </c>
      <c r="C12" s="46"/>
      <c r="D12" s="46"/>
      <c r="E12" s="46"/>
      <c r="F12" s="46">
        <v>2</v>
      </c>
      <c r="G12" s="46"/>
      <c r="H12" s="46"/>
      <c r="I12" s="46"/>
      <c r="J12" s="47" t="s">
        <v>29</v>
      </c>
      <c r="K12" s="48" t="str">
        <f>IF(J12&lt;&gt;"",IFERROR(INDEX(Operasyonlar!$H$3:$H$54,MATCH(J12,Operasyonlar!$B$3:$B$54,0),1),"!"),0)</f>
        <v>E2</v>
      </c>
      <c r="L12" s="49">
        <v>734</v>
      </c>
      <c r="M12" s="41" cm="1">
        <f t="array" ref="M12">IFERROR(((SUMPRODUCT((Operasyonlar!$B$3:$B$54=J12)*(Operasyonlar!$D$3:$D$54))*L12)/$AA$2)/$Z$2,"")</f>
        <v>0.75011288580246882</v>
      </c>
      <c r="N12" s="47"/>
      <c r="O12" s="39">
        <f>IF(N12&lt;&gt;"",IFERROR(INDEX(Operasyonlar!$H$3:$H$54,MATCH(N12,Operasyonlar!$B$3:$B$54,0),1),"!"),0)</f>
        <v>0</v>
      </c>
      <c r="P12" s="49"/>
      <c r="Q12" s="41" cm="1">
        <f t="array" ref="Q12">IFERROR(((SUMPRODUCT((Operasyonlar!$B$3:$B$54=N12)*(Operasyonlar!$D$3:$D$54))*P12)/$AA$2)/$Z$2,"")</f>
        <v>0</v>
      </c>
      <c r="R12" s="47"/>
      <c r="S12" s="39">
        <f>IF(R12&lt;&gt;"",IFERROR(INDEX(Operasyonlar!$H$3:$H$54,MATCH(R12,Operasyonlar!$B$3:$B$54,0),1),"!"),0)</f>
        <v>0</v>
      </c>
      <c r="T12" s="49"/>
      <c r="U12" s="41" cm="1">
        <f t="array" ref="U12">IFERROR(((SUMPRODUCT((Operasyonlar!$B$3:$B$54=R12)*(Operasyonlar!$D$3:$D$54))*T12)/$AA$2)/$Z$2,"")</f>
        <v>0</v>
      </c>
      <c r="V12" s="50">
        <f t="shared" si="0"/>
        <v>0.75011288580246882</v>
      </c>
      <c r="W12" s="42">
        <f t="shared" si="1"/>
        <v>0.73580555555555538</v>
      </c>
      <c r="X12" s="43">
        <f t="shared" si="2"/>
        <v>0.81555555555555537</v>
      </c>
    </row>
    <row r="13" spans="1:27" s="44" customFormat="1" ht="24" customHeight="1" x14ac:dyDescent="0.25">
      <c r="A13" s="45">
        <v>11</v>
      </c>
      <c r="B13" s="36" t="s">
        <v>91</v>
      </c>
      <c r="C13" s="46">
        <v>3</v>
      </c>
      <c r="D13" s="46"/>
      <c r="E13" s="46"/>
      <c r="F13" s="46"/>
      <c r="G13" s="46"/>
      <c r="H13" s="46"/>
      <c r="I13" s="46"/>
      <c r="J13" s="47" t="s">
        <v>30</v>
      </c>
      <c r="K13" s="48" t="str">
        <f>IF(J13&lt;&gt;"",IFERROR(INDEX(Operasyonlar!$H$3:$H$54,MATCH(J13,Operasyonlar!$B$3:$B$54,0),1),"!"),0)</f>
        <v>O1</v>
      </c>
      <c r="L13" s="49">
        <v>734</v>
      </c>
      <c r="M13" s="41" cm="1">
        <f t="array" ref="M13">IFERROR(((SUMPRODUCT((Operasyonlar!$B$3:$B$54=J13)*(Operasyonlar!$D$3:$D$54))*L13)/$AA$2)/$Z$2,"")</f>
        <v>0.62509407150205731</v>
      </c>
      <c r="N13" s="47"/>
      <c r="O13" s="39">
        <f>IF(N13&lt;&gt;"",IFERROR(INDEX(Operasyonlar!$H$3:$H$54,MATCH(N13,Operasyonlar!$B$3:$B$54,0),1),"!"),0)</f>
        <v>0</v>
      </c>
      <c r="P13" s="49"/>
      <c r="Q13" s="41" cm="1">
        <f t="array" ref="Q13">IFERROR(((SUMPRODUCT((Operasyonlar!$B$3:$B$54=N13)*(Operasyonlar!$D$3:$D$54))*P13)/$AA$2)/$Z$2,"")</f>
        <v>0</v>
      </c>
      <c r="R13" s="47"/>
      <c r="S13" s="39">
        <f>IF(R13&lt;&gt;"",IFERROR(INDEX(Operasyonlar!$H$3:$H$54,MATCH(R13,Operasyonlar!$B$3:$B$54,0),1),"!"),0)</f>
        <v>0</v>
      </c>
      <c r="T13" s="49"/>
      <c r="U13" s="41" cm="1">
        <f t="array" ref="U13">IFERROR(((SUMPRODUCT((Operasyonlar!$B$3:$B$54=R13)*(Operasyonlar!$D$3:$D$54))*T13)/$AA$2)/$Z$2,"")</f>
        <v>0</v>
      </c>
      <c r="V13" s="50">
        <f t="shared" si="0"/>
        <v>0.62509407150205731</v>
      </c>
      <c r="W13" s="42">
        <f t="shared" si="1"/>
        <v>0.73580555555555538</v>
      </c>
      <c r="X13" s="43">
        <f t="shared" si="2"/>
        <v>0.67962962962962958</v>
      </c>
    </row>
    <row r="14" spans="1:27" s="44" customFormat="1" ht="24" customHeight="1" x14ac:dyDescent="0.25">
      <c r="A14" s="45">
        <v>12</v>
      </c>
      <c r="B14" s="36" t="s">
        <v>92</v>
      </c>
      <c r="C14" s="46"/>
      <c r="D14" s="46">
        <v>2</v>
      </c>
      <c r="E14" s="46"/>
      <c r="F14" s="46"/>
      <c r="G14" s="46"/>
      <c r="H14" s="46"/>
      <c r="I14" s="46"/>
      <c r="J14" s="47" t="s">
        <v>31</v>
      </c>
      <c r="K14" s="48" t="str">
        <f>IF(J14&lt;&gt;"",IFERROR(INDEX(Operasyonlar!$H$3:$H$54,MATCH(J14,Operasyonlar!$B$3:$B$54,0),1),"!"),0)</f>
        <v>D2</v>
      </c>
      <c r="L14" s="49">
        <v>650</v>
      </c>
      <c r="M14" s="41" cm="1">
        <f t="array" ref="M14">IFERROR(((SUMPRODUCT((Operasyonlar!$B$3:$B$54=J14)*(Operasyonlar!$D$3:$D$54))*L14)/$AA$2)/$Z$2,"")</f>
        <v>0.73069579475308621</v>
      </c>
      <c r="N14" s="47"/>
      <c r="O14" s="39">
        <f>IF(N14&lt;&gt;"",IFERROR(INDEX(Operasyonlar!$H$3:$H$54,MATCH(N14,Operasyonlar!$B$3:$B$54,0),1),"!"),0)</f>
        <v>0</v>
      </c>
      <c r="P14" s="49"/>
      <c r="Q14" s="41" cm="1">
        <f t="array" ref="Q14">IFERROR(((SUMPRODUCT((Operasyonlar!$B$3:$B$54=N14)*(Operasyonlar!$D$3:$D$54))*P14)/$AA$2)/$Z$2,"")</f>
        <v>0</v>
      </c>
      <c r="R14" s="47"/>
      <c r="S14" s="39">
        <f>IF(R14&lt;&gt;"",IFERROR(INDEX(Operasyonlar!$H$3:$H$54,MATCH(R14,Operasyonlar!$B$3:$B$54,0),1),"!"),0)</f>
        <v>0</v>
      </c>
      <c r="T14" s="49"/>
      <c r="U14" s="41" cm="1">
        <f t="array" ref="U14">IFERROR(((SUMPRODUCT((Operasyonlar!$B$3:$B$54=R14)*(Operasyonlar!$D$3:$D$54))*T14)/$AA$2)/$Z$2,"")</f>
        <v>0</v>
      </c>
      <c r="V14" s="50">
        <f t="shared" si="0"/>
        <v>0.73069579475308621</v>
      </c>
      <c r="W14" s="42">
        <f t="shared" si="1"/>
        <v>0.73580555555555538</v>
      </c>
      <c r="X14" s="43">
        <f t="shared" si="2"/>
        <v>0.7944444444444444</v>
      </c>
    </row>
    <row r="15" spans="1:27" s="44" customFormat="1" ht="24" customHeight="1" x14ac:dyDescent="0.25">
      <c r="A15" s="45">
        <v>13</v>
      </c>
      <c r="B15" s="36" t="s">
        <v>93</v>
      </c>
      <c r="C15" s="46"/>
      <c r="D15" s="46">
        <v>3</v>
      </c>
      <c r="E15" s="46"/>
      <c r="F15" s="46"/>
      <c r="G15" s="46"/>
      <c r="H15" s="46"/>
      <c r="I15" s="46"/>
      <c r="J15" s="47" t="s">
        <v>32</v>
      </c>
      <c r="K15" s="48" t="str">
        <f>IF(J15&lt;&gt;"",IFERROR(INDEX(Operasyonlar!$H$3:$H$54,MATCH(J15,Operasyonlar!$B$3:$B$54,0),1),"!"),0)</f>
        <v>D3</v>
      </c>
      <c r="L15" s="49">
        <v>734</v>
      </c>
      <c r="M15" s="41" cm="1">
        <f t="array" ref="M15">IFERROR(((SUMPRODUCT((Operasyonlar!$B$3:$B$54=J15)*(Operasyonlar!$D$3:$D$54))*L15)/$AA$2)/$Z$2,"")</f>
        <v>0.37505644290123441</v>
      </c>
      <c r="N15" s="47" t="s">
        <v>33</v>
      </c>
      <c r="O15" s="39" t="str">
        <f>IF(N15&lt;&gt;"",IFERROR(INDEX(Operasyonlar!$H$3:$H$54,MATCH(N15,Operasyonlar!$B$3:$B$54,0),1),"!"),0)</f>
        <v>D2</v>
      </c>
      <c r="P15" s="49">
        <v>209</v>
      </c>
      <c r="Q15" s="41" cm="1">
        <f t="array" ref="Q15">IFERROR(((SUMPRODUCT((Operasyonlar!$B$3:$B$54=N15)*(Operasyonlar!$D$3:$D$54))*P15)/$AA$2)/$Z$2,"")</f>
        <v>0.28478400205761312</v>
      </c>
      <c r="R15" s="47"/>
      <c r="S15" s="39">
        <f>IF(R15&lt;&gt;"",IFERROR(INDEX(Operasyonlar!$H$3:$H$54,MATCH(R15,Operasyonlar!$B$3:$B$54,0),1),"!"),0)</f>
        <v>0</v>
      </c>
      <c r="T15" s="49"/>
      <c r="U15" s="41" cm="1">
        <f t="array" ref="U15">IFERROR(((SUMPRODUCT((Operasyonlar!$B$3:$B$54=R15)*(Operasyonlar!$D$3:$D$54))*T15)/$AA$2)/$Z$2,"")</f>
        <v>0</v>
      </c>
      <c r="V15" s="50">
        <f t="shared" si="0"/>
        <v>0.65984044495884753</v>
      </c>
      <c r="W15" s="42">
        <f t="shared" si="1"/>
        <v>0.73580555555555538</v>
      </c>
      <c r="X15" s="43">
        <f t="shared" si="2"/>
        <v>0.71740740740740738</v>
      </c>
    </row>
    <row r="16" spans="1:27" s="44" customFormat="1" ht="24" customHeight="1" x14ac:dyDescent="0.25">
      <c r="A16" s="45">
        <v>14</v>
      </c>
      <c r="B16" s="36" t="s">
        <v>94</v>
      </c>
      <c r="C16" s="46"/>
      <c r="D16" s="46">
        <v>2</v>
      </c>
      <c r="E16" s="46"/>
      <c r="F16" s="46"/>
      <c r="G16" s="46"/>
      <c r="H16" s="46"/>
      <c r="I16" s="46"/>
      <c r="J16" s="47" t="s">
        <v>33</v>
      </c>
      <c r="K16" s="48" t="str">
        <f>IF(J16&lt;&gt;"",IFERROR(INDEX(Operasyonlar!$H$3:$H$54,MATCH(J16,Operasyonlar!$B$3:$B$54,0),1),"!"),0)</f>
        <v>D2</v>
      </c>
      <c r="L16" s="49">
        <v>525</v>
      </c>
      <c r="M16" s="41" cm="1">
        <f t="array" ref="M16">IFERROR(((SUMPRODUCT((Operasyonlar!$B$3:$B$54=J16)*(Operasyonlar!$D$3:$D$54))*L16)/$AA$2)/$Z$2,"")</f>
        <v>0.71536651234567883</v>
      </c>
      <c r="N16" s="47"/>
      <c r="O16" s="39">
        <f>IF(N16&lt;&gt;"",IFERROR(INDEX(Operasyonlar!$H$3:$H$54,MATCH(N16,Operasyonlar!$B$3:$B$54,0),1),"!"),0)</f>
        <v>0</v>
      </c>
      <c r="P16" s="49"/>
      <c r="Q16" s="41" cm="1">
        <f t="array" ref="Q16">IFERROR(((SUMPRODUCT((Operasyonlar!$B$3:$B$54=N16)*(Operasyonlar!$D$3:$D$54))*P16)/$AA$2)/$Z$2,"")</f>
        <v>0</v>
      </c>
      <c r="R16" s="47"/>
      <c r="S16" s="39">
        <f>IF(R16&lt;&gt;"",IFERROR(INDEX(Operasyonlar!$H$3:$H$54,MATCH(R16,Operasyonlar!$B$3:$B$54,0),1),"!"),0)</f>
        <v>0</v>
      </c>
      <c r="T16" s="49"/>
      <c r="U16" s="41" cm="1">
        <f t="array" ref="U16">IFERROR(((SUMPRODUCT((Operasyonlar!$B$3:$B$54=R16)*(Operasyonlar!$D$3:$D$54))*T16)/$AA$2)/$Z$2,"")</f>
        <v>0</v>
      </c>
      <c r="V16" s="50">
        <f t="shared" si="0"/>
        <v>0.71536651234567883</v>
      </c>
      <c r="W16" s="42">
        <f t="shared" si="1"/>
        <v>0.73580555555555538</v>
      </c>
      <c r="X16" s="43">
        <f t="shared" si="2"/>
        <v>0.77777777777777779</v>
      </c>
    </row>
    <row r="17" spans="1:24" s="44" customFormat="1" ht="24" customHeight="1" x14ac:dyDescent="0.25">
      <c r="A17" s="45">
        <v>15</v>
      </c>
      <c r="B17" s="36" t="s">
        <v>95</v>
      </c>
      <c r="C17" s="46">
        <v>2</v>
      </c>
      <c r="D17" s="46"/>
      <c r="E17" s="46"/>
      <c r="F17" s="46"/>
      <c r="G17" s="46"/>
      <c r="H17" s="46"/>
      <c r="I17" s="46"/>
      <c r="J17" s="47" t="s">
        <v>34</v>
      </c>
      <c r="K17" s="48" t="str">
        <f>IF(J17&lt;&gt;"",IFERROR(INDEX(Operasyonlar!$H$3:$H$54,MATCH(J17,Operasyonlar!$B$3:$B$54,0),1),"!"),0)</f>
        <v>O1</v>
      </c>
      <c r="L17" s="49">
        <v>734</v>
      </c>
      <c r="M17" s="41" cm="1">
        <f t="array" ref="M17">IFERROR(((SUMPRODUCT((Operasyonlar!$B$3:$B$54=J17)*(Operasyonlar!$D$3:$D$54))*L17)/$AA$2)/$Z$2,"")</f>
        <v>0.50007525720164592</v>
      </c>
      <c r="N17" s="47" t="s">
        <v>38</v>
      </c>
      <c r="O17" s="39" t="str">
        <f>IF(N17&lt;&gt;"",IFERROR(INDEX(Operasyonlar!$H$3:$H$54,MATCH(N17,Operasyonlar!$B$3:$B$54,0),1),"!"),0)</f>
        <v>O2</v>
      </c>
      <c r="P17" s="49">
        <v>175</v>
      </c>
      <c r="Q17" s="41" cm="1">
        <f t="array" ref="Q17">IFERROR(((SUMPRODUCT((Operasyonlar!$B$3:$B$54=N17)*(Operasyonlar!$D$3:$D$54))*P17)/$AA$2)/$Z$2,"")</f>
        <v>0.23845550411522623</v>
      </c>
      <c r="R17" s="47"/>
      <c r="S17" s="39">
        <f>IF(R17&lt;&gt;"",IFERROR(INDEX(Operasyonlar!$H$3:$H$54,MATCH(R17,Operasyonlar!$B$3:$B$54,0),1),"!"),0)</f>
        <v>0</v>
      </c>
      <c r="T17" s="49"/>
      <c r="U17" s="41" cm="1">
        <f t="array" ref="U17">IFERROR(((SUMPRODUCT((Operasyonlar!$B$3:$B$54=R17)*(Operasyonlar!$D$3:$D$54))*T17)/$AA$2)/$Z$2,"")</f>
        <v>0</v>
      </c>
      <c r="V17" s="50">
        <f t="shared" si="0"/>
        <v>0.73853076131687212</v>
      </c>
      <c r="W17" s="42">
        <f t="shared" si="1"/>
        <v>0.73580555555555538</v>
      </c>
      <c r="X17" s="43">
        <f t="shared" si="2"/>
        <v>0.80296296296296288</v>
      </c>
    </row>
    <row r="18" spans="1:24" s="44" customFormat="1" ht="24" customHeight="1" x14ac:dyDescent="0.25">
      <c r="A18" s="45">
        <v>16</v>
      </c>
      <c r="B18" s="36" t="s">
        <v>96</v>
      </c>
      <c r="C18" s="46"/>
      <c r="D18" s="46">
        <v>2</v>
      </c>
      <c r="E18" s="46"/>
      <c r="F18" s="46"/>
      <c r="G18" s="46"/>
      <c r="H18" s="46"/>
      <c r="I18" s="46"/>
      <c r="J18" s="47" t="s">
        <v>35</v>
      </c>
      <c r="K18" s="48" t="str">
        <f>IF(J18&lt;&gt;"",IFERROR(INDEX(Operasyonlar!$H$3:$H$54,MATCH(J18,Operasyonlar!$B$3:$B$54,0),1),"!"),0)</f>
        <v>D2</v>
      </c>
      <c r="L18" s="49">
        <v>734</v>
      </c>
      <c r="M18" s="41" cm="1">
        <f t="array" ref="M18">IFERROR(((SUMPRODUCT((Operasyonlar!$B$3:$B$54=J18)*(Operasyonlar!$D$3:$D$54))*L18)/$AA$2)/$Z$2,"")</f>
        <v>0.47507149434156365</v>
      </c>
      <c r="N18" s="47" t="s">
        <v>37</v>
      </c>
      <c r="O18" s="39" t="str">
        <f>IF(N18&lt;&gt;"",IFERROR(INDEX(Operasyonlar!$H$3:$H$54,MATCH(N18,Operasyonlar!$B$3:$B$54,0),1),"!"),0)</f>
        <v>D2</v>
      </c>
      <c r="P18" s="49">
        <v>34</v>
      </c>
      <c r="Q18" s="41" cm="1">
        <f t="array" ref="Q18">IFERROR(((SUMPRODUCT((Operasyonlar!$B$3:$B$54=N18)*(Operasyonlar!$D$3:$D$54))*P18)/$AA$2)/$Z$2,"")</f>
        <v>3.474637345679011E-2</v>
      </c>
      <c r="R18" s="47" t="s">
        <v>41</v>
      </c>
      <c r="S18" s="39" t="str">
        <f>IF(R18&lt;&gt;"",IFERROR(INDEX(Operasyonlar!$H$3:$H$54,MATCH(R18,Operasyonlar!$B$3:$B$54,0),1),"!"),0)</f>
        <v>D1</v>
      </c>
      <c r="T18" s="49">
        <v>114</v>
      </c>
      <c r="U18" s="41" cm="1">
        <f t="array" ref="U18">IFERROR(((SUMPRODUCT((Operasyonlar!$B$3:$B$54=R18)*(Operasyonlar!$D$3:$D$54))*T18)/$AA$2)/$Z$2,"")</f>
        <v>0.13591963734567897</v>
      </c>
      <c r="V18" s="50">
        <f t="shared" si="0"/>
        <v>0.64573750514403283</v>
      </c>
      <c r="W18" s="42">
        <f t="shared" si="1"/>
        <v>0.73580555555555538</v>
      </c>
      <c r="X18" s="43">
        <f t="shared" si="2"/>
        <v>0.70207407407407418</v>
      </c>
    </row>
    <row r="19" spans="1:24" s="44" customFormat="1" ht="24" customHeight="1" x14ac:dyDescent="0.25">
      <c r="A19" s="45">
        <v>17</v>
      </c>
      <c r="B19" s="36" t="s">
        <v>97</v>
      </c>
      <c r="C19" s="46">
        <v>3</v>
      </c>
      <c r="D19" s="46"/>
      <c r="E19" s="46"/>
      <c r="F19" s="46"/>
      <c r="G19" s="46"/>
      <c r="H19" s="46"/>
      <c r="I19" s="46"/>
      <c r="J19" s="47" t="s">
        <v>36</v>
      </c>
      <c r="K19" s="48" t="str">
        <f>IF(J19&lt;&gt;"",IFERROR(INDEX(Operasyonlar!$H$3:$H$54,MATCH(J19,Operasyonlar!$B$3:$B$54,0),1),"!"),0)</f>
        <v>O2</v>
      </c>
      <c r="L19" s="49">
        <v>700</v>
      </c>
      <c r="M19" s="41" cm="1">
        <f t="array" ref="M19">IFERROR(((SUMPRODUCT((Operasyonlar!$B$3:$B$54=J19)*(Operasyonlar!$D$3:$D$54))*L19)/$AA$2)/$Z$2,"")</f>
        <v>0.71536651234567883</v>
      </c>
      <c r="N19" s="47"/>
      <c r="O19" s="39">
        <f>IF(N19&lt;&gt;"",IFERROR(INDEX(Operasyonlar!$H$3:$H$54,MATCH(N19,Operasyonlar!$B$3:$B$54,0),1),"!"),0)</f>
        <v>0</v>
      </c>
      <c r="P19" s="49"/>
      <c r="Q19" s="41" cm="1">
        <f t="array" ref="Q19">IFERROR(((SUMPRODUCT((Operasyonlar!$B$3:$B$54=N19)*(Operasyonlar!$D$3:$D$54))*P19)/$AA$2)/$Z$2,"")</f>
        <v>0</v>
      </c>
      <c r="R19" s="47"/>
      <c r="S19" s="39">
        <f>IF(R19&lt;&gt;"",IFERROR(INDEX(Operasyonlar!$H$3:$H$54,MATCH(R19,Operasyonlar!$B$3:$B$54,0),1),"!"),0)</f>
        <v>0</v>
      </c>
      <c r="T19" s="49"/>
      <c r="U19" s="41" cm="1">
        <f t="array" ref="U19">IFERROR(((SUMPRODUCT((Operasyonlar!$B$3:$B$54=R19)*(Operasyonlar!$D$3:$D$54))*T19)/$AA$2)/$Z$2,"")</f>
        <v>0</v>
      </c>
      <c r="V19" s="50">
        <f t="shared" si="0"/>
        <v>0.71536651234567883</v>
      </c>
      <c r="W19" s="42">
        <f t="shared" si="1"/>
        <v>0.73580555555555538</v>
      </c>
      <c r="X19" s="43">
        <f t="shared" si="2"/>
        <v>0.77777777777777779</v>
      </c>
    </row>
    <row r="20" spans="1:24" s="44" customFormat="1" ht="24" customHeight="1" x14ac:dyDescent="0.25">
      <c r="A20" s="45">
        <v>18</v>
      </c>
      <c r="B20" s="36" t="s">
        <v>98</v>
      </c>
      <c r="C20" s="46">
        <v>3</v>
      </c>
      <c r="D20" s="46">
        <v>3</v>
      </c>
      <c r="E20" s="46">
        <v>3</v>
      </c>
      <c r="F20" s="46"/>
      <c r="G20" s="46"/>
      <c r="H20" s="46"/>
      <c r="I20" s="46"/>
      <c r="J20" s="47" t="s">
        <v>37</v>
      </c>
      <c r="K20" s="48" t="str">
        <f>IF(J20&lt;&gt;"",IFERROR(INDEX(Operasyonlar!$H$3:$H$54,MATCH(J20,Operasyonlar!$B$3:$B$54,0),1),"!"),0)</f>
        <v>D2</v>
      </c>
      <c r="L20" s="49">
        <v>700</v>
      </c>
      <c r="M20" s="41" cm="1">
        <f t="array" ref="M20">IFERROR(((SUMPRODUCT((Operasyonlar!$B$3:$B$54=J20)*(Operasyonlar!$D$3:$D$54))*L20)/$AA$2)/$Z$2,"")</f>
        <v>0.71536651234567883</v>
      </c>
      <c r="N20" s="47"/>
      <c r="O20" s="39">
        <f>IF(N20&lt;&gt;"",IFERROR(INDEX(Operasyonlar!$H$3:$H$54,MATCH(N20,Operasyonlar!$B$3:$B$54,0),1),"!"),0)</f>
        <v>0</v>
      </c>
      <c r="P20" s="49"/>
      <c r="Q20" s="41" cm="1">
        <f t="array" ref="Q20">IFERROR(((SUMPRODUCT((Operasyonlar!$B$3:$B$54=N20)*(Operasyonlar!$D$3:$D$54))*P20)/$AA$2)/$Z$2,"")</f>
        <v>0</v>
      </c>
      <c r="R20" s="47"/>
      <c r="S20" s="39">
        <f>IF(R20&lt;&gt;"",IFERROR(INDEX(Operasyonlar!$H$3:$H$54,MATCH(R20,Operasyonlar!$B$3:$B$54,0),1),"!"),0)</f>
        <v>0</v>
      </c>
      <c r="T20" s="49"/>
      <c r="U20" s="41" cm="1">
        <f t="array" ref="U20">IFERROR(((SUMPRODUCT((Operasyonlar!$B$3:$B$54=R20)*(Operasyonlar!$D$3:$D$54))*T20)/$AA$2)/$Z$2,"")</f>
        <v>0</v>
      </c>
      <c r="V20" s="50">
        <f t="shared" si="0"/>
        <v>0.71536651234567883</v>
      </c>
      <c r="W20" s="42">
        <f t="shared" si="1"/>
        <v>0.73580555555555538</v>
      </c>
      <c r="X20" s="43">
        <f t="shared" si="2"/>
        <v>0.77777777777777779</v>
      </c>
    </row>
    <row r="21" spans="1:24" s="44" customFormat="1" ht="24" customHeight="1" x14ac:dyDescent="0.25">
      <c r="A21" s="45">
        <v>19</v>
      </c>
      <c r="B21" s="36" t="s">
        <v>99</v>
      </c>
      <c r="C21" s="46">
        <v>2</v>
      </c>
      <c r="D21" s="46"/>
      <c r="E21" s="46"/>
      <c r="F21" s="46"/>
      <c r="G21" s="46"/>
      <c r="H21" s="46"/>
      <c r="I21" s="46"/>
      <c r="J21" s="47" t="s">
        <v>38</v>
      </c>
      <c r="K21" s="48" t="str">
        <f>IF(J21&lt;&gt;"",IFERROR(INDEX(Operasyonlar!$H$3:$H$54,MATCH(J21,Operasyonlar!$B$3:$B$54,0),1),"!"),0)</f>
        <v>O2</v>
      </c>
      <c r="L21" s="49">
        <v>525</v>
      </c>
      <c r="M21" s="41" cm="1">
        <f t="array" ref="M21">IFERROR(((SUMPRODUCT((Operasyonlar!$B$3:$B$54=J21)*(Operasyonlar!$D$3:$D$54))*L21)/$AA$2)/$Z$2,"")</f>
        <v>0.71536651234567883</v>
      </c>
      <c r="N21" s="47"/>
      <c r="O21" s="39">
        <f>IF(N21&lt;&gt;"",IFERROR(INDEX(Operasyonlar!$H$3:$H$54,MATCH(N21,Operasyonlar!$B$3:$B$54,0),1),"!"),0)</f>
        <v>0</v>
      </c>
      <c r="P21" s="49"/>
      <c r="Q21" s="41" cm="1">
        <f t="array" ref="Q21">IFERROR(((SUMPRODUCT((Operasyonlar!$B$3:$B$54=N21)*(Operasyonlar!$D$3:$D$54))*P21)/$AA$2)/$Z$2,"")</f>
        <v>0</v>
      </c>
      <c r="R21" s="47"/>
      <c r="S21" s="39">
        <f>IF(R21&lt;&gt;"",IFERROR(INDEX(Operasyonlar!$H$3:$H$54,MATCH(R21,Operasyonlar!$B$3:$B$54,0),1),"!"),0)</f>
        <v>0</v>
      </c>
      <c r="T21" s="49"/>
      <c r="U21" s="41" cm="1">
        <f t="array" ref="U21">IFERROR(((SUMPRODUCT((Operasyonlar!$B$3:$B$54=R21)*(Operasyonlar!$D$3:$D$54))*T21)/$AA$2)/$Z$2,"")</f>
        <v>0</v>
      </c>
      <c r="V21" s="50">
        <f t="shared" si="0"/>
        <v>0.71536651234567883</v>
      </c>
      <c r="W21" s="42">
        <f t="shared" si="1"/>
        <v>0.73580555555555538</v>
      </c>
      <c r="X21" s="43">
        <f t="shared" si="2"/>
        <v>0.77777777777777779</v>
      </c>
    </row>
    <row r="22" spans="1:24" s="44" customFormat="1" ht="24" customHeight="1" x14ac:dyDescent="0.25">
      <c r="A22" s="45">
        <v>20</v>
      </c>
      <c r="B22" s="36" t="s">
        <v>100</v>
      </c>
      <c r="C22" s="46">
        <v>2</v>
      </c>
      <c r="D22" s="46"/>
      <c r="E22" s="46"/>
      <c r="F22" s="46"/>
      <c r="G22" s="46"/>
      <c r="H22" s="46"/>
      <c r="I22" s="46"/>
      <c r="J22" s="47" t="s">
        <v>39</v>
      </c>
      <c r="K22" s="48" t="str">
        <f>IF(J22&lt;&gt;"",IFERROR(INDEX(Operasyonlar!$H$3:$H$54,MATCH(J22,Operasyonlar!$B$3:$B$54,0),1),"!"),0)</f>
        <v>O2</v>
      </c>
      <c r="L22" s="49">
        <v>734</v>
      </c>
      <c r="M22" s="41" cm="1">
        <f t="array" ref="M22">IFERROR(((SUMPRODUCT((Operasyonlar!$B$3:$B$54=J22)*(Operasyonlar!$D$3:$D$54))*L22)/$AA$2)/$Z$2,"")</f>
        <v>0.62509407150205731</v>
      </c>
      <c r="N22" s="47" t="s">
        <v>38</v>
      </c>
      <c r="O22" s="39" t="str">
        <f>IF(N22&lt;&gt;"",IFERROR(INDEX(Operasyonlar!$H$3:$H$54,MATCH(N22,Operasyonlar!$B$3:$B$54,0),1),"!"),0)</f>
        <v>O2</v>
      </c>
      <c r="P22" s="49">
        <v>34</v>
      </c>
      <c r="Q22" s="41" cm="1">
        <f t="array" ref="Q22">IFERROR(((SUMPRODUCT((Operasyonlar!$B$3:$B$54=N22)*(Operasyonlar!$D$3:$D$54))*P22)/$AA$2)/$Z$2,"")</f>
        <v>4.6328497942386818E-2</v>
      </c>
      <c r="R22" s="47" t="s">
        <v>36</v>
      </c>
      <c r="S22" s="39" t="str">
        <f>IF(R22&lt;&gt;"",IFERROR(INDEX(Operasyonlar!$H$3:$H$54,MATCH(R22,Operasyonlar!$B$3:$B$54,0),1),"!"),0)</f>
        <v>O2</v>
      </c>
      <c r="T22" s="49">
        <v>34</v>
      </c>
      <c r="U22" s="41" cm="1">
        <f t="array" ref="U22">IFERROR(((SUMPRODUCT((Operasyonlar!$B$3:$B$54=R22)*(Operasyonlar!$D$3:$D$54))*T22)/$AA$2)/$Z$2,"")</f>
        <v>3.474637345679011E-2</v>
      </c>
      <c r="V22" s="50">
        <f t="shared" si="0"/>
        <v>0.70616894290123422</v>
      </c>
      <c r="W22" s="42">
        <f t="shared" si="1"/>
        <v>0.73580555555555538</v>
      </c>
      <c r="X22" s="43">
        <f t="shared" si="2"/>
        <v>0.76777777777777767</v>
      </c>
    </row>
    <row r="23" spans="1:24" s="44" customFormat="1" ht="24" customHeight="1" x14ac:dyDescent="0.25">
      <c r="A23" s="45">
        <v>21</v>
      </c>
      <c r="B23" s="36" t="s">
        <v>101</v>
      </c>
      <c r="C23" s="46">
        <v>2</v>
      </c>
      <c r="D23" s="46"/>
      <c r="E23" s="46"/>
      <c r="F23" s="46"/>
      <c r="G23" s="46"/>
      <c r="H23" s="46"/>
      <c r="I23" s="46"/>
      <c r="J23" s="47" t="s">
        <v>40</v>
      </c>
      <c r="K23" s="48" t="str">
        <f>IF(J23&lt;&gt;"",IFERROR(INDEX(Operasyonlar!$H$3:$H$54,MATCH(J23,Operasyonlar!$B$3:$B$54,0),1),"!"),0)</f>
        <v>O1</v>
      </c>
      <c r="L23" s="49">
        <v>734</v>
      </c>
      <c r="M23" s="41" cm="1">
        <f t="array" ref="M23">IFERROR(((SUMPRODUCT((Operasyonlar!$B$3:$B$54=J23)*(Operasyonlar!$D$3:$D$54))*L23)/$AA$2)/$Z$2,"")</f>
        <v>0.75011288580246882</v>
      </c>
      <c r="N23" s="47"/>
      <c r="O23" s="39">
        <f>IF(N23&lt;&gt;"",IFERROR(INDEX(Operasyonlar!$H$3:$H$54,MATCH(N23,Operasyonlar!$B$3:$B$54,0),1),"!"),0)</f>
        <v>0</v>
      </c>
      <c r="P23" s="49"/>
      <c r="Q23" s="41" cm="1">
        <f t="array" ref="Q23">IFERROR(((SUMPRODUCT((Operasyonlar!$B$3:$B$54=N23)*(Operasyonlar!$D$3:$D$54))*P23)/$AA$2)/$Z$2,"")</f>
        <v>0</v>
      </c>
      <c r="R23" s="47"/>
      <c r="S23" s="39">
        <f>IF(R23&lt;&gt;"",IFERROR(INDEX(Operasyonlar!$H$3:$H$54,MATCH(R23,Operasyonlar!$B$3:$B$54,0),1),"!"),0)</f>
        <v>0</v>
      </c>
      <c r="T23" s="49"/>
      <c r="U23" s="41" cm="1">
        <f t="array" ref="U23">IFERROR(((SUMPRODUCT((Operasyonlar!$B$3:$B$54=R23)*(Operasyonlar!$D$3:$D$54))*T23)/$AA$2)/$Z$2,"")</f>
        <v>0</v>
      </c>
      <c r="V23" s="50">
        <f t="shared" si="0"/>
        <v>0.75011288580246882</v>
      </c>
      <c r="W23" s="42">
        <f t="shared" si="1"/>
        <v>0.73580555555555538</v>
      </c>
      <c r="X23" s="43">
        <f t="shared" si="2"/>
        <v>0.81555555555555537</v>
      </c>
    </row>
    <row r="24" spans="1:24" s="44" customFormat="1" ht="24" customHeight="1" x14ac:dyDescent="0.25">
      <c r="A24" s="45">
        <v>22</v>
      </c>
      <c r="B24" s="36" t="s">
        <v>102</v>
      </c>
      <c r="C24" s="46"/>
      <c r="D24" s="46">
        <v>2</v>
      </c>
      <c r="E24" s="46"/>
      <c r="F24" s="46"/>
      <c r="G24" s="46"/>
      <c r="H24" s="46"/>
      <c r="I24" s="46"/>
      <c r="J24" s="47" t="s">
        <v>41</v>
      </c>
      <c r="K24" s="48" t="str">
        <f>IF(J24&lt;&gt;"",IFERROR(INDEX(Operasyonlar!$H$3:$H$54,MATCH(J24,Operasyonlar!$B$3:$B$54,0),1),"!"),0)</f>
        <v>D1</v>
      </c>
      <c r="L24" s="49">
        <v>620</v>
      </c>
      <c r="M24" s="41" cm="1">
        <f t="array" ref="M24">IFERROR(((SUMPRODUCT((Operasyonlar!$B$3:$B$54=J24)*(Operasyonlar!$D$3:$D$54))*L24)/$AA$2)/$Z$2,"")</f>
        <v>0.73921206275720142</v>
      </c>
      <c r="N24" s="47"/>
      <c r="O24" s="39">
        <f>IF(N24&lt;&gt;"",IFERROR(INDEX(Operasyonlar!$H$3:$H$54,MATCH(N24,Operasyonlar!$B$3:$B$54,0),1),"!"),0)</f>
        <v>0</v>
      </c>
      <c r="P24" s="49"/>
      <c r="Q24" s="41" cm="1">
        <f t="array" ref="Q24">IFERROR(((SUMPRODUCT((Operasyonlar!$B$3:$B$54=N24)*(Operasyonlar!$D$3:$D$54))*P24)/$AA$2)/$Z$2,"")</f>
        <v>0</v>
      </c>
      <c r="R24" s="47"/>
      <c r="S24" s="39">
        <f>IF(R24&lt;&gt;"",IFERROR(INDEX(Operasyonlar!$H$3:$H$54,MATCH(R24,Operasyonlar!$B$3:$B$54,0),1),"!"),0)</f>
        <v>0</v>
      </c>
      <c r="T24" s="49"/>
      <c r="U24" s="41" cm="1">
        <f t="array" ref="U24">IFERROR(((SUMPRODUCT((Operasyonlar!$B$3:$B$54=R24)*(Operasyonlar!$D$3:$D$54))*T24)/$AA$2)/$Z$2,"")</f>
        <v>0</v>
      </c>
      <c r="V24" s="50">
        <f t="shared" si="0"/>
        <v>0.73921206275720142</v>
      </c>
      <c r="W24" s="42">
        <f t="shared" si="1"/>
        <v>0.73580555555555538</v>
      </c>
      <c r="X24" s="43">
        <f t="shared" si="2"/>
        <v>0.8037037037037037</v>
      </c>
    </row>
    <row r="25" spans="1:24" s="44" customFormat="1" ht="24" customHeight="1" x14ac:dyDescent="0.25">
      <c r="A25" s="45">
        <v>23</v>
      </c>
      <c r="B25" s="36" t="s">
        <v>103</v>
      </c>
      <c r="C25" s="46"/>
      <c r="D25" s="46">
        <v>2</v>
      </c>
      <c r="E25" s="46"/>
      <c r="F25" s="46"/>
      <c r="G25" s="46"/>
      <c r="H25" s="46"/>
      <c r="I25" s="46"/>
      <c r="J25" s="47" t="s">
        <v>42</v>
      </c>
      <c r="K25" s="48" t="str">
        <f>IF(J25&lt;&gt;"",IFERROR(INDEX(Operasyonlar!$H$3:$H$54,MATCH(J25,Operasyonlar!$B$3:$B$54,0),1),"!"),0)</f>
        <v>D2</v>
      </c>
      <c r="L25" s="49">
        <v>734</v>
      </c>
      <c r="M25" s="41" cm="1">
        <f t="array" ref="M25">IFERROR(((SUMPRODUCT((Operasyonlar!$B$3:$B$54=J25)*(Operasyonlar!$D$3:$D$54))*L25)/$AA$2)/$Z$2,"")</f>
        <v>0.62509407150205731</v>
      </c>
      <c r="N25" s="47" t="s">
        <v>31</v>
      </c>
      <c r="O25" s="39" t="str">
        <f>IF(N25&lt;&gt;"",IFERROR(INDEX(Operasyonlar!$H$3:$H$54,MATCH(N25,Operasyonlar!$B$3:$B$54,0),1),"!"),0)</f>
        <v>D2</v>
      </c>
      <c r="P25" s="49">
        <v>84</v>
      </c>
      <c r="Q25" s="41" cm="1">
        <f t="array" ref="Q25">IFERROR(((SUMPRODUCT((Operasyonlar!$B$3:$B$54=N25)*(Operasyonlar!$D$3:$D$54))*P25)/$AA$2)/$Z$2,"")</f>
        <v>9.4428379629629591E-2</v>
      </c>
      <c r="R25" s="47"/>
      <c r="S25" s="39">
        <f>IF(R25&lt;&gt;"",IFERROR(INDEX(Operasyonlar!$H$3:$H$54,MATCH(R25,Operasyonlar!$B$3:$B$54,0),1),"!"),0)</f>
        <v>0</v>
      </c>
      <c r="T25" s="49"/>
      <c r="U25" s="41" cm="1">
        <f t="array" ref="U25">IFERROR(((SUMPRODUCT((Operasyonlar!$B$3:$B$54=R25)*(Operasyonlar!$D$3:$D$54))*T25)/$AA$2)/$Z$2,"")</f>
        <v>0</v>
      </c>
      <c r="V25" s="50">
        <f t="shared" si="0"/>
        <v>0.71952245113168689</v>
      </c>
      <c r="W25" s="42">
        <f t="shared" si="1"/>
        <v>0.73580555555555538</v>
      </c>
      <c r="X25" s="43">
        <f t="shared" si="2"/>
        <v>0.78229629629629616</v>
      </c>
    </row>
    <row r="26" spans="1:24" s="44" customFormat="1" ht="24" customHeight="1" x14ac:dyDescent="0.25">
      <c r="A26" s="45">
        <v>24</v>
      </c>
      <c r="B26" s="36" t="s">
        <v>104</v>
      </c>
      <c r="C26" s="46">
        <v>2</v>
      </c>
      <c r="D26" s="46"/>
      <c r="E26" s="46"/>
      <c r="F26" s="46"/>
      <c r="G26" s="46"/>
      <c r="H26" s="46"/>
      <c r="I26" s="46"/>
      <c r="J26" s="47" t="s">
        <v>43</v>
      </c>
      <c r="K26" s="48" t="str">
        <f>IF(J26&lt;&gt;"",IFERROR(INDEX(Operasyonlar!$H$3:$H$54,MATCH(J26,Operasyonlar!$B$3:$B$54,0),1),"!"),0)</f>
        <v>O2</v>
      </c>
      <c r="L26" s="49">
        <v>734</v>
      </c>
      <c r="M26" s="41" cm="1">
        <f t="array" ref="M26">IFERROR(((SUMPRODUCT((Operasyonlar!$B$3:$B$54=J26)*(Operasyonlar!$D$3:$D$54))*L26)/$AA$2)/$Z$2,"")</f>
        <v>0.75011288580246882</v>
      </c>
      <c r="N26" s="47"/>
      <c r="O26" s="39">
        <f>IF(N26&lt;&gt;"",IFERROR(INDEX(Operasyonlar!$H$3:$H$54,MATCH(N26,Operasyonlar!$B$3:$B$54,0),1),"!"),0)</f>
        <v>0</v>
      </c>
      <c r="P26" s="49"/>
      <c r="Q26" s="41" cm="1">
        <f t="array" ref="Q26">IFERROR(((SUMPRODUCT((Operasyonlar!$B$3:$B$54=N26)*(Operasyonlar!$D$3:$D$54))*P26)/$AA$2)/$Z$2,"")</f>
        <v>0</v>
      </c>
      <c r="R26" s="47"/>
      <c r="S26" s="39">
        <f>IF(R26&lt;&gt;"",IFERROR(INDEX(Operasyonlar!$H$3:$H$54,MATCH(R26,Operasyonlar!$B$3:$B$54,0),1),"!"),0)</f>
        <v>0</v>
      </c>
      <c r="T26" s="49"/>
      <c r="U26" s="41" cm="1">
        <f t="array" ref="U26">IFERROR(((SUMPRODUCT((Operasyonlar!$B$3:$B$54=R26)*(Operasyonlar!$D$3:$D$54))*T26)/$AA$2)/$Z$2,"")</f>
        <v>0</v>
      </c>
      <c r="V26" s="50">
        <f t="shared" si="0"/>
        <v>0.75011288580246882</v>
      </c>
      <c r="W26" s="42">
        <f t="shared" si="1"/>
        <v>0.73580555555555538</v>
      </c>
      <c r="X26" s="43">
        <f t="shared" si="2"/>
        <v>0.81555555555555537</v>
      </c>
    </row>
    <row r="27" spans="1:24" s="44" customFormat="1" ht="24" customHeight="1" x14ac:dyDescent="0.25">
      <c r="A27" s="45">
        <v>25</v>
      </c>
      <c r="B27" s="36" t="s">
        <v>105</v>
      </c>
      <c r="C27" s="46">
        <v>2</v>
      </c>
      <c r="D27" s="46">
        <v>2</v>
      </c>
      <c r="E27" s="46"/>
      <c r="F27" s="46"/>
      <c r="G27" s="46"/>
      <c r="H27" s="46"/>
      <c r="I27" s="46"/>
      <c r="J27" s="47" t="s">
        <v>44</v>
      </c>
      <c r="K27" s="48" t="str">
        <f>IF(J27&lt;&gt;"",IFERROR(INDEX(Operasyonlar!$H$3:$H$54,MATCH(J27,Operasyonlar!$B$3:$B$54,0),1),"!"),0)</f>
        <v>D2</v>
      </c>
      <c r="L27" s="49">
        <v>734</v>
      </c>
      <c r="M27" s="41" cm="1">
        <f t="array" ref="M27">IFERROR(((SUMPRODUCT((Operasyonlar!$B$3:$B$54=J27)*(Operasyonlar!$D$3:$D$54))*L27)/$AA$2)/$Z$2,"")</f>
        <v>0.68760347865226312</v>
      </c>
      <c r="N27" s="47"/>
      <c r="O27" s="39">
        <f>IF(N27&lt;&gt;"",IFERROR(INDEX(Operasyonlar!$H$3:$H$54,MATCH(N27,Operasyonlar!$B$3:$B$54,0),1),"!"),0)</f>
        <v>0</v>
      </c>
      <c r="P27" s="49"/>
      <c r="Q27" s="41" cm="1">
        <f t="array" ref="Q27">IFERROR(((SUMPRODUCT((Operasyonlar!$B$3:$B$54=N27)*(Operasyonlar!$D$3:$D$54))*P27)/$AA$2)/$Z$2,"")</f>
        <v>0</v>
      </c>
      <c r="R27" s="47"/>
      <c r="S27" s="39">
        <f>IF(R27&lt;&gt;"",IFERROR(INDEX(Operasyonlar!$H$3:$H$54,MATCH(R27,Operasyonlar!$B$3:$B$54,0),1),"!"),0)</f>
        <v>0</v>
      </c>
      <c r="T27" s="49"/>
      <c r="U27" s="41" cm="1">
        <f t="array" ref="U27">IFERROR(((SUMPRODUCT((Operasyonlar!$B$3:$B$54=R27)*(Operasyonlar!$D$3:$D$54))*T27)/$AA$2)/$Z$2,"")</f>
        <v>0</v>
      </c>
      <c r="V27" s="50">
        <f t="shared" si="0"/>
        <v>0.68760347865226312</v>
      </c>
      <c r="W27" s="42">
        <f t="shared" si="1"/>
        <v>0.73580555555555538</v>
      </c>
      <c r="X27" s="43">
        <f t="shared" si="2"/>
        <v>0.74759259259259259</v>
      </c>
    </row>
    <row r="28" spans="1:24" s="44" customFormat="1" ht="24" customHeight="1" x14ac:dyDescent="0.25">
      <c r="A28" s="45">
        <v>26</v>
      </c>
      <c r="B28" s="36" t="s">
        <v>106</v>
      </c>
      <c r="C28" s="46">
        <v>2</v>
      </c>
      <c r="D28" s="46">
        <v>2</v>
      </c>
      <c r="E28" s="46">
        <v>2</v>
      </c>
      <c r="F28" s="46"/>
      <c r="G28" s="46"/>
      <c r="H28" s="46"/>
      <c r="I28" s="46"/>
      <c r="J28" s="47" t="s">
        <v>45</v>
      </c>
      <c r="K28" s="48" t="str">
        <f>IF(J28&lt;&gt;"",IFERROR(INDEX(Operasyonlar!$H$3:$H$54,MATCH(J28,Operasyonlar!$B$3:$B$54,0),1),"!"),0)</f>
        <v>D2</v>
      </c>
      <c r="L28" s="49">
        <v>650</v>
      </c>
      <c r="M28" s="41" cm="1">
        <f t="array" ref="M28">IFERROR(((SUMPRODUCT((Operasyonlar!$B$3:$B$54=J28)*(Operasyonlar!$D$3:$D$54))*L28)/$AA$2)/$Z$2,"")</f>
        <v>0.73069579475308621</v>
      </c>
      <c r="N28" s="47"/>
      <c r="O28" s="39">
        <f>IF(N28&lt;&gt;"",IFERROR(INDEX(Operasyonlar!$H$3:$H$54,MATCH(N28,Operasyonlar!$B$3:$B$54,0),1),"!"),0)</f>
        <v>0</v>
      </c>
      <c r="P28" s="49"/>
      <c r="Q28" s="41" cm="1">
        <f t="array" ref="Q28">IFERROR(((SUMPRODUCT((Operasyonlar!$B$3:$B$54=N28)*(Operasyonlar!$D$3:$D$54))*P28)/$AA$2)/$Z$2,"")</f>
        <v>0</v>
      </c>
      <c r="R28" s="47"/>
      <c r="S28" s="39">
        <f>IF(R28&lt;&gt;"",IFERROR(INDEX(Operasyonlar!$H$3:$H$54,MATCH(R28,Operasyonlar!$B$3:$B$54,0),1),"!"),0)</f>
        <v>0</v>
      </c>
      <c r="T28" s="49"/>
      <c r="U28" s="41" cm="1">
        <f t="array" ref="U28">IFERROR(((SUMPRODUCT((Operasyonlar!$B$3:$B$54=R28)*(Operasyonlar!$D$3:$D$54))*T28)/$AA$2)/$Z$2,"")</f>
        <v>0</v>
      </c>
      <c r="V28" s="50">
        <f t="shared" si="0"/>
        <v>0.73069579475308621</v>
      </c>
      <c r="W28" s="42">
        <f t="shared" si="1"/>
        <v>0.73580555555555538</v>
      </c>
      <c r="X28" s="43">
        <f t="shared" si="2"/>
        <v>0.7944444444444444</v>
      </c>
    </row>
    <row r="29" spans="1:24" s="44" customFormat="1" ht="24" customHeight="1" x14ac:dyDescent="0.25">
      <c r="A29" s="45">
        <v>27</v>
      </c>
      <c r="B29" s="36" t="s">
        <v>107</v>
      </c>
      <c r="C29" s="46"/>
      <c r="D29" s="46">
        <v>2</v>
      </c>
      <c r="E29" s="46"/>
      <c r="F29" s="46"/>
      <c r="G29" s="46"/>
      <c r="H29" s="46"/>
      <c r="I29" s="46"/>
      <c r="J29" s="47" t="s">
        <v>46</v>
      </c>
      <c r="K29" s="48" t="str">
        <f>IF(J29&lt;&gt;"",IFERROR(INDEX(Operasyonlar!$H$3:$H$54,MATCH(J29,Operasyonlar!$B$3:$B$54,0),1),"!"),0)</f>
        <v>D2</v>
      </c>
      <c r="L29" s="49">
        <v>734</v>
      </c>
      <c r="M29" s="41" cm="1">
        <f t="array" ref="M29">IFERROR(((SUMPRODUCT((Operasyonlar!$B$3:$B$54=J29)*(Operasyonlar!$D$3:$D$54))*L29)/$AA$2)/$Z$2,"")</f>
        <v>0.38505794804526738</v>
      </c>
      <c r="N29" s="47" t="s">
        <v>45</v>
      </c>
      <c r="O29" s="39" t="str">
        <f>IF(N29&lt;&gt;"",IFERROR(INDEX(Operasyonlar!$H$3:$H$54,MATCH(N29,Operasyonlar!$B$3:$B$54,0),1),"!"),0)</f>
        <v>D2</v>
      </c>
      <c r="P29" s="49">
        <v>84</v>
      </c>
      <c r="Q29" s="41" cm="1">
        <f t="array" ref="Q29">IFERROR(((SUMPRODUCT((Operasyonlar!$B$3:$B$54=N29)*(Operasyonlar!$D$3:$D$54))*P29)/$AA$2)/$Z$2,"")</f>
        <v>9.4428379629629591E-2</v>
      </c>
      <c r="R29" s="47" t="s">
        <v>63</v>
      </c>
      <c r="S29" s="39" t="str">
        <f>IF(R29&lt;&gt;"",IFERROR(INDEX(Operasyonlar!$H$3:$H$54,MATCH(R29,Operasyonlar!$B$3:$B$54,0),1),"!"),0)</f>
        <v>E2</v>
      </c>
      <c r="T29" s="49">
        <v>250</v>
      </c>
      <c r="U29" s="41" cm="1">
        <f t="array" ref="U29">IFERROR(((SUMPRODUCT((Operasyonlar!$B$3:$B$54=R29)*(Operasyonlar!$D$3:$D$54))*T29)/$AA$2)/$Z$2,"")</f>
        <v>0.17032536008230448</v>
      </c>
      <c r="V29" s="50">
        <f t="shared" si="0"/>
        <v>0.64981168775720144</v>
      </c>
      <c r="W29" s="42">
        <f t="shared" si="1"/>
        <v>0.73580555555555538</v>
      </c>
      <c r="X29" s="43">
        <f t="shared" si="2"/>
        <v>0.70650370370370374</v>
      </c>
    </row>
    <row r="30" spans="1:24" s="44" customFormat="1" ht="24" customHeight="1" x14ac:dyDescent="0.25">
      <c r="A30" s="45">
        <v>28</v>
      </c>
      <c r="B30" s="36" t="s">
        <v>108</v>
      </c>
      <c r="C30" s="46">
        <v>2</v>
      </c>
      <c r="D30" s="46">
        <v>3</v>
      </c>
      <c r="E30" s="46"/>
      <c r="F30" s="46"/>
      <c r="G30" s="46"/>
      <c r="H30" s="46"/>
      <c r="I30" s="46"/>
      <c r="J30" s="47" t="s">
        <v>47</v>
      </c>
      <c r="K30" s="48" t="str">
        <f>IF(J30&lt;&gt;"",IFERROR(INDEX(Operasyonlar!$H$3:$H$54,MATCH(J30,Operasyonlar!$B$3:$B$54,0),1),"!"),0)</f>
        <v>D3</v>
      </c>
      <c r="L30" s="49">
        <v>270</v>
      </c>
      <c r="M30" s="41" cm="1">
        <f t="array" ref="M30">IFERROR(((SUMPRODUCT((Operasyonlar!$B$3:$B$54=J30)*(Operasyonlar!$D$3:$D$54))*L30)/$AA$2)/$Z$2,"")</f>
        <v>0.73580555555555538</v>
      </c>
      <c r="N30" s="47"/>
      <c r="O30" s="39">
        <f>IF(N30&lt;&gt;"",IFERROR(INDEX(Operasyonlar!$H$3:$H$54,MATCH(N30,Operasyonlar!$B$3:$B$54,0),1),"!"),0)</f>
        <v>0</v>
      </c>
      <c r="P30" s="49"/>
      <c r="Q30" s="41" cm="1">
        <f t="array" ref="Q30">IFERROR(((SUMPRODUCT((Operasyonlar!$B$3:$B$54=N30)*(Operasyonlar!$D$3:$D$54))*P30)/$AA$2)/$Z$2,"")</f>
        <v>0</v>
      </c>
      <c r="R30" s="47"/>
      <c r="S30" s="39">
        <f>IF(R30&lt;&gt;"",IFERROR(INDEX(Operasyonlar!$H$3:$H$54,MATCH(R30,Operasyonlar!$B$3:$B$54,0),1),"!"),0)</f>
        <v>0</v>
      </c>
      <c r="T30" s="49"/>
      <c r="U30" s="41" cm="1">
        <f t="array" ref="U30">IFERROR(((SUMPRODUCT((Operasyonlar!$B$3:$B$54=R30)*(Operasyonlar!$D$3:$D$54))*T30)/$AA$2)/$Z$2,"")</f>
        <v>0</v>
      </c>
      <c r="V30" s="50">
        <f t="shared" si="0"/>
        <v>0.73580555555555538</v>
      </c>
      <c r="W30" s="42">
        <f t="shared" si="1"/>
        <v>0.73580555555555538</v>
      </c>
      <c r="X30" s="43">
        <f t="shared" si="2"/>
        <v>0.8</v>
      </c>
    </row>
    <row r="31" spans="1:24" s="44" customFormat="1" ht="24" customHeight="1" x14ac:dyDescent="0.25">
      <c r="A31" s="45">
        <v>29</v>
      </c>
      <c r="B31" s="36" t="s">
        <v>109</v>
      </c>
      <c r="C31" s="46"/>
      <c r="D31" s="46">
        <v>3</v>
      </c>
      <c r="E31" s="46"/>
      <c r="F31" s="46"/>
      <c r="G31" s="46"/>
      <c r="H31" s="46"/>
      <c r="I31" s="46"/>
      <c r="J31" s="47" t="s">
        <v>47</v>
      </c>
      <c r="K31" s="48" t="str">
        <f>IF(J31&lt;&gt;"",IFERROR(INDEX(Operasyonlar!$H$3:$H$54,MATCH(J31,Operasyonlar!$B$3:$B$54,0),1),"!"),0)</f>
        <v>D3</v>
      </c>
      <c r="L31" s="49">
        <v>270</v>
      </c>
      <c r="M31" s="41" cm="1">
        <f t="array" ref="M31">IFERROR(((SUMPRODUCT((Operasyonlar!$B$3:$B$54=J31)*(Operasyonlar!$D$3:$D$54))*L31)/$AA$2)/$Z$2,"")</f>
        <v>0.73580555555555538</v>
      </c>
      <c r="N31" s="47"/>
      <c r="O31" s="39">
        <f>IF(N31&lt;&gt;"",IFERROR(INDEX(Operasyonlar!$H$3:$H$54,MATCH(N31,Operasyonlar!$B$3:$B$54,0),1),"!"),0)</f>
        <v>0</v>
      </c>
      <c r="P31" s="49"/>
      <c r="Q31" s="41" cm="1">
        <f t="array" ref="Q31">IFERROR(((SUMPRODUCT((Operasyonlar!$B$3:$B$54=N31)*(Operasyonlar!$D$3:$D$54))*P31)/$AA$2)/$Z$2,"")</f>
        <v>0</v>
      </c>
      <c r="R31" s="47"/>
      <c r="S31" s="39">
        <f>IF(R31&lt;&gt;"",IFERROR(INDEX(Operasyonlar!$H$3:$H$54,MATCH(R31,Operasyonlar!$B$3:$B$54,0),1),"!"),0)</f>
        <v>0</v>
      </c>
      <c r="T31" s="49"/>
      <c r="U31" s="41" cm="1">
        <f t="array" ref="U31">IFERROR(((SUMPRODUCT((Operasyonlar!$B$3:$B$54=R31)*(Operasyonlar!$D$3:$D$54))*T31)/$AA$2)/$Z$2,"")</f>
        <v>0</v>
      </c>
      <c r="V31" s="50">
        <f t="shared" si="0"/>
        <v>0.73580555555555538</v>
      </c>
      <c r="W31" s="42">
        <f t="shared" si="1"/>
        <v>0.73580555555555538</v>
      </c>
      <c r="X31" s="43">
        <f t="shared" si="2"/>
        <v>0.8</v>
      </c>
    </row>
    <row r="32" spans="1:24" s="44" customFormat="1" ht="24" customHeight="1" x14ac:dyDescent="0.25">
      <c r="A32" s="45">
        <v>30</v>
      </c>
      <c r="B32" s="36" t="s">
        <v>110</v>
      </c>
      <c r="C32" s="46"/>
      <c r="D32" s="46">
        <v>3</v>
      </c>
      <c r="E32" s="46"/>
      <c r="F32" s="46"/>
      <c r="G32" s="46"/>
      <c r="H32" s="46"/>
      <c r="I32" s="46"/>
      <c r="J32" s="47" t="s">
        <v>47</v>
      </c>
      <c r="K32" s="48" t="str">
        <f>IF(J32&lt;&gt;"",IFERROR(INDEX(Operasyonlar!$H$3:$H$54,MATCH(J32,Operasyonlar!$B$3:$B$54,0),1),"!"),0)</f>
        <v>D3</v>
      </c>
      <c r="L32" s="49">
        <v>194</v>
      </c>
      <c r="M32" s="41" cm="1">
        <f t="array" ref="M32">IFERROR(((SUMPRODUCT((Operasyonlar!$B$3:$B$54=J32)*(Operasyonlar!$D$3:$D$54))*L32)/$AA$2)/$Z$2,"")</f>
        <v>0.52868991769547313</v>
      </c>
      <c r="N32" s="47" t="s">
        <v>53</v>
      </c>
      <c r="O32" s="39" t="str">
        <f>IF(N32&lt;&gt;"",IFERROR(INDEX(Operasyonlar!$H$3:$H$54,MATCH(N32,Operasyonlar!$B$3:$B$54,0),1),"!"),0)</f>
        <v>R2</v>
      </c>
      <c r="P32" s="49">
        <v>264</v>
      </c>
      <c r="Q32" s="41" cm="1">
        <f t="array" ref="Q32">IFERROR(((SUMPRODUCT((Operasyonlar!$B$3:$B$54=N32)*(Operasyonlar!$D$3:$D$54))*P32)/$AA$2)/$Z$2,"")</f>
        <v>0.2023465277777777</v>
      </c>
      <c r="R32" s="47"/>
      <c r="S32" s="39">
        <f>IF(R32&lt;&gt;"",IFERROR(INDEX(Operasyonlar!$H$3:$H$54,MATCH(R32,Operasyonlar!$B$3:$B$54,0),1),"!"),0)</f>
        <v>0</v>
      </c>
      <c r="T32" s="49"/>
      <c r="U32" s="41" cm="1">
        <f t="array" ref="U32">IFERROR(((SUMPRODUCT((Operasyonlar!$B$3:$B$54=R32)*(Operasyonlar!$D$3:$D$54))*T32)/$AA$2)/$Z$2,"")</f>
        <v>0</v>
      </c>
      <c r="V32" s="50">
        <f t="shared" si="0"/>
        <v>0.73103644547325086</v>
      </c>
      <c r="W32" s="42">
        <f t="shared" si="1"/>
        <v>0.73580555555555538</v>
      </c>
      <c r="X32" s="43">
        <f t="shared" si="2"/>
        <v>0.79481481481481486</v>
      </c>
    </row>
    <row r="33" spans="1:24" s="44" customFormat="1" ht="24" customHeight="1" x14ac:dyDescent="0.25">
      <c r="A33" s="45">
        <v>31</v>
      </c>
      <c r="B33" s="36" t="s">
        <v>111</v>
      </c>
      <c r="C33" s="46"/>
      <c r="D33" s="46"/>
      <c r="E33" s="46">
        <v>3</v>
      </c>
      <c r="F33" s="46"/>
      <c r="G33" s="46"/>
      <c r="H33" s="46"/>
      <c r="I33" s="46"/>
      <c r="J33" s="47" t="s">
        <v>49</v>
      </c>
      <c r="K33" s="48" t="str">
        <f>IF(J33&lt;&gt;"",IFERROR(INDEX(Operasyonlar!$H$3:$H$54,MATCH(J33,Operasyonlar!$B$3:$B$54,0),1),"!"),0)</f>
        <v>R2</v>
      </c>
      <c r="L33" s="49">
        <v>734</v>
      </c>
      <c r="M33" s="41" cm="1">
        <f t="array" ref="M33">IFERROR(((SUMPRODUCT((Operasyonlar!$B$3:$B$54=J33)*(Operasyonlar!$D$3:$D$54))*L33)/$AA$2)/$Z$2,"")</f>
        <v>0.37505644290123441</v>
      </c>
      <c r="N33" s="47" t="s">
        <v>53</v>
      </c>
      <c r="O33" s="39" t="str">
        <f>IF(N33&lt;&gt;"",IFERROR(INDEX(Operasyonlar!$H$3:$H$54,MATCH(N33,Operasyonlar!$B$3:$B$54,0),1),"!"),0)</f>
        <v>R2</v>
      </c>
      <c r="P33" s="49">
        <f>734-P32</f>
        <v>470</v>
      </c>
      <c r="Q33" s="41" cm="1">
        <f t="array" ref="Q33">IFERROR(((SUMPRODUCT((Operasyonlar!$B$3:$B$54=N33)*(Operasyonlar!$D$3:$D$54))*P33)/$AA$2)/$Z$2,"")</f>
        <v>0.36023813657407394</v>
      </c>
      <c r="R33" s="47"/>
      <c r="S33" s="39">
        <f>IF(R33&lt;&gt;"",IFERROR(INDEX(Operasyonlar!$H$3:$H$54,MATCH(R33,Operasyonlar!$B$3:$B$54,0),1),"!"),0)</f>
        <v>0</v>
      </c>
      <c r="T33" s="49"/>
      <c r="U33" s="41" cm="1">
        <f t="array" ref="U33">IFERROR(((SUMPRODUCT((Operasyonlar!$B$3:$B$54=R33)*(Operasyonlar!$D$3:$D$54))*T33)/$AA$2)/$Z$2,"")</f>
        <v>0</v>
      </c>
      <c r="V33" s="50">
        <f t="shared" si="0"/>
        <v>0.7352945794753083</v>
      </c>
      <c r="W33" s="42">
        <f t="shared" si="1"/>
        <v>0.73580555555555538</v>
      </c>
      <c r="X33" s="43">
        <f t="shared" si="2"/>
        <v>0.79944444444444429</v>
      </c>
    </row>
    <row r="34" spans="1:24" s="44" customFormat="1" ht="24" customHeight="1" x14ac:dyDescent="0.25">
      <c r="A34" s="45">
        <v>32</v>
      </c>
      <c r="B34" s="36" t="s">
        <v>112</v>
      </c>
      <c r="C34" s="46"/>
      <c r="D34" s="46"/>
      <c r="E34" s="46"/>
      <c r="F34" s="46">
        <v>2</v>
      </c>
      <c r="G34" s="46"/>
      <c r="H34" s="46"/>
      <c r="I34" s="46"/>
      <c r="J34" s="47" t="s">
        <v>50</v>
      </c>
      <c r="K34" s="48" t="str">
        <f>IF(J34&lt;&gt;"",IFERROR(INDEX(Operasyonlar!$H$3:$H$54,MATCH(J34,Operasyonlar!$B$3:$B$54,0),1),"!"),0)</f>
        <v>E2</v>
      </c>
      <c r="L34" s="49">
        <v>734</v>
      </c>
      <c r="M34" s="41" cm="1">
        <f t="array" ref="M34">IFERROR(((SUMPRODUCT((Operasyonlar!$B$3:$B$54=J34)*(Operasyonlar!$D$3:$D$54))*L34)/$AA$2)/$Z$2,"")</f>
        <v>0.62509407150205731</v>
      </c>
      <c r="N34" s="47"/>
      <c r="O34" s="39">
        <f>IF(N34&lt;&gt;"",IFERROR(INDEX(Operasyonlar!$H$3:$H$54,MATCH(N34,Operasyonlar!$B$3:$B$54,0),1),"!"),0)</f>
        <v>0</v>
      </c>
      <c r="P34" s="49"/>
      <c r="Q34" s="41" cm="1">
        <f t="array" ref="Q34">IFERROR(((SUMPRODUCT((Operasyonlar!$B$3:$B$54=N34)*(Operasyonlar!$D$3:$D$54))*P34)/$AA$2)/$Z$2,"")</f>
        <v>0</v>
      </c>
      <c r="R34" s="47"/>
      <c r="S34" s="39">
        <f>IF(R34&lt;&gt;"",IFERROR(INDEX(Operasyonlar!$H$3:$H$54,MATCH(R34,Operasyonlar!$B$3:$B$54,0),1),"!"),0)</f>
        <v>0</v>
      </c>
      <c r="T34" s="49"/>
      <c r="U34" s="41" cm="1">
        <f t="array" ref="U34">IFERROR(((SUMPRODUCT((Operasyonlar!$B$3:$B$54=R34)*(Operasyonlar!$D$3:$D$54))*T34)/$AA$2)/$Z$2,"")</f>
        <v>0</v>
      </c>
      <c r="V34" s="50">
        <f t="shared" si="0"/>
        <v>0.62509407150205731</v>
      </c>
      <c r="W34" s="42">
        <f t="shared" si="1"/>
        <v>0.73580555555555538</v>
      </c>
      <c r="X34" s="43">
        <f t="shared" si="2"/>
        <v>0.67962962962962958</v>
      </c>
    </row>
    <row r="35" spans="1:24" s="44" customFormat="1" ht="24" customHeight="1" x14ac:dyDescent="0.25">
      <c r="A35" s="45">
        <v>33</v>
      </c>
      <c r="B35" s="36" t="s">
        <v>113</v>
      </c>
      <c r="C35" s="46"/>
      <c r="D35" s="46">
        <v>3</v>
      </c>
      <c r="E35" s="46"/>
      <c r="F35" s="46"/>
      <c r="G35" s="46"/>
      <c r="H35" s="46"/>
      <c r="I35" s="46"/>
      <c r="J35" s="47" t="s">
        <v>51</v>
      </c>
      <c r="K35" s="48" t="str">
        <f>IF(J35&lt;&gt;"",IFERROR(INDEX(Operasyonlar!$H$3:$H$54,MATCH(J35,Operasyonlar!$B$3:$B$54,0),1),"!"),0)</f>
        <v>D2</v>
      </c>
      <c r="L35" s="49">
        <v>734</v>
      </c>
      <c r="M35" s="41" cm="1">
        <f t="array" ref="M35">IFERROR(((SUMPRODUCT((Operasyonlar!$B$3:$B$54=J35)*(Operasyonlar!$D$3:$D$54))*L35)/$AA$2)/$Z$2,"")</f>
        <v>0.62509407150205731</v>
      </c>
      <c r="N35" s="47"/>
      <c r="O35" s="39">
        <f>IF(N35&lt;&gt;"",IFERROR(INDEX(Operasyonlar!$H$3:$H$54,MATCH(N35,Operasyonlar!$B$3:$B$54,0),1),"!"),0)</f>
        <v>0</v>
      </c>
      <c r="P35" s="49"/>
      <c r="Q35" s="41" cm="1">
        <f t="array" ref="Q35">IFERROR(((SUMPRODUCT((Operasyonlar!$B$3:$B$54=N35)*(Operasyonlar!$D$3:$D$54))*P35)/$AA$2)/$Z$2,"")</f>
        <v>0</v>
      </c>
      <c r="R35" s="47"/>
      <c r="S35" s="39">
        <f>IF(R35&lt;&gt;"",IFERROR(INDEX(Operasyonlar!$H$3:$H$54,MATCH(R35,Operasyonlar!$B$3:$B$54,0),1),"!"),0)</f>
        <v>0</v>
      </c>
      <c r="T35" s="49"/>
      <c r="U35" s="41" cm="1">
        <f t="array" ref="U35">IFERROR(((SUMPRODUCT((Operasyonlar!$B$3:$B$54=R35)*(Operasyonlar!$D$3:$D$54))*T35)/$AA$2)/$Z$2,"")</f>
        <v>0</v>
      </c>
      <c r="V35" s="50">
        <f t="shared" si="0"/>
        <v>0.62509407150205731</v>
      </c>
      <c r="W35" s="42">
        <f t="shared" si="1"/>
        <v>0.73580555555555538</v>
      </c>
      <c r="X35" s="43">
        <f t="shared" si="2"/>
        <v>0.67962962962962958</v>
      </c>
    </row>
    <row r="36" spans="1:24" s="44" customFormat="1" ht="24" customHeight="1" x14ac:dyDescent="0.25">
      <c r="A36" s="45">
        <v>34</v>
      </c>
      <c r="B36" s="36" t="s">
        <v>114</v>
      </c>
      <c r="C36" s="46">
        <v>2</v>
      </c>
      <c r="D36" s="46">
        <v>2</v>
      </c>
      <c r="E36" s="46"/>
      <c r="F36" s="46"/>
      <c r="G36" s="46"/>
      <c r="H36" s="46"/>
      <c r="I36" s="46"/>
      <c r="J36" s="47" t="s">
        <v>52</v>
      </c>
      <c r="K36" s="48" t="str">
        <f>IF(J36&lt;&gt;"",IFERROR(INDEX(Operasyonlar!$H$3:$H$54,MATCH(J36,Operasyonlar!$B$3:$B$54,0),1),"!"),0)</f>
        <v>O2</v>
      </c>
      <c r="L36" s="49">
        <v>734</v>
      </c>
      <c r="M36" s="41" cm="1">
        <f t="array" ref="M36">IFERROR(((SUMPRODUCT((Operasyonlar!$B$3:$B$54=J36)*(Operasyonlar!$D$3:$D$54))*L36)/$AA$2)/$Z$2,"")</f>
        <v>0.50007525720164592</v>
      </c>
      <c r="N36" s="47" t="s">
        <v>64</v>
      </c>
      <c r="O36" s="39" t="str">
        <f>IF(N36&lt;&gt;"",IFERROR(INDEX(Operasyonlar!$H$3:$H$54,MATCH(N36,Operasyonlar!$B$3:$B$54,0),1),"!"),0)</f>
        <v>O1</v>
      </c>
      <c r="P36" s="49">
        <v>434</v>
      </c>
      <c r="Q36" s="41" cm="1">
        <f t="array" ref="Q36">IFERROR(((SUMPRODUCT((Operasyonlar!$B$3:$B$54=N36)*(Operasyonlar!$D$3:$D$54))*P36)/$AA$2)/$Z$2,"")</f>
        <v>0.22545967914094642</v>
      </c>
      <c r="R36" s="47"/>
      <c r="S36" s="39">
        <f>IF(R36&lt;&gt;"",IFERROR(INDEX(Operasyonlar!$H$3:$H$54,MATCH(R36,Operasyonlar!$B$3:$B$54,0),1),"!"),0)</f>
        <v>0</v>
      </c>
      <c r="T36" s="49"/>
      <c r="U36" s="41" cm="1">
        <f t="array" ref="U36">IFERROR(((SUMPRODUCT((Operasyonlar!$B$3:$B$54=R36)*(Operasyonlar!$D$3:$D$54))*T36)/$AA$2)/$Z$2,"")</f>
        <v>0</v>
      </c>
      <c r="V36" s="50">
        <f t="shared" si="0"/>
        <v>0.72553493634259236</v>
      </c>
      <c r="W36" s="42">
        <f t="shared" si="1"/>
        <v>0.73580555555555538</v>
      </c>
      <c r="X36" s="43">
        <f t="shared" si="2"/>
        <v>0.78883333333333328</v>
      </c>
    </row>
    <row r="37" spans="1:24" s="44" customFormat="1" ht="24" customHeight="1" x14ac:dyDescent="0.25">
      <c r="A37" s="45">
        <v>35</v>
      </c>
      <c r="B37" s="36" t="s">
        <v>115</v>
      </c>
      <c r="C37" s="46"/>
      <c r="D37" s="46">
        <v>2</v>
      </c>
      <c r="E37" s="46"/>
      <c r="F37" s="46"/>
      <c r="G37" s="46"/>
      <c r="H37" s="46"/>
      <c r="I37" s="46"/>
      <c r="J37" s="47" t="s">
        <v>54</v>
      </c>
      <c r="K37" s="48" t="str">
        <f>IF(J37&lt;&gt;"",IFERROR(INDEX(Operasyonlar!$H$3:$H$54,MATCH(J37,Operasyonlar!$B$3:$B$54,0),1),"!"),0)</f>
        <v>D1</v>
      </c>
      <c r="L37" s="49">
        <v>734</v>
      </c>
      <c r="M37" s="41" cm="1">
        <f t="array" ref="M37">IFERROR(((SUMPRODUCT((Operasyonlar!$B$3:$B$54=J37)*(Operasyonlar!$D$3:$D$54))*L37)/$AA$2)/$Z$2,"")</f>
        <v>0.37505644290123441</v>
      </c>
      <c r="N37" s="47" t="s">
        <v>56</v>
      </c>
      <c r="O37" s="39" t="str">
        <f>IF(N37&lt;&gt;"",IFERROR(INDEX(Operasyonlar!$H$3:$H$54,MATCH(N37,Operasyonlar!$B$3:$B$54,0),1),"!"),0)</f>
        <v>D3</v>
      </c>
      <c r="P37" s="49">
        <v>134</v>
      </c>
      <c r="Q37" s="41" cm="1">
        <f t="array" ref="Q37">IFERROR(((SUMPRODUCT((Operasyonlar!$B$3:$B$54=N37)*(Operasyonlar!$D$3:$D$54))*P37)/$AA$2)/$Z$2,"")</f>
        <v>0.31953037551440316</v>
      </c>
      <c r="R37" s="47"/>
      <c r="S37" s="39">
        <f>IF(R37&lt;&gt;"",IFERROR(INDEX(Operasyonlar!$H$3:$H$54,MATCH(R37,Operasyonlar!$B$3:$B$54,0),1),"!"),0)</f>
        <v>0</v>
      </c>
      <c r="T37" s="49"/>
      <c r="U37" s="41" cm="1">
        <f t="array" ref="U37">IFERROR(((SUMPRODUCT((Operasyonlar!$B$3:$B$54=R37)*(Operasyonlar!$D$3:$D$54))*T37)/$AA$2)/$Z$2,"")</f>
        <v>0</v>
      </c>
      <c r="V37" s="50">
        <f t="shared" si="0"/>
        <v>0.69458681841563763</v>
      </c>
      <c r="W37" s="42">
        <f t="shared" si="1"/>
        <v>0.73580555555555538</v>
      </c>
      <c r="X37" s="43">
        <f t="shared" si="2"/>
        <v>0.75518518518518518</v>
      </c>
    </row>
    <row r="38" spans="1:24" s="44" customFormat="1" ht="24" customHeight="1" x14ac:dyDescent="0.25">
      <c r="A38" s="45">
        <v>36</v>
      </c>
      <c r="B38" s="36" t="s">
        <v>116</v>
      </c>
      <c r="C38" s="46"/>
      <c r="D38" s="46">
        <v>3</v>
      </c>
      <c r="E38" s="46"/>
      <c r="F38" s="46"/>
      <c r="G38" s="46"/>
      <c r="H38" s="46"/>
      <c r="I38" s="46"/>
      <c r="J38" s="47" t="s">
        <v>55</v>
      </c>
      <c r="K38" s="48" t="str">
        <f>IF(J38&lt;&gt;"",IFERROR(INDEX(Operasyonlar!$H$3:$H$54,MATCH(J38,Operasyonlar!$B$3:$B$54,0),1),"!"),0)</f>
        <v>D2</v>
      </c>
      <c r="L38" s="49">
        <v>734</v>
      </c>
      <c r="M38" s="41" cm="1">
        <f t="array" ref="M38">IFERROR(((SUMPRODUCT((Operasyonlar!$B$3:$B$54=J38)*(Operasyonlar!$D$3:$D$54))*L38)/$AA$2)/$Z$2,"")</f>
        <v>0.68760347865226312</v>
      </c>
      <c r="N38" s="47"/>
      <c r="O38" s="39">
        <f>IF(N38&lt;&gt;"",IFERROR(INDEX(Operasyonlar!$H$3:$H$54,MATCH(N38,Operasyonlar!$B$3:$B$54,0),1),"!"),0)</f>
        <v>0</v>
      </c>
      <c r="P38" s="49"/>
      <c r="Q38" s="41" cm="1">
        <f t="array" ref="Q38">IFERROR(((SUMPRODUCT((Operasyonlar!$B$3:$B$54=N38)*(Operasyonlar!$D$3:$D$54))*P38)/$AA$2)/$Z$2,"")</f>
        <v>0</v>
      </c>
      <c r="R38" s="47"/>
      <c r="S38" s="39">
        <f>IF(R38&lt;&gt;"",IFERROR(INDEX(Operasyonlar!$H$3:$H$54,MATCH(R38,Operasyonlar!$B$3:$B$54,0),1),"!"),0)</f>
        <v>0</v>
      </c>
      <c r="T38" s="49"/>
      <c r="U38" s="41" cm="1">
        <f t="array" ref="U38">IFERROR(((SUMPRODUCT((Operasyonlar!$B$3:$B$54=R38)*(Operasyonlar!$D$3:$D$54))*T38)/$AA$2)/$Z$2,"")</f>
        <v>0</v>
      </c>
      <c r="V38" s="50">
        <f t="shared" si="0"/>
        <v>0.68760347865226312</v>
      </c>
      <c r="W38" s="42">
        <f t="shared" si="1"/>
        <v>0.73580555555555538</v>
      </c>
      <c r="X38" s="43">
        <f t="shared" si="2"/>
        <v>0.74759259259259259</v>
      </c>
    </row>
    <row r="39" spans="1:24" s="44" customFormat="1" ht="24" customHeight="1" x14ac:dyDescent="0.25">
      <c r="A39" s="45">
        <v>37</v>
      </c>
      <c r="B39" s="36" t="s">
        <v>117</v>
      </c>
      <c r="C39" s="46"/>
      <c r="D39" s="46">
        <v>3</v>
      </c>
      <c r="E39" s="46"/>
      <c r="F39" s="46"/>
      <c r="G39" s="46"/>
      <c r="H39" s="46"/>
      <c r="I39" s="46"/>
      <c r="J39" s="47" t="s">
        <v>56</v>
      </c>
      <c r="K39" s="48" t="str">
        <f>IF(J39&lt;&gt;"",IFERROR(INDEX(Operasyonlar!$H$3:$H$54,MATCH(J39,Operasyonlar!$B$3:$B$54,0),1),"!"),0)</f>
        <v>D3</v>
      </c>
      <c r="L39" s="49">
        <v>300</v>
      </c>
      <c r="M39" s="41" cm="1">
        <f t="array" ref="M39">IFERROR(((SUMPRODUCT((Operasyonlar!$B$3:$B$54=J39)*(Operasyonlar!$D$3:$D$54))*L39)/$AA$2)/$Z$2,"")</f>
        <v>0.71536651234567883</v>
      </c>
      <c r="N39" s="47"/>
      <c r="O39" s="39">
        <f>IF(N39&lt;&gt;"",IFERROR(INDEX(Operasyonlar!$H$3:$H$54,MATCH(N39,Operasyonlar!$B$3:$B$54,0),1),"!"),0)</f>
        <v>0</v>
      </c>
      <c r="P39" s="49"/>
      <c r="Q39" s="41" cm="1">
        <f t="array" ref="Q39">IFERROR(((SUMPRODUCT((Operasyonlar!$B$3:$B$54=N39)*(Operasyonlar!$D$3:$D$54))*P39)/$AA$2)/$Z$2,"")</f>
        <v>0</v>
      </c>
      <c r="R39" s="47"/>
      <c r="S39" s="39">
        <f>IF(R39&lt;&gt;"",IFERROR(INDEX(Operasyonlar!$H$3:$H$54,MATCH(R39,Operasyonlar!$B$3:$B$54,0),1),"!"),0)</f>
        <v>0</v>
      </c>
      <c r="T39" s="49"/>
      <c r="U39" s="41" cm="1">
        <f t="array" ref="U39">IFERROR(((SUMPRODUCT((Operasyonlar!$B$3:$B$54=R39)*(Operasyonlar!$D$3:$D$54))*T39)/$AA$2)/$Z$2,"")</f>
        <v>0</v>
      </c>
      <c r="V39" s="50">
        <f t="shared" si="0"/>
        <v>0.71536651234567883</v>
      </c>
      <c r="W39" s="42">
        <f t="shared" si="1"/>
        <v>0.73580555555555538</v>
      </c>
      <c r="X39" s="43">
        <f t="shared" si="2"/>
        <v>0.77777777777777779</v>
      </c>
    </row>
    <row r="40" spans="1:24" s="44" customFormat="1" ht="24" customHeight="1" x14ac:dyDescent="0.25">
      <c r="A40" s="45">
        <v>38</v>
      </c>
      <c r="B40" s="36" t="s">
        <v>118</v>
      </c>
      <c r="C40" s="46"/>
      <c r="D40" s="46">
        <v>3</v>
      </c>
      <c r="E40" s="46"/>
      <c r="F40" s="46"/>
      <c r="G40" s="46"/>
      <c r="H40" s="46"/>
      <c r="I40" s="46"/>
      <c r="J40" s="47" t="s">
        <v>56</v>
      </c>
      <c r="K40" s="48" t="str">
        <f>IF(J40&lt;&gt;"",IFERROR(INDEX(Operasyonlar!$H$3:$H$54,MATCH(J40,Operasyonlar!$B$3:$B$54,0),1),"!"),0)</f>
        <v>D3</v>
      </c>
      <c r="L40" s="49">
        <v>300</v>
      </c>
      <c r="M40" s="41" cm="1">
        <f t="array" ref="M40">IFERROR(((SUMPRODUCT((Operasyonlar!$B$3:$B$54=J40)*(Operasyonlar!$D$3:$D$54))*L40)/$AA$2)/$Z$2,"")</f>
        <v>0.71536651234567883</v>
      </c>
      <c r="N40" s="47"/>
      <c r="O40" s="39">
        <f>IF(N40&lt;&gt;"",IFERROR(INDEX(Operasyonlar!$H$3:$H$54,MATCH(N40,Operasyonlar!$B$3:$B$54,0),1),"!"),0)</f>
        <v>0</v>
      </c>
      <c r="P40" s="49"/>
      <c r="Q40" s="41" cm="1">
        <f t="array" ref="Q40">IFERROR(((SUMPRODUCT((Operasyonlar!$B$3:$B$54=N40)*(Operasyonlar!$D$3:$D$54))*P40)/$AA$2)/$Z$2,"")</f>
        <v>0</v>
      </c>
      <c r="R40" s="47"/>
      <c r="S40" s="39">
        <f>IF(R40&lt;&gt;"",IFERROR(INDEX(Operasyonlar!$H$3:$H$54,MATCH(R40,Operasyonlar!$B$3:$B$54,0),1),"!"),0)</f>
        <v>0</v>
      </c>
      <c r="T40" s="49"/>
      <c r="U40" s="41" cm="1">
        <f t="array" ref="U40">IFERROR(((SUMPRODUCT((Operasyonlar!$B$3:$B$54=R40)*(Operasyonlar!$D$3:$D$54))*T40)/$AA$2)/$Z$2,"")</f>
        <v>0</v>
      </c>
      <c r="V40" s="50">
        <f t="shared" si="0"/>
        <v>0.71536651234567883</v>
      </c>
      <c r="W40" s="42">
        <f t="shared" si="1"/>
        <v>0.73580555555555538</v>
      </c>
      <c r="X40" s="43">
        <f t="shared" si="2"/>
        <v>0.77777777777777779</v>
      </c>
    </row>
    <row r="41" spans="1:24" s="44" customFormat="1" ht="24" customHeight="1" x14ac:dyDescent="0.25">
      <c r="A41" s="45">
        <v>39</v>
      </c>
      <c r="B41" s="36" t="s">
        <v>119</v>
      </c>
      <c r="C41" s="46"/>
      <c r="D41" s="46">
        <v>2</v>
      </c>
      <c r="E41" s="46"/>
      <c r="F41" s="46"/>
      <c r="G41" s="46"/>
      <c r="H41" s="46"/>
      <c r="I41" s="46"/>
      <c r="J41" s="47" t="s">
        <v>57</v>
      </c>
      <c r="K41" s="48" t="str">
        <f>IF(J41&lt;&gt;"",IFERROR(INDEX(Operasyonlar!$H$3:$H$54,MATCH(J41,Operasyonlar!$B$3:$B$54,0),1),"!"),0)</f>
        <v>D2</v>
      </c>
      <c r="L41" s="49">
        <v>734</v>
      </c>
      <c r="M41" s="41" cm="1">
        <f t="array" ref="M41">IFERROR(((SUMPRODUCT((Operasyonlar!$B$3:$B$54=J41)*(Operasyonlar!$D$3:$D$54))*L41)/$AA$2)/$Z$2,"")</f>
        <v>0.68760347865226312</v>
      </c>
      <c r="N41" s="47"/>
      <c r="O41" s="39">
        <f>IF(N41&lt;&gt;"",IFERROR(INDEX(Operasyonlar!$H$3:$H$54,MATCH(N41,Operasyonlar!$B$3:$B$54,0),1),"!"),0)</f>
        <v>0</v>
      </c>
      <c r="P41" s="49"/>
      <c r="Q41" s="41" cm="1">
        <f t="array" ref="Q41">IFERROR(((SUMPRODUCT((Operasyonlar!$B$3:$B$54=N41)*(Operasyonlar!$D$3:$D$54))*P41)/$AA$2)/$Z$2,"")</f>
        <v>0</v>
      </c>
      <c r="R41" s="47"/>
      <c r="S41" s="39">
        <f>IF(R41&lt;&gt;"",IFERROR(INDEX(Operasyonlar!$H$3:$H$54,MATCH(R41,Operasyonlar!$B$3:$B$54,0),1),"!"),0)</f>
        <v>0</v>
      </c>
      <c r="T41" s="49"/>
      <c r="U41" s="41" cm="1">
        <f t="array" ref="U41">IFERROR(((SUMPRODUCT((Operasyonlar!$B$3:$B$54=R41)*(Operasyonlar!$D$3:$D$54))*T41)/$AA$2)/$Z$2,"")</f>
        <v>0</v>
      </c>
      <c r="V41" s="50">
        <f t="shared" si="0"/>
        <v>0.68760347865226312</v>
      </c>
      <c r="W41" s="42">
        <f t="shared" si="1"/>
        <v>0.73580555555555538</v>
      </c>
      <c r="X41" s="43">
        <f t="shared" si="2"/>
        <v>0.74759259259259259</v>
      </c>
    </row>
    <row r="42" spans="1:24" s="44" customFormat="1" ht="24" customHeight="1" x14ac:dyDescent="0.25">
      <c r="A42" s="45">
        <v>40</v>
      </c>
      <c r="B42" s="36" t="s">
        <v>120</v>
      </c>
      <c r="C42" s="46">
        <v>2</v>
      </c>
      <c r="D42" s="46">
        <v>1</v>
      </c>
      <c r="E42" s="46"/>
      <c r="F42" s="46"/>
      <c r="G42" s="46"/>
      <c r="H42" s="46"/>
      <c r="I42" s="46"/>
      <c r="J42" s="47" t="s">
        <v>58</v>
      </c>
      <c r="K42" s="48" t="str">
        <f>IF(J42&lt;&gt;"",IFERROR(INDEX(Operasyonlar!$H$3:$H$54,MATCH(J42,Operasyonlar!$B$3:$B$54,0),1),"!"),0)</f>
        <v>D1</v>
      </c>
      <c r="L42" s="49">
        <v>734</v>
      </c>
      <c r="M42" s="41" cm="1">
        <f t="array" ref="M42">IFERROR(((SUMPRODUCT((Operasyonlar!$B$3:$B$54=J42)*(Operasyonlar!$D$3:$D$54))*L42)/$AA$2)/$Z$2,"")</f>
        <v>0.41256208719135784</v>
      </c>
      <c r="N42" s="47" t="s">
        <v>64</v>
      </c>
      <c r="O42" s="39" t="str">
        <f>IF(N42&lt;&gt;"",IFERROR(INDEX(Operasyonlar!$H$3:$H$54,MATCH(N42,Operasyonlar!$B$3:$B$54,0),1),"!"),0)</f>
        <v>O1</v>
      </c>
      <c r="P42" s="49">
        <v>300</v>
      </c>
      <c r="Q42" s="41" cm="1">
        <f t="array" ref="Q42">IFERROR(((SUMPRODUCT((Operasyonlar!$B$3:$B$54=N42)*(Operasyonlar!$D$3:$D$54))*P42)/$AA$2)/$Z$2,"")</f>
        <v>0.15584770447530857</v>
      </c>
      <c r="R42" s="47" t="s">
        <v>66</v>
      </c>
      <c r="S42" s="39" t="str">
        <f>IF(R42&lt;&gt;"",IFERROR(INDEX(Operasyonlar!$H$3:$H$54,MATCH(R42,Operasyonlar!$B$3:$B$54,0),1),"!"),0)</f>
        <v>O1</v>
      </c>
      <c r="T42" s="49">
        <v>200</v>
      </c>
      <c r="U42" s="41" cm="1">
        <f t="array" ref="U42">IFERROR(((SUMPRODUCT((Operasyonlar!$B$3:$B$54=R42)*(Operasyonlar!$D$3:$D$54))*T42)/$AA$2)/$Z$2,"")</f>
        <v>0.11241473765432095</v>
      </c>
      <c r="V42" s="50">
        <f t="shared" si="0"/>
        <v>0.68082452932098736</v>
      </c>
      <c r="W42" s="42">
        <f t="shared" si="1"/>
        <v>0.73580555555555538</v>
      </c>
      <c r="X42" s="43">
        <f t="shared" si="2"/>
        <v>0.74022222222222211</v>
      </c>
    </row>
    <row r="43" spans="1:24" s="44" customFormat="1" ht="24" customHeight="1" x14ac:dyDescent="0.25">
      <c r="A43" s="45">
        <v>41</v>
      </c>
      <c r="B43" s="36" t="s">
        <v>121</v>
      </c>
      <c r="C43" s="46"/>
      <c r="D43" s="46">
        <v>2</v>
      </c>
      <c r="E43" s="46"/>
      <c r="F43" s="46"/>
      <c r="G43" s="46"/>
      <c r="H43" s="46"/>
      <c r="I43" s="46"/>
      <c r="J43" s="47" t="s">
        <v>59</v>
      </c>
      <c r="K43" s="48" t="str">
        <f>IF(J43&lt;&gt;"",IFERROR(INDEX(Operasyonlar!$H$3:$H$54,MATCH(J43,Operasyonlar!$B$3:$B$54,0),1),"!"),0)</f>
        <v>D2</v>
      </c>
      <c r="L43" s="49">
        <v>734</v>
      </c>
      <c r="M43" s="41" cm="1">
        <f t="array" ref="M43">IFERROR(((SUMPRODUCT((Operasyonlar!$B$3:$B$54=J43)*(Operasyonlar!$D$3:$D$54))*L43)/$AA$2)/$Z$2,"")</f>
        <v>0.56258466435185173</v>
      </c>
      <c r="N43" s="47" t="s">
        <v>63</v>
      </c>
      <c r="O43" s="39" t="str">
        <f>IF(N43&lt;&gt;"",IFERROR(INDEX(Operasyonlar!$H$3:$H$54,MATCH(N43,Operasyonlar!$B$3:$B$54,0),1),"!"),0)</f>
        <v>E2</v>
      </c>
      <c r="P43" s="49">
        <v>250</v>
      </c>
      <c r="Q43" s="41" cm="1">
        <f t="array" ref="Q43">IFERROR(((SUMPRODUCT((Operasyonlar!$B$3:$B$54=N43)*(Operasyonlar!$D$3:$D$54))*P43)/$AA$2)/$Z$2,"")</f>
        <v>0.17032536008230448</v>
      </c>
      <c r="R43" s="47"/>
      <c r="S43" s="39">
        <f>IF(R43&lt;&gt;"",IFERROR(INDEX(Operasyonlar!$H$3:$H$54,MATCH(R43,Operasyonlar!$B$3:$B$54,0),1),"!"),0)</f>
        <v>0</v>
      </c>
      <c r="T43" s="49"/>
      <c r="U43" s="41" cm="1">
        <f t="array" ref="U43">IFERROR(((SUMPRODUCT((Operasyonlar!$B$3:$B$54=R43)*(Operasyonlar!$D$3:$D$54))*T43)/$AA$2)/$Z$2,"")</f>
        <v>0</v>
      </c>
      <c r="V43" s="50">
        <f t="shared" si="0"/>
        <v>0.7329100244341562</v>
      </c>
      <c r="W43" s="42">
        <f t="shared" si="1"/>
        <v>0.73580555555555538</v>
      </c>
      <c r="X43" s="43">
        <f t="shared" si="2"/>
        <v>0.79685185185185192</v>
      </c>
    </row>
    <row r="44" spans="1:24" s="44" customFormat="1" ht="24" customHeight="1" x14ac:dyDescent="0.25">
      <c r="A44" s="45">
        <v>42</v>
      </c>
      <c r="B44" s="36" t="s">
        <v>122</v>
      </c>
      <c r="C44" s="46"/>
      <c r="D44" s="46">
        <v>2</v>
      </c>
      <c r="E44" s="46"/>
      <c r="F44" s="46"/>
      <c r="G44" s="46"/>
      <c r="H44" s="46"/>
      <c r="I44" s="46"/>
      <c r="J44" s="47" t="s">
        <v>60</v>
      </c>
      <c r="K44" s="48" t="str">
        <f>IF(J44&lt;&gt;"",IFERROR(INDEX(Operasyonlar!$H$3:$H$54,MATCH(J44,Operasyonlar!$B$3:$B$54,0),1),"!"),0)</f>
        <v>D2</v>
      </c>
      <c r="L44" s="49">
        <v>734</v>
      </c>
      <c r="M44" s="41" cm="1">
        <f t="array" ref="M44">IFERROR(((SUMPRODUCT((Operasyonlar!$B$3:$B$54=J44)*(Operasyonlar!$D$3:$D$54))*L44)/$AA$2)/$Z$2,"")</f>
        <v>0.7251091229423865</v>
      </c>
      <c r="N44" s="47"/>
      <c r="O44" s="39">
        <f>IF(N44&lt;&gt;"",IFERROR(INDEX(Operasyonlar!$H$3:$H$54,MATCH(N44,Operasyonlar!$B$3:$B$54,0),1),"!"),0)</f>
        <v>0</v>
      </c>
      <c r="P44" s="49"/>
      <c r="Q44" s="41" cm="1">
        <f t="array" ref="Q44">IFERROR(((SUMPRODUCT((Operasyonlar!$B$3:$B$54=N44)*(Operasyonlar!$D$3:$D$54))*P44)/$AA$2)/$Z$2,"")</f>
        <v>0</v>
      </c>
      <c r="R44" s="47"/>
      <c r="S44" s="39">
        <f>IF(R44&lt;&gt;"",IFERROR(INDEX(Operasyonlar!$H$3:$H$54,MATCH(R44,Operasyonlar!$B$3:$B$54,0),1),"!"),0)</f>
        <v>0</v>
      </c>
      <c r="T44" s="49"/>
      <c r="U44" s="41" cm="1">
        <f t="array" ref="U44">IFERROR(((SUMPRODUCT((Operasyonlar!$B$3:$B$54=R44)*(Operasyonlar!$D$3:$D$54))*T44)/$AA$2)/$Z$2,"")</f>
        <v>0</v>
      </c>
      <c r="V44" s="50">
        <f t="shared" si="0"/>
        <v>0.7251091229423865</v>
      </c>
      <c r="W44" s="42">
        <f t="shared" si="1"/>
        <v>0.73580555555555538</v>
      </c>
      <c r="X44" s="43">
        <f t="shared" si="2"/>
        <v>0.78837037037037028</v>
      </c>
    </row>
    <row r="45" spans="1:24" s="44" customFormat="1" ht="24" customHeight="1" x14ac:dyDescent="0.25">
      <c r="A45" s="45">
        <v>43</v>
      </c>
      <c r="B45" s="36" t="s">
        <v>123</v>
      </c>
      <c r="C45" s="46">
        <v>2</v>
      </c>
      <c r="D45" s="46">
        <v>2</v>
      </c>
      <c r="E45" s="46"/>
      <c r="F45" s="46"/>
      <c r="G45" s="46"/>
      <c r="H45" s="46"/>
      <c r="I45" s="46"/>
      <c r="J45" s="47" t="s">
        <v>61</v>
      </c>
      <c r="K45" s="48" t="str">
        <f>IF(J45&lt;&gt;"",IFERROR(INDEX(Operasyonlar!$H$3:$H$54,MATCH(J45,Operasyonlar!$B$3:$B$54,0),1),"!"),0)</f>
        <v>D1</v>
      </c>
      <c r="L45" s="49">
        <v>734</v>
      </c>
      <c r="M45" s="41" cm="1">
        <f t="array" ref="M45">IFERROR(((SUMPRODUCT((Operasyonlar!$B$3:$B$54=J45)*(Operasyonlar!$D$3:$D$54))*L45)/$AA$2)/$Z$2,"")</f>
        <v>0.57008579320987629</v>
      </c>
      <c r="N45" s="47" t="s">
        <v>63</v>
      </c>
      <c r="O45" s="39" t="str">
        <f>IF(N45&lt;&gt;"",IFERROR(INDEX(Operasyonlar!$H$3:$H$54,MATCH(N45,Operasyonlar!$B$3:$B$54,0),1),"!"),0)</f>
        <v>E2</v>
      </c>
      <c r="P45" s="49">
        <v>234</v>
      </c>
      <c r="Q45" s="41" cm="1">
        <f t="array" ref="Q45">IFERROR(((SUMPRODUCT((Operasyonlar!$B$3:$B$54=N45)*(Operasyonlar!$D$3:$D$54))*P45)/$AA$2)/$Z$2,"")</f>
        <v>0.15942453703703702</v>
      </c>
      <c r="R45" s="47"/>
      <c r="S45" s="39">
        <f>IF(R45&lt;&gt;"",IFERROR(INDEX(Operasyonlar!$H$3:$H$54,MATCH(R45,Operasyonlar!$B$3:$B$54,0),1),"!"),0)</f>
        <v>0</v>
      </c>
      <c r="T45" s="49"/>
      <c r="U45" s="41" cm="1">
        <f t="array" ref="U45">IFERROR(((SUMPRODUCT((Operasyonlar!$B$3:$B$54=R45)*(Operasyonlar!$D$3:$D$54))*T45)/$AA$2)/$Z$2,"")</f>
        <v>0</v>
      </c>
      <c r="V45" s="50">
        <f t="shared" si="0"/>
        <v>0.72951033024691325</v>
      </c>
      <c r="W45" s="42">
        <f t="shared" si="1"/>
        <v>0.73580555555555538</v>
      </c>
      <c r="X45" s="43">
        <f t="shared" si="2"/>
        <v>0.79315555555555539</v>
      </c>
    </row>
    <row r="46" spans="1:24" s="44" customFormat="1" ht="24" customHeight="1" x14ac:dyDescent="0.25">
      <c r="A46" s="45">
        <v>44</v>
      </c>
      <c r="B46" s="36" t="s">
        <v>124</v>
      </c>
      <c r="C46" s="46"/>
      <c r="D46" s="46">
        <v>2</v>
      </c>
      <c r="E46" s="46"/>
      <c r="F46" s="46"/>
      <c r="G46" s="46"/>
      <c r="H46" s="46"/>
      <c r="I46" s="46"/>
      <c r="J46" s="47" t="s">
        <v>62</v>
      </c>
      <c r="K46" s="48" t="str">
        <f>IF(J46&lt;&gt;"",IFERROR(INDEX(Operasyonlar!$H$3:$H$54,MATCH(J46,Operasyonlar!$B$3:$B$54,0),1),"!"),0)</f>
        <v>D1</v>
      </c>
      <c r="L46" s="49">
        <v>734</v>
      </c>
      <c r="M46" s="41" cm="1">
        <f t="array" ref="M46">IFERROR(((SUMPRODUCT((Operasyonlar!$B$3:$B$54=J46)*(Operasyonlar!$D$3:$D$54))*L46)/$AA$2)/$Z$2,"")</f>
        <v>0.73761100437242777</v>
      </c>
      <c r="N46" s="47"/>
      <c r="O46" s="39">
        <f>IF(N46&lt;&gt;"",IFERROR(INDEX(Operasyonlar!$H$3:$H$54,MATCH(N46,Operasyonlar!$B$3:$B$54,0),1),"!"),0)</f>
        <v>0</v>
      </c>
      <c r="P46" s="49"/>
      <c r="Q46" s="41" cm="1">
        <f t="array" ref="Q46">IFERROR(((SUMPRODUCT((Operasyonlar!$B$3:$B$54=N46)*(Operasyonlar!$D$3:$D$54))*P46)/$AA$2)/$Z$2,"")</f>
        <v>0</v>
      </c>
      <c r="R46" s="47"/>
      <c r="S46" s="39">
        <f>IF(R46&lt;&gt;"",IFERROR(INDEX(Operasyonlar!$H$3:$H$54,MATCH(R46,Operasyonlar!$B$3:$B$54,0),1),"!"),0)</f>
        <v>0</v>
      </c>
      <c r="T46" s="49"/>
      <c r="U46" s="41" cm="1">
        <f t="array" ref="U46">IFERROR(((SUMPRODUCT((Operasyonlar!$B$3:$B$54=R46)*(Operasyonlar!$D$3:$D$54))*T46)/$AA$2)/$Z$2,"")</f>
        <v>0</v>
      </c>
      <c r="V46" s="50">
        <f t="shared" si="0"/>
        <v>0.73761100437242777</v>
      </c>
      <c r="W46" s="42">
        <f t="shared" si="1"/>
        <v>0.73580555555555538</v>
      </c>
      <c r="X46" s="43">
        <f t="shared" si="2"/>
        <v>0.80196296296296288</v>
      </c>
    </row>
    <row r="47" spans="1:24" s="44" customFormat="1" ht="24" customHeight="1" x14ac:dyDescent="0.25">
      <c r="A47" s="45">
        <v>45</v>
      </c>
      <c r="B47" s="36" t="s">
        <v>125</v>
      </c>
      <c r="C47" s="46">
        <v>3</v>
      </c>
      <c r="D47" s="46"/>
      <c r="E47" s="46"/>
      <c r="F47" s="46"/>
      <c r="G47" s="46"/>
      <c r="H47" s="46"/>
      <c r="I47" s="46"/>
      <c r="J47" s="47" t="s">
        <v>65</v>
      </c>
      <c r="K47" s="48" t="str">
        <f>IF(J47&lt;&gt;"",IFERROR(INDEX(Operasyonlar!$H$3:$H$54,MATCH(J47,Operasyonlar!$B$3:$B$54,0),1),"!"),0)</f>
        <v>O1</v>
      </c>
      <c r="L47" s="49">
        <v>734</v>
      </c>
      <c r="M47" s="41" cm="1">
        <f t="array" ref="M47">IFERROR(((SUMPRODUCT((Operasyonlar!$B$3:$B$54=J47)*(Operasyonlar!$D$3:$D$54))*L47)/$AA$2)/$Z$2,"")</f>
        <v>0.37505644290123441</v>
      </c>
      <c r="N47" s="47" t="s">
        <v>66</v>
      </c>
      <c r="O47" s="39" t="str">
        <f>IF(N47&lt;&gt;"",IFERROR(INDEX(Operasyonlar!$H$3:$H$54,MATCH(N47,Operasyonlar!$B$3:$B$54,0),1),"!"),0)</f>
        <v>O1</v>
      </c>
      <c r="P47" s="49">
        <v>534</v>
      </c>
      <c r="Q47" s="41" cm="1">
        <f t="array" ref="Q47">IFERROR(((SUMPRODUCT((Operasyonlar!$B$3:$B$54=N47)*(Operasyonlar!$D$3:$D$54))*P47)/$AA$2)/$Z$2,"")</f>
        <v>0.30014734953703692</v>
      </c>
      <c r="R47" s="47"/>
      <c r="S47" s="39">
        <f>IF(R47&lt;&gt;"",IFERROR(INDEX(Operasyonlar!$H$3:$H$54,MATCH(R47,Operasyonlar!$B$3:$B$54,0),1),"!"),0)</f>
        <v>0</v>
      </c>
      <c r="T47" s="49"/>
      <c r="U47" s="41" cm="1">
        <f t="array" ref="U47">IFERROR(((SUMPRODUCT((Operasyonlar!$B$3:$B$54=R47)*(Operasyonlar!$D$3:$D$54))*T47)/$AA$2)/$Z$2,"")</f>
        <v>0</v>
      </c>
      <c r="V47" s="50">
        <f t="shared" si="0"/>
        <v>0.67520379243827133</v>
      </c>
      <c r="W47" s="42">
        <f t="shared" si="1"/>
        <v>0.73580555555555538</v>
      </c>
      <c r="X47" s="43">
        <f t="shared" si="2"/>
        <v>0.73411111111111105</v>
      </c>
    </row>
    <row r="48" spans="1:24" s="44" customFormat="1" ht="24" customHeight="1" x14ac:dyDescent="0.25">
      <c r="A48" s="45">
        <v>46</v>
      </c>
      <c r="B48" s="36" t="s">
        <v>126</v>
      </c>
      <c r="C48" s="46"/>
      <c r="D48" s="46"/>
      <c r="E48" s="46"/>
      <c r="F48" s="46"/>
      <c r="G48" s="46">
        <v>3</v>
      </c>
      <c r="H48" s="46"/>
      <c r="I48" s="46"/>
      <c r="J48" s="47" t="s">
        <v>67</v>
      </c>
      <c r="K48" s="48" t="str">
        <f>IF(J48&lt;&gt;"",IFERROR(INDEX(Operasyonlar!$H$3:$H$54,MATCH(J48,Operasyonlar!$B$3:$B$54,0),1),"!"),0)</f>
        <v>Ü1</v>
      </c>
      <c r="L48" s="49">
        <v>734</v>
      </c>
      <c r="M48" s="41" cm="1">
        <f t="array" ref="M48">IFERROR(((SUMPRODUCT((Operasyonlar!$B$3:$B$54=J48)*(Operasyonlar!$D$3:$D$54))*L48)/$AA$2)/$Z$2,"")</f>
        <v>0.37505644290123441</v>
      </c>
      <c r="N48" s="47" t="s">
        <v>68</v>
      </c>
      <c r="O48" s="39" t="str">
        <f>IF(N48&lt;&gt;"",IFERROR(INDEX(Operasyonlar!$H$3:$H$54,MATCH(N48,Operasyonlar!$B$3:$B$54,0),1),"!"),0)</f>
        <v>Ü2</v>
      </c>
      <c r="P48" s="49">
        <v>734</v>
      </c>
      <c r="Q48" s="41" cm="1">
        <f t="array" ref="Q48">IFERROR(((SUMPRODUCT((Operasyonlar!$B$3:$B$54=N48)*(Operasyonlar!$D$3:$D$54))*P48)/$AA$2)/$Z$2,"")</f>
        <v>0.31254703575102866</v>
      </c>
      <c r="R48" s="47" t="s">
        <v>69</v>
      </c>
      <c r="S48" s="39" t="str">
        <f>IF(R48&lt;&gt;"",IFERROR(INDEX(Operasyonlar!$H$3:$H$54,MATCH(R48,Operasyonlar!$B$3:$B$54,0),1),"!"),0)</f>
        <v>Ü2</v>
      </c>
      <c r="T48" s="49">
        <v>734</v>
      </c>
      <c r="U48" s="41" cm="1">
        <f t="array" ref="U48">IFERROR(((SUMPRODUCT((Operasyonlar!$B$3:$B$54=R48)*(Operasyonlar!$D$3:$D$54))*T48)/$AA$2)/$Z$2,"")</f>
        <v>0.37505644290123441</v>
      </c>
      <c r="V48" s="50">
        <f t="shared" si="0"/>
        <v>1.0626599215534975</v>
      </c>
      <c r="W48" s="42">
        <f t="shared" si="1"/>
        <v>0.73580555555555538</v>
      </c>
      <c r="X48" s="43">
        <f t="shared" si="2"/>
        <v>1.1553703703703702</v>
      </c>
    </row>
  </sheetData>
  <mergeCells count="18">
    <mergeCell ref="S1:S2"/>
    <mergeCell ref="T1:T2"/>
    <mergeCell ref="U1:U2"/>
    <mergeCell ref="V1:V2"/>
    <mergeCell ref="W1:W2"/>
    <mergeCell ref="X1:X2"/>
    <mergeCell ref="M1:M2"/>
    <mergeCell ref="N1:N2"/>
    <mergeCell ref="O1:O2"/>
    <mergeCell ref="P1:P2"/>
    <mergeCell ref="Q1:Q2"/>
    <mergeCell ref="R1:R2"/>
    <mergeCell ref="A1:A2"/>
    <mergeCell ref="B1:B2"/>
    <mergeCell ref="C1:I1"/>
    <mergeCell ref="J1:J2"/>
    <mergeCell ref="K1:K2"/>
    <mergeCell ref="L1:L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Operasyonlar</vt:lpstr>
      <vt:lpstr>Personeller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Kalınöz</dc:creator>
  <cp:lastModifiedBy>Serkan Kalınöz</cp:lastModifiedBy>
  <dcterms:created xsi:type="dcterms:W3CDTF">2020-12-21T14:33:59Z</dcterms:created>
  <dcterms:modified xsi:type="dcterms:W3CDTF">2020-12-22T07:17:24Z</dcterms:modified>
</cp:coreProperties>
</file>