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filterPrivacy="1"/>
  <xr:revisionPtr revIDLastSave="0" documentId="13_ncr:1_{0CFA2CEA-6186-FA4A-B877-1628A6B05397}" xr6:coauthVersionLast="47" xr6:coauthVersionMax="47" xr10:uidLastSave="{00000000-0000-0000-0000-000000000000}"/>
  <bookViews>
    <workbookView xWindow="700" yWindow="740" windowWidth="28700" windowHeight="18380" xr2:uid="{00000000-000D-0000-FFFF-FFFF00000000}"/>
  </bookViews>
  <sheets>
    <sheet name="Hanta vs. All Controls" sheetId="2" r:id="rId1"/>
    <sheet name="Hanta vs. Virus-infected Contr.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4" i="4" l="1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B53" i="4"/>
  <c r="B54" i="4"/>
  <c r="AP297" i="2"/>
  <c r="AO297" i="2"/>
  <c r="AN297" i="2"/>
  <c r="AM297" i="2"/>
  <c r="AL297" i="2"/>
  <c r="AK297" i="2"/>
  <c r="AJ297" i="2"/>
  <c r="AI297" i="2"/>
  <c r="AH297" i="2"/>
  <c r="AG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L297" i="2"/>
  <c r="K297" i="2"/>
  <c r="I297" i="2"/>
  <c r="H297" i="2"/>
  <c r="G297" i="2"/>
  <c r="F297" i="2"/>
  <c r="E297" i="2"/>
  <c r="D297" i="2"/>
  <c r="AP296" i="2"/>
  <c r="AO296" i="2"/>
  <c r="AN296" i="2"/>
  <c r="AM296" i="2"/>
  <c r="AL296" i="2"/>
  <c r="AK296" i="2"/>
  <c r="AJ296" i="2"/>
  <c r="AI296" i="2"/>
  <c r="AH296" i="2"/>
  <c r="AG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L296" i="2"/>
  <c r="K296" i="2"/>
  <c r="I296" i="2"/>
  <c r="H296" i="2"/>
  <c r="G296" i="2"/>
  <c r="F296" i="2"/>
  <c r="E296" i="2"/>
  <c r="D296" i="2"/>
  <c r="C297" i="2"/>
  <c r="C296" i="2"/>
  <c r="I295" i="2"/>
  <c r="H295" i="2"/>
  <c r="G295" i="2"/>
  <c r="F295" i="2"/>
  <c r="E295" i="2"/>
  <c r="D295" i="2"/>
  <c r="C295" i="2"/>
  <c r="AP295" i="2"/>
  <c r="AO295" i="2"/>
  <c r="AN295" i="2"/>
  <c r="AM295" i="2"/>
  <c r="AL295" i="2"/>
  <c r="AK295" i="2"/>
  <c r="AJ295" i="2"/>
  <c r="AI295" i="2"/>
  <c r="AH295" i="2"/>
  <c r="AG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L295" i="2"/>
  <c r="K295" i="2"/>
  <c r="L51" i="4" l="1"/>
  <c r="I51" i="4" s="1"/>
  <c r="L50" i="4"/>
  <c r="I50" i="4" s="1"/>
  <c r="L49" i="4"/>
  <c r="I49" i="4" s="1"/>
  <c r="L48" i="4"/>
  <c r="I48" i="4" s="1"/>
  <c r="L47" i="4"/>
  <c r="I47" i="4" s="1"/>
  <c r="L46" i="4"/>
  <c r="I46" i="4" s="1"/>
  <c r="L45" i="4"/>
  <c r="I45" i="4" s="1"/>
  <c r="L44" i="4"/>
  <c r="I44" i="4" s="1"/>
  <c r="L43" i="4"/>
  <c r="I43" i="4" s="1"/>
  <c r="L42" i="4"/>
  <c r="I42" i="4" s="1"/>
  <c r="L41" i="4"/>
  <c r="I41" i="4" s="1"/>
  <c r="L40" i="4"/>
  <c r="I40" i="4" s="1"/>
  <c r="L39" i="4"/>
  <c r="I39" i="4" s="1"/>
  <c r="L38" i="4"/>
  <c r="I38" i="4" s="1"/>
  <c r="L37" i="4"/>
  <c r="I37" i="4" s="1"/>
  <c r="L36" i="4"/>
  <c r="I36" i="4" s="1"/>
  <c r="L35" i="4"/>
  <c r="I35" i="4" s="1"/>
  <c r="L34" i="4"/>
  <c r="I34" i="4" s="1"/>
  <c r="L33" i="4"/>
  <c r="I33" i="4" s="1"/>
  <c r="L32" i="4"/>
  <c r="I32" i="4" s="1"/>
  <c r="L31" i="4"/>
  <c r="I31" i="4" s="1"/>
  <c r="L30" i="4"/>
  <c r="I30" i="4" s="1"/>
  <c r="L29" i="4"/>
  <c r="I29" i="4" s="1"/>
  <c r="L28" i="4"/>
  <c r="I28" i="4" s="1"/>
  <c r="L27" i="4"/>
  <c r="I27" i="4" s="1"/>
  <c r="L26" i="4"/>
  <c r="I26" i="4" s="1"/>
  <c r="L25" i="4"/>
  <c r="I25" i="4" s="1"/>
  <c r="L24" i="4"/>
  <c r="I24" i="4" s="1"/>
  <c r="L23" i="4"/>
  <c r="I23" i="4" s="1"/>
  <c r="L22" i="4"/>
  <c r="I22" i="4" s="1"/>
  <c r="L21" i="4"/>
  <c r="I21" i="4" s="1"/>
  <c r="L20" i="4"/>
  <c r="I20" i="4" s="1"/>
  <c r="L19" i="4"/>
  <c r="I19" i="4" s="1"/>
  <c r="L18" i="4"/>
  <c r="I18" i="4" s="1"/>
  <c r="L17" i="4"/>
  <c r="I17" i="4" s="1"/>
  <c r="L16" i="4"/>
  <c r="I16" i="4" s="1"/>
  <c r="L15" i="4"/>
  <c r="I15" i="4" s="1"/>
  <c r="L14" i="4"/>
  <c r="I14" i="4" s="1"/>
  <c r="L13" i="4"/>
  <c r="I13" i="4" s="1"/>
  <c r="L12" i="4"/>
  <c r="I12" i="4" s="1"/>
  <c r="L11" i="4"/>
  <c r="I11" i="4" s="1"/>
  <c r="L10" i="4"/>
  <c r="I10" i="4" s="1"/>
  <c r="L9" i="4"/>
  <c r="I9" i="4" s="1"/>
  <c r="L8" i="4"/>
  <c r="I8" i="4" s="1"/>
  <c r="L7" i="4"/>
  <c r="I7" i="4" s="1"/>
  <c r="L6" i="4"/>
  <c r="I6" i="4" s="1"/>
  <c r="L5" i="4"/>
  <c r="I5" i="4" s="1"/>
  <c r="L4" i="4"/>
  <c r="I4" i="4" s="1"/>
  <c r="L3" i="4"/>
  <c r="L2" i="4"/>
  <c r="I2" i="4" s="1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2" i="2"/>
  <c r="AA3" i="2"/>
  <c r="M5" i="2"/>
  <c r="M294" i="2"/>
  <c r="M293" i="2"/>
  <c r="M292" i="2"/>
  <c r="AF292" i="2" s="1"/>
  <c r="M291" i="2"/>
  <c r="AF291" i="2" s="1"/>
  <c r="M290" i="2"/>
  <c r="AF290" i="2" s="1"/>
  <c r="M289" i="2"/>
  <c r="AF289" i="2" s="1"/>
  <c r="M288" i="2"/>
  <c r="AF288" i="2" s="1"/>
  <c r="M287" i="2"/>
  <c r="AF287" i="2" s="1"/>
  <c r="M286" i="2"/>
  <c r="M285" i="2"/>
  <c r="M284" i="2"/>
  <c r="AF284" i="2" s="1"/>
  <c r="M283" i="2"/>
  <c r="M282" i="2"/>
  <c r="AF282" i="2" s="1"/>
  <c r="M281" i="2"/>
  <c r="AF281" i="2" s="1"/>
  <c r="M280" i="2"/>
  <c r="AF280" i="2" s="1"/>
  <c r="M279" i="2"/>
  <c r="AF279" i="2" s="1"/>
  <c r="M278" i="2"/>
  <c r="M277" i="2"/>
  <c r="M276" i="2"/>
  <c r="M275" i="2"/>
  <c r="AF275" i="2" s="1"/>
  <c r="M274" i="2"/>
  <c r="M273" i="2"/>
  <c r="AF273" i="2" s="1"/>
  <c r="M272" i="2"/>
  <c r="M271" i="2"/>
  <c r="AF271" i="2" s="1"/>
  <c r="M270" i="2"/>
  <c r="M269" i="2"/>
  <c r="AF269" i="2" s="1"/>
  <c r="M268" i="2"/>
  <c r="AF268" i="2" s="1"/>
  <c r="M267" i="2"/>
  <c r="AF267" i="2" s="1"/>
  <c r="M266" i="2"/>
  <c r="AF266" i="2" s="1"/>
  <c r="M265" i="2"/>
  <c r="M264" i="2"/>
  <c r="AF264" i="2" s="1"/>
  <c r="M263" i="2"/>
  <c r="AF263" i="2" s="1"/>
  <c r="M262" i="2"/>
  <c r="M261" i="2"/>
  <c r="AF261" i="2" s="1"/>
  <c r="M260" i="2"/>
  <c r="AF260" i="2" s="1"/>
  <c r="M259" i="2"/>
  <c r="M258" i="2"/>
  <c r="AF258" i="2" s="1"/>
  <c r="M257" i="2"/>
  <c r="AF257" i="2" s="1"/>
  <c r="M256" i="2"/>
  <c r="M255" i="2"/>
  <c r="AF255" i="2" s="1"/>
  <c r="M254" i="2"/>
  <c r="M253" i="2"/>
  <c r="AF253" i="2" s="1"/>
  <c r="M252" i="2"/>
  <c r="AF252" i="2" s="1"/>
  <c r="M251" i="2"/>
  <c r="M250" i="2"/>
  <c r="AF250" i="2" s="1"/>
  <c r="M249" i="2"/>
  <c r="AF249" i="2" s="1"/>
  <c r="M248" i="2"/>
  <c r="M247" i="2"/>
  <c r="M246" i="2"/>
  <c r="AF246" i="2" s="1"/>
  <c r="M245" i="2"/>
  <c r="M244" i="2"/>
  <c r="AF244" i="2" s="1"/>
  <c r="M243" i="2"/>
  <c r="AF243" i="2" s="1"/>
  <c r="M242" i="2"/>
  <c r="AF242" i="2" s="1"/>
  <c r="M241" i="2"/>
  <c r="AF241" i="2" s="1"/>
  <c r="M240" i="2"/>
  <c r="AF240" i="2" s="1"/>
  <c r="M239" i="2"/>
  <c r="AF239" i="2" s="1"/>
  <c r="M238" i="2"/>
  <c r="M237" i="2"/>
  <c r="AF237" i="2" s="1"/>
  <c r="M236" i="2"/>
  <c r="AF236" i="2" s="1"/>
  <c r="M235" i="2"/>
  <c r="AF235" i="2" s="1"/>
  <c r="M234" i="2"/>
  <c r="M233" i="2"/>
  <c r="M232" i="2"/>
  <c r="AF232" i="2" s="1"/>
  <c r="M231" i="2"/>
  <c r="AF231" i="2" s="1"/>
  <c r="M230" i="2"/>
  <c r="M229" i="2"/>
  <c r="AF229" i="2" s="1"/>
  <c r="M228" i="2"/>
  <c r="AF228" i="2" s="1"/>
  <c r="M227" i="2"/>
  <c r="AF227" i="2" s="1"/>
  <c r="M226" i="2"/>
  <c r="M225" i="2"/>
  <c r="AF225" i="2" s="1"/>
  <c r="M224" i="2"/>
  <c r="AF224" i="2" s="1"/>
  <c r="M223" i="2"/>
  <c r="M222" i="2"/>
  <c r="M221" i="2"/>
  <c r="M220" i="2"/>
  <c r="AF220" i="2" s="1"/>
  <c r="M219" i="2"/>
  <c r="M218" i="2"/>
  <c r="AF218" i="2" s="1"/>
  <c r="M217" i="2"/>
  <c r="M216" i="2"/>
  <c r="AF216" i="2" s="1"/>
  <c r="M215" i="2"/>
  <c r="AF215" i="2" s="1"/>
  <c r="M214" i="2"/>
  <c r="M213" i="2"/>
  <c r="AF213" i="2" s="1"/>
  <c r="M212" i="2"/>
  <c r="AF212" i="2" s="1"/>
  <c r="M211" i="2"/>
  <c r="AF211" i="2" s="1"/>
  <c r="M210" i="2"/>
  <c r="AF210" i="2" s="1"/>
  <c r="M209" i="2"/>
  <c r="M208" i="2"/>
  <c r="M207" i="2"/>
  <c r="AF207" i="2" s="1"/>
  <c r="M206" i="2"/>
  <c r="AF206" i="2" s="1"/>
  <c r="M205" i="2"/>
  <c r="AF205" i="2" s="1"/>
  <c r="M204" i="2"/>
  <c r="AF204" i="2" s="1"/>
  <c r="M203" i="2"/>
  <c r="AF203" i="2" s="1"/>
  <c r="M202" i="2"/>
  <c r="AF202" i="2" s="1"/>
  <c r="M201" i="2"/>
  <c r="M200" i="2"/>
  <c r="M199" i="2"/>
  <c r="M198" i="2"/>
  <c r="AF198" i="2" s="1"/>
  <c r="M197" i="2"/>
  <c r="M196" i="2"/>
  <c r="M195" i="2"/>
  <c r="AF195" i="2" s="1"/>
  <c r="M194" i="2"/>
  <c r="AF194" i="2" s="1"/>
  <c r="M193" i="2"/>
  <c r="M192" i="2"/>
  <c r="M191" i="2"/>
  <c r="AF191" i="2" s="1"/>
  <c r="M190" i="2"/>
  <c r="M189" i="2"/>
  <c r="AF189" i="2" s="1"/>
  <c r="M188" i="2"/>
  <c r="AF188" i="2" s="1"/>
  <c r="M187" i="2"/>
  <c r="M186" i="2"/>
  <c r="M185" i="2"/>
  <c r="M184" i="2"/>
  <c r="M183" i="2"/>
  <c r="M182" i="2"/>
  <c r="AF182" i="2" s="1"/>
  <c r="M181" i="2"/>
  <c r="M180" i="2"/>
  <c r="AF180" i="2" s="1"/>
  <c r="M179" i="2"/>
  <c r="M178" i="2"/>
  <c r="M177" i="2"/>
  <c r="M176" i="2"/>
  <c r="M175" i="2"/>
  <c r="AF175" i="2" s="1"/>
  <c r="M174" i="2"/>
  <c r="M173" i="2"/>
  <c r="M172" i="2"/>
  <c r="M171" i="2"/>
  <c r="M170" i="2"/>
  <c r="M169" i="2"/>
  <c r="AF169" i="2" s="1"/>
  <c r="M168" i="2"/>
  <c r="M167" i="2"/>
  <c r="M166" i="2"/>
  <c r="M165" i="2"/>
  <c r="AF165" i="2" s="1"/>
  <c r="M164" i="2"/>
  <c r="AF164" i="2" s="1"/>
  <c r="M163" i="2"/>
  <c r="AF163" i="2" s="1"/>
  <c r="M162" i="2"/>
  <c r="M161" i="2"/>
  <c r="AF161" i="2" s="1"/>
  <c r="M160" i="2"/>
  <c r="M159" i="2"/>
  <c r="AF159" i="2" s="1"/>
  <c r="M158" i="2"/>
  <c r="AF158" i="2" s="1"/>
  <c r="M157" i="2"/>
  <c r="M156" i="2"/>
  <c r="AF156" i="2" s="1"/>
  <c r="M155" i="2"/>
  <c r="AF155" i="2" s="1"/>
  <c r="M154" i="2"/>
  <c r="M153" i="2"/>
  <c r="AF153" i="2" s="1"/>
  <c r="M152" i="2"/>
  <c r="M151" i="2"/>
  <c r="M150" i="2"/>
  <c r="M149" i="2"/>
  <c r="M148" i="2"/>
  <c r="M147" i="2"/>
  <c r="AF147" i="2" s="1"/>
  <c r="M146" i="2"/>
  <c r="M145" i="2"/>
  <c r="M144" i="2"/>
  <c r="M143" i="2"/>
  <c r="M142" i="2"/>
  <c r="M141" i="2"/>
  <c r="AF141" i="2" s="1"/>
  <c r="M140" i="2"/>
  <c r="M139" i="2"/>
  <c r="M138" i="2"/>
  <c r="M137" i="2"/>
  <c r="M136" i="2"/>
  <c r="AF136" i="2" s="1"/>
  <c r="M135" i="2"/>
  <c r="AF135" i="2" s="1"/>
  <c r="M134" i="2"/>
  <c r="AF134" i="2" s="1"/>
  <c r="M133" i="2"/>
  <c r="AF133" i="2" s="1"/>
  <c r="M132" i="2"/>
  <c r="AF132" i="2" s="1"/>
  <c r="M131" i="2"/>
  <c r="AF131" i="2" s="1"/>
  <c r="M130" i="2"/>
  <c r="M129" i="2"/>
  <c r="AF129" i="2" s="1"/>
  <c r="M128" i="2"/>
  <c r="M127" i="2"/>
  <c r="AF127" i="2" s="1"/>
  <c r="M126" i="2"/>
  <c r="AF126" i="2" s="1"/>
  <c r="M125" i="2"/>
  <c r="M124" i="2"/>
  <c r="AF124" i="2" s="1"/>
  <c r="M123" i="2"/>
  <c r="AF123" i="2" s="1"/>
  <c r="M122" i="2"/>
  <c r="AF122" i="2" s="1"/>
  <c r="M121" i="2"/>
  <c r="AF121" i="2" s="1"/>
  <c r="M120" i="2"/>
  <c r="M119" i="2"/>
  <c r="M118" i="2"/>
  <c r="AF118" i="2" s="1"/>
  <c r="M117" i="2"/>
  <c r="AF117" i="2" s="1"/>
  <c r="M116" i="2"/>
  <c r="AF116" i="2" s="1"/>
  <c r="M115" i="2"/>
  <c r="AF115" i="2" s="1"/>
  <c r="M114" i="2"/>
  <c r="AF114" i="2" s="1"/>
  <c r="M113" i="2"/>
  <c r="M112" i="2"/>
  <c r="M111" i="2"/>
  <c r="M110" i="2"/>
  <c r="AF110" i="2" s="1"/>
  <c r="M109" i="2"/>
  <c r="M108" i="2"/>
  <c r="AF108" i="2" s="1"/>
  <c r="M107" i="2"/>
  <c r="AF107" i="2" s="1"/>
  <c r="M106" i="2"/>
  <c r="M105" i="2"/>
  <c r="AF105" i="2" s="1"/>
  <c r="M104" i="2"/>
  <c r="M103" i="2"/>
  <c r="AF103" i="2" s="1"/>
  <c r="M102" i="2"/>
  <c r="M101" i="2"/>
  <c r="M100" i="2"/>
  <c r="AF100" i="2" s="1"/>
  <c r="M99" i="2"/>
  <c r="AF99" i="2" s="1"/>
  <c r="M98" i="2"/>
  <c r="AF98" i="2" s="1"/>
  <c r="M97" i="2"/>
  <c r="AF97" i="2" s="1"/>
  <c r="M96" i="2"/>
  <c r="M95" i="2"/>
  <c r="M94" i="2"/>
  <c r="M93" i="2"/>
  <c r="M92" i="2"/>
  <c r="M91" i="2"/>
  <c r="M90" i="2"/>
  <c r="M89" i="2"/>
  <c r="M88" i="2"/>
  <c r="AF88" i="2" s="1"/>
  <c r="M87" i="2"/>
  <c r="M86" i="2"/>
  <c r="AF86" i="2" s="1"/>
  <c r="M85" i="2"/>
  <c r="M84" i="2"/>
  <c r="AF84" i="2" s="1"/>
  <c r="M83" i="2"/>
  <c r="AF83" i="2" s="1"/>
  <c r="M82" i="2"/>
  <c r="AF82" i="2" s="1"/>
  <c r="M81" i="2"/>
  <c r="M80" i="2"/>
  <c r="AF80" i="2" s="1"/>
  <c r="M79" i="2"/>
  <c r="M78" i="2"/>
  <c r="M77" i="2"/>
  <c r="AF77" i="2" s="1"/>
  <c r="M76" i="2"/>
  <c r="AF76" i="2" s="1"/>
  <c r="M75" i="2"/>
  <c r="M74" i="2"/>
  <c r="AF74" i="2" s="1"/>
  <c r="M73" i="2"/>
  <c r="AF73" i="2" s="1"/>
  <c r="M72" i="2"/>
  <c r="AF72" i="2" s="1"/>
  <c r="M71" i="2"/>
  <c r="AF71" i="2" s="1"/>
  <c r="M70" i="2"/>
  <c r="M69" i="2"/>
  <c r="M68" i="2"/>
  <c r="AF68" i="2" s="1"/>
  <c r="M67" i="2"/>
  <c r="AF67" i="2" s="1"/>
  <c r="M66" i="2"/>
  <c r="AF66" i="2" s="1"/>
  <c r="M65" i="2"/>
  <c r="M64" i="2"/>
  <c r="M63" i="2"/>
  <c r="M62" i="2"/>
  <c r="AF62" i="2" s="1"/>
  <c r="M61" i="2"/>
  <c r="AF61" i="2" s="1"/>
  <c r="M60" i="2"/>
  <c r="M59" i="2"/>
  <c r="AF59" i="2" s="1"/>
  <c r="M58" i="2"/>
  <c r="AF58" i="2" s="1"/>
  <c r="M57" i="2"/>
  <c r="M56" i="2"/>
  <c r="M55" i="2"/>
  <c r="M54" i="2"/>
  <c r="M53" i="2"/>
  <c r="AF53" i="2" s="1"/>
  <c r="M52" i="2"/>
  <c r="AF52" i="2" s="1"/>
  <c r="M51" i="2"/>
  <c r="AF51" i="2" s="1"/>
  <c r="M50" i="2"/>
  <c r="AF50" i="2" s="1"/>
  <c r="M49" i="2"/>
  <c r="AF49" i="2" s="1"/>
  <c r="M48" i="2"/>
  <c r="M47" i="2"/>
  <c r="AF47" i="2" s="1"/>
  <c r="M46" i="2"/>
  <c r="AF46" i="2" s="1"/>
  <c r="M45" i="2"/>
  <c r="M44" i="2"/>
  <c r="AF44" i="2" s="1"/>
  <c r="M43" i="2"/>
  <c r="M42" i="2"/>
  <c r="AF42" i="2" s="1"/>
  <c r="M41" i="2"/>
  <c r="AF41" i="2" s="1"/>
  <c r="M40" i="2"/>
  <c r="M39" i="2"/>
  <c r="M38" i="2"/>
  <c r="AF38" i="2" s="1"/>
  <c r="M37" i="2"/>
  <c r="AF37" i="2" s="1"/>
  <c r="M36" i="2"/>
  <c r="M35" i="2"/>
  <c r="AF35" i="2" s="1"/>
  <c r="M34" i="2"/>
  <c r="AF34" i="2" s="1"/>
  <c r="M33" i="2"/>
  <c r="AF33" i="2" s="1"/>
  <c r="M32" i="2"/>
  <c r="M31" i="2"/>
  <c r="M30" i="2"/>
  <c r="M29" i="2"/>
  <c r="AF29" i="2" s="1"/>
  <c r="M28" i="2"/>
  <c r="AF28" i="2" s="1"/>
  <c r="M27" i="2"/>
  <c r="AF27" i="2" s="1"/>
  <c r="M26" i="2"/>
  <c r="AF26" i="2" s="1"/>
  <c r="M25" i="2"/>
  <c r="AF25" i="2" s="1"/>
  <c r="M24" i="2"/>
  <c r="M23" i="2"/>
  <c r="M22" i="2"/>
  <c r="AF22" i="2" s="1"/>
  <c r="M21" i="2"/>
  <c r="AF21" i="2" s="1"/>
  <c r="M20" i="2"/>
  <c r="AF20" i="2" s="1"/>
  <c r="M19" i="2"/>
  <c r="AF19" i="2" s="1"/>
  <c r="M18" i="2"/>
  <c r="AF18" i="2" s="1"/>
  <c r="M17" i="2"/>
  <c r="M16" i="2"/>
  <c r="AF16" i="2" s="1"/>
  <c r="M15" i="2"/>
  <c r="AF15" i="2" s="1"/>
  <c r="M14" i="2"/>
  <c r="AF14" i="2" s="1"/>
  <c r="M13" i="2"/>
  <c r="M12" i="2"/>
  <c r="AF12" i="2" s="1"/>
  <c r="M11" i="2"/>
  <c r="AF11" i="2" s="1"/>
  <c r="M10" i="2"/>
  <c r="M9" i="2"/>
  <c r="AF9" i="2" s="1"/>
  <c r="M8" i="2"/>
  <c r="AF8" i="2" s="1"/>
  <c r="M7" i="2"/>
  <c r="AF7" i="2" s="1"/>
  <c r="M6" i="2"/>
  <c r="AF6" i="2" s="1"/>
  <c r="M4" i="2"/>
  <c r="M3" i="2"/>
  <c r="AF3" i="2" s="1"/>
  <c r="M2" i="2"/>
  <c r="K328" i="2"/>
  <c r="K327" i="2"/>
  <c r="K326" i="2"/>
  <c r="K325" i="2"/>
  <c r="K324" i="2"/>
  <c r="K323" i="2"/>
  <c r="K322" i="2"/>
  <c r="O311" i="2"/>
  <c r="O330" i="2" s="1"/>
  <c r="J73" i="4"/>
  <c r="K73" i="4" s="1"/>
  <c r="H73" i="4"/>
  <c r="I73" i="4" s="1"/>
  <c r="J72" i="4"/>
  <c r="K72" i="4" s="1"/>
  <c r="H72" i="4"/>
  <c r="I72" i="4" s="1"/>
  <c r="P73" i="4"/>
  <c r="Q73" i="4" s="1"/>
  <c r="N73" i="4"/>
  <c r="O73" i="4" s="1"/>
  <c r="J71" i="4"/>
  <c r="K71" i="4" s="1"/>
  <c r="H71" i="4"/>
  <c r="I71" i="4" s="1"/>
  <c r="P72" i="4"/>
  <c r="Q72" i="4" s="1"/>
  <c r="N72" i="4"/>
  <c r="O72" i="4" s="1"/>
  <c r="J70" i="4"/>
  <c r="K70" i="4" s="1"/>
  <c r="H70" i="4"/>
  <c r="I70" i="4" s="1"/>
  <c r="P71" i="4"/>
  <c r="Q71" i="4" s="1"/>
  <c r="N71" i="4"/>
  <c r="O71" i="4" s="1"/>
  <c r="J69" i="4"/>
  <c r="K69" i="4" s="1"/>
  <c r="H69" i="4"/>
  <c r="I69" i="4" s="1"/>
  <c r="P70" i="4"/>
  <c r="Q70" i="4" s="1"/>
  <c r="N70" i="4"/>
  <c r="O70" i="4" s="1"/>
  <c r="J68" i="4"/>
  <c r="K68" i="4" s="1"/>
  <c r="H68" i="4"/>
  <c r="I68" i="4" s="1"/>
  <c r="P69" i="4"/>
  <c r="Q69" i="4" s="1"/>
  <c r="N69" i="4"/>
  <c r="O69" i="4" s="1"/>
  <c r="J67" i="4"/>
  <c r="K67" i="4" s="1"/>
  <c r="H67" i="4"/>
  <c r="I67" i="4" s="1"/>
  <c r="P68" i="4"/>
  <c r="Q68" i="4" s="1"/>
  <c r="N68" i="4"/>
  <c r="O68" i="4" s="1"/>
  <c r="J66" i="4"/>
  <c r="K66" i="4" s="1"/>
  <c r="H66" i="4"/>
  <c r="I66" i="4" s="1"/>
  <c r="P67" i="4"/>
  <c r="Q67" i="4" s="1"/>
  <c r="N67" i="4"/>
  <c r="O67" i="4" s="1"/>
  <c r="J65" i="4"/>
  <c r="H65" i="4"/>
  <c r="P66" i="4"/>
  <c r="Q66" i="4" s="1"/>
  <c r="N66" i="4"/>
  <c r="O66" i="4" s="1"/>
  <c r="P65" i="4"/>
  <c r="Q65" i="4" s="1"/>
  <c r="N65" i="4"/>
  <c r="O65" i="4" s="1"/>
  <c r="P64" i="4"/>
  <c r="Q64" i="4" s="1"/>
  <c r="N64" i="4"/>
  <c r="O64" i="4" s="1"/>
  <c r="P63" i="4"/>
  <c r="Q63" i="4" s="1"/>
  <c r="N63" i="4"/>
  <c r="O63" i="4" s="1"/>
  <c r="P62" i="4"/>
  <c r="Q62" i="4" s="1"/>
  <c r="N62" i="4"/>
  <c r="O62" i="4" s="1"/>
  <c r="P61" i="4"/>
  <c r="Q61" i="4" s="1"/>
  <c r="N61" i="4"/>
  <c r="O61" i="4" s="1"/>
  <c r="P60" i="4"/>
  <c r="Q60" i="4" s="1"/>
  <c r="N60" i="4"/>
  <c r="O60" i="4" s="1"/>
  <c r="P58" i="4"/>
  <c r="Q58" i="4" s="1"/>
  <c r="N58" i="4"/>
  <c r="O58" i="4" s="1"/>
  <c r="P57" i="4"/>
  <c r="Q57" i="4" s="1"/>
  <c r="N57" i="4"/>
  <c r="O57" i="4" s="1"/>
  <c r="AB297" i="2" l="1"/>
  <c r="AC279" i="2"/>
  <c r="AB296" i="2"/>
  <c r="AB295" i="2"/>
  <c r="AA297" i="2"/>
  <c r="AF265" i="2"/>
  <c r="M297" i="2"/>
  <c r="AA296" i="2"/>
  <c r="AA295" i="2"/>
  <c r="M296" i="2"/>
  <c r="M295" i="2"/>
  <c r="N59" i="4"/>
  <c r="O59" i="4" s="1"/>
  <c r="AC135" i="2"/>
  <c r="AD157" i="2"/>
  <c r="AF157" i="2"/>
  <c r="AD173" i="2"/>
  <c r="AF173" i="2"/>
  <c r="AD293" i="2"/>
  <c r="AF293" i="2"/>
  <c r="AD70" i="2"/>
  <c r="AF70" i="2"/>
  <c r="AD142" i="2"/>
  <c r="AF142" i="2"/>
  <c r="AD214" i="2"/>
  <c r="AF214" i="2"/>
  <c r="AD238" i="2"/>
  <c r="AF238" i="2"/>
  <c r="AD262" i="2"/>
  <c r="AF262" i="2"/>
  <c r="AD278" i="2"/>
  <c r="AC87" i="2"/>
  <c r="AF87" i="2"/>
  <c r="AD5" i="2"/>
  <c r="AD274" i="2"/>
  <c r="AD13" i="2"/>
  <c r="AD109" i="2"/>
  <c r="AD245" i="2"/>
  <c r="AF245" i="2"/>
  <c r="AD54" i="2"/>
  <c r="AF54" i="2"/>
  <c r="AD78" i="2"/>
  <c r="AD102" i="2"/>
  <c r="AF102" i="2"/>
  <c r="AD222" i="2"/>
  <c r="AD24" i="2"/>
  <c r="AF24" i="2"/>
  <c r="AD32" i="2"/>
  <c r="AD40" i="2"/>
  <c r="AD96" i="2"/>
  <c r="AF96" i="2"/>
  <c r="AD120" i="2"/>
  <c r="AD128" i="2"/>
  <c r="AF128" i="2"/>
  <c r="AD184" i="2"/>
  <c r="AF184" i="2"/>
  <c r="AD192" i="2"/>
  <c r="AD200" i="2"/>
  <c r="AF200" i="2"/>
  <c r="AD248" i="2"/>
  <c r="AD256" i="2"/>
  <c r="AF256" i="2"/>
  <c r="AD272" i="2"/>
  <c r="AD149" i="2"/>
  <c r="AF149" i="2"/>
  <c r="AD221" i="2"/>
  <c r="AF221" i="2"/>
  <c r="AD285" i="2"/>
  <c r="AF285" i="2"/>
  <c r="AD150" i="2"/>
  <c r="AF150" i="2"/>
  <c r="AD166" i="2"/>
  <c r="AD230" i="2"/>
  <c r="AF230" i="2"/>
  <c r="AD270" i="2"/>
  <c r="AF270" i="2"/>
  <c r="AD294" i="2"/>
  <c r="AF294" i="2"/>
  <c r="AC215" i="2"/>
  <c r="AC231" i="2"/>
  <c r="AC263" i="2"/>
  <c r="AC183" i="2"/>
  <c r="AD22" i="2"/>
  <c r="AD30" i="2"/>
  <c r="F58" i="4"/>
  <c r="G58" i="4" s="1"/>
  <c r="I3" i="4"/>
  <c r="C60" i="4" s="1"/>
  <c r="D60" i="4" s="1"/>
  <c r="P59" i="4"/>
  <c r="Q59" i="4" s="1"/>
  <c r="J74" i="4"/>
  <c r="F59" i="4"/>
  <c r="G59" i="4" s="1"/>
  <c r="F61" i="4"/>
  <c r="G61" i="4" s="1"/>
  <c r="F57" i="4"/>
  <c r="G57" i="4" s="1"/>
  <c r="F60" i="4"/>
  <c r="G60" i="4" s="1"/>
  <c r="AD50" i="2"/>
  <c r="AD66" i="2"/>
  <c r="AD82" i="2"/>
  <c r="AD194" i="2"/>
  <c r="AD210" i="2"/>
  <c r="AC7" i="2"/>
  <c r="AD31" i="2"/>
  <c r="AC39" i="2"/>
  <c r="AC47" i="2"/>
  <c r="AD151" i="2"/>
  <c r="AD247" i="2"/>
  <c r="AD255" i="2"/>
  <c r="AD279" i="2"/>
  <c r="AE279" i="2" s="1"/>
  <c r="AD287" i="2"/>
  <c r="AC29" i="2"/>
  <c r="AC45" i="2"/>
  <c r="AD9" i="2"/>
  <c r="AD57" i="2"/>
  <c r="AD153" i="2"/>
  <c r="AD265" i="2"/>
  <c r="AD10" i="2"/>
  <c r="AD90" i="2"/>
  <c r="AD218" i="2"/>
  <c r="AD73" i="2"/>
  <c r="AD137" i="2"/>
  <c r="AD217" i="2"/>
  <c r="AD27" i="2"/>
  <c r="AD43" i="2"/>
  <c r="AD59" i="2"/>
  <c r="AD67" i="2"/>
  <c r="AD115" i="2"/>
  <c r="AD123" i="2"/>
  <c r="AD131" i="2"/>
  <c r="AD139" i="2"/>
  <c r="AD203" i="2"/>
  <c r="AD251" i="2"/>
  <c r="AD259" i="2"/>
  <c r="AD275" i="2"/>
  <c r="AD25" i="2"/>
  <c r="AD169" i="2"/>
  <c r="AD201" i="2"/>
  <c r="AD72" i="2"/>
  <c r="AD168" i="2"/>
  <c r="AD240" i="2"/>
  <c r="AD280" i="2"/>
  <c r="AD281" i="2"/>
  <c r="AD121" i="2"/>
  <c r="AD186" i="2"/>
  <c r="AD75" i="2"/>
  <c r="AD83" i="2"/>
  <c r="AD91" i="2"/>
  <c r="AD171" i="2"/>
  <c r="AD179" i="2"/>
  <c r="AD187" i="2"/>
  <c r="AD243" i="2"/>
  <c r="AD283" i="2"/>
  <c r="AD170" i="2"/>
  <c r="AD89" i="2"/>
  <c r="AD74" i="2"/>
  <c r="AD85" i="2"/>
  <c r="AD93" i="2"/>
  <c r="AD101" i="2"/>
  <c r="AD205" i="2"/>
  <c r="AD229" i="2"/>
  <c r="AD237" i="2"/>
  <c r="AD117" i="2"/>
  <c r="AD6" i="2"/>
  <c r="AD110" i="2"/>
  <c r="AD126" i="2"/>
  <c r="AD198" i="2"/>
  <c r="AD206" i="2"/>
  <c r="AC8" i="2"/>
  <c r="AC24" i="2"/>
  <c r="AC40" i="2"/>
  <c r="AC56" i="2"/>
  <c r="AC136" i="2"/>
  <c r="AC152" i="2"/>
  <c r="AC168" i="2"/>
  <c r="AC200" i="2"/>
  <c r="AE200" i="2" s="1"/>
  <c r="AC232" i="2"/>
  <c r="AC248" i="2"/>
  <c r="AC264" i="2"/>
  <c r="AC280" i="2"/>
  <c r="AD61" i="2"/>
  <c r="AD125" i="2"/>
  <c r="AD159" i="2"/>
  <c r="AD167" i="2"/>
  <c r="AD175" i="2"/>
  <c r="AD223" i="2"/>
  <c r="AD231" i="2"/>
  <c r="AD239" i="2"/>
  <c r="AC61" i="2"/>
  <c r="AE61" i="2" s="1"/>
  <c r="AC77" i="2"/>
  <c r="AC93" i="2"/>
  <c r="AC109" i="2"/>
  <c r="AC157" i="2"/>
  <c r="AC189" i="2"/>
  <c r="AC205" i="2"/>
  <c r="AC221" i="2"/>
  <c r="AC237" i="2"/>
  <c r="AC269" i="2"/>
  <c r="AD41" i="2"/>
  <c r="AC14" i="2"/>
  <c r="AC30" i="2"/>
  <c r="AE30" i="2" s="1"/>
  <c r="AF30" i="2" s="1"/>
  <c r="AC46" i="2"/>
  <c r="AC94" i="2"/>
  <c r="AC110" i="2"/>
  <c r="AC126" i="2"/>
  <c r="AC142" i="2"/>
  <c r="AE142" i="2" s="1"/>
  <c r="AC158" i="2"/>
  <c r="AC206" i="2"/>
  <c r="AE206" i="2" s="1"/>
  <c r="AC238" i="2"/>
  <c r="AE238" i="2" s="1"/>
  <c r="AC270" i="2"/>
  <c r="AC286" i="2"/>
  <c r="AD29" i="2"/>
  <c r="AC9" i="2"/>
  <c r="AC17" i="2"/>
  <c r="AC25" i="2"/>
  <c r="AC33" i="2"/>
  <c r="AC41" i="2"/>
  <c r="AC73" i="2"/>
  <c r="AC89" i="2"/>
  <c r="AE89" i="2" s="1"/>
  <c r="AF89" i="2" s="1"/>
  <c r="AC97" i="2"/>
  <c r="AC105" i="2"/>
  <c r="AC145" i="2"/>
  <c r="AC153" i="2"/>
  <c r="AC161" i="2"/>
  <c r="AC209" i="2"/>
  <c r="AC217" i="2"/>
  <c r="AC225" i="2"/>
  <c r="AC233" i="2"/>
  <c r="AC249" i="2"/>
  <c r="AC257" i="2"/>
  <c r="AC273" i="2"/>
  <c r="AC281" i="2"/>
  <c r="AE281" i="2" s="1"/>
  <c r="AC289" i="2"/>
  <c r="AC63" i="2"/>
  <c r="AC95" i="2"/>
  <c r="AC111" i="2"/>
  <c r="AC127" i="2"/>
  <c r="AC143" i="2"/>
  <c r="AC159" i="2"/>
  <c r="AE159" i="2" s="1"/>
  <c r="AC175" i="2"/>
  <c r="AE175" i="2" s="1"/>
  <c r="AC191" i="2"/>
  <c r="AC207" i="2"/>
  <c r="AC239" i="2"/>
  <c r="AC255" i="2"/>
  <c r="AC271" i="2"/>
  <c r="AC287" i="2"/>
  <c r="AD4" i="2"/>
  <c r="AC4" i="2"/>
  <c r="AC18" i="2"/>
  <c r="AC26" i="2"/>
  <c r="AC34" i="2"/>
  <c r="AC42" i="2"/>
  <c r="AC50" i="2"/>
  <c r="AC58" i="2"/>
  <c r="AC98" i="2"/>
  <c r="AC106" i="2"/>
  <c r="AC114" i="2"/>
  <c r="AC130" i="2"/>
  <c r="AC146" i="2"/>
  <c r="AC154" i="2"/>
  <c r="AC162" i="2"/>
  <c r="AC170" i="2"/>
  <c r="AC194" i="2"/>
  <c r="AC210" i="2"/>
  <c r="AC218" i="2"/>
  <c r="AC226" i="2"/>
  <c r="AC234" i="2"/>
  <c r="AC242" i="2"/>
  <c r="AC250" i="2"/>
  <c r="AC258" i="2"/>
  <c r="AC266" i="2"/>
  <c r="AC274" i="2"/>
  <c r="AE274" i="2" s="1"/>
  <c r="AF274" i="2" s="1"/>
  <c r="AC282" i="2"/>
  <c r="AC290" i="2"/>
  <c r="AC16" i="2"/>
  <c r="AC80" i="2"/>
  <c r="AC96" i="2"/>
  <c r="AC128" i="2"/>
  <c r="AC144" i="2"/>
  <c r="AC208" i="2"/>
  <c r="AC224" i="2"/>
  <c r="AC240" i="2"/>
  <c r="AC256" i="2"/>
  <c r="AC288" i="2"/>
  <c r="J2" i="2"/>
  <c r="AC2" i="2"/>
  <c r="AC11" i="2"/>
  <c r="AC19" i="2"/>
  <c r="AC27" i="2"/>
  <c r="AC51" i="2"/>
  <c r="AC59" i="2"/>
  <c r="AC67" i="2"/>
  <c r="AC75" i="2"/>
  <c r="AC83" i="2"/>
  <c r="AC115" i="2"/>
  <c r="AC123" i="2"/>
  <c r="AC131" i="2"/>
  <c r="AC139" i="2"/>
  <c r="AC147" i="2"/>
  <c r="AC155" i="2"/>
  <c r="AC163" i="2"/>
  <c r="AC195" i="2"/>
  <c r="AC203" i="2"/>
  <c r="AC251" i="2"/>
  <c r="AC259" i="2"/>
  <c r="AC267" i="2"/>
  <c r="AC275" i="2"/>
  <c r="AC291" i="2"/>
  <c r="AC21" i="2"/>
  <c r="AC37" i="2"/>
  <c r="AC53" i="2"/>
  <c r="AC69" i="2"/>
  <c r="AC117" i="2"/>
  <c r="AC133" i="2"/>
  <c r="AC149" i="2"/>
  <c r="AC181" i="2"/>
  <c r="AC197" i="2"/>
  <c r="AC213" i="2"/>
  <c r="AC229" i="2"/>
  <c r="AC293" i="2"/>
  <c r="AE293" i="2" s="1"/>
  <c r="AC3" i="2"/>
  <c r="AD12" i="2"/>
  <c r="AC20" i="2"/>
  <c r="AD28" i="2"/>
  <c r="AC28" i="2"/>
  <c r="AE28" i="2" s="1"/>
  <c r="AD36" i="2"/>
  <c r="AD44" i="2"/>
  <c r="AC44" i="2"/>
  <c r="AC52" i="2"/>
  <c r="AD68" i="2"/>
  <c r="AC68" i="2"/>
  <c r="AD76" i="2"/>
  <c r="AC76" i="2"/>
  <c r="AE76" i="2" s="1"/>
  <c r="AC84" i="2"/>
  <c r="AC92" i="2"/>
  <c r="AD100" i="2"/>
  <c r="AC100" i="2"/>
  <c r="AD108" i="2"/>
  <c r="AC108" i="2"/>
  <c r="AD116" i="2"/>
  <c r="AD124" i="2"/>
  <c r="AC124" i="2"/>
  <c r="AD132" i="2"/>
  <c r="AC132" i="2"/>
  <c r="AD140" i="2"/>
  <c r="AC140" i="2"/>
  <c r="AD148" i="2"/>
  <c r="AC156" i="2"/>
  <c r="AC164" i="2"/>
  <c r="AD172" i="2"/>
  <c r="AD180" i="2"/>
  <c r="AC180" i="2"/>
  <c r="AD188" i="2"/>
  <c r="AD196" i="2"/>
  <c r="AD204" i="2"/>
  <c r="AC212" i="2"/>
  <c r="AD220" i="2"/>
  <c r="AC220" i="2"/>
  <c r="AD228" i="2"/>
  <c r="AC228" i="2"/>
  <c r="AD236" i="2"/>
  <c r="AC236" i="2"/>
  <c r="AD244" i="2"/>
  <c r="AD252" i="2"/>
  <c r="AC252" i="2"/>
  <c r="AE252" i="2" s="1"/>
  <c r="AD260" i="2"/>
  <c r="AC260" i="2"/>
  <c r="AD268" i="2"/>
  <c r="AC268" i="2"/>
  <c r="AD284" i="2"/>
  <c r="AC284" i="2"/>
  <c r="AD292" i="2"/>
  <c r="AC292" i="2"/>
  <c r="AE292" i="2" s="1"/>
  <c r="AD7" i="2"/>
  <c r="AD15" i="2"/>
  <c r="AD23" i="2"/>
  <c r="AC6" i="2"/>
  <c r="AC22" i="2"/>
  <c r="AC38" i="2"/>
  <c r="AC54" i="2"/>
  <c r="AC86" i="2"/>
  <c r="AC102" i="2"/>
  <c r="AC118" i="2"/>
  <c r="AC134" i="2"/>
  <c r="AC150" i="2"/>
  <c r="AC166" i="2"/>
  <c r="AE166" i="2" s="1"/>
  <c r="AF166" i="2" s="1"/>
  <c r="AC182" i="2"/>
  <c r="AC198" i="2"/>
  <c r="AC214" i="2"/>
  <c r="AC230" i="2"/>
  <c r="AC246" i="2"/>
  <c r="AC262" i="2"/>
  <c r="AC278" i="2"/>
  <c r="AC294" i="2"/>
  <c r="AE294" i="2" s="1"/>
  <c r="AD17" i="2"/>
  <c r="AD33" i="2"/>
  <c r="AD49" i="2"/>
  <c r="AD81" i="2"/>
  <c r="AD129" i="2"/>
  <c r="AD145" i="2"/>
  <c r="AD161" i="2"/>
  <c r="AD177" i="2"/>
  <c r="AD193" i="2"/>
  <c r="AD209" i="2"/>
  <c r="AD241" i="2"/>
  <c r="AD273" i="2"/>
  <c r="AD289" i="2"/>
  <c r="AD97" i="2"/>
  <c r="AD105" i="2"/>
  <c r="AD113" i="2"/>
  <c r="AD213" i="2"/>
  <c r="AD225" i="2"/>
  <c r="AD233" i="2"/>
  <c r="AD249" i="2"/>
  <c r="AD79" i="2"/>
  <c r="AD87" i="2"/>
  <c r="AD111" i="2"/>
  <c r="AD215" i="2"/>
  <c r="AD2" i="2"/>
  <c r="AD276" i="2"/>
  <c r="AD55" i="2"/>
  <c r="AD11" i="2"/>
  <c r="AD19" i="2"/>
  <c r="AD46" i="2"/>
  <c r="AD84" i="2"/>
  <c r="AD88" i="2"/>
  <c r="AD92" i="2"/>
  <c r="AD134" i="2"/>
  <c r="AD141" i="2"/>
  <c r="AD164" i="2"/>
  <c r="AD254" i="2"/>
  <c r="AD269" i="2"/>
  <c r="AD77" i="2"/>
  <c r="AD119" i="2"/>
  <c r="AD183" i="2"/>
  <c r="AD20" i="2"/>
  <c r="AD263" i="2"/>
  <c r="AC5" i="2"/>
  <c r="AC129" i="2"/>
  <c r="AC185" i="2"/>
  <c r="AC201" i="2"/>
  <c r="AC241" i="2"/>
  <c r="AD52" i="2"/>
  <c r="AD56" i="2"/>
  <c r="AD60" i="2"/>
  <c r="AD64" i="2"/>
  <c r="AD143" i="2"/>
  <c r="AD155" i="2"/>
  <c r="AD181" i="2"/>
  <c r="AD185" i="2"/>
  <c r="AD189" i="2"/>
  <c r="AD207" i="2"/>
  <c r="AD271" i="2"/>
  <c r="AC62" i="2"/>
  <c r="AC70" i="2"/>
  <c r="AC78" i="2"/>
  <c r="AE78" i="2" s="1"/>
  <c r="AF78" i="2" s="1"/>
  <c r="AC174" i="2"/>
  <c r="AC190" i="2"/>
  <c r="AC222" i="2"/>
  <c r="AE222" i="2" s="1"/>
  <c r="AF222" i="2" s="1"/>
  <c r="AC254" i="2"/>
  <c r="AC10" i="2"/>
  <c r="AC66" i="2"/>
  <c r="AE66" i="2" s="1"/>
  <c r="AC74" i="2"/>
  <c r="AC82" i="2"/>
  <c r="AE82" i="2" s="1"/>
  <c r="AC90" i="2"/>
  <c r="AC122" i="2"/>
  <c r="AC138" i="2"/>
  <c r="AC178" i="2"/>
  <c r="AC186" i="2"/>
  <c r="AC202" i="2"/>
  <c r="AD18" i="2"/>
  <c r="AD26" i="2"/>
  <c r="AD45" i="2"/>
  <c r="AE45" i="2" s="1"/>
  <c r="AF45" i="2" s="1"/>
  <c r="AD174" i="2"/>
  <c r="AD3" i="2"/>
  <c r="AD34" i="2"/>
  <c r="AD38" i="2"/>
  <c r="AD53" i="2"/>
  <c r="AD65" i="2"/>
  <c r="AD107" i="2"/>
  <c r="AD114" i="2"/>
  <c r="AD122" i="2"/>
  <c r="AD152" i="2"/>
  <c r="AD156" i="2"/>
  <c r="AD160" i="2"/>
  <c r="AD182" i="2"/>
  <c r="AD212" i="2"/>
  <c r="AD216" i="2"/>
  <c r="AD224" i="2"/>
  <c r="AD235" i="2"/>
  <c r="AD246" i="2"/>
  <c r="AD257" i="2"/>
  <c r="AD261" i="2"/>
  <c r="AD37" i="2"/>
  <c r="AD48" i="2"/>
  <c r="AD62" i="2"/>
  <c r="AD69" i="2"/>
  <c r="AD80" i="2"/>
  <c r="AD94" i="2"/>
  <c r="AD112" i="2"/>
  <c r="AD133" i="2"/>
  <c r="AD144" i="2"/>
  <c r="AD158" i="2"/>
  <c r="AD165" i="2"/>
  <c r="AD176" i="2"/>
  <c r="AD190" i="2"/>
  <c r="AD197" i="2"/>
  <c r="AD208" i="2"/>
  <c r="AD250" i="2"/>
  <c r="AD264" i="2"/>
  <c r="AD288" i="2"/>
  <c r="AD98" i="2"/>
  <c r="AD130" i="2"/>
  <c r="AD162" i="2"/>
  <c r="AD219" i="2"/>
  <c r="AD226" i="2"/>
  <c r="AD282" i="2"/>
  <c r="AD14" i="2"/>
  <c r="AD21" i="2"/>
  <c r="AD35" i="2"/>
  <c r="AD42" i="2"/>
  <c r="AD63" i="2"/>
  <c r="AD95" i="2"/>
  <c r="AD99" i="2"/>
  <c r="AD106" i="2"/>
  <c r="AD127" i="2"/>
  <c r="AD138" i="2"/>
  <c r="AD163" i="2"/>
  <c r="AD191" i="2"/>
  <c r="AD195" i="2"/>
  <c r="AD202" i="2"/>
  <c r="AD227" i="2"/>
  <c r="AD234" i="2"/>
  <c r="AD258" i="2"/>
  <c r="AD286" i="2"/>
  <c r="AC31" i="2"/>
  <c r="AE31" i="2" s="1"/>
  <c r="AF31" i="2" s="1"/>
  <c r="AC71" i="2"/>
  <c r="AC79" i="2"/>
  <c r="AC103" i="2"/>
  <c r="AC119" i="2"/>
  <c r="AC151" i="2"/>
  <c r="AC167" i="2"/>
  <c r="AC199" i="2"/>
  <c r="AC223" i="2"/>
  <c r="AC247" i="2"/>
  <c r="AD8" i="2"/>
  <c r="AD39" i="2"/>
  <c r="AD71" i="2"/>
  <c r="AD103" i="2"/>
  <c r="AD135" i="2"/>
  <c r="AE135" i="2" s="1"/>
  <c r="AD146" i="2"/>
  <c r="AD178" i="2"/>
  <c r="AD199" i="2"/>
  <c r="AD242" i="2"/>
  <c r="AD266" i="2"/>
  <c r="AD290" i="2"/>
  <c r="AC23" i="2"/>
  <c r="AC48" i="2"/>
  <c r="AC64" i="2"/>
  <c r="AC72" i="2"/>
  <c r="AC88" i="2"/>
  <c r="AC104" i="2"/>
  <c r="AC112" i="2"/>
  <c r="AC120" i="2"/>
  <c r="AC160" i="2"/>
  <c r="AE160" i="2" s="1"/>
  <c r="AF160" i="2" s="1"/>
  <c r="AC176" i="2"/>
  <c r="AC184" i="2"/>
  <c r="AE184" i="2" s="1"/>
  <c r="AC192" i="2"/>
  <c r="AC216" i="2"/>
  <c r="AC272" i="2"/>
  <c r="AD86" i="2"/>
  <c r="AD104" i="2"/>
  <c r="AD118" i="2"/>
  <c r="AD136" i="2"/>
  <c r="AD232" i="2"/>
  <c r="AD277" i="2"/>
  <c r="AC15" i="2"/>
  <c r="AC55" i="2"/>
  <c r="AC32" i="2"/>
  <c r="AC49" i="2"/>
  <c r="AC57" i="2"/>
  <c r="AC65" i="2"/>
  <c r="AC81" i="2"/>
  <c r="AC113" i="2"/>
  <c r="AC121" i="2"/>
  <c r="AC137" i="2"/>
  <c r="AE137" i="2" s="1"/>
  <c r="AF137" i="2" s="1"/>
  <c r="AC169" i="2"/>
  <c r="AC177" i="2"/>
  <c r="AC193" i="2"/>
  <c r="AC265" i="2"/>
  <c r="AC297" i="2" s="1"/>
  <c r="AD16" i="2"/>
  <c r="AD47" i="2"/>
  <c r="AD51" i="2"/>
  <c r="AD58" i="2"/>
  <c r="AD147" i="2"/>
  <c r="AD154" i="2"/>
  <c r="AD211" i="2"/>
  <c r="AD253" i="2"/>
  <c r="AD267" i="2"/>
  <c r="AD291" i="2"/>
  <c r="AC13" i="2"/>
  <c r="AE13" i="2" s="1"/>
  <c r="AF13" i="2" s="1"/>
  <c r="AC85" i="2"/>
  <c r="AC101" i="2"/>
  <c r="AC125" i="2"/>
  <c r="AC141" i="2"/>
  <c r="AE141" i="2" s="1"/>
  <c r="AC165" i="2"/>
  <c r="AC173" i="2"/>
  <c r="AC245" i="2"/>
  <c r="AC253" i="2"/>
  <c r="AC261" i="2"/>
  <c r="AC277" i="2"/>
  <c r="AC285" i="2"/>
  <c r="AC35" i="2"/>
  <c r="AC43" i="2"/>
  <c r="AC91" i="2"/>
  <c r="AE91" i="2" s="1"/>
  <c r="AF91" i="2" s="1"/>
  <c r="AC99" i="2"/>
  <c r="AC107" i="2"/>
  <c r="AC171" i="2"/>
  <c r="AC179" i="2"/>
  <c r="AC187" i="2"/>
  <c r="AC211" i="2"/>
  <c r="AE211" i="2" s="1"/>
  <c r="AC219" i="2"/>
  <c r="AC227" i="2"/>
  <c r="AC235" i="2"/>
  <c r="AC243" i="2"/>
  <c r="AC283" i="2"/>
  <c r="AC12" i="2"/>
  <c r="AC36" i="2"/>
  <c r="AC60" i="2"/>
  <c r="AE60" i="2" s="1"/>
  <c r="AF60" i="2" s="1"/>
  <c r="AC116" i="2"/>
  <c r="AC148" i="2"/>
  <c r="AC172" i="2"/>
  <c r="AC188" i="2"/>
  <c r="AE188" i="2" s="1"/>
  <c r="AC196" i="2"/>
  <c r="AE196" i="2" s="1"/>
  <c r="AF196" i="2" s="1"/>
  <c r="AC204" i="2"/>
  <c r="AE204" i="2" s="1"/>
  <c r="AC244" i="2"/>
  <c r="AC276" i="2"/>
  <c r="AE276" i="2" s="1"/>
  <c r="AF276" i="2" s="1"/>
  <c r="H74" i="4"/>
  <c r="I65" i="4"/>
  <c r="I74" i="4" s="1"/>
  <c r="K65" i="4"/>
  <c r="K74" i="4" s="1"/>
  <c r="J171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AC296" i="2" l="1"/>
  <c r="AC295" i="2"/>
  <c r="AE193" i="2"/>
  <c r="AF193" i="2" s="1"/>
  <c r="AE57" i="2"/>
  <c r="AF57" i="2" s="1"/>
  <c r="AE151" i="2"/>
  <c r="AF151" i="2" s="1"/>
  <c r="AE263" i="2"/>
  <c r="AD297" i="2"/>
  <c r="AE201" i="2"/>
  <c r="AF201" i="2" s="1"/>
  <c r="AE150" i="2"/>
  <c r="AD296" i="2"/>
  <c r="AD295" i="2"/>
  <c r="AE245" i="2"/>
  <c r="AE47" i="2"/>
  <c r="AE192" i="2"/>
  <c r="AF192" i="2" s="1"/>
  <c r="AE72" i="2"/>
  <c r="AE223" i="2"/>
  <c r="AF223" i="2" s="1"/>
  <c r="AE87" i="2"/>
  <c r="AE262" i="2"/>
  <c r="AE210" i="2"/>
  <c r="AE109" i="2"/>
  <c r="AF109" i="2" s="1"/>
  <c r="AE24" i="2"/>
  <c r="AE173" i="2"/>
  <c r="AE70" i="2"/>
  <c r="AE194" i="2"/>
  <c r="I59" i="4"/>
  <c r="J59" i="4" s="1"/>
  <c r="I60" i="4"/>
  <c r="J60" i="4" s="1"/>
  <c r="I58" i="4"/>
  <c r="J58" i="4" s="1"/>
  <c r="I61" i="4"/>
  <c r="J61" i="4" s="1"/>
  <c r="I57" i="4"/>
  <c r="AE283" i="2"/>
  <c r="AF283" i="2" s="1"/>
  <c r="AE236" i="2"/>
  <c r="AE248" i="2"/>
  <c r="AF248" i="2" s="1"/>
  <c r="AE10" i="2"/>
  <c r="AF10" i="2" s="1"/>
  <c r="AE285" i="2"/>
  <c r="AE120" i="2"/>
  <c r="AF120" i="2" s="1"/>
  <c r="AE221" i="2"/>
  <c r="AE113" i="2"/>
  <c r="AF113" i="2" s="1"/>
  <c r="AE149" i="2"/>
  <c r="AE40" i="2"/>
  <c r="AF40" i="2" s="1"/>
  <c r="AE229" i="2"/>
  <c r="AE235" i="2"/>
  <c r="AE219" i="2"/>
  <c r="AF219" i="2" s="1"/>
  <c r="AE202" i="2"/>
  <c r="AE5" i="2"/>
  <c r="AF5" i="2" s="1"/>
  <c r="AE83" i="2"/>
  <c r="AE186" i="2"/>
  <c r="AF186" i="2" s="1"/>
  <c r="AE214" i="2"/>
  <c r="AE86" i="2"/>
  <c r="AE96" i="2"/>
  <c r="AE244" i="2"/>
  <c r="AE54" i="2"/>
  <c r="AE116" i="2"/>
  <c r="AE43" i="2"/>
  <c r="AF43" i="2" s="1"/>
  <c r="AE265" i="2"/>
  <c r="AE230" i="2"/>
  <c r="AE102" i="2"/>
  <c r="AE7" i="2"/>
  <c r="AE220" i="2"/>
  <c r="AE124" i="2"/>
  <c r="AE128" i="2"/>
  <c r="AE255" i="2"/>
  <c r="AE32" i="2"/>
  <c r="AF32" i="2" s="1"/>
  <c r="AE183" i="2"/>
  <c r="AF183" i="2" s="1"/>
  <c r="AE256" i="2"/>
  <c r="AE231" i="2"/>
  <c r="AE171" i="2"/>
  <c r="AF171" i="2" s="1"/>
  <c r="AE85" i="2"/>
  <c r="AF85" i="2" s="1"/>
  <c r="AE272" i="2"/>
  <c r="AF272" i="2" s="1"/>
  <c r="AF297" i="2" s="1"/>
  <c r="AE215" i="2"/>
  <c r="AE22" i="2"/>
  <c r="AE270" i="2"/>
  <c r="AE247" i="2"/>
  <c r="AF247" i="2" s="1"/>
  <c r="AE278" i="2"/>
  <c r="AF278" i="2" s="1"/>
  <c r="AE157" i="2"/>
  <c r="AE129" i="2"/>
  <c r="AE65" i="2"/>
  <c r="AF65" i="2" s="1"/>
  <c r="AE176" i="2"/>
  <c r="AF176" i="2" s="1"/>
  <c r="AE48" i="2"/>
  <c r="AF48" i="2" s="1"/>
  <c r="AE84" i="2"/>
  <c r="AE195" i="2"/>
  <c r="AE170" i="2"/>
  <c r="AF170" i="2" s="1"/>
  <c r="AE58" i="2"/>
  <c r="AE287" i="2"/>
  <c r="AE77" i="2"/>
  <c r="AE75" i="2"/>
  <c r="AF75" i="2" s="1"/>
  <c r="AE162" i="2"/>
  <c r="AF162" i="2" s="1"/>
  <c r="AE50" i="2"/>
  <c r="AE105" i="2"/>
  <c r="AE237" i="2"/>
  <c r="AE187" i="2"/>
  <c r="AF187" i="2" s="1"/>
  <c r="AE177" i="2"/>
  <c r="AF177" i="2" s="1"/>
  <c r="AE119" i="2"/>
  <c r="AF119" i="2" s="1"/>
  <c r="AE198" i="2"/>
  <c r="AE181" i="2"/>
  <c r="AF181" i="2" s="1"/>
  <c r="AE67" i="2"/>
  <c r="AE111" i="2"/>
  <c r="AF111" i="2" s="1"/>
  <c r="AE12" i="2"/>
  <c r="AE101" i="2"/>
  <c r="AF101" i="2" s="1"/>
  <c r="AE169" i="2"/>
  <c r="AE39" i="2"/>
  <c r="AF39" i="2" s="1"/>
  <c r="AE284" i="2"/>
  <c r="AE108" i="2"/>
  <c r="AE68" i="2"/>
  <c r="C57" i="4"/>
  <c r="C59" i="4"/>
  <c r="D59" i="4" s="1"/>
  <c r="C58" i="4"/>
  <c r="D58" i="4" s="1"/>
  <c r="C61" i="4"/>
  <c r="D61" i="4" s="1"/>
  <c r="H61" i="4"/>
  <c r="H60" i="4"/>
  <c r="H59" i="4"/>
  <c r="F62" i="4"/>
  <c r="H57" i="4"/>
  <c r="H58" i="4"/>
  <c r="G62" i="4"/>
  <c r="AE115" i="2"/>
  <c r="AE25" i="2"/>
  <c r="AE167" i="2"/>
  <c r="AF167" i="2" s="1"/>
  <c r="AE62" i="2"/>
  <c r="AE143" i="2"/>
  <c r="AF143" i="2" s="1"/>
  <c r="AE145" i="2"/>
  <c r="AF145" i="2" s="1"/>
  <c r="AE269" i="2"/>
  <c r="AE80" i="2"/>
  <c r="AE242" i="2"/>
  <c r="AE42" i="2"/>
  <c r="AE29" i="2"/>
  <c r="AE110" i="2"/>
  <c r="AE165" i="2"/>
  <c r="AE59" i="2"/>
  <c r="AE35" i="2"/>
  <c r="AE23" i="2"/>
  <c r="AF23" i="2" s="1"/>
  <c r="AE140" i="2"/>
  <c r="AF140" i="2" s="1"/>
  <c r="AE243" i="2"/>
  <c r="AE121" i="2"/>
  <c r="AE90" i="2"/>
  <c r="AF90" i="2" s="1"/>
  <c r="AE213" i="2"/>
  <c r="AE2" i="2"/>
  <c r="AE257" i="2"/>
  <c r="AE17" i="2"/>
  <c r="AF17" i="2" s="1"/>
  <c r="AE152" i="2"/>
  <c r="AF152" i="2" s="1"/>
  <c r="AE197" i="2"/>
  <c r="AF197" i="2" s="1"/>
  <c r="AE88" i="2"/>
  <c r="AE117" i="2"/>
  <c r="AE259" i="2"/>
  <c r="AF259" i="2" s="1"/>
  <c r="AE27" i="2"/>
  <c r="AE99" i="2"/>
  <c r="AE185" i="2"/>
  <c r="AF185" i="2" s="1"/>
  <c r="AE69" i="2"/>
  <c r="AF69" i="2" s="1"/>
  <c r="AE251" i="2"/>
  <c r="AF251" i="2" s="1"/>
  <c r="AE161" i="2"/>
  <c r="AE148" i="2"/>
  <c r="AF148" i="2" s="1"/>
  <c r="AE227" i="2"/>
  <c r="AE81" i="2"/>
  <c r="AF81" i="2" s="1"/>
  <c r="AE64" i="2"/>
  <c r="AF64" i="2" s="1"/>
  <c r="AE199" i="2"/>
  <c r="AF199" i="2" s="1"/>
  <c r="AE74" i="2"/>
  <c r="AE246" i="2"/>
  <c r="AE92" i="2"/>
  <c r="AF92" i="2" s="1"/>
  <c r="AE203" i="2"/>
  <c r="AE266" i="2"/>
  <c r="AE153" i="2"/>
  <c r="AE168" i="2"/>
  <c r="AF168" i="2" s="1"/>
  <c r="AE172" i="2"/>
  <c r="AF172" i="2" s="1"/>
  <c r="AE134" i="2"/>
  <c r="AE228" i="2"/>
  <c r="AE180" i="2"/>
  <c r="AE132" i="2"/>
  <c r="AE44" i="2"/>
  <c r="AE123" i="2"/>
  <c r="AE19" i="2"/>
  <c r="AE208" i="2"/>
  <c r="AF208" i="2" s="1"/>
  <c r="AE106" i="2"/>
  <c r="AF106" i="2" s="1"/>
  <c r="AE4" i="2"/>
  <c r="AF4" i="2" s="1"/>
  <c r="AE33" i="2"/>
  <c r="AE14" i="2"/>
  <c r="AE118" i="2"/>
  <c r="AE260" i="2"/>
  <c r="AE53" i="2"/>
  <c r="AE11" i="2"/>
  <c r="AE144" i="2"/>
  <c r="AF144" i="2" s="1"/>
  <c r="AE98" i="2"/>
  <c r="AE273" i="2"/>
  <c r="AE158" i="2"/>
  <c r="AE93" i="2"/>
  <c r="AF93" i="2" s="1"/>
  <c r="AE164" i="2"/>
  <c r="AE21" i="2"/>
  <c r="AE163" i="2"/>
  <c r="AE250" i="2"/>
  <c r="AE271" i="2"/>
  <c r="AE127" i="2"/>
  <c r="AE249" i="2"/>
  <c r="AE9" i="2"/>
  <c r="AE126" i="2"/>
  <c r="AE136" i="2"/>
  <c r="AE154" i="2"/>
  <c r="AF154" i="2" s="1"/>
  <c r="AE233" i="2"/>
  <c r="AF233" i="2" s="1"/>
  <c r="AE97" i="2"/>
  <c r="AE280" i="2"/>
  <c r="AE56" i="2"/>
  <c r="AF56" i="2" s="1"/>
  <c r="AE36" i="2"/>
  <c r="AF36" i="2" s="1"/>
  <c r="AE49" i="2"/>
  <c r="AE254" i="2"/>
  <c r="AF254" i="2" s="1"/>
  <c r="AE291" i="2"/>
  <c r="AE288" i="2"/>
  <c r="AE179" i="2"/>
  <c r="AF179" i="2" s="1"/>
  <c r="AE277" i="2"/>
  <c r="AF277" i="2" s="1"/>
  <c r="AE112" i="2"/>
  <c r="AF112" i="2" s="1"/>
  <c r="AE103" i="2"/>
  <c r="AE138" i="2"/>
  <c r="AF138" i="2" s="1"/>
  <c r="AE182" i="2"/>
  <c r="AE38" i="2"/>
  <c r="AE20" i="2"/>
  <c r="AE275" i="2"/>
  <c r="AE147" i="2"/>
  <c r="AE16" i="2"/>
  <c r="AE234" i="2"/>
  <c r="AF234" i="2" s="1"/>
  <c r="AE146" i="2"/>
  <c r="AF146" i="2" s="1"/>
  <c r="AE34" i="2"/>
  <c r="AE239" i="2"/>
  <c r="AE95" i="2"/>
  <c r="AF95" i="2" s="1"/>
  <c r="AE225" i="2"/>
  <c r="AE286" i="2"/>
  <c r="AF286" i="2" s="1"/>
  <c r="AE94" i="2"/>
  <c r="AF94" i="2" s="1"/>
  <c r="AE205" i="2"/>
  <c r="AE264" i="2"/>
  <c r="AE258" i="2"/>
  <c r="AE178" i="2"/>
  <c r="AF178" i="2" s="1"/>
  <c r="AE212" i="2"/>
  <c r="AE155" i="2"/>
  <c r="AE261" i="2"/>
  <c r="AE55" i="2"/>
  <c r="AF55" i="2" s="1"/>
  <c r="AE104" i="2"/>
  <c r="AF104" i="2" s="1"/>
  <c r="AE79" i="2"/>
  <c r="AF79" i="2" s="1"/>
  <c r="AE122" i="2"/>
  <c r="AE190" i="2"/>
  <c r="AF190" i="2" s="1"/>
  <c r="AE241" i="2"/>
  <c r="AE133" i="2"/>
  <c r="AE267" i="2"/>
  <c r="AE139" i="2"/>
  <c r="AF139" i="2" s="1"/>
  <c r="AE51" i="2"/>
  <c r="AE240" i="2"/>
  <c r="AE290" i="2"/>
  <c r="AE226" i="2"/>
  <c r="AF226" i="2" s="1"/>
  <c r="AE130" i="2"/>
  <c r="AF130" i="2" s="1"/>
  <c r="AE26" i="2"/>
  <c r="AE207" i="2"/>
  <c r="AE63" i="2"/>
  <c r="AF63" i="2" s="1"/>
  <c r="AE217" i="2"/>
  <c r="AF217" i="2" s="1"/>
  <c r="AE73" i="2"/>
  <c r="AE46" i="2"/>
  <c r="AE189" i="2"/>
  <c r="AE37" i="2"/>
  <c r="AE125" i="2"/>
  <c r="AF125" i="2" s="1"/>
  <c r="AE156" i="2"/>
  <c r="AE107" i="2"/>
  <c r="AE253" i="2"/>
  <c r="AE15" i="2"/>
  <c r="AE216" i="2"/>
  <c r="AE71" i="2"/>
  <c r="AE174" i="2"/>
  <c r="AF174" i="2" s="1"/>
  <c r="AE6" i="2"/>
  <c r="AE268" i="2"/>
  <c r="AE100" i="2"/>
  <c r="AE52" i="2"/>
  <c r="AE3" i="2"/>
  <c r="AE131" i="2"/>
  <c r="AE224" i="2"/>
  <c r="AE282" i="2"/>
  <c r="AE218" i="2"/>
  <c r="AE114" i="2"/>
  <c r="AE18" i="2"/>
  <c r="AE191" i="2"/>
  <c r="AE289" i="2"/>
  <c r="AE209" i="2"/>
  <c r="AF209" i="2" s="1"/>
  <c r="AE41" i="2"/>
  <c r="AE232" i="2"/>
  <c r="AE8" i="2"/>
  <c r="O302" i="2"/>
  <c r="J3" i="2"/>
  <c r="J296" i="2" s="1"/>
  <c r="J265" i="2"/>
  <c r="J297" i="2" s="1"/>
  <c r="Q302" i="2"/>
  <c r="I329" i="2"/>
  <c r="J329" i="2"/>
  <c r="AE297" i="2" l="1"/>
  <c r="P302" i="2"/>
  <c r="O321" i="2"/>
  <c r="R302" i="2"/>
  <c r="Q321" i="2"/>
  <c r="AF2" i="2"/>
  <c r="AB306" i="2" s="1"/>
  <c r="AE295" i="2"/>
  <c r="AE296" i="2"/>
  <c r="J57" i="4"/>
  <c r="I62" i="4"/>
  <c r="AD307" i="2"/>
  <c r="AE307" i="2" s="1"/>
  <c r="AD300" i="2"/>
  <c r="AD306" i="2"/>
  <c r="AE306" i="2" s="1"/>
  <c r="T302" i="2" s="1"/>
  <c r="AB307" i="2"/>
  <c r="AD302" i="2"/>
  <c r="AE302" i="2" s="1"/>
  <c r="AB302" i="2"/>
  <c r="AB301" i="2"/>
  <c r="AB300" i="2"/>
  <c r="AE300" i="2"/>
  <c r="AD301" i="2"/>
  <c r="AE301" i="2" s="1"/>
  <c r="D57" i="4"/>
  <c r="C62" i="4"/>
  <c r="K329" i="2"/>
  <c r="G300" i="2"/>
  <c r="G301" i="2"/>
  <c r="H301" i="2" s="1"/>
  <c r="G302" i="2"/>
  <c r="H302" i="2" s="1"/>
  <c r="G306" i="2"/>
  <c r="H306" i="2" s="1"/>
  <c r="G305" i="2"/>
  <c r="H305" i="2" s="1"/>
  <c r="G304" i="2"/>
  <c r="H304" i="2" s="1"/>
  <c r="G303" i="2"/>
  <c r="H303" i="2" s="1"/>
  <c r="D302" i="2"/>
  <c r="E302" i="2" s="1"/>
  <c r="D301" i="2"/>
  <c r="E301" i="2" s="1"/>
  <c r="D300" i="2"/>
  <c r="D306" i="2"/>
  <c r="E306" i="2" s="1"/>
  <c r="D303" i="2"/>
  <c r="E303" i="2" s="1"/>
  <c r="D305" i="2"/>
  <c r="E305" i="2" s="1"/>
  <c r="D304" i="2"/>
  <c r="E304" i="2" s="1"/>
  <c r="K314" i="2"/>
  <c r="I314" i="2"/>
  <c r="AF296" i="2" l="1"/>
  <c r="AF295" i="2"/>
  <c r="J62" i="4"/>
  <c r="K61" i="4"/>
  <c r="K57" i="4"/>
  <c r="K60" i="4"/>
  <c r="K58" i="4"/>
  <c r="K59" i="4"/>
  <c r="AC306" i="2"/>
  <c r="S302" i="2" s="1"/>
  <c r="AF306" i="2"/>
  <c r="AG306" i="2" s="1"/>
  <c r="AC307" i="2"/>
  <c r="AF307" i="2"/>
  <c r="AG307" i="2" s="1"/>
  <c r="AD303" i="2"/>
  <c r="AE303" i="2" s="1"/>
  <c r="AC300" i="2"/>
  <c r="AF300" i="2"/>
  <c r="AG300" i="2" s="1"/>
  <c r="AB303" i="2"/>
  <c r="AC301" i="2"/>
  <c r="AF301" i="2"/>
  <c r="AG301" i="2" s="1"/>
  <c r="AC302" i="2"/>
  <c r="AF302" i="2"/>
  <c r="AG302" i="2" s="1"/>
  <c r="E57" i="4"/>
  <c r="E59" i="4"/>
  <c r="D62" i="4"/>
  <c r="E60" i="4"/>
  <c r="E61" i="4"/>
  <c r="E58" i="4"/>
  <c r="D307" i="2"/>
  <c r="E300" i="2"/>
  <c r="H300" i="2"/>
  <c r="G307" i="2"/>
  <c r="J314" i="2"/>
  <c r="K318" i="2"/>
  <c r="L318" i="2" s="1"/>
  <c r="K317" i="2"/>
  <c r="L317" i="2" s="1"/>
  <c r="K316" i="2"/>
  <c r="L316" i="2" s="1"/>
  <c r="K315" i="2"/>
  <c r="L315" i="2" s="1"/>
  <c r="L314" i="2"/>
  <c r="K313" i="2"/>
  <c r="L313" i="2" s="1"/>
  <c r="K312" i="2"/>
  <c r="L312" i="2" s="1"/>
  <c r="K311" i="2"/>
  <c r="L311" i="2" s="1"/>
  <c r="K310" i="2"/>
  <c r="I318" i="2"/>
  <c r="J318" i="2" s="1"/>
  <c r="I317" i="2"/>
  <c r="J317" i="2" s="1"/>
  <c r="I316" i="2"/>
  <c r="J316" i="2" s="1"/>
  <c r="I315" i="2"/>
  <c r="J315" i="2" s="1"/>
  <c r="I313" i="2"/>
  <c r="J313" i="2" s="1"/>
  <c r="I312" i="2"/>
  <c r="J312" i="2" s="1"/>
  <c r="I311" i="2"/>
  <c r="J311" i="2" s="1"/>
  <c r="I310" i="2"/>
  <c r="J310" i="2" s="1"/>
  <c r="AC303" i="2" l="1"/>
  <c r="AF303" i="2"/>
  <c r="AG303" i="2" s="1"/>
  <c r="I305" i="2"/>
  <c r="I304" i="2"/>
  <c r="I302" i="2"/>
  <c r="I303" i="2"/>
  <c r="H307" i="2"/>
  <c r="I301" i="2"/>
  <c r="I300" i="2"/>
  <c r="I306" i="2"/>
  <c r="F302" i="2"/>
  <c r="F304" i="2"/>
  <c r="F301" i="2"/>
  <c r="F300" i="2"/>
  <c r="E307" i="2"/>
  <c r="F306" i="2"/>
  <c r="F305" i="2"/>
  <c r="F303" i="2"/>
  <c r="J319" i="2"/>
  <c r="L310" i="2"/>
  <c r="L319" i="2" s="1"/>
  <c r="K319" i="2"/>
  <c r="I319" i="2"/>
  <c r="O313" i="2"/>
  <c r="P313" i="2" l="1"/>
  <c r="O332" i="2"/>
  <c r="O316" i="2"/>
  <c r="O315" i="2"/>
  <c r="O314" i="2"/>
  <c r="O312" i="2"/>
  <c r="P311" i="2"/>
  <c r="O310" i="2"/>
  <c r="O309" i="2"/>
  <c r="O308" i="2"/>
  <c r="O307" i="2"/>
  <c r="O306" i="2"/>
  <c r="O305" i="2"/>
  <c r="O304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1" i="2"/>
  <c r="Q300" i="2"/>
  <c r="O303" i="2"/>
  <c r="O301" i="2"/>
  <c r="O300" i="2"/>
  <c r="P303" i="2" l="1"/>
  <c r="O322" i="2"/>
  <c r="R300" i="2"/>
  <c r="Q319" i="2"/>
  <c r="R309" i="2"/>
  <c r="Q328" i="2"/>
  <c r="P304" i="2"/>
  <c r="O323" i="2"/>
  <c r="P312" i="2"/>
  <c r="O331" i="2"/>
  <c r="P310" i="2"/>
  <c r="O329" i="2"/>
  <c r="R316" i="2"/>
  <c r="Q335" i="2"/>
  <c r="R301" i="2"/>
  <c r="Q320" i="2"/>
  <c r="R310" i="2"/>
  <c r="Q329" i="2"/>
  <c r="P315" i="2"/>
  <c r="O334" i="2"/>
  <c r="R304" i="2"/>
  <c r="Q323" i="2"/>
  <c r="R312" i="2"/>
  <c r="Q331" i="2"/>
  <c r="P316" i="2"/>
  <c r="O335" i="2"/>
  <c r="R307" i="2"/>
  <c r="Q326" i="2"/>
  <c r="P314" i="2"/>
  <c r="O333" i="2"/>
  <c r="R303" i="2"/>
  <c r="Q322" i="2"/>
  <c r="R311" i="2"/>
  <c r="Q330" i="2"/>
  <c r="P307" i="2"/>
  <c r="O326" i="2"/>
  <c r="R305" i="2"/>
  <c r="Q324" i="2"/>
  <c r="R313" i="2"/>
  <c r="Q332" i="2"/>
  <c r="P308" i="2"/>
  <c r="O327" i="2"/>
  <c r="P301" i="2"/>
  <c r="O320" i="2"/>
  <c r="R315" i="2"/>
  <c r="Q334" i="2"/>
  <c r="R308" i="2"/>
  <c r="Q327" i="2"/>
  <c r="P305" i="2"/>
  <c r="O324" i="2"/>
  <c r="P306" i="2"/>
  <c r="O325" i="2"/>
  <c r="P300" i="2"/>
  <c r="O319" i="2"/>
  <c r="R306" i="2"/>
  <c r="Q325" i="2"/>
  <c r="R314" i="2"/>
  <c r="Q333" i="2"/>
  <c r="P309" i="2"/>
  <c r="O328" i="2"/>
  <c r="J295" i="2"/>
  <c r="J306" i="2"/>
  <c r="J300" i="2"/>
  <c r="J305" i="2"/>
  <c r="J301" i="2"/>
  <c r="J302" i="2"/>
  <c r="J303" i="2"/>
  <c r="J304" i="2"/>
  <c r="J307" i="2" l="1"/>
  <c r="K303" i="2"/>
  <c r="K304" i="2"/>
  <c r="K302" i="2"/>
  <c r="K301" i="2"/>
  <c r="K306" i="2"/>
  <c r="K305" i="2"/>
  <c r="K300" i="2"/>
  <c r="L300" i="2" l="1"/>
  <c r="L302" i="2"/>
  <c r="L305" i="2"/>
  <c r="L306" i="2"/>
  <c r="L304" i="2"/>
  <c r="L303" i="2"/>
  <c r="L301" i="2"/>
  <c r="K307" i="2"/>
</calcChain>
</file>

<file path=xl/sharedStrings.xml><?xml version="1.0" encoding="utf-8"?>
<sst xmlns="http://schemas.openxmlformats.org/spreadsheetml/2006/main" count="503" uniqueCount="91">
  <si>
    <t>Fever</t>
  </si>
  <si>
    <t>Splenomegaly</t>
  </si>
  <si>
    <t>Loin Pain</t>
  </si>
  <si>
    <t>Edema</t>
  </si>
  <si>
    <t>Petechiae</t>
  </si>
  <si>
    <t>AKI</t>
  </si>
  <si>
    <t>CRP &gt;100</t>
  </si>
  <si>
    <t>PCT &gt;2</t>
  </si>
  <si>
    <t>LDH &gt;300</t>
  </si>
  <si>
    <t>Headache</t>
  </si>
  <si>
    <t>Hematuria</t>
  </si>
  <si>
    <t>Proteinuria</t>
  </si>
  <si>
    <t>APS1</t>
  </si>
  <si>
    <t>Fluelike</t>
  </si>
  <si>
    <t>Diarrhea</t>
  </si>
  <si>
    <t>Conjuncitvitis</t>
  </si>
  <si>
    <t>Platelets &lt;150</t>
  </si>
  <si>
    <t>WBC &gt;10</t>
  </si>
  <si>
    <t/>
  </si>
  <si>
    <t>Nephro</t>
  </si>
  <si>
    <t>Heart/Lung</t>
  </si>
  <si>
    <t>Gastro</t>
  </si>
  <si>
    <t>Emergency</t>
  </si>
  <si>
    <t>Intensive</t>
  </si>
  <si>
    <t>Hem/Onc</t>
  </si>
  <si>
    <t>Urology</t>
  </si>
  <si>
    <t>Other</t>
  </si>
  <si>
    <t>Neurology</t>
  </si>
  <si>
    <t>Total</t>
  </si>
  <si>
    <t>Non-Hanta Diagnosis Code</t>
  </si>
  <si>
    <t>Hanta-positive (yes/no)</t>
  </si>
  <si>
    <t>Non-Hanta Virus-infected (yes/no)</t>
  </si>
  <si>
    <t>Patient Code</t>
  </si>
  <si>
    <t>Length of Stay (days)</t>
  </si>
  <si>
    <t>Treating Medical Specialty Code</t>
  </si>
  <si>
    <t>Female Sex (yes/no)</t>
  </si>
  <si>
    <t>Fever (yes/no)</t>
  </si>
  <si>
    <t>Headache (yes/no)</t>
  </si>
  <si>
    <t>Dialysis (yes/no)</t>
  </si>
  <si>
    <t>Ventilatory support (yes/no)</t>
  </si>
  <si>
    <t>Splenomegaly (yes/no)</t>
  </si>
  <si>
    <t>Fluelike Symptoms (yes/no)</t>
  </si>
  <si>
    <t>Loin Pain (yes/no)</t>
  </si>
  <si>
    <t>Diarrhea/Vomiting (yes/no)</t>
  </si>
  <si>
    <t>Edema (yes/no)</t>
  </si>
  <si>
    <t>Conjunctivitis (yes/no)</t>
  </si>
  <si>
    <t>Petechiae (yes/no)</t>
  </si>
  <si>
    <t>Age (years)</t>
  </si>
  <si>
    <t>Hematuria on DOA (yes/no)</t>
  </si>
  <si>
    <t>Proteinuria on DOA (yes/no)</t>
  </si>
  <si>
    <t>PCT &gt;2 µg/L (yes/no)</t>
  </si>
  <si>
    <t>WBC/nL on DOA</t>
  </si>
  <si>
    <t>WBC &gt;10/nL on DOA (yes/no)</t>
  </si>
  <si>
    <t>LDH U/L on DOA</t>
  </si>
  <si>
    <t>CRP &gt;100 mg/dL on DOA (yes/no)</t>
  </si>
  <si>
    <t>CRP mg/dL on DOA</t>
  </si>
  <si>
    <t>Platelets &lt;150/nL on DOA (yes/no)</t>
  </si>
  <si>
    <t>Platelets/nL on DOA</t>
  </si>
  <si>
    <t>Crea mg/dL Min</t>
  </si>
  <si>
    <t xml:space="preserve">Crea mg/dL Max </t>
  </si>
  <si>
    <t>Crea mg/dL on DOA</t>
  </si>
  <si>
    <t>LDH &gt;300 U/dL (yes/no)</t>
  </si>
  <si>
    <t>Specialty Code</t>
  </si>
  <si>
    <t xml:space="preserve">Other </t>
  </si>
  <si>
    <t>N neg</t>
  </si>
  <si>
    <t>% neg</t>
  </si>
  <si>
    <t>N pos</t>
  </si>
  <si>
    <t>% pos</t>
  </si>
  <si>
    <t>N total</t>
  </si>
  <si>
    <t>Sign</t>
  </si>
  <si>
    <t>% total</t>
  </si>
  <si>
    <t>cum % n</t>
  </si>
  <si>
    <t>cum% p</t>
  </si>
  <si>
    <t>cum % t</t>
  </si>
  <si>
    <t>AKI based on Min Crea</t>
  </si>
  <si>
    <t>AKI as Crea &gt;=0,3 mg/dL ULN on DOA (yes/no)</t>
  </si>
  <si>
    <t>AKI based on Max Crea</t>
  </si>
  <si>
    <t>AKI as Crea &gt;=0,3 ULN vs. on Max Crea</t>
  </si>
  <si>
    <t>AKI Cr &gt;=0,3 ULN confrimed N method</t>
  </si>
  <si>
    <t>AKI as Crea &gt;=0,3 ULN vs. on Min Crea</t>
  </si>
  <si>
    <t>AKI Crea &gt;=0,3 ULN confirmed by N methods</t>
  </si>
  <si>
    <t>APS2</t>
  </si>
  <si>
    <t>Methods</t>
  </si>
  <si>
    <t>AKI 0 turning AKI 1 by other methods</t>
  </si>
  <si>
    <t>AKI 0 confirmed to be 0</t>
  </si>
  <si>
    <t>AKI 0 by Crea &gt;=0,3 ULN suggested 1 by other</t>
  </si>
  <si>
    <t>AKI by other methods</t>
  </si>
  <si>
    <t>Gastrointestinal</t>
  </si>
  <si>
    <t>No Sign</t>
  </si>
  <si>
    <t>not imputed</t>
  </si>
  <si>
    <t>Year of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</si>
</sst>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0"/>
    <xf numFmtId="9" fontId="9" fillId="0" borderId="0" applyFont="0" applyFill="0" applyBorder="0" applyAlignment="0" applyProtection="0"/>
  </cellStyleXfs>
  <cellXfs count="212">
    <xf numFmtId="0" fontId="0" fillId="0" borderId="0" xfId="0"/>
    <xf numFmtId="0" fontId="8" fillId="0" borderId="0" xfId="1"/>
    <xf numFmtId="0" fontId="8" fillId="0" borderId="0" xfId="1" applyAlignment="1">
      <alignment horizontal="right" vertical="center"/>
    </xf>
    <xf numFmtId="0" fontId="8" fillId="0" borderId="1" xfId="1" applyBorder="1"/>
    <xf numFmtId="0" fontId="8" fillId="0" borderId="0" xfId="1" applyAlignment="1">
      <alignment horizontal="right"/>
    </xf>
    <xf numFmtId="1" fontId="8" fillId="0" borderId="0" xfId="1" applyNumberFormat="1"/>
    <xf numFmtId="0" fontId="7" fillId="0" borderId="0" xfId="1" applyFont="1"/>
    <xf numFmtId="1" fontId="8" fillId="0" borderId="0" xfId="1" applyNumberFormat="1" applyAlignment="1">
      <alignment horizontal="right" vertical="center"/>
    </xf>
    <xf numFmtId="1" fontId="8" fillId="0" borderId="1" xfId="1" applyNumberFormat="1" applyBorder="1" applyAlignment="1">
      <alignment horizontal="right" vertical="center"/>
    </xf>
    <xf numFmtId="1" fontId="8" fillId="0" borderId="1" xfId="1" applyNumberFormat="1" applyBorder="1"/>
    <xf numFmtId="0" fontId="8" fillId="2" borderId="0" xfId="1" applyFill="1"/>
    <xf numFmtId="1" fontId="8" fillId="4" borderId="0" xfId="1" applyNumberFormat="1" applyFill="1" applyAlignment="1">
      <alignment horizontal="right" vertical="center"/>
    </xf>
    <xf numFmtId="1" fontId="8" fillId="4" borderId="1" xfId="1" applyNumberFormat="1" applyFill="1" applyBorder="1" applyAlignment="1">
      <alignment horizontal="right" vertical="center"/>
    </xf>
    <xf numFmtId="9" fontId="8" fillId="0" borderId="0" xfId="2" applyFont="1"/>
    <xf numFmtId="9" fontId="8" fillId="0" borderId="1" xfId="2" applyFont="1" applyBorder="1"/>
    <xf numFmtId="0" fontId="8" fillId="0" borderId="3" xfId="1" applyBorder="1"/>
    <xf numFmtId="1" fontId="8" fillId="5" borderId="2" xfId="1" applyNumberFormat="1" applyFill="1" applyBorder="1" applyAlignment="1">
      <alignment horizontal="right" vertical="center"/>
    </xf>
    <xf numFmtId="1" fontId="8" fillId="5" borderId="3" xfId="1" applyNumberFormat="1" applyFill="1" applyBorder="1" applyAlignment="1">
      <alignment horizontal="right" vertical="center"/>
    </xf>
    <xf numFmtId="1" fontId="8" fillId="3" borderId="5" xfId="1" applyNumberFormat="1" applyFill="1" applyBorder="1" applyAlignment="1">
      <alignment horizontal="right" vertical="center"/>
    </xf>
    <xf numFmtId="1" fontId="8" fillId="3" borderId="6" xfId="1" applyNumberFormat="1" applyFill="1" applyBorder="1" applyAlignment="1">
      <alignment horizontal="right" vertical="center"/>
    </xf>
    <xf numFmtId="0" fontId="8" fillId="0" borderId="1" xfId="1" applyBorder="1" applyAlignment="1">
      <alignment horizontal="right" vertical="center"/>
    </xf>
    <xf numFmtId="0" fontId="6" fillId="0" borderId="1" xfId="1" applyFont="1" applyBorder="1" applyAlignment="1">
      <alignment horizontal="right" vertical="center"/>
    </xf>
    <xf numFmtId="0" fontId="0" fillId="0" borderId="2" xfId="0" applyBorder="1"/>
    <xf numFmtId="0" fontId="5" fillId="0" borderId="7" xfId="1" applyFont="1" applyBorder="1"/>
    <xf numFmtId="0" fontId="8" fillId="0" borderId="1" xfId="1" applyBorder="1" applyAlignment="1">
      <alignment horizontal="right"/>
    </xf>
    <xf numFmtId="0" fontId="5" fillId="0" borderId="0" xfId="0" applyFont="1"/>
    <xf numFmtId="0" fontId="5" fillId="0" borderId="0" xfId="1" applyFont="1" applyAlignment="1">
      <alignment horizontal="right" vertical="center"/>
    </xf>
    <xf numFmtId="0" fontId="5" fillId="0" borderId="0" xfId="1" applyFont="1" applyAlignment="1">
      <alignment horizontal="right"/>
    </xf>
    <xf numFmtId="0" fontId="5" fillId="0" borderId="0" xfId="1" applyFont="1" applyAlignment="1">
      <alignment horizontal="right" vertical="center" wrapText="1"/>
    </xf>
    <xf numFmtId="0" fontId="8" fillId="0" borderId="8" xfId="1" applyBorder="1"/>
    <xf numFmtId="0" fontId="8" fillId="0" borderId="7" xfId="1" applyBorder="1"/>
    <xf numFmtId="0" fontId="8" fillId="7" borderId="0" xfId="1" applyFill="1"/>
    <xf numFmtId="0" fontId="8" fillId="7" borderId="1" xfId="1" applyFill="1" applyBorder="1"/>
    <xf numFmtId="0" fontId="10" fillId="0" borderId="0" xfId="1" applyFont="1"/>
    <xf numFmtId="1" fontId="8" fillId="0" borderId="2" xfId="1" applyNumberFormat="1" applyBorder="1" applyAlignment="1">
      <alignment horizontal="right" vertical="center"/>
    </xf>
    <xf numFmtId="1" fontId="8" fillId="0" borderId="3" xfId="1" applyNumberFormat="1" applyBorder="1" applyAlignment="1">
      <alignment horizontal="right" vertical="center"/>
    </xf>
    <xf numFmtId="0" fontId="5" fillId="0" borderId="1" xfId="1" applyFont="1" applyBorder="1" applyAlignment="1">
      <alignment horizontal="right"/>
    </xf>
    <xf numFmtId="0" fontId="5" fillId="0" borderId="1" xfId="1" applyFont="1" applyBorder="1" applyAlignment="1">
      <alignment horizontal="right" vertical="center"/>
    </xf>
    <xf numFmtId="0" fontId="4" fillId="0" borderId="0" xfId="0" applyFont="1"/>
    <xf numFmtId="0" fontId="10" fillId="8" borderId="3" xfId="1" applyFont="1" applyFill="1" applyBorder="1" applyAlignment="1">
      <alignment horizontal="left" vertical="top" wrapText="1"/>
    </xf>
    <xf numFmtId="0" fontId="3" fillId="8" borderId="1" xfId="1" applyFont="1" applyFill="1" applyBorder="1" applyAlignment="1">
      <alignment horizontal="left" vertical="top" wrapText="1"/>
    </xf>
    <xf numFmtId="0" fontId="8" fillId="2" borderId="8" xfId="1" applyFill="1" applyBorder="1"/>
    <xf numFmtId="0" fontId="8" fillId="2" borderId="7" xfId="1" applyFill="1" applyBorder="1"/>
    <xf numFmtId="0" fontId="3" fillId="8" borderId="3" xfId="1" applyFont="1" applyFill="1" applyBorder="1" applyAlignment="1">
      <alignment horizontal="left" vertical="top" wrapText="1"/>
    </xf>
    <xf numFmtId="0" fontId="3" fillId="8" borderId="1" xfId="1" applyFont="1" applyFill="1" applyBorder="1" applyAlignment="1">
      <alignment vertical="top" wrapText="1"/>
    </xf>
    <xf numFmtId="1" fontId="12" fillId="6" borderId="2" xfId="1" applyNumberFormat="1" applyFont="1" applyFill="1" applyBorder="1" applyAlignment="1">
      <alignment horizontal="right" vertical="center"/>
    </xf>
    <xf numFmtId="0" fontId="10" fillId="0" borderId="7" xfId="1" applyFont="1" applyBorder="1" applyAlignment="1">
      <alignment horizontal="left" vertical="top" wrapText="1"/>
    </xf>
    <xf numFmtId="0" fontId="10" fillId="8" borderId="1" xfId="1" applyFont="1" applyFill="1" applyBorder="1"/>
    <xf numFmtId="0" fontId="10" fillId="8" borderId="3" xfId="1" applyFont="1" applyFill="1" applyBorder="1"/>
    <xf numFmtId="0" fontId="8" fillId="8" borderId="0" xfId="1" applyFill="1" applyAlignment="1">
      <alignment horizontal="left"/>
    </xf>
    <xf numFmtId="0" fontId="14" fillId="8" borderId="2" xfId="1" applyFont="1" applyFill="1" applyBorder="1"/>
    <xf numFmtId="0" fontId="10" fillId="10" borderId="1" xfId="1" applyFont="1" applyFill="1" applyBorder="1"/>
    <xf numFmtId="0" fontId="10" fillId="10" borderId="3" xfId="1" applyFont="1" applyFill="1" applyBorder="1"/>
    <xf numFmtId="0" fontId="10" fillId="0" borderId="8" xfId="1" applyFont="1" applyBorder="1"/>
    <xf numFmtId="0" fontId="10" fillId="0" borderId="6" xfId="1" applyFont="1" applyBorder="1"/>
    <xf numFmtId="0" fontId="10" fillId="8" borderId="2" xfId="1" applyFont="1" applyFill="1" applyBorder="1" applyAlignment="1">
      <alignment horizontal="left"/>
    </xf>
    <xf numFmtId="0" fontId="10" fillId="8" borderId="3" xfId="1" applyFont="1" applyFill="1" applyBorder="1" applyAlignment="1">
      <alignment horizontal="left"/>
    </xf>
    <xf numFmtId="0" fontId="10" fillId="8" borderId="4" xfId="1" applyFont="1" applyFill="1" applyBorder="1"/>
    <xf numFmtId="0" fontId="10" fillId="11" borderId="1" xfId="1" applyFont="1" applyFill="1" applyBorder="1"/>
    <xf numFmtId="0" fontId="8" fillId="11" borderId="0" xfId="1" applyFill="1"/>
    <xf numFmtId="9" fontId="8" fillId="11" borderId="0" xfId="2" applyFont="1" applyFill="1"/>
    <xf numFmtId="0" fontId="10" fillId="10" borderId="6" xfId="1" applyFont="1" applyFill="1" applyBorder="1"/>
    <xf numFmtId="0" fontId="10" fillId="8" borderId="0" xfId="1" applyFont="1" applyFill="1"/>
    <xf numFmtId="0" fontId="14" fillId="8" borderId="0" xfId="0" applyFont="1" applyFill="1"/>
    <xf numFmtId="1" fontId="8" fillId="11" borderId="2" xfId="1" applyNumberFormat="1" applyFill="1" applyBorder="1" applyAlignment="1">
      <alignment horizontal="right" vertical="center"/>
    </xf>
    <xf numFmtId="1" fontId="8" fillId="10" borderId="2" xfId="1" applyNumberFormat="1" applyFill="1" applyBorder="1" applyAlignment="1">
      <alignment horizontal="right" vertical="center"/>
    </xf>
    <xf numFmtId="1" fontId="8" fillId="10" borderId="3" xfId="1" applyNumberFormat="1" applyFill="1" applyBorder="1" applyAlignment="1">
      <alignment horizontal="right" vertical="center"/>
    </xf>
    <xf numFmtId="0" fontId="8" fillId="5" borderId="0" xfId="1" applyFill="1"/>
    <xf numFmtId="9" fontId="8" fillId="5" borderId="0" xfId="2" applyFont="1" applyFill="1"/>
    <xf numFmtId="0" fontId="8" fillId="12" borderId="0" xfId="1" applyFill="1"/>
    <xf numFmtId="9" fontId="8" fillId="12" borderId="0" xfId="2" applyFont="1" applyFill="1"/>
    <xf numFmtId="9" fontId="8" fillId="0" borderId="0" xfId="2" applyFont="1" applyFill="1"/>
    <xf numFmtId="0" fontId="8" fillId="11" borderId="1" xfId="1" applyFill="1" applyBorder="1"/>
    <xf numFmtId="9" fontId="8" fillId="11" borderId="1" xfId="2" applyFont="1" applyFill="1" applyBorder="1"/>
    <xf numFmtId="0" fontId="10" fillId="8" borderId="3" xfId="1" applyFont="1" applyFill="1" applyBorder="1" applyAlignment="1">
      <alignment horizontal="left" vertical="top"/>
    </xf>
    <xf numFmtId="0" fontId="10" fillId="8" borderId="2" xfId="1" applyFont="1" applyFill="1" applyBorder="1" applyAlignment="1">
      <alignment horizontal="left" vertical="top"/>
    </xf>
    <xf numFmtId="9" fontId="8" fillId="0" borderId="2" xfId="2" applyFont="1" applyFill="1" applyBorder="1"/>
    <xf numFmtId="9" fontId="8" fillId="0" borderId="2" xfId="2" applyFont="1" applyBorder="1"/>
    <xf numFmtId="9" fontId="8" fillId="0" borderId="3" xfId="2" applyFont="1" applyBorder="1"/>
    <xf numFmtId="0" fontId="10" fillId="11" borderId="3" xfId="1" applyFont="1" applyFill="1" applyBorder="1"/>
    <xf numFmtId="9" fontId="8" fillId="5" borderId="2" xfId="2" applyFont="1" applyFill="1" applyBorder="1"/>
    <xf numFmtId="9" fontId="8" fillId="12" borderId="2" xfId="2" applyFont="1" applyFill="1" applyBorder="1"/>
    <xf numFmtId="9" fontId="8" fillId="11" borderId="2" xfId="2" applyFont="1" applyFill="1" applyBorder="1"/>
    <xf numFmtId="9" fontId="8" fillId="11" borderId="3" xfId="2" applyFont="1" applyFill="1" applyBorder="1"/>
    <xf numFmtId="0" fontId="10" fillId="8" borderId="2" xfId="1" applyFont="1" applyFill="1" applyBorder="1"/>
    <xf numFmtId="9" fontId="3" fillId="8" borderId="2" xfId="2" applyFont="1" applyFill="1" applyBorder="1"/>
    <xf numFmtId="9" fontId="3" fillId="8" borderId="0" xfId="2" applyFont="1" applyFill="1"/>
    <xf numFmtId="9" fontId="8" fillId="8" borderId="2" xfId="2" applyFont="1" applyFill="1" applyBorder="1"/>
    <xf numFmtId="164" fontId="10" fillId="8" borderId="0" xfId="1" applyNumberFormat="1" applyFont="1" applyFill="1"/>
    <xf numFmtId="164" fontId="10" fillId="8" borderId="2" xfId="1" applyNumberFormat="1" applyFont="1" applyFill="1" applyBorder="1"/>
    <xf numFmtId="9" fontId="11" fillId="0" borderId="0" xfId="2" applyFont="1" applyFill="1"/>
    <xf numFmtId="9" fontId="11" fillId="0" borderId="2" xfId="2" applyFont="1" applyFill="1" applyBorder="1"/>
    <xf numFmtId="0" fontId="10" fillId="10" borderId="0" xfId="1" applyFont="1" applyFill="1"/>
    <xf numFmtId="0" fontId="10" fillId="11" borderId="0" xfId="1" applyFont="1" applyFill="1"/>
    <xf numFmtId="0" fontId="8" fillId="0" borderId="2" xfId="1" applyBorder="1"/>
    <xf numFmtId="165" fontId="8" fillId="0" borderId="0" xfId="1" applyNumberFormat="1"/>
    <xf numFmtId="0" fontId="15" fillId="0" borderId="2" xfId="1" applyFont="1" applyBorder="1"/>
    <xf numFmtId="0" fontId="8" fillId="8" borderId="0" xfId="1" applyFill="1"/>
    <xf numFmtId="9" fontId="10" fillId="8" borderId="0" xfId="2" applyFont="1" applyFill="1"/>
    <xf numFmtId="9" fontId="8" fillId="7" borderId="0" xfId="2" applyFont="1" applyFill="1"/>
    <xf numFmtId="0" fontId="13" fillId="14" borderId="7" xfId="1" applyFont="1" applyFill="1" applyBorder="1" applyAlignment="1">
      <alignment vertical="top" wrapText="1"/>
    </xf>
    <xf numFmtId="0" fontId="10" fillId="14" borderId="6" xfId="1" applyFont="1" applyFill="1" applyBorder="1" applyAlignment="1">
      <alignment horizontal="left" vertical="top" wrapText="1"/>
    </xf>
    <xf numFmtId="0" fontId="10" fillId="14" borderId="1" xfId="1" applyFont="1" applyFill="1" applyBorder="1" applyAlignment="1">
      <alignment horizontal="left" vertical="top" wrapText="1"/>
    </xf>
    <xf numFmtId="0" fontId="10" fillId="14" borderId="3" xfId="1" applyFont="1" applyFill="1" applyBorder="1" applyAlignment="1">
      <alignment horizontal="left" vertical="top" wrapText="1"/>
    </xf>
    <xf numFmtId="0" fontId="10" fillId="14" borderId="1" xfId="1" applyFont="1" applyFill="1" applyBorder="1" applyAlignment="1">
      <alignment vertical="top" wrapText="1"/>
    </xf>
    <xf numFmtId="0" fontId="3" fillId="8" borderId="6" xfId="1" applyFont="1" applyFill="1" applyBorder="1" applyAlignment="1">
      <alignment vertical="top" wrapText="1"/>
    </xf>
    <xf numFmtId="0" fontId="3" fillId="9" borderId="1" xfId="1" applyFont="1" applyFill="1" applyBorder="1" applyAlignment="1">
      <alignment vertical="top" wrapText="1"/>
    </xf>
    <xf numFmtId="0" fontId="3" fillId="10" borderId="1" xfId="1" applyFont="1" applyFill="1" applyBorder="1" applyAlignment="1">
      <alignment vertical="top" wrapText="1"/>
    </xf>
    <xf numFmtId="0" fontId="3" fillId="8" borderId="3" xfId="1" applyFont="1" applyFill="1" applyBorder="1" applyAlignment="1">
      <alignment vertical="top" wrapText="1"/>
    </xf>
    <xf numFmtId="0" fontId="3" fillId="8" borderId="7" xfId="1" applyFont="1" applyFill="1" applyBorder="1" applyAlignment="1">
      <alignment vertical="top" wrapText="1"/>
    </xf>
    <xf numFmtId="0" fontId="8" fillId="0" borderId="8" xfId="1" applyBorder="1" applyAlignment="1">
      <alignment horizontal="right" vertical="center"/>
    </xf>
    <xf numFmtId="0" fontId="5" fillId="0" borderId="8" xfId="1" applyFont="1" applyBorder="1" applyAlignment="1">
      <alignment horizontal="right" vertical="center"/>
    </xf>
    <xf numFmtId="0" fontId="5" fillId="0" borderId="8" xfId="1" applyFont="1" applyBorder="1" applyAlignment="1">
      <alignment horizontal="right" vertical="center" wrapText="1"/>
    </xf>
    <xf numFmtId="0" fontId="8" fillId="0" borderId="7" xfId="1" applyBorder="1" applyAlignment="1">
      <alignment horizontal="right" vertical="center"/>
    </xf>
    <xf numFmtId="0" fontId="0" fillId="0" borderId="8" xfId="0" applyBorder="1"/>
    <xf numFmtId="0" fontId="13" fillId="8" borderId="3" xfId="1" applyFont="1" applyFill="1" applyBorder="1" applyAlignment="1">
      <alignment horizontal="left" vertical="top"/>
    </xf>
    <xf numFmtId="0" fontId="16" fillId="8" borderId="3" xfId="1" applyFont="1" applyFill="1" applyBorder="1" applyAlignment="1">
      <alignment horizontal="left" vertical="top"/>
    </xf>
    <xf numFmtId="0" fontId="5" fillId="0" borderId="7" xfId="1" applyFont="1" applyBorder="1" applyAlignment="1">
      <alignment horizontal="right" vertical="center"/>
    </xf>
    <xf numFmtId="0" fontId="8" fillId="2" borderId="3" xfId="1" applyFill="1" applyBorder="1"/>
    <xf numFmtId="9" fontId="8" fillId="0" borderId="1" xfId="2" applyFont="1" applyFill="1" applyBorder="1"/>
    <xf numFmtId="9" fontId="10" fillId="0" borderId="0" xfId="2" applyFont="1"/>
    <xf numFmtId="9" fontId="10" fillId="8" borderId="2" xfId="2" applyFont="1" applyFill="1" applyBorder="1"/>
    <xf numFmtId="0" fontId="8" fillId="0" borderId="6" xfId="1" applyBorder="1"/>
    <xf numFmtId="9" fontId="15" fillId="0" borderId="2" xfId="2" applyFont="1" applyFill="1" applyBorder="1"/>
    <xf numFmtId="9" fontId="15" fillId="0" borderId="0" xfId="2" applyFont="1" applyFill="1"/>
    <xf numFmtId="9" fontId="11" fillId="5" borderId="2" xfId="2" applyFont="1" applyFill="1" applyBorder="1"/>
    <xf numFmtId="0" fontId="11" fillId="0" borderId="0" xfId="1" applyFont="1"/>
    <xf numFmtId="0" fontId="15" fillId="0" borderId="0" xfId="1" applyFont="1"/>
    <xf numFmtId="0" fontId="10" fillId="5" borderId="0" xfId="1" applyFont="1" applyFill="1"/>
    <xf numFmtId="9" fontId="10" fillId="0" borderId="0" xfId="1" applyNumberFormat="1" applyFont="1"/>
    <xf numFmtId="0" fontId="2" fillId="16" borderId="3" xfId="1" applyFont="1" applyFill="1" applyBorder="1" applyAlignment="1">
      <alignment vertical="top" wrapText="1"/>
    </xf>
    <xf numFmtId="0" fontId="8" fillId="15" borderId="0" xfId="1" applyFill="1"/>
    <xf numFmtId="0" fontId="15" fillId="7" borderId="0" xfId="1" applyFont="1" applyFill="1"/>
    <xf numFmtId="0" fontId="15" fillId="7" borderId="1" xfId="1" applyFont="1" applyFill="1" applyBorder="1"/>
    <xf numFmtId="0" fontId="17" fillId="0" borderId="0" xfId="0" applyFont="1"/>
    <xf numFmtId="0" fontId="17" fillId="0" borderId="2" xfId="0" applyFont="1" applyBorder="1"/>
    <xf numFmtId="1" fontId="15" fillId="0" borderId="0" xfId="1" applyNumberFormat="1" applyFont="1"/>
    <xf numFmtId="1" fontId="8" fillId="11" borderId="3" xfId="1" applyNumberFormat="1" applyFill="1" applyBorder="1" applyAlignment="1">
      <alignment horizontal="right" vertical="center"/>
    </xf>
    <xf numFmtId="0" fontId="4" fillId="0" borderId="1" xfId="0" applyFont="1" applyBorder="1"/>
    <xf numFmtId="0" fontId="17" fillId="0" borderId="1" xfId="0" applyFont="1" applyBorder="1"/>
    <xf numFmtId="0" fontId="17" fillId="0" borderId="3" xfId="0" applyFont="1" applyBorder="1"/>
    <xf numFmtId="0" fontId="15" fillId="0" borderId="1" xfId="1" applyFont="1" applyBorder="1"/>
    <xf numFmtId="1" fontId="15" fillId="0" borderId="1" xfId="1" applyNumberFormat="1" applyFont="1" applyBorder="1"/>
    <xf numFmtId="0" fontId="0" fillId="0" borderId="7" xfId="0" applyBorder="1"/>
    <xf numFmtId="0" fontId="0" fillId="0" borderId="1" xfId="0" applyBorder="1"/>
    <xf numFmtId="0" fontId="5" fillId="0" borderId="1" xfId="0" applyFont="1" applyBorder="1"/>
    <xf numFmtId="0" fontId="18" fillId="0" borderId="0" xfId="1" applyFont="1"/>
    <xf numFmtId="0" fontId="10" fillId="12" borderId="0" xfId="1" applyFont="1" applyFill="1"/>
    <xf numFmtId="0" fontId="18" fillId="12" borderId="0" xfId="1" applyFont="1" applyFill="1"/>
    <xf numFmtId="0" fontId="20" fillId="0" borderId="0" xfId="1" applyFont="1"/>
    <xf numFmtId="0" fontId="19" fillId="0" borderId="1" xfId="1" applyFont="1" applyBorder="1"/>
    <xf numFmtId="0" fontId="19" fillId="12" borderId="1" xfId="1" applyFont="1" applyFill="1" applyBorder="1"/>
    <xf numFmtId="0" fontId="10" fillId="0" borderId="4" xfId="1" applyFont="1" applyBorder="1"/>
    <xf numFmtId="0" fontId="10" fillId="10" borderId="2" xfId="1" applyFont="1" applyFill="1" applyBorder="1"/>
    <xf numFmtId="0" fontId="18" fillId="0" borderId="2" xfId="1" applyFont="1" applyBorder="1"/>
    <xf numFmtId="0" fontId="19" fillId="0" borderId="3" xfId="1" applyFont="1" applyBorder="1"/>
    <xf numFmtId="0" fontId="10" fillId="0" borderId="9" xfId="1" applyFont="1" applyBorder="1"/>
    <xf numFmtId="0" fontId="18" fillId="0" borderId="8" xfId="1" applyFont="1" applyBorder="1"/>
    <xf numFmtId="0" fontId="19" fillId="0" borderId="7" xfId="1" applyFont="1" applyBorder="1"/>
    <xf numFmtId="0" fontId="10" fillId="12" borderId="9" xfId="1" applyFont="1" applyFill="1" applyBorder="1"/>
    <xf numFmtId="0" fontId="18" fillId="12" borderId="8" xfId="1" applyFont="1" applyFill="1" applyBorder="1"/>
    <xf numFmtId="0" fontId="19" fillId="12" borderId="7" xfId="1" applyFont="1" applyFill="1" applyBorder="1"/>
    <xf numFmtId="0" fontId="10" fillId="12" borderId="4" xfId="1" applyFont="1" applyFill="1" applyBorder="1"/>
    <xf numFmtId="0" fontId="18" fillId="12" borderId="2" xfId="1" applyFont="1" applyFill="1" applyBorder="1"/>
    <xf numFmtId="0" fontId="19" fillId="12" borderId="3" xfId="1" applyFont="1" applyFill="1" applyBorder="1"/>
    <xf numFmtId="0" fontId="8" fillId="0" borderId="2" xfId="1" applyBorder="1" applyAlignment="1">
      <alignment horizontal="right" vertical="center"/>
    </xf>
    <xf numFmtId="0" fontId="8" fillId="0" borderId="3" xfId="1" applyBorder="1" applyAlignment="1">
      <alignment horizontal="right" vertical="center"/>
    </xf>
    <xf numFmtId="0" fontId="10" fillId="12" borderId="2" xfId="1" applyFont="1" applyFill="1" applyBorder="1"/>
    <xf numFmtId="0" fontId="3" fillId="13" borderId="1" xfId="1" applyFont="1" applyFill="1" applyBorder="1" applyAlignment="1">
      <alignment vertical="top" wrapText="1"/>
    </xf>
    <xf numFmtId="164" fontId="8" fillId="0" borderId="2" xfId="2" applyNumberFormat="1" applyFont="1" applyFill="1" applyBorder="1"/>
    <xf numFmtId="0" fontId="6" fillId="0" borderId="0" xfId="1" applyFont="1"/>
    <xf numFmtId="164" fontId="6" fillId="0" borderId="0" xfId="2" applyNumberFormat="1" applyFont="1" applyFill="1"/>
    <xf numFmtId="0" fontId="9" fillId="0" borderId="2" xfId="1" applyFont="1" applyBorder="1"/>
    <xf numFmtId="0" fontId="14" fillId="8" borderId="3" xfId="1" applyFont="1" applyFill="1" applyBorder="1"/>
    <xf numFmtId="9" fontId="8" fillId="0" borderId="3" xfId="2" applyFont="1" applyFill="1" applyBorder="1"/>
    <xf numFmtId="0" fontId="9" fillId="0" borderId="3" xfId="1" applyFont="1" applyBorder="1"/>
    <xf numFmtId="0" fontId="8" fillId="2" borderId="1" xfId="1" applyFill="1" applyBorder="1"/>
    <xf numFmtId="0" fontId="0" fillId="0" borderId="3" xfId="0" applyBorder="1"/>
    <xf numFmtId="0" fontId="20" fillId="12" borderId="0" xfId="1" applyFont="1" applyFill="1"/>
    <xf numFmtId="0" fontId="20" fillId="12" borderId="2" xfId="1" applyFont="1" applyFill="1" applyBorder="1"/>
    <xf numFmtId="1" fontId="8" fillId="10" borderId="4" xfId="1" applyNumberFormat="1" applyFill="1" applyBorder="1" applyAlignment="1">
      <alignment horizontal="right" vertical="center"/>
    </xf>
    <xf numFmtId="0" fontId="10" fillId="0" borderId="2" xfId="1" applyFont="1" applyBorder="1"/>
    <xf numFmtId="0" fontId="16" fillId="14" borderId="3" xfId="1" applyFont="1" applyFill="1" applyBorder="1" applyAlignment="1">
      <alignment vertical="top" wrapText="1"/>
    </xf>
    <xf numFmtId="0" fontId="20" fillId="0" borderId="2" xfId="1" applyFont="1" applyBorder="1"/>
    <xf numFmtId="0" fontId="20" fillId="0" borderId="4" xfId="1" applyFont="1" applyBorder="1"/>
    <xf numFmtId="0" fontId="20" fillId="12" borderId="9" xfId="1" applyFont="1" applyFill="1" applyBorder="1"/>
    <xf numFmtId="0" fontId="20" fillId="12" borderId="4" xfId="1" applyFont="1" applyFill="1" applyBorder="1"/>
    <xf numFmtId="0" fontId="14" fillId="0" borderId="2" xfId="1" applyFont="1" applyBorder="1"/>
    <xf numFmtId="0" fontId="9" fillId="14" borderId="2" xfId="1" applyFont="1" applyFill="1" applyBorder="1"/>
    <xf numFmtId="0" fontId="8" fillId="14" borderId="0" xfId="1" applyFill="1"/>
    <xf numFmtId="9" fontId="8" fillId="14" borderId="2" xfId="2" applyFont="1" applyFill="1" applyBorder="1"/>
    <xf numFmtId="9" fontId="8" fillId="14" borderId="0" xfId="2" applyFont="1" applyFill="1"/>
    <xf numFmtId="0" fontId="9" fillId="14" borderId="3" xfId="1" applyFont="1" applyFill="1" applyBorder="1"/>
    <xf numFmtId="0" fontId="8" fillId="14" borderId="1" xfId="1" applyFill="1" applyBorder="1"/>
    <xf numFmtId="9" fontId="8" fillId="14" borderId="3" xfId="2" applyFont="1" applyFill="1" applyBorder="1"/>
    <xf numFmtId="9" fontId="8" fillId="14" borderId="1" xfId="2" applyFont="1" applyFill="1" applyBorder="1"/>
    <xf numFmtId="0" fontId="14" fillId="14" borderId="2" xfId="1" applyFont="1" applyFill="1" applyBorder="1"/>
    <xf numFmtId="0" fontId="10" fillId="14" borderId="0" xfId="1" applyFont="1" applyFill="1"/>
    <xf numFmtId="9" fontId="10" fillId="14" borderId="2" xfId="2" applyFont="1" applyFill="1" applyBorder="1"/>
    <xf numFmtId="9" fontId="10" fillId="14" borderId="0" xfId="2" applyFont="1" applyFill="1" applyBorder="1"/>
    <xf numFmtId="0" fontId="21" fillId="14" borderId="3" xfId="1" applyFont="1" applyFill="1" applyBorder="1"/>
    <xf numFmtId="0" fontId="11" fillId="14" borderId="1" xfId="1" applyFont="1" applyFill="1" applyBorder="1"/>
    <xf numFmtId="9" fontId="11" fillId="14" borderId="3" xfId="2" applyFont="1" applyFill="1" applyBorder="1"/>
    <xf numFmtId="9" fontId="11" fillId="14" borderId="1" xfId="2" applyFont="1" applyFill="1" applyBorder="1"/>
    <xf numFmtId="0" fontId="14" fillId="7" borderId="3" xfId="1" applyFont="1" applyFill="1" applyBorder="1"/>
    <xf numFmtId="0" fontId="9" fillId="7" borderId="2" xfId="1" applyFont="1" applyFill="1" applyBorder="1"/>
    <xf numFmtId="0" fontId="9" fillId="7" borderId="3" xfId="1" applyFont="1" applyFill="1" applyBorder="1"/>
    <xf numFmtId="0" fontId="1" fillId="8" borderId="1" xfId="1" applyFont="1" applyFill="1" applyBorder="1" applyAlignment="1">
      <alignment horizontal="left" vertical="top" wrapText="1"/>
    </xf>
    <xf numFmtId="1" fontId="8" fillId="0" borderId="0" xfId="1" applyNumberFormat="1" applyFill="1" applyBorder="1" applyAlignment="1">
      <alignment horizontal="right" vertical="center"/>
    </xf>
    <xf numFmtId="0" fontId="10" fillId="0" borderId="0" xfId="1" applyFont="1" applyFill="1" applyBorder="1"/>
    <xf numFmtId="0" fontId="10" fillId="0" borderId="1" xfId="1" applyFont="1" applyFill="1" applyBorder="1"/>
    <xf numFmtId="1" fontId="8" fillId="0" borderId="6" xfId="1" applyNumberFormat="1" applyFill="1" applyBorder="1" applyAlignment="1">
      <alignment horizontal="right" vertical="center"/>
    </xf>
  </cellXfs>
  <cellStyles count="3">
    <cellStyle name="Prozent" xfId="2" builtinId="5"/>
    <cellStyle name="Standard" xfId="0" builtinId="0"/>
    <cellStyle name="Standard 2" xfId="1" xr:uid="{00000000-0005-0000-0000-000002000000}"/>
  </cellStyles>
  <dxfs count="0"/>
  <tableStyles count="0" defaultTableStyle="TableStyleMedium2" defaultPivotStyle="PivotStyleLight16"/>
  <colors>
    <mruColors>
      <color rgb="FF73FB79"/>
      <color rgb="FFFF0000"/>
      <color rgb="FFD5C800"/>
      <color rgb="FFF95F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35"/>
  <sheetViews>
    <sheetView tabSelected="1" zoomScale="110" zoomScaleNormal="110" workbookViewId="0">
      <selection activeCell="B241" sqref="B241"/>
    </sheetView>
  </sheetViews>
  <sheetFormatPr baseColWidth="10" defaultColWidth="10.33203125" defaultRowHeight="16" x14ac:dyDescent="0.2"/>
  <cols>
    <col min="1" max="1" width="5.83203125" style="1" customWidth="1"/>
    <col min="2" max="42" width="8.33203125" style="1" customWidth="1"/>
    <col min="43" max="43" width="13.33203125" style="1" customWidth="1"/>
    <col min="44" max="16384" width="10.33203125" style="1"/>
  </cols>
  <sheetData>
    <row r="1" spans="1:56" ht="119" customHeight="1" x14ac:dyDescent="0.2">
      <c r="A1" s="43" t="s">
        <v>32</v>
      </c>
      <c r="B1" s="207" t="s">
        <v>90</v>
      </c>
      <c r="C1" s="40" t="s">
        <v>30</v>
      </c>
      <c r="D1" s="40" t="s">
        <v>31</v>
      </c>
      <c r="E1" s="44" t="s">
        <v>29</v>
      </c>
      <c r="F1" s="44" t="s">
        <v>33</v>
      </c>
      <c r="G1" s="40" t="s">
        <v>47</v>
      </c>
      <c r="H1" s="40" t="s">
        <v>35</v>
      </c>
      <c r="I1" s="44" t="s">
        <v>34</v>
      </c>
      <c r="J1" s="100" t="s">
        <v>12</v>
      </c>
      <c r="K1" s="101" t="s">
        <v>36</v>
      </c>
      <c r="L1" s="102" t="s">
        <v>37</v>
      </c>
      <c r="M1" s="104" t="s">
        <v>75</v>
      </c>
      <c r="N1" s="103" t="s">
        <v>61</v>
      </c>
      <c r="O1" s="40" t="s">
        <v>38</v>
      </c>
      <c r="P1" s="43" t="s">
        <v>39</v>
      </c>
      <c r="Q1" s="40" t="s">
        <v>40</v>
      </c>
      <c r="R1" s="40" t="s">
        <v>41</v>
      </c>
      <c r="S1" s="40" t="s">
        <v>42</v>
      </c>
      <c r="T1" s="40" t="s">
        <v>43</v>
      </c>
      <c r="U1" s="40" t="s">
        <v>44</v>
      </c>
      <c r="V1" s="40" t="s">
        <v>45</v>
      </c>
      <c r="W1" s="43" t="s">
        <v>46</v>
      </c>
      <c r="X1" s="105" t="s">
        <v>60</v>
      </c>
      <c r="Y1" s="44" t="s">
        <v>59</v>
      </c>
      <c r="Z1" s="108" t="s">
        <v>58</v>
      </c>
      <c r="AA1" s="106" t="s">
        <v>74</v>
      </c>
      <c r="AB1" s="107" t="s">
        <v>76</v>
      </c>
      <c r="AC1" s="106" t="s">
        <v>79</v>
      </c>
      <c r="AD1" s="107" t="s">
        <v>77</v>
      </c>
      <c r="AE1" s="168" t="s">
        <v>80</v>
      </c>
      <c r="AF1" s="130" t="s">
        <v>85</v>
      </c>
      <c r="AG1" s="109" t="s">
        <v>53</v>
      </c>
      <c r="AH1" s="44" t="s">
        <v>57</v>
      </c>
      <c r="AI1" s="43" t="s">
        <v>56</v>
      </c>
      <c r="AJ1" s="44" t="s">
        <v>55</v>
      </c>
      <c r="AK1" s="40" t="s">
        <v>54</v>
      </c>
      <c r="AL1" s="43" t="s">
        <v>50</v>
      </c>
      <c r="AM1" s="44" t="s">
        <v>51</v>
      </c>
      <c r="AN1" s="43" t="s">
        <v>52</v>
      </c>
      <c r="AO1" s="40" t="s">
        <v>48</v>
      </c>
      <c r="AP1" s="43" t="s">
        <v>49</v>
      </c>
      <c r="BD1" s="23"/>
    </row>
    <row r="2" spans="1:56" x14ac:dyDescent="0.2">
      <c r="A2" s="65">
        <v>1</v>
      </c>
      <c r="B2" s="208">
        <v>2013</v>
      </c>
      <c r="C2" s="5">
        <v>0</v>
      </c>
      <c r="D2" s="7">
        <v>0</v>
      </c>
      <c r="E2" s="1">
        <v>4</v>
      </c>
      <c r="F2" s="1">
        <v>24</v>
      </c>
      <c r="G2" s="7">
        <v>29</v>
      </c>
      <c r="H2" s="7">
        <v>1</v>
      </c>
      <c r="I2" s="2">
        <v>2</v>
      </c>
      <c r="J2" s="41">
        <f>SUM(IF(K2=1,2,0),IF(L2=1,2,0),IF(M2=1,1,0),IF(N2=1,1,0))</f>
        <v>3</v>
      </c>
      <c r="K2" s="18">
        <v>1</v>
      </c>
      <c r="L2" s="11">
        <v>0</v>
      </c>
      <c r="M2" s="132">
        <f>IF(H2=1,IF(X2&gt;=1.3,1,0),IF(X2&gt;=1.5,1,0))</f>
        <v>0</v>
      </c>
      <c r="N2" s="16">
        <v>1</v>
      </c>
      <c r="O2" s="7">
        <v>0</v>
      </c>
      <c r="P2" s="34">
        <v>0</v>
      </c>
      <c r="Q2" s="7">
        <v>1</v>
      </c>
      <c r="R2" s="7">
        <v>1</v>
      </c>
      <c r="S2" s="7">
        <v>0</v>
      </c>
      <c r="T2" s="7">
        <v>1</v>
      </c>
      <c r="U2" s="7">
        <v>1</v>
      </c>
      <c r="V2" s="7">
        <v>0</v>
      </c>
      <c r="W2" s="34">
        <v>0</v>
      </c>
      <c r="X2" s="4">
        <v>1.2</v>
      </c>
      <c r="Y2" s="1">
        <v>1.2</v>
      </c>
      <c r="Z2" s="96">
        <v>0.51</v>
      </c>
      <c r="AA2" s="1">
        <f t="shared" ref="AA2:AA65" si="0">IF((X2/Z2)&lt;1.5,IF((X2-Z2)&gt;=0.3,1,0),IF((X2/Z2)&gt;=1.5,1,0))</f>
        <v>1</v>
      </c>
      <c r="AB2" s="1">
        <f t="shared" ref="AB2:AB65" si="1">IF((Y2/X2)&lt;1.5,IF((Y2-X2)&gt;=0.3,1,0),IF((Y2/X2)&gt;=1.5,1,0))</f>
        <v>0</v>
      </c>
      <c r="AC2" s="1">
        <f t="shared" ref="AC2:AC65" si="2">M2-AA2</f>
        <v>-1</v>
      </c>
      <c r="AD2" s="5">
        <f t="shared" ref="AD2:AD65" si="3">M2-AB2</f>
        <v>0</v>
      </c>
      <c r="AE2" s="1">
        <f>COUNTIF(AC2:AD2, 0)</f>
        <v>1</v>
      </c>
      <c r="AF2" s="1">
        <f>IF((M2)=0,IF((AE2)&lt;=1,1,0))</f>
        <v>1</v>
      </c>
      <c r="AG2" s="110">
        <v>308</v>
      </c>
      <c r="AH2" s="2">
        <v>163</v>
      </c>
      <c r="AI2" s="34">
        <v>0</v>
      </c>
      <c r="AJ2" s="2">
        <v>273.5</v>
      </c>
      <c r="AK2" s="7">
        <v>1</v>
      </c>
      <c r="AL2" s="34">
        <v>1</v>
      </c>
      <c r="AM2" s="2">
        <v>13.8</v>
      </c>
      <c r="AN2" s="34">
        <v>1</v>
      </c>
      <c r="AO2" s="2" t="s">
        <v>18</v>
      </c>
      <c r="AP2" s="165" t="s">
        <v>18</v>
      </c>
    </row>
    <row r="3" spans="1:56" x14ac:dyDescent="0.2">
      <c r="A3" s="65">
        <v>2</v>
      </c>
      <c r="B3" s="208">
        <v>2013</v>
      </c>
      <c r="C3" s="5">
        <v>0</v>
      </c>
      <c r="D3" s="7">
        <v>0</v>
      </c>
      <c r="E3" s="1">
        <v>8</v>
      </c>
      <c r="F3" s="1">
        <v>4</v>
      </c>
      <c r="G3" s="7">
        <v>24</v>
      </c>
      <c r="H3" s="7">
        <v>1</v>
      </c>
      <c r="I3" s="2">
        <v>1</v>
      </c>
      <c r="J3" s="41">
        <f t="shared" ref="J3:J66" si="4">SUM(IF(K3=1,2,0),IF(L3=1,2,0),IF(M3=1,1,0),IF(N3=1,1,0))</f>
        <v>1</v>
      </c>
      <c r="K3" s="18">
        <v>0</v>
      </c>
      <c r="L3" s="11">
        <v>0</v>
      </c>
      <c r="M3" s="132">
        <f t="shared" ref="M3:M66" si="5">IF(H3=1,IF(X3&gt;=1.3,1,0),IF(X3&gt;=1.5,1,0))</f>
        <v>1</v>
      </c>
      <c r="N3" s="16">
        <v>0</v>
      </c>
      <c r="O3" s="7">
        <v>0</v>
      </c>
      <c r="P3" s="34">
        <v>0</v>
      </c>
      <c r="Q3" s="7">
        <v>0</v>
      </c>
      <c r="R3" s="7">
        <v>0</v>
      </c>
      <c r="S3" s="7">
        <v>1</v>
      </c>
      <c r="T3" s="7">
        <v>0</v>
      </c>
      <c r="U3" s="7">
        <v>0</v>
      </c>
      <c r="V3" s="7">
        <v>0</v>
      </c>
      <c r="W3" s="34">
        <v>0</v>
      </c>
      <c r="X3" s="27">
        <v>3.82</v>
      </c>
      <c r="Y3" s="1">
        <v>4.05</v>
      </c>
      <c r="Z3" s="94">
        <v>2.12</v>
      </c>
      <c r="AA3" s="1">
        <f t="shared" si="0"/>
        <v>1</v>
      </c>
      <c r="AB3" s="1">
        <f t="shared" si="1"/>
        <v>0</v>
      </c>
      <c r="AC3" s="5">
        <f t="shared" si="2"/>
        <v>0</v>
      </c>
      <c r="AD3" s="5">
        <f t="shared" si="3"/>
        <v>1</v>
      </c>
      <c r="AE3" s="1">
        <f t="shared" ref="AE3:AE66" si="6">COUNTIF(AC3:AD3, 0)</f>
        <v>1</v>
      </c>
      <c r="AF3" s="1" t="b">
        <f t="shared" ref="AF3:AF66" si="7">IF((M3)=0,IF((AE3)&lt;=1,1,0))</f>
        <v>0</v>
      </c>
      <c r="AG3" s="111">
        <v>141</v>
      </c>
      <c r="AH3" s="26">
        <v>203</v>
      </c>
      <c r="AI3" s="34">
        <v>0</v>
      </c>
      <c r="AJ3" s="26">
        <v>22.3</v>
      </c>
      <c r="AK3" s="7">
        <v>0</v>
      </c>
      <c r="AL3" s="34" t="s">
        <v>18</v>
      </c>
      <c r="AM3" s="26">
        <v>9.4</v>
      </c>
      <c r="AN3" s="34">
        <v>0</v>
      </c>
      <c r="AO3" s="2">
        <v>0</v>
      </c>
      <c r="AP3" s="165">
        <v>0</v>
      </c>
    </row>
    <row r="4" spans="1:56" x14ac:dyDescent="0.2">
      <c r="A4" s="65">
        <v>5</v>
      </c>
      <c r="B4" s="208">
        <v>2014</v>
      </c>
      <c r="C4" s="5">
        <v>0</v>
      </c>
      <c r="D4" s="7">
        <v>0</v>
      </c>
      <c r="E4" s="1">
        <v>5</v>
      </c>
      <c r="F4" s="1">
        <v>7</v>
      </c>
      <c r="G4" s="7">
        <v>53</v>
      </c>
      <c r="H4" s="7">
        <v>1</v>
      </c>
      <c r="I4" s="2">
        <v>0</v>
      </c>
      <c r="J4" s="41">
        <f t="shared" si="4"/>
        <v>1</v>
      </c>
      <c r="K4" s="18">
        <v>0</v>
      </c>
      <c r="L4" s="11">
        <v>0</v>
      </c>
      <c r="M4" s="132">
        <f t="shared" si="5"/>
        <v>0</v>
      </c>
      <c r="N4" s="16">
        <v>1</v>
      </c>
      <c r="O4" s="7">
        <v>1</v>
      </c>
      <c r="P4" s="34">
        <v>1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34">
        <v>0</v>
      </c>
      <c r="X4" s="27">
        <v>0.85</v>
      </c>
      <c r="Y4" s="1">
        <v>0.85</v>
      </c>
      <c r="Z4" s="94">
        <v>0.47</v>
      </c>
      <c r="AA4" s="1">
        <f t="shared" si="0"/>
        <v>1</v>
      </c>
      <c r="AB4" s="1">
        <f t="shared" si="1"/>
        <v>0</v>
      </c>
      <c r="AC4" s="5">
        <f t="shared" si="2"/>
        <v>-1</v>
      </c>
      <c r="AD4" s="5">
        <f t="shared" si="3"/>
        <v>0</v>
      </c>
      <c r="AE4" s="1">
        <f t="shared" si="6"/>
        <v>1</v>
      </c>
      <c r="AF4" s="1">
        <f t="shared" si="7"/>
        <v>1</v>
      </c>
      <c r="AG4" s="111">
        <v>386</v>
      </c>
      <c r="AH4" s="26">
        <v>124</v>
      </c>
      <c r="AI4" s="34">
        <v>1</v>
      </c>
      <c r="AJ4" s="26">
        <v>89.5</v>
      </c>
      <c r="AK4" s="7">
        <v>0</v>
      </c>
      <c r="AL4" s="34">
        <v>0</v>
      </c>
      <c r="AM4" s="26">
        <v>6.4</v>
      </c>
      <c r="AN4" s="34">
        <v>0</v>
      </c>
      <c r="AO4" s="2">
        <v>0</v>
      </c>
      <c r="AP4" s="165">
        <v>1</v>
      </c>
    </row>
    <row r="5" spans="1:56" x14ac:dyDescent="0.2">
      <c r="A5" s="65">
        <v>7</v>
      </c>
      <c r="B5" s="208">
        <v>2014</v>
      </c>
      <c r="C5" s="5">
        <v>0</v>
      </c>
      <c r="D5" s="7">
        <v>0</v>
      </c>
      <c r="E5" s="1">
        <v>4</v>
      </c>
      <c r="F5" s="1">
        <v>7</v>
      </c>
      <c r="G5" s="7">
        <v>26</v>
      </c>
      <c r="H5" s="7">
        <v>1</v>
      </c>
      <c r="I5" s="2">
        <v>1</v>
      </c>
      <c r="J5" s="41">
        <f t="shared" si="4"/>
        <v>0</v>
      </c>
      <c r="K5" s="18">
        <v>0</v>
      </c>
      <c r="L5" s="11">
        <v>0</v>
      </c>
      <c r="M5" s="132">
        <f t="shared" si="5"/>
        <v>0</v>
      </c>
      <c r="N5" s="16">
        <v>0</v>
      </c>
      <c r="O5" s="7">
        <v>0</v>
      </c>
      <c r="P5" s="34">
        <v>0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34">
        <v>0</v>
      </c>
      <c r="X5" s="27">
        <v>0.88</v>
      </c>
      <c r="Y5" s="1">
        <v>1.63</v>
      </c>
      <c r="Z5" s="94">
        <v>0.85</v>
      </c>
      <c r="AA5" s="127">
        <f t="shared" si="0"/>
        <v>0</v>
      </c>
      <c r="AB5" s="1">
        <f t="shared" si="1"/>
        <v>1</v>
      </c>
      <c r="AC5" s="5">
        <f t="shared" si="2"/>
        <v>0</v>
      </c>
      <c r="AD5" s="5">
        <f t="shared" si="3"/>
        <v>-1</v>
      </c>
      <c r="AE5" s="1">
        <f t="shared" si="6"/>
        <v>1</v>
      </c>
      <c r="AF5" s="1">
        <f t="shared" si="7"/>
        <v>1</v>
      </c>
      <c r="AG5" s="111">
        <v>190</v>
      </c>
      <c r="AH5" s="26">
        <v>177</v>
      </c>
      <c r="AI5" s="34">
        <v>0</v>
      </c>
      <c r="AJ5" s="26">
        <v>8</v>
      </c>
      <c r="AK5" s="7">
        <v>0</v>
      </c>
      <c r="AL5" s="34" t="s">
        <v>18</v>
      </c>
      <c r="AM5" s="26">
        <v>8.8000000000000007</v>
      </c>
      <c r="AN5" s="34">
        <v>0</v>
      </c>
      <c r="AO5" s="2">
        <v>1</v>
      </c>
      <c r="AP5" s="165">
        <v>1</v>
      </c>
    </row>
    <row r="6" spans="1:56" x14ac:dyDescent="0.2">
      <c r="A6" s="65">
        <v>8</v>
      </c>
      <c r="B6" s="208">
        <v>2014</v>
      </c>
      <c r="C6" s="5">
        <v>0</v>
      </c>
      <c r="D6" s="7">
        <v>0</v>
      </c>
      <c r="E6" s="1">
        <v>1</v>
      </c>
      <c r="F6" s="1">
        <v>4</v>
      </c>
      <c r="G6" s="7">
        <v>36</v>
      </c>
      <c r="H6" s="7">
        <v>0</v>
      </c>
      <c r="I6" s="2">
        <v>1</v>
      </c>
      <c r="J6" s="41">
        <f t="shared" si="4"/>
        <v>1</v>
      </c>
      <c r="K6" s="18">
        <v>0</v>
      </c>
      <c r="L6" s="11">
        <v>0</v>
      </c>
      <c r="M6" s="132">
        <f t="shared" si="5"/>
        <v>1</v>
      </c>
      <c r="N6" s="16">
        <v>0</v>
      </c>
      <c r="O6" s="7">
        <v>0</v>
      </c>
      <c r="P6" s="34">
        <v>0</v>
      </c>
      <c r="Q6" s="7">
        <v>0</v>
      </c>
      <c r="R6" s="7">
        <v>0</v>
      </c>
      <c r="S6" s="7">
        <v>1</v>
      </c>
      <c r="T6" s="7">
        <v>1</v>
      </c>
      <c r="U6" s="7">
        <v>0</v>
      </c>
      <c r="V6" s="7">
        <v>0</v>
      </c>
      <c r="W6" s="34">
        <v>0</v>
      </c>
      <c r="X6" s="27">
        <v>5.36</v>
      </c>
      <c r="Y6" s="5">
        <v>8</v>
      </c>
      <c r="Z6" s="94">
        <v>2.06</v>
      </c>
      <c r="AA6" s="1">
        <f t="shared" si="0"/>
        <v>1</v>
      </c>
      <c r="AB6" s="1">
        <f t="shared" si="1"/>
        <v>1</v>
      </c>
      <c r="AC6" s="5">
        <f t="shared" si="2"/>
        <v>0</v>
      </c>
      <c r="AD6" s="5">
        <f t="shared" si="3"/>
        <v>0</v>
      </c>
      <c r="AE6" s="1">
        <f t="shared" si="6"/>
        <v>2</v>
      </c>
      <c r="AF6" s="1" t="b">
        <f t="shared" si="7"/>
        <v>0</v>
      </c>
      <c r="AG6" s="111">
        <v>178</v>
      </c>
      <c r="AH6" s="26">
        <v>227</v>
      </c>
      <c r="AI6" s="34">
        <v>0</v>
      </c>
      <c r="AJ6" s="26">
        <v>17.899999999999999</v>
      </c>
      <c r="AK6" s="7">
        <v>0</v>
      </c>
      <c r="AL6" s="34" t="s">
        <v>18</v>
      </c>
      <c r="AM6" s="26">
        <v>7.2</v>
      </c>
      <c r="AN6" s="34">
        <v>0</v>
      </c>
      <c r="AO6" s="2">
        <v>1</v>
      </c>
      <c r="AP6" s="165">
        <v>0</v>
      </c>
    </row>
    <row r="7" spans="1:56" x14ac:dyDescent="0.2">
      <c r="A7" s="65">
        <v>10</v>
      </c>
      <c r="B7" s="208">
        <v>2014</v>
      </c>
      <c r="C7" s="5">
        <v>0</v>
      </c>
      <c r="D7" s="7">
        <v>0</v>
      </c>
      <c r="E7" s="1">
        <v>1</v>
      </c>
      <c r="F7" s="1">
        <v>7</v>
      </c>
      <c r="G7" s="7">
        <v>76</v>
      </c>
      <c r="H7" s="7">
        <v>1</v>
      </c>
      <c r="I7" s="2">
        <v>1</v>
      </c>
      <c r="J7" s="41">
        <f t="shared" si="4"/>
        <v>1</v>
      </c>
      <c r="K7" s="18">
        <v>0</v>
      </c>
      <c r="L7" s="11">
        <v>0</v>
      </c>
      <c r="M7" s="132">
        <f t="shared" si="5"/>
        <v>1</v>
      </c>
      <c r="N7" s="16">
        <v>0</v>
      </c>
      <c r="O7" s="7">
        <v>0</v>
      </c>
      <c r="P7" s="34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0</v>
      </c>
      <c r="W7" s="34">
        <v>0</v>
      </c>
      <c r="X7" s="27">
        <v>3.01</v>
      </c>
      <c r="Y7" s="1">
        <v>4.07</v>
      </c>
      <c r="Z7" s="94">
        <v>1.66</v>
      </c>
      <c r="AA7" s="1">
        <f t="shared" si="0"/>
        <v>1</v>
      </c>
      <c r="AB7" s="1">
        <f t="shared" si="1"/>
        <v>1</v>
      </c>
      <c r="AC7" s="5">
        <f t="shared" si="2"/>
        <v>0</v>
      </c>
      <c r="AD7" s="5">
        <f t="shared" si="3"/>
        <v>0</v>
      </c>
      <c r="AE7" s="1">
        <f t="shared" si="6"/>
        <v>2</v>
      </c>
      <c r="AF7" s="1" t="b">
        <f t="shared" si="7"/>
        <v>0</v>
      </c>
      <c r="AG7" s="111">
        <v>286</v>
      </c>
      <c r="AH7" s="26">
        <v>364</v>
      </c>
      <c r="AI7" s="34">
        <v>0</v>
      </c>
      <c r="AJ7" s="26">
        <v>2</v>
      </c>
      <c r="AK7" s="7">
        <v>0</v>
      </c>
      <c r="AL7" s="34" t="s">
        <v>18</v>
      </c>
      <c r="AM7" s="26">
        <v>12.4</v>
      </c>
      <c r="AN7" s="34">
        <v>1</v>
      </c>
      <c r="AO7" s="2">
        <v>1</v>
      </c>
      <c r="AP7" s="165">
        <v>1</v>
      </c>
    </row>
    <row r="8" spans="1:56" x14ac:dyDescent="0.2">
      <c r="A8" s="65">
        <v>11</v>
      </c>
      <c r="B8" s="208">
        <v>2014</v>
      </c>
      <c r="C8" s="5">
        <v>0</v>
      </c>
      <c r="D8" s="7">
        <v>0</v>
      </c>
      <c r="E8" s="1">
        <v>9</v>
      </c>
      <c r="F8" s="1">
        <v>32</v>
      </c>
      <c r="G8" s="7">
        <v>75</v>
      </c>
      <c r="H8" s="7">
        <v>0</v>
      </c>
      <c r="I8" s="2">
        <v>1</v>
      </c>
      <c r="J8" s="41">
        <f t="shared" si="4"/>
        <v>1</v>
      </c>
      <c r="K8" s="18">
        <v>0</v>
      </c>
      <c r="L8" s="11">
        <v>0</v>
      </c>
      <c r="M8" s="132">
        <f t="shared" si="5"/>
        <v>1</v>
      </c>
      <c r="N8" s="16">
        <v>0</v>
      </c>
      <c r="O8" s="7">
        <v>0</v>
      </c>
      <c r="P8" s="34">
        <v>0</v>
      </c>
      <c r="Q8" s="7">
        <v>0</v>
      </c>
      <c r="R8" s="7">
        <v>0</v>
      </c>
      <c r="S8" s="7">
        <v>0</v>
      </c>
      <c r="T8" s="7">
        <v>1</v>
      </c>
      <c r="U8" s="7">
        <v>0</v>
      </c>
      <c r="V8" s="7">
        <v>0</v>
      </c>
      <c r="W8" s="34">
        <v>0</v>
      </c>
      <c r="X8" s="27">
        <v>9.06</v>
      </c>
      <c r="Y8" s="1">
        <v>9.06</v>
      </c>
      <c r="Z8" s="94">
        <v>1.35</v>
      </c>
      <c r="AA8" s="1">
        <f t="shared" si="0"/>
        <v>1</v>
      </c>
      <c r="AB8" s="1">
        <f t="shared" si="1"/>
        <v>0</v>
      </c>
      <c r="AC8" s="5">
        <f t="shared" si="2"/>
        <v>0</v>
      </c>
      <c r="AD8" s="5">
        <f t="shared" si="3"/>
        <v>1</v>
      </c>
      <c r="AE8" s="1">
        <f t="shared" si="6"/>
        <v>1</v>
      </c>
      <c r="AF8" s="1" t="b">
        <f t="shared" si="7"/>
        <v>0</v>
      </c>
      <c r="AG8" s="111">
        <v>218</v>
      </c>
      <c r="AH8" s="26">
        <v>341</v>
      </c>
      <c r="AI8" s="34">
        <v>0</v>
      </c>
      <c r="AJ8" s="26">
        <v>81.900000000000006</v>
      </c>
      <c r="AK8" s="7">
        <v>0</v>
      </c>
      <c r="AL8" s="34">
        <v>0</v>
      </c>
      <c r="AM8" s="26">
        <v>13.2</v>
      </c>
      <c r="AN8" s="34">
        <v>1</v>
      </c>
      <c r="AO8" s="2">
        <v>1</v>
      </c>
      <c r="AP8" s="165">
        <v>1</v>
      </c>
    </row>
    <row r="9" spans="1:56" x14ac:dyDescent="0.2">
      <c r="A9" s="65">
        <v>12</v>
      </c>
      <c r="B9" s="208">
        <v>2014</v>
      </c>
      <c r="C9" s="5">
        <v>0</v>
      </c>
      <c r="D9" s="7">
        <v>0</v>
      </c>
      <c r="E9" s="1">
        <v>8</v>
      </c>
      <c r="F9" s="1">
        <v>2</v>
      </c>
      <c r="G9" s="7">
        <v>31</v>
      </c>
      <c r="H9" s="7">
        <v>0</v>
      </c>
      <c r="I9" s="2">
        <v>1</v>
      </c>
      <c r="J9" s="41">
        <f t="shared" si="4"/>
        <v>3</v>
      </c>
      <c r="K9" s="18">
        <v>1</v>
      </c>
      <c r="L9" s="11">
        <v>0</v>
      </c>
      <c r="M9" s="132">
        <f t="shared" si="5"/>
        <v>1</v>
      </c>
      <c r="N9" s="45">
        <v>0</v>
      </c>
      <c r="O9" s="7">
        <v>0</v>
      </c>
      <c r="P9" s="34">
        <v>0</v>
      </c>
      <c r="Q9" s="7">
        <v>0</v>
      </c>
      <c r="R9" s="7">
        <v>1</v>
      </c>
      <c r="S9" s="7">
        <v>1</v>
      </c>
      <c r="T9" s="7">
        <v>0</v>
      </c>
      <c r="U9" s="7">
        <v>0</v>
      </c>
      <c r="V9" s="7">
        <v>0</v>
      </c>
      <c r="W9" s="34">
        <v>0</v>
      </c>
      <c r="X9" s="27">
        <v>2.0699999999999998</v>
      </c>
      <c r="Y9" s="1">
        <v>2.0699999999999998</v>
      </c>
      <c r="Z9" s="94">
        <v>1.75</v>
      </c>
      <c r="AA9" s="1">
        <f t="shared" si="0"/>
        <v>1</v>
      </c>
      <c r="AB9" s="1">
        <f t="shared" si="1"/>
        <v>0</v>
      </c>
      <c r="AC9" s="5">
        <f t="shared" si="2"/>
        <v>0</v>
      </c>
      <c r="AD9" s="5">
        <f t="shared" si="3"/>
        <v>1</v>
      </c>
      <c r="AE9" s="1">
        <f t="shared" si="6"/>
        <v>1</v>
      </c>
      <c r="AF9" s="1" t="b">
        <f t="shared" si="7"/>
        <v>0</v>
      </c>
      <c r="AG9" s="111"/>
      <c r="AH9" s="26">
        <v>194</v>
      </c>
      <c r="AI9" s="34">
        <v>0</v>
      </c>
      <c r="AJ9" s="26">
        <v>26.2</v>
      </c>
      <c r="AK9" s="7">
        <v>0</v>
      </c>
      <c r="AL9" s="34" t="s">
        <v>18</v>
      </c>
      <c r="AM9" s="26">
        <v>9.4</v>
      </c>
      <c r="AN9" s="34">
        <v>0</v>
      </c>
      <c r="AO9" s="2">
        <v>1</v>
      </c>
      <c r="AP9" s="165">
        <v>0</v>
      </c>
    </row>
    <row r="10" spans="1:56" x14ac:dyDescent="0.2">
      <c r="A10" s="65">
        <v>14</v>
      </c>
      <c r="B10" s="208">
        <v>2014</v>
      </c>
      <c r="C10" s="5">
        <v>0</v>
      </c>
      <c r="D10" s="7">
        <v>0</v>
      </c>
      <c r="E10" s="1">
        <v>5</v>
      </c>
      <c r="F10" s="1">
        <v>2</v>
      </c>
      <c r="G10" s="7">
        <v>68</v>
      </c>
      <c r="H10" s="7">
        <v>1</v>
      </c>
      <c r="I10" s="2">
        <v>0</v>
      </c>
      <c r="J10" s="41">
        <f t="shared" si="4"/>
        <v>1</v>
      </c>
      <c r="K10" s="18">
        <v>0</v>
      </c>
      <c r="L10" s="11">
        <v>0</v>
      </c>
      <c r="M10" s="132">
        <f t="shared" si="5"/>
        <v>0</v>
      </c>
      <c r="N10" s="16">
        <v>1</v>
      </c>
      <c r="O10" s="7">
        <v>0</v>
      </c>
      <c r="P10" s="34">
        <v>1</v>
      </c>
      <c r="Q10" s="7">
        <v>0</v>
      </c>
      <c r="R10" s="7">
        <v>0</v>
      </c>
      <c r="S10" s="7">
        <v>0</v>
      </c>
      <c r="T10" s="7">
        <v>1</v>
      </c>
      <c r="U10" s="7">
        <v>0</v>
      </c>
      <c r="V10" s="7">
        <v>0</v>
      </c>
      <c r="W10" s="34">
        <v>0</v>
      </c>
      <c r="X10" s="27">
        <v>1.19</v>
      </c>
      <c r="Y10" s="95">
        <v>1.9</v>
      </c>
      <c r="Z10" s="94">
        <v>1.19</v>
      </c>
      <c r="AA10" s="1">
        <f t="shared" si="0"/>
        <v>0</v>
      </c>
      <c r="AB10" s="1">
        <f t="shared" si="1"/>
        <v>1</v>
      </c>
      <c r="AC10" s="5">
        <f t="shared" si="2"/>
        <v>0</v>
      </c>
      <c r="AD10" s="5">
        <f t="shared" si="3"/>
        <v>-1</v>
      </c>
      <c r="AE10" s="1">
        <f t="shared" si="6"/>
        <v>1</v>
      </c>
      <c r="AF10" s="1">
        <f t="shared" si="7"/>
        <v>1</v>
      </c>
      <c r="AG10" s="111">
        <v>339</v>
      </c>
      <c r="AH10" s="26">
        <v>49</v>
      </c>
      <c r="AI10" s="34">
        <v>1</v>
      </c>
      <c r="AJ10" s="26">
        <v>56.5</v>
      </c>
      <c r="AK10" s="7">
        <v>0</v>
      </c>
      <c r="AL10" s="34" t="s">
        <v>18</v>
      </c>
      <c r="AM10" s="26">
        <v>11.6</v>
      </c>
      <c r="AN10" s="34">
        <v>1</v>
      </c>
      <c r="AO10" s="2">
        <v>1</v>
      </c>
      <c r="AP10" s="165">
        <v>1</v>
      </c>
    </row>
    <row r="11" spans="1:56" x14ac:dyDescent="0.2">
      <c r="A11" s="65">
        <v>15</v>
      </c>
      <c r="B11" s="208">
        <v>2014</v>
      </c>
      <c r="C11" s="5">
        <v>0</v>
      </c>
      <c r="D11" s="7">
        <v>0</v>
      </c>
      <c r="E11" s="1">
        <v>1</v>
      </c>
      <c r="F11" s="1">
        <v>5</v>
      </c>
      <c r="G11" s="7">
        <v>29</v>
      </c>
      <c r="H11" s="7">
        <v>0</v>
      </c>
      <c r="I11" s="2">
        <v>1</v>
      </c>
      <c r="J11" s="41">
        <f t="shared" si="4"/>
        <v>1</v>
      </c>
      <c r="K11" s="18">
        <v>0</v>
      </c>
      <c r="L11" s="11">
        <v>0</v>
      </c>
      <c r="M11" s="132">
        <f t="shared" si="5"/>
        <v>1</v>
      </c>
      <c r="N11" s="16">
        <v>0</v>
      </c>
      <c r="O11" s="7">
        <v>1</v>
      </c>
      <c r="P11" s="34">
        <v>0</v>
      </c>
      <c r="Q11" s="7">
        <v>0</v>
      </c>
      <c r="R11" s="7">
        <v>1</v>
      </c>
      <c r="S11" s="7">
        <v>1</v>
      </c>
      <c r="T11" s="7">
        <v>0</v>
      </c>
      <c r="U11" s="7">
        <v>0</v>
      </c>
      <c r="V11" s="7">
        <v>0</v>
      </c>
      <c r="W11" s="34">
        <v>0</v>
      </c>
      <c r="X11" s="27">
        <v>12.75</v>
      </c>
      <c r="Y11" s="1">
        <v>12.75</v>
      </c>
      <c r="Z11" s="94">
        <v>1.1000000000000001</v>
      </c>
      <c r="AA11" s="1">
        <f t="shared" si="0"/>
        <v>1</v>
      </c>
      <c r="AB11" s="1">
        <f t="shared" si="1"/>
        <v>0</v>
      </c>
      <c r="AC11" s="5">
        <f t="shared" si="2"/>
        <v>0</v>
      </c>
      <c r="AD11" s="5">
        <f t="shared" si="3"/>
        <v>1</v>
      </c>
      <c r="AE11" s="1">
        <f t="shared" si="6"/>
        <v>1</v>
      </c>
      <c r="AF11" s="1" t="b">
        <f t="shared" si="7"/>
        <v>0</v>
      </c>
      <c r="AG11" s="111">
        <v>231</v>
      </c>
      <c r="AH11" s="26">
        <v>212</v>
      </c>
      <c r="AI11" s="34">
        <v>0</v>
      </c>
      <c r="AJ11" s="26">
        <v>234.3</v>
      </c>
      <c r="AK11" s="7">
        <v>1</v>
      </c>
      <c r="AL11" s="34" t="s">
        <v>18</v>
      </c>
      <c r="AM11" s="26">
        <v>11.3</v>
      </c>
      <c r="AN11" s="34">
        <v>1</v>
      </c>
      <c r="AO11" s="2">
        <v>1</v>
      </c>
      <c r="AP11" s="165">
        <v>1</v>
      </c>
    </row>
    <row r="12" spans="1:56" x14ac:dyDescent="0.2">
      <c r="A12" s="65">
        <v>16</v>
      </c>
      <c r="B12" s="208">
        <v>2014</v>
      </c>
      <c r="C12" s="5">
        <v>0</v>
      </c>
      <c r="D12" s="7">
        <v>1</v>
      </c>
      <c r="E12" s="1">
        <v>3</v>
      </c>
      <c r="F12" s="1">
        <v>2</v>
      </c>
      <c r="G12" s="7">
        <v>24</v>
      </c>
      <c r="H12" s="7">
        <v>0</v>
      </c>
      <c r="I12" s="2">
        <v>3</v>
      </c>
      <c r="J12" s="41">
        <f t="shared" si="4"/>
        <v>5</v>
      </c>
      <c r="K12" s="18">
        <v>1</v>
      </c>
      <c r="L12" s="11">
        <v>1</v>
      </c>
      <c r="M12" s="132">
        <f t="shared" si="5"/>
        <v>1</v>
      </c>
      <c r="N12" s="16">
        <v>0</v>
      </c>
      <c r="O12" s="7">
        <v>0</v>
      </c>
      <c r="P12" s="34">
        <v>0</v>
      </c>
      <c r="Q12" s="7">
        <v>0</v>
      </c>
      <c r="R12" s="7">
        <v>1</v>
      </c>
      <c r="S12" s="7">
        <v>0</v>
      </c>
      <c r="T12" s="7">
        <v>0</v>
      </c>
      <c r="U12" s="7">
        <v>0</v>
      </c>
      <c r="V12" s="7">
        <v>0</v>
      </c>
      <c r="W12" s="34">
        <v>0</v>
      </c>
      <c r="X12" s="27">
        <v>1.6</v>
      </c>
      <c r="Y12" s="27">
        <v>1.6</v>
      </c>
      <c r="Z12" s="94">
        <v>1.38</v>
      </c>
      <c r="AA12" s="1">
        <f t="shared" si="0"/>
        <v>0</v>
      </c>
      <c r="AB12" s="1">
        <f t="shared" si="1"/>
        <v>0</v>
      </c>
      <c r="AC12" s="5">
        <f t="shared" si="2"/>
        <v>1</v>
      </c>
      <c r="AD12" s="5">
        <f t="shared" si="3"/>
        <v>1</v>
      </c>
      <c r="AE12" s="31">
        <f t="shared" si="6"/>
        <v>0</v>
      </c>
      <c r="AF12" s="1" t="b">
        <f t="shared" si="7"/>
        <v>0</v>
      </c>
      <c r="AG12" s="111">
        <v>171</v>
      </c>
      <c r="AH12" s="26">
        <v>121</v>
      </c>
      <c r="AI12" s="34">
        <v>1</v>
      </c>
      <c r="AJ12" s="26">
        <v>64.5</v>
      </c>
      <c r="AK12" s="7">
        <v>0</v>
      </c>
      <c r="AL12" s="34" t="s">
        <v>18</v>
      </c>
      <c r="AM12" s="26">
        <v>5.0999999999999996</v>
      </c>
      <c r="AN12" s="34">
        <v>0</v>
      </c>
      <c r="AO12" s="2">
        <v>1</v>
      </c>
      <c r="AP12" s="165">
        <v>1</v>
      </c>
    </row>
    <row r="13" spans="1:56" x14ac:dyDescent="0.2">
      <c r="A13" s="65">
        <v>17</v>
      </c>
      <c r="B13" s="208">
        <v>2014</v>
      </c>
      <c r="C13" s="5">
        <v>0</v>
      </c>
      <c r="D13" s="7">
        <v>0</v>
      </c>
      <c r="E13" s="1">
        <v>10</v>
      </c>
      <c r="F13" s="1">
        <v>17</v>
      </c>
      <c r="G13" s="7">
        <v>66</v>
      </c>
      <c r="H13" s="7">
        <v>1</v>
      </c>
      <c r="I13" s="2">
        <v>6</v>
      </c>
      <c r="J13" s="41">
        <f t="shared" si="4"/>
        <v>0</v>
      </c>
      <c r="K13" s="18">
        <v>0</v>
      </c>
      <c r="L13" s="11">
        <v>0</v>
      </c>
      <c r="M13" s="132">
        <f t="shared" si="5"/>
        <v>0</v>
      </c>
      <c r="N13" s="16">
        <v>0</v>
      </c>
      <c r="O13" s="7">
        <v>0</v>
      </c>
      <c r="P13" s="34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34">
        <v>1</v>
      </c>
      <c r="X13" s="27">
        <v>1.18</v>
      </c>
      <c r="Y13" s="1">
        <v>1.25</v>
      </c>
      <c r="Z13" s="94">
        <v>1.02</v>
      </c>
      <c r="AA13" s="1">
        <f t="shared" si="0"/>
        <v>0</v>
      </c>
      <c r="AB13" s="1">
        <f t="shared" si="1"/>
        <v>0</v>
      </c>
      <c r="AC13" s="5">
        <f t="shared" si="2"/>
        <v>0</v>
      </c>
      <c r="AD13" s="5">
        <f t="shared" si="3"/>
        <v>0</v>
      </c>
      <c r="AE13" s="1">
        <f t="shared" si="6"/>
        <v>2</v>
      </c>
      <c r="AF13" s="1">
        <f t="shared" si="7"/>
        <v>0</v>
      </c>
      <c r="AG13" s="111">
        <v>183</v>
      </c>
      <c r="AH13" s="26">
        <v>31</v>
      </c>
      <c r="AI13" s="34">
        <v>1</v>
      </c>
      <c r="AJ13" s="26">
        <v>2.8</v>
      </c>
      <c r="AK13" s="7">
        <v>0</v>
      </c>
      <c r="AL13" s="34" t="s">
        <v>18</v>
      </c>
      <c r="AM13" s="26">
        <v>4.4000000000000004</v>
      </c>
      <c r="AN13" s="34">
        <v>0</v>
      </c>
      <c r="AO13" s="2" t="s">
        <v>18</v>
      </c>
      <c r="AP13" s="165" t="s">
        <v>18</v>
      </c>
    </row>
    <row r="14" spans="1:56" x14ac:dyDescent="0.2">
      <c r="A14" s="65">
        <v>18</v>
      </c>
      <c r="B14" s="208">
        <v>2014</v>
      </c>
      <c r="C14" s="5">
        <v>0</v>
      </c>
      <c r="D14" s="7">
        <v>0</v>
      </c>
      <c r="E14" s="1">
        <v>4</v>
      </c>
      <c r="F14" s="1">
        <v>11</v>
      </c>
      <c r="G14" s="7">
        <v>67</v>
      </c>
      <c r="H14" s="7">
        <v>0</v>
      </c>
      <c r="I14" s="2">
        <v>3</v>
      </c>
      <c r="J14" s="41">
        <f t="shared" si="4"/>
        <v>5</v>
      </c>
      <c r="K14" s="18">
        <v>1</v>
      </c>
      <c r="L14" s="11">
        <v>1</v>
      </c>
      <c r="M14" s="132">
        <f t="shared" si="5"/>
        <v>1</v>
      </c>
      <c r="N14" s="16">
        <v>0</v>
      </c>
      <c r="O14" s="7">
        <v>0</v>
      </c>
      <c r="P14" s="34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34">
        <v>0</v>
      </c>
      <c r="X14" s="27">
        <v>2.06</v>
      </c>
      <c r="Y14" s="1">
        <v>2.06</v>
      </c>
      <c r="Z14" s="94">
        <v>1.02</v>
      </c>
      <c r="AA14" s="1">
        <f t="shared" si="0"/>
        <v>1</v>
      </c>
      <c r="AB14" s="1">
        <f t="shared" si="1"/>
        <v>0</v>
      </c>
      <c r="AC14" s="5">
        <f t="shared" si="2"/>
        <v>0</v>
      </c>
      <c r="AD14" s="5">
        <f t="shared" si="3"/>
        <v>1</v>
      </c>
      <c r="AE14" s="1">
        <f t="shared" si="6"/>
        <v>1</v>
      </c>
      <c r="AF14" s="1" t="b">
        <f t="shared" si="7"/>
        <v>0</v>
      </c>
      <c r="AG14" s="111">
        <v>293</v>
      </c>
      <c r="AH14" s="26">
        <v>222</v>
      </c>
      <c r="AI14" s="34">
        <v>0</v>
      </c>
      <c r="AJ14" s="26">
        <v>245.8</v>
      </c>
      <c r="AK14" s="7">
        <v>1</v>
      </c>
      <c r="AL14" s="34" t="s">
        <v>18</v>
      </c>
      <c r="AM14" s="26">
        <v>13.3</v>
      </c>
      <c r="AN14" s="34">
        <v>1</v>
      </c>
      <c r="AO14" s="2">
        <v>1</v>
      </c>
      <c r="AP14" s="165">
        <v>1</v>
      </c>
    </row>
    <row r="15" spans="1:56" x14ac:dyDescent="0.2">
      <c r="A15" s="65">
        <v>19</v>
      </c>
      <c r="B15" s="208">
        <v>2014</v>
      </c>
      <c r="C15" s="5">
        <v>0</v>
      </c>
      <c r="D15" s="7">
        <v>1</v>
      </c>
      <c r="E15" s="1">
        <v>3</v>
      </c>
      <c r="F15" s="1">
        <v>19</v>
      </c>
      <c r="G15" s="7">
        <v>48</v>
      </c>
      <c r="H15" s="7">
        <v>0</v>
      </c>
      <c r="I15" s="2">
        <v>1</v>
      </c>
      <c r="J15" s="41">
        <f t="shared" si="4"/>
        <v>1</v>
      </c>
      <c r="K15" s="18">
        <v>0</v>
      </c>
      <c r="L15" s="11">
        <v>0</v>
      </c>
      <c r="M15" s="132">
        <f t="shared" si="5"/>
        <v>1</v>
      </c>
      <c r="N15" s="16">
        <v>0</v>
      </c>
      <c r="O15" s="7">
        <v>0</v>
      </c>
      <c r="P15" s="34">
        <v>0</v>
      </c>
      <c r="Q15" s="7">
        <v>1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34">
        <v>0</v>
      </c>
      <c r="X15" s="27">
        <v>2.21</v>
      </c>
      <c r="Y15" s="1">
        <v>3.02</v>
      </c>
      <c r="Z15" s="94">
        <v>2.0099999999999998</v>
      </c>
      <c r="AA15" s="1">
        <f t="shared" si="0"/>
        <v>0</v>
      </c>
      <c r="AB15" s="1">
        <f t="shared" si="1"/>
        <v>1</v>
      </c>
      <c r="AC15" s="5">
        <f t="shared" si="2"/>
        <v>1</v>
      </c>
      <c r="AD15" s="5">
        <f t="shared" si="3"/>
        <v>0</v>
      </c>
      <c r="AE15" s="1">
        <f t="shared" si="6"/>
        <v>1</v>
      </c>
      <c r="AF15" s="1" t="b">
        <f t="shared" si="7"/>
        <v>0</v>
      </c>
      <c r="AG15" s="111">
        <v>266</v>
      </c>
      <c r="AH15" s="26">
        <v>236</v>
      </c>
      <c r="AI15" s="34">
        <v>0</v>
      </c>
      <c r="AJ15" s="26">
        <v>10.7</v>
      </c>
      <c r="AK15" s="7">
        <v>0</v>
      </c>
      <c r="AL15" s="34" t="s">
        <v>18</v>
      </c>
      <c r="AM15" s="26">
        <v>9.6</v>
      </c>
      <c r="AN15" s="34">
        <v>0</v>
      </c>
      <c r="AO15" s="2" t="s">
        <v>18</v>
      </c>
      <c r="AP15" s="165" t="s">
        <v>18</v>
      </c>
    </row>
    <row r="16" spans="1:56" x14ac:dyDescent="0.2">
      <c r="A16" s="65">
        <v>20</v>
      </c>
      <c r="B16" s="208">
        <v>2014</v>
      </c>
      <c r="C16" s="5">
        <v>0</v>
      </c>
      <c r="D16" s="7">
        <v>0</v>
      </c>
      <c r="E16" s="1">
        <v>6</v>
      </c>
      <c r="F16" s="1">
        <v>24</v>
      </c>
      <c r="G16" s="7">
        <v>54</v>
      </c>
      <c r="H16" s="7">
        <v>1</v>
      </c>
      <c r="I16" s="2">
        <v>6</v>
      </c>
      <c r="J16" s="41">
        <f t="shared" si="4"/>
        <v>1</v>
      </c>
      <c r="K16" s="18">
        <v>0</v>
      </c>
      <c r="L16" s="11">
        <v>0</v>
      </c>
      <c r="M16" s="132">
        <f t="shared" si="5"/>
        <v>1</v>
      </c>
      <c r="N16" s="16">
        <v>0</v>
      </c>
      <c r="O16" s="7">
        <v>1</v>
      </c>
      <c r="P16" s="34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34">
        <v>0</v>
      </c>
      <c r="X16" s="27">
        <v>4.83</v>
      </c>
      <c r="Y16" s="1">
        <v>5.63</v>
      </c>
      <c r="Z16" s="94">
        <v>0.93</v>
      </c>
      <c r="AA16" s="1">
        <f t="shared" si="0"/>
        <v>1</v>
      </c>
      <c r="AB16" s="1">
        <f t="shared" si="1"/>
        <v>1</v>
      </c>
      <c r="AC16" s="5">
        <f t="shared" si="2"/>
        <v>0</v>
      </c>
      <c r="AD16" s="5">
        <f t="shared" si="3"/>
        <v>0</v>
      </c>
      <c r="AE16" s="1">
        <f t="shared" si="6"/>
        <v>2</v>
      </c>
      <c r="AF16" s="1" t="b">
        <f t="shared" si="7"/>
        <v>0</v>
      </c>
      <c r="AG16" s="111">
        <v>210</v>
      </c>
      <c r="AH16" s="26">
        <v>67</v>
      </c>
      <c r="AI16" s="34">
        <v>1</v>
      </c>
      <c r="AJ16" s="26">
        <v>5</v>
      </c>
      <c r="AK16" s="7">
        <v>0</v>
      </c>
      <c r="AL16" s="34" t="s">
        <v>18</v>
      </c>
      <c r="AM16" s="26">
        <v>8.8000000000000007</v>
      </c>
      <c r="AN16" s="34">
        <v>0</v>
      </c>
      <c r="AO16" s="2" t="s">
        <v>18</v>
      </c>
      <c r="AP16" s="165" t="s">
        <v>18</v>
      </c>
    </row>
    <row r="17" spans="1:42" x14ac:dyDescent="0.2">
      <c r="A17" s="65">
        <v>21</v>
      </c>
      <c r="B17" s="208">
        <v>2014</v>
      </c>
      <c r="C17" s="5">
        <v>0</v>
      </c>
      <c r="D17" s="7">
        <v>0</v>
      </c>
      <c r="E17" s="1">
        <v>4</v>
      </c>
      <c r="F17" s="1">
        <v>16</v>
      </c>
      <c r="G17" s="7">
        <v>20</v>
      </c>
      <c r="H17" s="7">
        <v>0</v>
      </c>
      <c r="I17" s="2">
        <v>1</v>
      </c>
      <c r="J17" s="41">
        <f t="shared" si="4"/>
        <v>3</v>
      </c>
      <c r="K17" s="18">
        <v>1</v>
      </c>
      <c r="L17" s="11">
        <v>0</v>
      </c>
      <c r="M17" s="132">
        <f t="shared" si="5"/>
        <v>0</v>
      </c>
      <c r="N17" s="16">
        <v>1</v>
      </c>
      <c r="O17" s="7">
        <v>0</v>
      </c>
      <c r="P17" s="34">
        <v>0</v>
      </c>
      <c r="Q17" s="7">
        <v>1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34">
        <v>0</v>
      </c>
      <c r="X17" s="27">
        <v>0.95</v>
      </c>
      <c r="Y17" s="1">
        <v>0.95</v>
      </c>
      <c r="Z17" s="94">
        <v>0.77</v>
      </c>
      <c r="AA17" s="1">
        <f t="shared" si="0"/>
        <v>0</v>
      </c>
      <c r="AB17" s="1">
        <f t="shared" si="1"/>
        <v>0</v>
      </c>
      <c r="AC17" s="5">
        <f t="shared" si="2"/>
        <v>0</v>
      </c>
      <c r="AD17" s="5">
        <f t="shared" si="3"/>
        <v>0</v>
      </c>
      <c r="AE17" s="1">
        <f t="shared" si="6"/>
        <v>2</v>
      </c>
      <c r="AF17" s="1">
        <f t="shared" si="7"/>
        <v>0</v>
      </c>
      <c r="AG17" s="111">
        <v>429</v>
      </c>
      <c r="AH17" s="26">
        <v>139</v>
      </c>
      <c r="AI17" s="34">
        <v>1</v>
      </c>
      <c r="AJ17" s="26">
        <v>1.3</v>
      </c>
      <c r="AK17" s="7">
        <v>0</v>
      </c>
      <c r="AL17" s="34" t="s">
        <v>18</v>
      </c>
      <c r="AM17" s="26">
        <v>8.3000000000000007</v>
      </c>
      <c r="AN17" s="34">
        <v>0</v>
      </c>
      <c r="AO17" s="2">
        <v>0</v>
      </c>
      <c r="AP17" s="165">
        <v>0</v>
      </c>
    </row>
    <row r="18" spans="1:42" x14ac:dyDescent="0.2">
      <c r="A18" s="65">
        <v>22</v>
      </c>
      <c r="B18" s="208">
        <v>2014</v>
      </c>
      <c r="C18" s="5">
        <v>0</v>
      </c>
      <c r="D18" s="7">
        <v>0</v>
      </c>
      <c r="E18" s="1">
        <v>8</v>
      </c>
      <c r="F18" s="1">
        <v>34</v>
      </c>
      <c r="G18" s="7">
        <v>86</v>
      </c>
      <c r="H18" s="7">
        <v>1</v>
      </c>
      <c r="I18" s="2">
        <v>1</v>
      </c>
      <c r="J18" s="41">
        <f t="shared" si="4"/>
        <v>2</v>
      </c>
      <c r="K18" s="18">
        <v>0</v>
      </c>
      <c r="L18" s="11">
        <v>0</v>
      </c>
      <c r="M18" s="132">
        <f t="shared" si="5"/>
        <v>1</v>
      </c>
      <c r="N18" s="16">
        <v>1</v>
      </c>
      <c r="O18" s="7">
        <v>1</v>
      </c>
      <c r="P18" s="34">
        <v>0</v>
      </c>
      <c r="Q18" s="7">
        <v>0</v>
      </c>
      <c r="R18" s="7">
        <v>0</v>
      </c>
      <c r="S18" s="7">
        <v>0</v>
      </c>
      <c r="T18" s="7">
        <v>1</v>
      </c>
      <c r="U18" s="7">
        <v>1</v>
      </c>
      <c r="V18" s="7">
        <v>0</v>
      </c>
      <c r="W18" s="34">
        <v>0</v>
      </c>
      <c r="X18" s="27">
        <v>4.99</v>
      </c>
      <c r="Y18" s="1">
        <v>6.87</v>
      </c>
      <c r="Z18" s="94">
        <v>1.38</v>
      </c>
      <c r="AA18" s="1">
        <f t="shared" si="0"/>
        <v>1</v>
      </c>
      <c r="AB18" s="1">
        <f t="shared" si="1"/>
        <v>1</v>
      </c>
      <c r="AC18" s="5">
        <f t="shared" si="2"/>
        <v>0</v>
      </c>
      <c r="AD18" s="5">
        <f t="shared" si="3"/>
        <v>0</v>
      </c>
      <c r="AE18" s="1">
        <f t="shared" si="6"/>
        <v>2</v>
      </c>
      <c r="AF18" s="1" t="b">
        <f t="shared" si="7"/>
        <v>0</v>
      </c>
      <c r="AG18" s="111">
        <v>481</v>
      </c>
      <c r="AH18" s="26">
        <v>204</v>
      </c>
      <c r="AI18" s="34">
        <v>0</v>
      </c>
      <c r="AJ18" s="26">
        <v>36.799999999999997</v>
      </c>
      <c r="AK18" s="7">
        <v>0</v>
      </c>
      <c r="AL18" s="34" t="s">
        <v>18</v>
      </c>
      <c r="AM18" s="26">
        <v>6.4</v>
      </c>
      <c r="AN18" s="34">
        <v>0</v>
      </c>
      <c r="AO18" s="2" t="s">
        <v>18</v>
      </c>
      <c r="AP18" s="165" t="s">
        <v>18</v>
      </c>
    </row>
    <row r="19" spans="1:42" x14ac:dyDescent="0.2">
      <c r="A19" s="65">
        <v>24</v>
      </c>
      <c r="B19" s="208">
        <v>2014</v>
      </c>
      <c r="C19" s="5">
        <v>0</v>
      </c>
      <c r="D19" s="7">
        <v>0</v>
      </c>
      <c r="E19" s="1">
        <v>4</v>
      </c>
      <c r="F19" s="1">
        <v>5</v>
      </c>
      <c r="G19" s="7">
        <v>23</v>
      </c>
      <c r="H19" s="7">
        <v>1</v>
      </c>
      <c r="I19" s="2">
        <v>1</v>
      </c>
      <c r="J19" s="41">
        <f t="shared" si="4"/>
        <v>1</v>
      </c>
      <c r="K19" s="18">
        <v>0</v>
      </c>
      <c r="L19" s="11">
        <v>0</v>
      </c>
      <c r="M19" s="132">
        <f t="shared" si="5"/>
        <v>1</v>
      </c>
      <c r="N19" s="16">
        <v>0</v>
      </c>
      <c r="O19" s="7">
        <v>0</v>
      </c>
      <c r="P19" s="34">
        <v>0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34">
        <v>0</v>
      </c>
      <c r="X19" s="27">
        <v>2.14</v>
      </c>
      <c r="Y19" s="1">
        <v>2.48</v>
      </c>
      <c r="Z19" s="94">
        <v>0.91</v>
      </c>
      <c r="AA19" s="1">
        <f t="shared" si="0"/>
        <v>1</v>
      </c>
      <c r="AB19" s="1">
        <f t="shared" si="1"/>
        <v>1</v>
      </c>
      <c r="AC19" s="5">
        <f t="shared" si="2"/>
        <v>0</v>
      </c>
      <c r="AD19" s="5">
        <f t="shared" si="3"/>
        <v>0</v>
      </c>
      <c r="AE19" s="1">
        <f t="shared" si="6"/>
        <v>2</v>
      </c>
      <c r="AF19" s="1" t="b">
        <f t="shared" si="7"/>
        <v>0</v>
      </c>
      <c r="AG19" s="111">
        <v>162</v>
      </c>
      <c r="AH19" s="26">
        <v>195</v>
      </c>
      <c r="AI19" s="34">
        <v>0</v>
      </c>
      <c r="AJ19" s="26">
        <v>2.2999999999999998</v>
      </c>
      <c r="AK19" s="7">
        <v>0</v>
      </c>
      <c r="AL19" s="34" t="s">
        <v>18</v>
      </c>
      <c r="AM19" s="26">
        <v>12.1</v>
      </c>
      <c r="AN19" s="34">
        <v>1</v>
      </c>
      <c r="AO19" s="2">
        <v>1</v>
      </c>
      <c r="AP19" s="165">
        <v>1</v>
      </c>
    </row>
    <row r="20" spans="1:42" x14ac:dyDescent="0.2">
      <c r="A20" s="65">
        <v>25</v>
      </c>
      <c r="B20" s="208">
        <v>2014</v>
      </c>
      <c r="C20" s="5">
        <v>0</v>
      </c>
      <c r="D20" s="7">
        <v>0</v>
      </c>
      <c r="E20" s="1">
        <v>4</v>
      </c>
      <c r="F20" s="1">
        <v>4</v>
      </c>
      <c r="G20" s="7">
        <v>62</v>
      </c>
      <c r="H20" s="7">
        <v>0</v>
      </c>
      <c r="I20" s="2">
        <v>1</v>
      </c>
      <c r="J20" s="41">
        <f t="shared" si="4"/>
        <v>3</v>
      </c>
      <c r="K20" s="18">
        <v>1</v>
      </c>
      <c r="L20" s="11">
        <v>0</v>
      </c>
      <c r="M20" s="132">
        <f t="shared" si="5"/>
        <v>1</v>
      </c>
      <c r="N20" s="16">
        <v>0</v>
      </c>
      <c r="O20" s="7">
        <v>0</v>
      </c>
      <c r="P20" s="34">
        <v>0</v>
      </c>
      <c r="Q20" s="7">
        <v>1</v>
      </c>
      <c r="R20" s="7">
        <v>1</v>
      </c>
      <c r="S20" s="7">
        <v>0</v>
      </c>
      <c r="T20" s="7">
        <v>0</v>
      </c>
      <c r="U20" s="7">
        <v>0</v>
      </c>
      <c r="V20" s="7">
        <v>0</v>
      </c>
      <c r="W20" s="34">
        <v>0</v>
      </c>
      <c r="X20" s="27">
        <v>7.21</v>
      </c>
      <c r="Y20" s="1">
        <v>7.65</v>
      </c>
      <c r="Z20" s="94">
        <v>4.5</v>
      </c>
      <c r="AA20" s="1">
        <f t="shared" si="0"/>
        <v>1</v>
      </c>
      <c r="AB20" s="1">
        <f t="shared" si="1"/>
        <v>1</v>
      </c>
      <c r="AC20" s="5">
        <f t="shared" si="2"/>
        <v>0</v>
      </c>
      <c r="AD20" s="5">
        <f t="shared" si="3"/>
        <v>0</v>
      </c>
      <c r="AE20" s="1">
        <f t="shared" si="6"/>
        <v>2</v>
      </c>
      <c r="AF20" s="1" t="b">
        <f t="shared" si="7"/>
        <v>0</v>
      </c>
      <c r="AG20" s="111">
        <v>298</v>
      </c>
      <c r="AH20" s="26">
        <v>213</v>
      </c>
      <c r="AI20" s="34">
        <v>0</v>
      </c>
      <c r="AJ20" s="26">
        <v>42.9</v>
      </c>
      <c r="AK20" s="7">
        <v>0</v>
      </c>
      <c r="AL20" s="34">
        <v>1</v>
      </c>
      <c r="AM20" s="26">
        <v>5.5</v>
      </c>
      <c r="AN20" s="34">
        <v>0</v>
      </c>
      <c r="AO20" s="2">
        <v>1</v>
      </c>
      <c r="AP20" s="165">
        <v>0</v>
      </c>
    </row>
    <row r="21" spans="1:42" x14ac:dyDescent="0.2">
      <c r="A21" s="65">
        <v>26</v>
      </c>
      <c r="B21" s="208">
        <v>2014</v>
      </c>
      <c r="C21" s="5">
        <v>0</v>
      </c>
      <c r="D21" s="7">
        <v>0</v>
      </c>
      <c r="E21" s="1">
        <v>1</v>
      </c>
      <c r="F21" s="1">
        <v>32</v>
      </c>
      <c r="G21" s="7">
        <v>77</v>
      </c>
      <c r="H21" s="7">
        <v>1</v>
      </c>
      <c r="I21" s="2">
        <v>1</v>
      </c>
      <c r="J21" s="41">
        <f t="shared" si="4"/>
        <v>1</v>
      </c>
      <c r="K21" s="18">
        <v>0</v>
      </c>
      <c r="L21" s="11">
        <v>0</v>
      </c>
      <c r="M21" s="132">
        <f t="shared" si="5"/>
        <v>1</v>
      </c>
      <c r="N21" s="16">
        <v>0</v>
      </c>
      <c r="O21" s="7">
        <v>0</v>
      </c>
      <c r="P21" s="34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34">
        <v>0</v>
      </c>
      <c r="X21" s="27">
        <v>3.84</v>
      </c>
      <c r="Y21" s="1">
        <v>3.84</v>
      </c>
      <c r="Z21" s="94">
        <v>0.84</v>
      </c>
      <c r="AA21" s="1">
        <f t="shared" si="0"/>
        <v>1</v>
      </c>
      <c r="AB21" s="1">
        <f t="shared" si="1"/>
        <v>0</v>
      </c>
      <c r="AC21" s="5">
        <f t="shared" si="2"/>
        <v>0</v>
      </c>
      <c r="AD21" s="5">
        <f t="shared" si="3"/>
        <v>1</v>
      </c>
      <c r="AE21" s="1">
        <f t="shared" si="6"/>
        <v>1</v>
      </c>
      <c r="AF21" s="1" t="b">
        <f t="shared" si="7"/>
        <v>0</v>
      </c>
      <c r="AG21" s="111">
        <v>201</v>
      </c>
      <c r="AH21" s="26">
        <v>66</v>
      </c>
      <c r="AI21" s="34">
        <v>1</v>
      </c>
      <c r="AJ21" s="26">
        <v>60.3</v>
      </c>
      <c r="AK21" s="7">
        <v>0</v>
      </c>
      <c r="AL21" s="34" t="s">
        <v>18</v>
      </c>
      <c r="AM21" s="26">
        <v>4.4000000000000004</v>
      </c>
      <c r="AN21" s="34">
        <v>0</v>
      </c>
      <c r="AO21" s="2">
        <v>1</v>
      </c>
      <c r="AP21" s="165">
        <v>1</v>
      </c>
    </row>
    <row r="22" spans="1:42" x14ac:dyDescent="0.2">
      <c r="A22" s="65">
        <v>28</v>
      </c>
      <c r="B22" s="208">
        <v>2014</v>
      </c>
      <c r="C22" s="5">
        <v>0</v>
      </c>
      <c r="D22" s="7">
        <v>0</v>
      </c>
      <c r="E22" s="1">
        <v>4</v>
      </c>
      <c r="F22" s="1">
        <v>8</v>
      </c>
      <c r="G22" s="7">
        <v>32</v>
      </c>
      <c r="H22" s="7">
        <v>0</v>
      </c>
      <c r="I22" s="2">
        <v>1</v>
      </c>
      <c r="J22" s="41">
        <f t="shared" si="4"/>
        <v>3</v>
      </c>
      <c r="K22" s="18">
        <v>0</v>
      </c>
      <c r="L22" s="11">
        <v>1</v>
      </c>
      <c r="M22" s="132">
        <f t="shared" si="5"/>
        <v>1</v>
      </c>
      <c r="N22" s="16">
        <v>0</v>
      </c>
      <c r="O22" s="7">
        <v>0</v>
      </c>
      <c r="P22" s="34">
        <v>0</v>
      </c>
      <c r="Q22" s="7">
        <v>1</v>
      </c>
      <c r="R22" s="7">
        <v>1</v>
      </c>
      <c r="S22" s="7">
        <v>0</v>
      </c>
      <c r="T22" s="7">
        <v>1</v>
      </c>
      <c r="U22" s="7">
        <v>0</v>
      </c>
      <c r="V22" s="7">
        <v>0</v>
      </c>
      <c r="W22" s="34">
        <v>0</v>
      </c>
      <c r="X22" s="27">
        <v>2.66</v>
      </c>
      <c r="Y22" s="1">
        <v>4.16</v>
      </c>
      <c r="Z22" s="94">
        <v>0.82</v>
      </c>
      <c r="AA22" s="1">
        <f t="shared" si="0"/>
        <v>1</v>
      </c>
      <c r="AB22" s="1">
        <f t="shared" si="1"/>
        <v>1</v>
      </c>
      <c r="AC22" s="5">
        <f t="shared" si="2"/>
        <v>0</v>
      </c>
      <c r="AD22" s="5">
        <f t="shared" si="3"/>
        <v>0</v>
      </c>
      <c r="AE22" s="1">
        <f t="shared" si="6"/>
        <v>2</v>
      </c>
      <c r="AF22" s="1" t="b">
        <f t="shared" si="7"/>
        <v>0</v>
      </c>
      <c r="AG22" s="111">
        <v>213</v>
      </c>
      <c r="AH22" s="26">
        <v>38</v>
      </c>
      <c r="AI22" s="34">
        <v>1</v>
      </c>
      <c r="AJ22" s="26">
        <v>241.4</v>
      </c>
      <c r="AK22" s="7">
        <v>1</v>
      </c>
      <c r="AL22" s="34">
        <v>1</v>
      </c>
      <c r="AM22" s="26">
        <v>6.5</v>
      </c>
      <c r="AN22" s="34">
        <v>0</v>
      </c>
      <c r="AO22" s="2">
        <v>1</v>
      </c>
      <c r="AP22" s="165">
        <v>1</v>
      </c>
    </row>
    <row r="23" spans="1:42" x14ac:dyDescent="0.2">
      <c r="A23" s="65">
        <v>30</v>
      </c>
      <c r="B23" s="208">
        <v>2014</v>
      </c>
      <c r="C23" s="5">
        <v>0</v>
      </c>
      <c r="D23" s="7">
        <v>0</v>
      </c>
      <c r="E23" s="1">
        <v>2</v>
      </c>
      <c r="F23" s="1">
        <v>8</v>
      </c>
      <c r="G23" s="7">
        <v>79</v>
      </c>
      <c r="H23" s="7">
        <v>0</v>
      </c>
      <c r="I23" s="2">
        <v>6</v>
      </c>
      <c r="J23" s="41">
        <f t="shared" si="4"/>
        <v>2</v>
      </c>
      <c r="K23" s="18">
        <v>1</v>
      </c>
      <c r="L23" s="11">
        <v>0</v>
      </c>
      <c r="M23" s="132">
        <f t="shared" si="5"/>
        <v>0</v>
      </c>
      <c r="N23" s="16">
        <v>0</v>
      </c>
      <c r="O23" s="7">
        <v>0</v>
      </c>
      <c r="P23" s="34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34">
        <v>0</v>
      </c>
      <c r="X23" s="27">
        <v>0.67</v>
      </c>
      <c r="Y23" s="1">
        <v>0.74</v>
      </c>
      <c r="Z23" s="94">
        <v>0.67</v>
      </c>
      <c r="AA23" s="1">
        <f t="shared" si="0"/>
        <v>0</v>
      </c>
      <c r="AB23" s="1">
        <f t="shared" si="1"/>
        <v>0</v>
      </c>
      <c r="AC23" s="5">
        <f t="shared" si="2"/>
        <v>0</v>
      </c>
      <c r="AD23" s="5">
        <f t="shared" si="3"/>
        <v>0</v>
      </c>
      <c r="AE23" s="1">
        <f t="shared" si="6"/>
        <v>2</v>
      </c>
      <c r="AF23" s="1">
        <f t="shared" si="7"/>
        <v>0</v>
      </c>
      <c r="AG23" s="111">
        <v>187</v>
      </c>
      <c r="AH23" s="26">
        <v>177</v>
      </c>
      <c r="AI23" s="34">
        <v>0</v>
      </c>
      <c r="AJ23" s="26">
        <v>136</v>
      </c>
      <c r="AK23" s="7">
        <v>1</v>
      </c>
      <c r="AL23" s="34">
        <v>0</v>
      </c>
      <c r="AM23" s="26">
        <v>4.5</v>
      </c>
      <c r="AN23" s="34">
        <v>0</v>
      </c>
      <c r="AO23" s="2">
        <v>1</v>
      </c>
      <c r="AP23" s="165">
        <v>0</v>
      </c>
    </row>
    <row r="24" spans="1:42" x14ac:dyDescent="0.2">
      <c r="A24" s="65">
        <v>32</v>
      </c>
      <c r="B24" s="208">
        <v>2015</v>
      </c>
      <c r="C24" s="5">
        <v>0</v>
      </c>
      <c r="D24" s="7">
        <v>0</v>
      </c>
      <c r="E24" s="1">
        <v>7</v>
      </c>
      <c r="F24" s="1">
        <v>6</v>
      </c>
      <c r="G24" s="7">
        <v>32</v>
      </c>
      <c r="H24" s="7">
        <v>1</v>
      </c>
      <c r="I24" s="2">
        <v>1</v>
      </c>
      <c r="J24" s="41">
        <f t="shared" si="4"/>
        <v>4</v>
      </c>
      <c r="K24" s="18">
        <v>1</v>
      </c>
      <c r="L24" s="11">
        <v>0</v>
      </c>
      <c r="M24" s="132">
        <f t="shared" si="5"/>
        <v>1</v>
      </c>
      <c r="N24" s="16">
        <v>1</v>
      </c>
      <c r="O24" s="7">
        <v>0</v>
      </c>
      <c r="P24" s="34">
        <v>0</v>
      </c>
      <c r="Q24" s="7">
        <v>0</v>
      </c>
      <c r="R24" s="7">
        <v>0</v>
      </c>
      <c r="S24" s="7">
        <v>0</v>
      </c>
      <c r="T24" s="7">
        <v>1</v>
      </c>
      <c r="U24" s="7">
        <v>1</v>
      </c>
      <c r="V24" s="7">
        <v>0</v>
      </c>
      <c r="W24" s="34">
        <v>0</v>
      </c>
      <c r="X24" s="27">
        <v>1.39</v>
      </c>
      <c r="Y24" s="1">
        <v>1.39</v>
      </c>
      <c r="Z24" s="94">
        <v>0.5</v>
      </c>
      <c r="AA24" s="1">
        <f t="shared" si="0"/>
        <v>1</v>
      </c>
      <c r="AB24" s="1">
        <f t="shared" si="1"/>
        <v>0</v>
      </c>
      <c r="AC24" s="5">
        <f t="shared" si="2"/>
        <v>0</v>
      </c>
      <c r="AD24" s="5">
        <f t="shared" si="3"/>
        <v>1</v>
      </c>
      <c r="AE24" s="1">
        <f t="shared" si="6"/>
        <v>1</v>
      </c>
      <c r="AF24" s="1" t="b">
        <f t="shared" si="7"/>
        <v>0</v>
      </c>
      <c r="AG24" s="111">
        <v>1525</v>
      </c>
      <c r="AH24" s="26">
        <v>76</v>
      </c>
      <c r="AI24" s="34">
        <v>1</v>
      </c>
      <c r="AJ24" s="26">
        <v>38.6</v>
      </c>
      <c r="AK24" s="7">
        <v>0</v>
      </c>
      <c r="AL24" s="34">
        <v>0</v>
      </c>
      <c r="AM24" s="26">
        <v>3.1</v>
      </c>
      <c r="AN24" s="34">
        <v>0</v>
      </c>
      <c r="AO24" s="2">
        <v>1</v>
      </c>
      <c r="AP24" s="165">
        <v>0</v>
      </c>
    </row>
    <row r="25" spans="1:42" x14ac:dyDescent="0.2">
      <c r="A25" s="65">
        <v>33</v>
      </c>
      <c r="B25" s="208">
        <v>2015</v>
      </c>
      <c r="C25" s="5">
        <v>0</v>
      </c>
      <c r="D25" s="7">
        <v>0</v>
      </c>
      <c r="E25" s="1">
        <v>4</v>
      </c>
      <c r="F25" s="1">
        <v>14</v>
      </c>
      <c r="G25" s="7">
        <v>63</v>
      </c>
      <c r="H25" s="7">
        <v>0</v>
      </c>
      <c r="I25" s="2">
        <v>0</v>
      </c>
      <c r="J25" s="41">
        <f t="shared" si="4"/>
        <v>3</v>
      </c>
      <c r="K25" s="18">
        <v>1</v>
      </c>
      <c r="L25" s="11">
        <v>0</v>
      </c>
      <c r="M25" s="132">
        <f t="shared" si="5"/>
        <v>1</v>
      </c>
      <c r="N25" s="16">
        <v>0</v>
      </c>
      <c r="O25" s="7">
        <v>0</v>
      </c>
      <c r="P25" s="34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34">
        <v>0</v>
      </c>
      <c r="X25" s="27">
        <v>2.82</v>
      </c>
      <c r="Y25" s="1">
        <v>3.32</v>
      </c>
      <c r="Z25" s="94">
        <v>1.32</v>
      </c>
      <c r="AA25" s="1">
        <f t="shared" si="0"/>
        <v>1</v>
      </c>
      <c r="AB25" s="1">
        <f t="shared" si="1"/>
        <v>1</v>
      </c>
      <c r="AC25" s="5">
        <f t="shared" si="2"/>
        <v>0</v>
      </c>
      <c r="AD25" s="5">
        <f t="shared" si="3"/>
        <v>0</v>
      </c>
      <c r="AE25" s="1">
        <f t="shared" si="6"/>
        <v>2</v>
      </c>
      <c r="AF25" s="1" t="b">
        <f t="shared" si="7"/>
        <v>0</v>
      </c>
      <c r="AG25" s="111">
        <v>296</v>
      </c>
      <c r="AH25" s="26">
        <v>99</v>
      </c>
      <c r="AI25" s="34">
        <v>1</v>
      </c>
      <c r="AJ25" s="26">
        <v>186.6</v>
      </c>
      <c r="AK25" s="7">
        <v>1</v>
      </c>
      <c r="AL25" s="34">
        <v>1</v>
      </c>
      <c r="AM25" s="26">
        <v>9.1</v>
      </c>
      <c r="AN25" s="34">
        <v>0</v>
      </c>
      <c r="AO25" s="2">
        <v>1</v>
      </c>
      <c r="AP25" s="165">
        <v>1</v>
      </c>
    </row>
    <row r="26" spans="1:42" x14ac:dyDescent="0.2">
      <c r="A26" s="65">
        <v>34</v>
      </c>
      <c r="B26" s="208">
        <v>2015</v>
      </c>
      <c r="C26" s="5">
        <v>0</v>
      </c>
      <c r="D26" s="7">
        <v>0</v>
      </c>
      <c r="E26" s="1">
        <v>7</v>
      </c>
      <c r="F26" s="1">
        <v>17</v>
      </c>
      <c r="G26" s="7">
        <v>44</v>
      </c>
      <c r="H26" s="7">
        <v>1</v>
      </c>
      <c r="I26" s="2">
        <v>1</v>
      </c>
      <c r="J26" s="41">
        <f t="shared" si="4"/>
        <v>3</v>
      </c>
      <c r="K26" s="18">
        <v>1</v>
      </c>
      <c r="L26" s="11">
        <v>0</v>
      </c>
      <c r="M26" s="132">
        <f t="shared" si="5"/>
        <v>1</v>
      </c>
      <c r="N26" s="16">
        <v>0</v>
      </c>
      <c r="O26" s="7">
        <v>0</v>
      </c>
      <c r="P26" s="34">
        <v>1</v>
      </c>
      <c r="Q26" s="7">
        <v>1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34">
        <v>0</v>
      </c>
      <c r="X26" s="27">
        <v>1.81</v>
      </c>
      <c r="Y26" s="1">
        <v>1.81</v>
      </c>
      <c r="Z26" s="94">
        <v>0.7</v>
      </c>
      <c r="AA26" s="1">
        <f t="shared" si="0"/>
        <v>1</v>
      </c>
      <c r="AB26" s="1">
        <f t="shared" si="1"/>
        <v>0</v>
      </c>
      <c r="AC26" s="5">
        <f t="shared" si="2"/>
        <v>0</v>
      </c>
      <c r="AD26" s="5">
        <f t="shared" si="3"/>
        <v>1</v>
      </c>
      <c r="AE26" s="1">
        <f t="shared" si="6"/>
        <v>1</v>
      </c>
      <c r="AF26" s="1" t="b">
        <f t="shared" si="7"/>
        <v>0</v>
      </c>
      <c r="AG26" s="111">
        <v>197</v>
      </c>
      <c r="AH26" s="26">
        <v>223</v>
      </c>
      <c r="AI26" s="34">
        <v>0</v>
      </c>
      <c r="AJ26" s="26">
        <v>95.7</v>
      </c>
      <c r="AK26" s="7">
        <v>0</v>
      </c>
      <c r="AL26" s="34">
        <v>0</v>
      </c>
      <c r="AM26" s="26">
        <v>12.8</v>
      </c>
      <c r="AN26" s="34">
        <v>1</v>
      </c>
      <c r="AO26" s="2">
        <v>1</v>
      </c>
      <c r="AP26" s="165">
        <v>1</v>
      </c>
    </row>
    <row r="27" spans="1:42" x14ac:dyDescent="0.2">
      <c r="A27" s="65">
        <v>36</v>
      </c>
      <c r="B27" s="208">
        <v>2015</v>
      </c>
      <c r="C27" s="5">
        <v>0</v>
      </c>
      <c r="D27" s="7">
        <v>0</v>
      </c>
      <c r="E27" s="1">
        <v>8</v>
      </c>
      <c r="F27" s="1">
        <v>1</v>
      </c>
      <c r="G27" s="7">
        <v>66</v>
      </c>
      <c r="H27" s="7">
        <v>0</v>
      </c>
      <c r="I27" s="2">
        <v>3</v>
      </c>
      <c r="J27" s="41">
        <f t="shared" si="4"/>
        <v>1</v>
      </c>
      <c r="K27" s="18">
        <v>0</v>
      </c>
      <c r="L27" s="11">
        <v>0</v>
      </c>
      <c r="M27" s="132">
        <f t="shared" si="5"/>
        <v>1</v>
      </c>
      <c r="N27" s="16">
        <v>0</v>
      </c>
      <c r="O27" s="7">
        <v>1</v>
      </c>
      <c r="P27" s="34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34">
        <v>0</v>
      </c>
      <c r="X27" s="27">
        <v>4.05</v>
      </c>
      <c r="Y27" s="1">
        <v>6.25</v>
      </c>
      <c r="Z27" s="94">
        <v>2.2400000000000002</v>
      </c>
      <c r="AA27" s="1">
        <f t="shared" si="0"/>
        <v>1</v>
      </c>
      <c r="AB27" s="1">
        <f t="shared" si="1"/>
        <v>1</v>
      </c>
      <c r="AC27" s="5">
        <f t="shared" si="2"/>
        <v>0</v>
      </c>
      <c r="AD27" s="5">
        <f t="shared" si="3"/>
        <v>0</v>
      </c>
      <c r="AE27" s="1">
        <f t="shared" si="6"/>
        <v>2</v>
      </c>
      <c r="AF27" s="1" t="b">
        <f t="shared" si="7"/>
        <v>0</v>
      </c>
      <c r="AG27" s="111">
        <v>259</v>
      </c>
      <c r="AH27" s="26">
        <v>289</v>
      </c>
      <c r="AI27" s="34">
        <v>0</v>
      </c>
      <c r="AJ27" s="26">
        <v>9.6999999999999993</v>
      </c>
      <c r="AK27" s="7">
        <v>0</v>
      </c>
      <c r="AL27" s="34" t="s">
        <v>18</v>
      </c>
      <c r="AM27" s="26">
        <v>14</v>
      </c>
      <c r="AN27" s="34">
        <v>1</v>
      </c>
      <c r="AO27" s="2">
        <v>1</v>
      </c>
      <c r="AP27" s="165">
        <v>1</v>
      </c>
    </row>
    <row r="28" spans="1:42" x14ac:dyDescent="0.2">
      <c r="A28" s="65">
        <v>37</v>
      </c>
      <c r="B28" s="208">
        <v>2015</v>
      </c>
      <c r="C28" s="5">
        <v>0</v>
      </c>
      <c r="D28" s="7">
        <v>0</v>
      </c>
      <c r="E28" s="1">
        <v>8</v>
      </c>
      <c r="F28" s="1">
        <v>15</v>
      </c>
      <c r="G28" s="7">
        <v>48</v>
      </c>
      <c r="H28" s="7">
        <v>0</v>
      </c>
      <c r="I28" s="2">
        <v>0</v>
      </c>
      <c r="J28" s="41">
        <f t="shared" si="4"/>
        <v>1</v>
      </c>
      <c r="K28" s="18">
        <v>0</v>
      </c>
      <c r="L28" s="11">
        <v>0</v>
      </c>
      <c r="M28" s="132">
        <f t="shared" si="5"/>
        <v>1</v>
      </c>
      <c r="N28" s="16">
        <v>0</v>
      </c>
      <c r="O28" s="7">
        <v>0</v>
      </c>
      <c r="P28" s="34">
        <v>0</v>
      </c>
      <c r="Q28" s="7">
        <v>1</v>
      </c>
      <c r="R28" s="7">
        <v>0</v>
      </c>
      <c r="S28" s="7">
        <v>0</v>
      </c>
      <c r="T28" s="7">
        <v>1</v>
      </c>
      <c r="U28" s="7">
        <v>1</v>
      </c>
      <c r="V28" s="7">
        <v>0</v>
      </c>
      <c r="W28" s="34">
        <v>0</v>
      </c>
      <c r="X28" s="27">
        <v>5.85</v>
      </c>
      <c r="Y28" s="1">
        <v>6.05</v>
      </c>
      <c r="Z28" s="94">
        <v>3.04</v>
      </c>
      <c r="AA28" s="1">
        <f t="shared" si="0"/>
        <v>1</v>
      </c>
      <c r="AB28" s="1">
        <f t="shared" si="1"/>
        <v>0</v>
      </c>
      <c r="AC28" s="5">
        <f t="shared" si="2"/>
        <v>0</v>
      </c>
      <c r="AD28" s="5">
        <f t="shared" si="3"/>
        <v>1</v>
      </c>
      <c r="AE28" s="1">
        <f t="shared" si="6"/>
        <v>1</v>
      </c>
      <c r="AF28" s="1" t="b">
        <f t="shared" si="7"/>
        <v>0</v>
      </c>
      <c r="AG28" s="111">
        <v>177</v>
      </c>
      <c r="AH28" s="26">
        <v>91</v>
      </c>
      <c r="AI28" s="34">
        <v>1</v>
      </c>
      <c r="AJ28" s="26">
        <v>11</v>
      </c>
      <c r="AK28" s="7">
        <v>0</v>
      </c>
      <c r="AL28" s="34" t="s">
        <v>18</v>
      </c>
      <c r="AM28" s="26">
        <v>4.5999999999999996</v>
      </c>
      <c r="AN28" s="34">
        <v>0</v>
      </c>
      <c r="AO28" s="2">
        <v>1</v>
      </c>
      <c r="AP28" s="165">
        <v>1</v>
      </c>
    </row>
    <row r="29" spans="1:42" x14ac:dyDescent="0.2">
      <c r="A29" s="65">
        <v>38</v>
      </c>
      <c r="B29" s="208">
        <v>2015</v>
      </c>
      <c r="C29" s="5">
        <v>0</v>
      </c>
      <c r="D29" s="7">
        <v>0</v>
      </c>
      <c r="E29" s="1">
        <v>7</v>
      </c>
      <c r="F29" s="1">
        <v>28</v>
      </c>
      <c r="G29" s="7">
        <v>62</v>
      </c>
      <c r="H29" s="7">
        <v>1</v>
      </c>
      <c r="I29" s="2">
        <v>1</v>
      </c>
      <c r="J29" s="41">
        <f t="shared" si="4"/>
        <v>2</v>
      </c>
      <c r="K29" s="18">
        <v>0</v>
      </c>
      <c r="L29" s="11">
        <v>0</v>
      </c>
      <c r="M29" s="132">
        <f t="shared" si="5"/>
        <v>1</v>
      </c>
      <c r="N29" s="16">
        <v>1</v>
      </c>
      <c r="O29" s="7">
        <v>1</v>
      </c>
      <c r="P29" s="34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34">
        <v>0</v>
      </c>
      <c r="X29" s="27">
        <v>15.5</v>
      </c>
      <c r="Y29" s="1">
        <v>16.46</v>
      </c>
      <c r="Z29" s="94">
        <v>4.8600000000000003</v>
      </c>
      <c r="AA29" s="1">
        <f t="shared" si="0"/>
        <v>1</v>
      </c>
      <c r="AB29" s="1">
        <f t="shared" si="1"/>
        <v>1</v>
      </c>
      <c r="AC29" s="5">
        <f t="shared" si="2"/>
        <v>0</v>
      </c>
      <c r="AD29" s="5">
        <f t="shared" si="3"/>
        <v>0</v>
      </c>
      <c r="AE29" s="1">
        <f t="shared" si="6"/>
        <v>2</v>
      </c>
      <c r="AF29" s="1" t="b">
        <f t="shared" si="7"/>
        <v>0</v>
      </c>
      <c r="AG29" s="111">
        <v>352</v>
      </c>
      <c r="AH29" s="26">
        <v>271</v>
      </c>
      <c r="AI29" s="34">
        <v>0</v>
      </c>
      <c r="AJ29" s="26">
        <v>129.9</v>
      </c>
      <c r="AK29" s="7">
        <v>1</v>
      </c>
      <c r="AL29" s="34">
        <v>0</v>
      </c>
      <c r="AM29" s="26">
        <v>12</v>
      </c>
      <c r="AN29" s="34">
        <v>1</v>
      </c>
      <c r="AO29" s="2">
        <v>1</v>
      </c>
      <c r="AP29" s="165">
        <v>1</v>
      </c>
    </row>
    <row r="30" spans="1:42" x14ac:dyDescent="0.2">
      <c r="A30" s="65">
        <v>39</v>
      </c>
      <c r="B30" s="208">
        <v>2015</v>
      </c>
      <c r="C30" s="5">
        <v>0</v>
      </c>
      <c r="D30" s="7">
        <v>0</v>
      </c>
      <c r="E30" s="1">
        <v>5</v>
      </c>
      <c r="F30" s="1">
        <v>9</v>
      </c>
      <c r="G30" s="7">
        <v>74</v>
      </c>
      <c r="H30" s="7">
        <v>1</v>
      </c>
      <c r="I30" s="2">
        <v>0</v>
      </c>
      <c r="J30" s="41">
        <f t="shared" si="4"/>
        <v>1</v>
      </c>
      <c r="K30" s="18">
        <v>0</v>
      </c>
      <c r="L30" s="11">
        <v>0</v>
      </c>
      <c r="M30" s="132">
        <f t="shared" si="5"/>
        <v>0</v>
      </c>
      <c r="N30" s="16">
        <v>1</v>
      </c>
      <c r="O30" s="7">
        <v>0</v>
      </c>
      <c r="P30" s="34">
        <v>1</v>
      </c>
      <c r="Q30" s="7">
        <v>0</v>
      </c>
      <c r="R30" s="7">
        <v>0</v>
      </c>
      <c r="S30" s="7">
        <v>0</v>
      </c>
      <c r="T30" s="7">
        <v>1</v>
      </c>
      <c r="U30" s="7">
        <v>1</v>
      </c>
      <c r="V30" s="7">
        <v>0</v>
      </c>
      <c r="W30" s="34">
        <v>0</v>
      </c>
      <c r="X30" s="27">
        <v>0.6</v>
      </c>
      <c r="Y30" s="1">
        <v>1.22</v>
      </c>
      <c r="Z30" s="94">
        <v>0.5</v>
      </c>
      <c r="AA30" s="1">
        <f t="shared" si="0"/>
        <v>0</v>
      </c>
      <c r="AB30" s="1">
        <f t="shared" si="1"/>
        <v>1</v>
      </c>
      <c r="AC30" s="5">
        <f t="shared" si="2"/>
        <v>0</v>
      </c>
      <c r="AD30" s="5">
        <f t="shared" si="3"/>
        <v>-1</v>
      </c>
      <c r="AE30" s="1">
        <f t="shared" si="6"/>
        <v>1</v>
      </c>
      <c r="AF30" s="1">
        <f t="shared" si="7"/>
        <v>1</v>
      </c>
      <c r="AG30" s="111">
        <v>526</v>
      </c>
      <c r="AH30" s="26">
        <v>44</v>
      </c>
      <c r="AI30" s="34">
        <v>1</v>
      </c>
      <c r="AJ30" s="26">
        <v>28.1</v>
      </c>
      <c r="AK30" s="7">
        <v>0</v>
      </c>
      <c r="AL30" s="34" t="s">
        <v>18</v>
      </c>
      <c r="AM30" s="26">
        <v>7.6</v>
      </c>
      <c r="AN30" s="34">
        <v>0</v>
      </c>
      <c r="AO30" s="2">
        <v>1</v>
      </c>
      <c r="AP30" s="165">
        <v>0</v>
      </c>
    </row>
    <row r="31" spans="1:42" x14ac:dyDescent="0.2">
      <c r="A31" s="65">
        <v>40</v>
      </c>
      <c r="B31" s="208">
        <v>2015</v>
      </c>
      <c r="C31" s="5">
        <v>0</v>
      </c>
      <c r="D31" s="7">
        <v>0</v>
      </c>
      <c r="E31" s="1">
        <v>5</v>
      </c>
      <c r="F31" s="1">
        <v>31</v>
      </c>
      <c r="G31" s="7">
        <v>35</v>
      </c>
      <c r="H31" s="7">
        <v>0</v>
      </c>
      <c r="I31" s="2">
        <v>0</v>
      </c>
      <c r="J31" s="41">
        <f t="shared" si="4"/>
        <v>1</v>
      </c>
      <c r="K31" s="18">
        <v>0</v>
      </c>
      <c r="L31" s="11">
        <v>0</v>
      </c>
      <c r="M31" s="132">
        <f t="shared" si="5"/>
        <v>0</v>
      </c>
      <c r="N31" s="16">
        <v>1</v>
      </c>
      <c r="O31" s="7">
        <v>1</v>
      </c>
      <c r="P31" s="34">
        <v>1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34">
        <v>0</v>
      </c>
      <c r="X31" s="27">
        <v>1.28</v>
      </c>
      <c r="Y31" s="1">
        <v>3.56</v>
      </c>
      <c r="Z31" s="94">
        <v>1.28</v>
      </c>
      <c r="AA31" s="1">
        <f t="shared" si="0"/>
        <v>0</v>
      </c>
      <c r="AB31" s="1">
        <f t="shared" si="1"/>
        <v>1</v>
      </c>
      <c r="AC31" s="5">
        <f t="shared" si="2"/>
        <v>0</v>
      </c>
      <c r="AD31" s="5">
        <f t="shared" si="3"/>
        <v>-1</v>
      </c>
      <c r="AE31" s="1">
        <f t="shared" si="6"/>
        <v>1</v>
      </c>
      <c r="AF31" s="1">
        <f t="shared" si="7"/>
        <v>1</v>
      </c>
      <c r="AG31" s="111">
        <v>926</v>
      </c>
      <c r="AH31" s="26">
        <v>206</v>
      </c>
      <c r="AI31" s="34">
        <v>0</v>
      </c>
      <c r="AJ31" s="26">
        <v>91.6</v>
      </c>
      <c r="AK31" s="7">
        <v>0</v>
      </c>
      <c r="AL31" s="34">
        <v>0</v>
      </c>
      <c r="AM31" s="26">
        <v>19.899999999999999</v>
      </c>
      <c r="AN31" s="34">
        <v>1</v>
      </c>
      <c r="AO31" s="2">
        <v>1</v>
      </c>
      <c r="AP31" s="165">
        <v>0</v>
      </c>
    </row>
    <row r="32" spans="1:42" x14ac:dyDescent="0.2">
      <c r="A32" s="65">
        <v>41</v>
      </c>
      <c r="B32" s="208">
        <v>2015</v>
      </c>
      <c r="C32" s="5">
        <v>0</v>
      </c>
      <c r="D32" s="7">
        <v>0</v>
      </c>
      <c r="E32" s="1">
        <v>11</v>
      </c>
      <c r="F32" s="1">
        <v>52</v>
      </c>
      <c r="G32" s="7">
        <v>18</v>
      </c>
      <c r="H32" s="7">
        <v>0</v>
      </c>
      <c r="I32" s="2">
        <v>6</v>
      </c>
      <c r="J32" s="41">
        <f t="shared" si="4"/>
        <v>2</v>
      </c>
      <c r="K32" s="18">
        <v>1</v>
      </c>
      <c r="L32" s="11">
        <v>0</v>
      </c>
      <c r="M32" s="132">
        <f t="shared" si="5"/>
        <v>0</v>
      </c>
      <c r="N32" s="16">
        <v>0</v>
      </c>
      <c r="O32" s="7">
        <v>0</v>
      </c>
      <c r="P32" s="34">
        <v>0</v>
      </c>
      <c r="Q32" s="7">
        <v>1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34">
        <v>0</v>
      </c>
      <c r="X32" s="27">
        <v>0.32</v>
      </c>
      <c r="Y32" s="1">
        <v>0.52</v>
      </c>
      <c r="Z32" s="94">
        <v>0.32</v>
      </c>
      <c r="AA32" s="1">
        <f t="shared" si="0"/>
        <v>0</v>
      </c>
      <c r="AB32" s="1">
        <f t="shared" si="1"/>
        <v>1</v>
      </c>
      <c r="AC32" s="5">
        <f t="shared" si="2"/>
        <v>0</v>
      </c>
      <c r="AD32" s="5">
        <f t="shared" si="3"/>
        <v>-1</v>
      </c>
      <c r="AE32" s="1">
        <f t="shared" si="6"/>
        <v>1</v>
      </c>
      <c r="AF32" s="1">
        <f t="shared" si="7"/>
        <v>1</v>
      </c>
      <c r="AG32" s="111">
        <v>201</v>
      </c>
      <c r="AH32" s="26">
        <v>30</v>
      </c>
      <c r="AI32" s="34">
        <v>1</v>
      </c>
      <c r="AJ32" s="26">
        <v>38</v>
      </c>
      <c r="AK32" s="7">
        <v>0</v>
      </c>
      <c r="AL32" s="34">
        <v>0</v>
      </c>
      <c r="AM32" s="26">
        <v>2.1</v>
      </c>
      <c r="AN32" s="34">
        <v>0</v>
      </c>
      <c r="AO32" s="2">
        <v>1</v>
      </c>
      <c r="AP32" s="165">
        <v>0</v>
      </c>
    </row>
    <row r="33" spans="1:42" x14ac:dyDescent="0.2">
      <c r="A33" s="65">
        <v>43</v>
      </c>
      <c r="B33" s="208">
        <v>2015</v>
      </c>
      <c r="C33" s="5">
        <v>0</v>
      </c>
      <c r="D33" s="7">
        <v>0</v>
      </c>
      <c r="E33" s="1">
        <v>4</v>
      </c>
      <c r="F33" s="1">
        <v>8</v>
      </c>
      <c r="G33" s="7">
        <v>54</v>
      </c>
      <c r="H33" s="7">
        <v>1</v>
      </c>
      <c r="I33" s="2">
        <v>1</v>
      </c>
      <c r="J33" s="41">
        <f t="shared" si="4"/>
        <v>1</v>
      </c>
      <c r="K33" s="18">
        <v>0</v>
      </c>
      <c r="L33" s="11">
        <v>0</v>
      </c>
      <c r="M33" s="132">
        <f t="shared" si="5"/>
        <v>1</v>
      </c>
      <c r="N33" s="16">
        <v>0</v>
      </c>
      <c r="O33" s="7">
        <v>1</v>
      </c>
      <c r="P33" s="34">
        <v>0</v>
      </c>
      <c r="Q33" s="7">
        <v>1</v>
      </c>
      <c r="R33" s="7">
        <v>0</v>
      </c>
      <c r="S33" s="7">
        <v>0</v>
      </c>
      <c r="T33" s="7">
        <v>1</v>
      </c>
      <c r="U33" s="7">
        <v>0</v>
      </c>
      <c r="V33" s="7">
        <v>0</v>
      </c>
      <c r="W33" s="34">
        <v>0</v>
      </c>
      <c r="X33" s="27">
        <v>1.47</v>
      </c>
      <c r="Y33" s="1">
        <v>1.47</v>
      </c>
      <c r="Z33" s="94">
        <v>1.28</v>
      </c>
      <c r="AA33" s="1">
        <f t="shared" si="0"/>
        <v>0</v>
      </c>
      <c r="AB33" s="1">
        <f t="shared" si="1"/>
        <v>0</v>
      </c>
      <c r="AC33" s="5">
        <f t="shared" si="2"/>
        <v>1</v>
      </c>
      <c r="AD33" s="5">
        <f t="shared" si="3"/>
        <v>1</v>
      </c>
      <c r="AE33" s="31">
        <f t="shared" si="6"/>
        <v>0</v>
      </c>
      <c r="AF33" s="1" t="b">
        <f t="shared" si="7"/>
        <v>0</v>
      </c>
      <c r="AG33" s="111">
        <v>210</v>
      </c>
      <c r="AH33" s="26">
        <v>262</v>
      </c>
      <c r="AI33" s="34">
        <v>0</v>
      </c>
      <c r="AJ33" s="26">
        <v>17.600000000000001</v>
      </c>
      <c r="AK33" s="7">
        <v>0</v>
      </c>
      <c r="AL33" s="34">
        <v>0</v>
      </c>
      <c r="AM33" s="26">
        <v>7.9</v>
      </c>
      <c r="AN33" s="34">
        <v>0</v>
      </c>
      <c r="AO33" s="2">
        <v>1</v>
      </c>
      <c r="AP33" s="165">
        <v>0</v>
      </c>
    </row>
    <row r="34" spans="1:42" x14ac:dyDescent="0.2">
      <c r="A34" s="65">
        <v>45</v>
      </c>
      <c r="B34" s="208">
        <v>2015</v>
      </c>
      <c r="C34" s="5">
        <v>0</v>
      </c>
      <c r="D34" s="7">
        <v>0</v>
      </c>
      <c r="E34" s="1">
        <v>5</v>
      </c>
      <c r="F34" s="1">
        <v>13</v>
      </c>
      <c r="G34" s="7">
        <v>65</v>
      </c>
      <c r="H34" s="7">
        <v>1</v>
      </c>
      <c r="I34" s="2">
        <v>0</v>
      </c>
      <c r="J34" s="41">
        <f t="shared" si="4"/>
        <v>2</v>
      </c>
      <c r="K34" s="18">
        <v>0</v>
      </c>
      <c r="L34" s="11">
        <v>0</v>
      </c>
      <c r="M34" s="132">
        <f t="shared" si="5"/>
        <v>1</v>
      </c>
      <c r="N34" s="16">
        <v>1</v>
      </c>
      <c r="O34" s="7">
        <v>1</v>
      </c>
      <c r="P34" s="34">
        <v>1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34">
        <v>0</v>
      </c>
      <c r="X34" s="27">
        <v>7.68</v>
      </c>
      <c r="Y34" s="1">
        <v>9.43</v>
      </c>
      <c r="Z34" s="94">
        <v>4.5999999999999996</v>
      </c>
      <c r="AA34" s="1">
        <f t="shared" si="0"/>
        <v>1</v>
      </c>
      <c r="AB34" s="1">
        <f t="shared" si="1"/>
        <v>1</v>
      </c>
      <c r="AC34" s="5">
        <f t="shared" si="2"/>
        <v>0</v>
      </c>
      <c r="AD34" s="5">
        <f t="shared" si="3"/>
        <v>0</v>
      </c>
      <c r="AE34" s="1">
        <f t="shared" si="6"/>
        <v>2</v>
      </c>
      <c r="AF34" s="1" t="b">
        <f t="shared" si="7"/>
        <v>0</v>
      </c>
      <c r="AG34" s="111">
        <v>439</v>
      </c>
      <c r="AH34" s="26">
        <v>142</v>
      </c>
      <c r="AI34" s="34">
        <v>1</v>
      </c>
      <c r="AJ34" s="26">
        <v>155.6</v>
      </c>
      <c r="AK34" s="7">
        <v>1</v>
      </c>
      <c r="AL34" s="34">
        <v>1</v>
      </c>
      <c r="AM34" s="26">
        <v>9.4</v>
      </c>
      <c r="AN34" s="34">
        <v>0</v>
      </c>
      <c r="AO34" s="2">
        <v>1</v>
      </c>
      <c r="AP34" s="165">
        <v>1</v>
      </c>
    </row>
    <row r="35" spans="1:42" x14ac:dyDescent="0.2">
      <c r="A35" s="65">
        <v>46</v>
      </c>
      <c r="B35" s="208">
        <v>2015</v>
      </c>
      <c r="C35" s="5">
        <v>0</v>
      </c>
      <c r="D35" s="7">
        <v>0</v>
      </c>
      <c r="E35" s="1">
        <v>7</v>
      </c>
      <c r="F35" s="1">
        <v>32</v>
      </c>
      <c r="G35" s="7">
        <v>68</v>
      </c>
      <c r="H35" s="7">
        <v>0</v>
      </c>
      <c r="I35" s="2">
        <v>1</v>
      </c>
      <c r="J35" s="41">
        <f t="shared" si="4"/>
        <v>2</v>
      </c>
      <c r="K35" s="18">
        <v>0</v>
      </c>
      <c r="L35" s="11">
        <v>0</v>
      </c>
      <c r="M35" s="132">
        <f t="shared" si="5"/>
        <v>1</v>
      </c>
      <c r="N35" s="16">
        <v>1</v>
      </c>
      <c r="O35" s="7">
        <v>1</v>
      </c>
      <c r="P35" s="34">
        <v>0</v>
      </c>
      <c r="Q35" s="7">
        <v>0</v>
      </c>
      <c r="R35" s="7">
        <v>0</v>
      </c>
      <c r="S35" s="7">
        <v>0</v>
      </c>
      <c r="T35" s="7">
        <v>0</v>
      </c>
      <c r="U35" s="7">
        <v>1</v>
      </c>
      <c r="V35" s="7">
        <v>0</v>
      </c>
      <c r="W35" s="34">
        <v>0</v>
      </c>
      <c r="X35" s="27">
        <v>5.71</v>
      </c>
      <c r="Y35" s="1">
        <v>8.44</v>
      </c>
      <c r="Z35" s="94">
        <v>4.16</v>
      </c>
      <c r="AA35" s="1">
        <f t="shared" si="0"/>
        <v>1</v>
      </c>
      <c r="AB35" s="1">
        <f t="shared" si="1"/>
        <v>1</v>
      </c>
      <c r="AC35" s="5">
        <f t="shared" si="2"/>
        <v>0</v>
      </c>
      <c r="AD35" s="5">
        <f t="shared" si="3"/>
        <v>0</v>
      </c>
      <c r="AE35" s="1">
        <f t="shared" si="6"/>
        <v>2</v>
      </c>
      <c r="AF35" s="1" t="b">
        <f t="shared" si="7"/>
        <v>0</v>
      </c>
      <c r="AG35" s="111">
        <v>301</v>
      </c>
      <c r="AH35" s="26">
        <v>327</v>
      </c>
      <c r="AI35" s="34">
        <v>0</v>
      </c>
      <c r="AJ35" s="26"/>
      <c r="AK35" s="7" t="s">
        <v>18</v>
      </c>
      <c r="AL35" s="34" t="s">
        <v>18</v>
      </c>
      <c r="AM35" s="26">
        <v>8.5</v>
      </c>
      <c r="AN35" s="34">
        <v>0</v>
      </c>
      <c r="AO35" s="2">
        <v>1</v>
      </c>
      <c r="AP35" s="165">
        <v>1</v>
      </c>
    </row>
    <row r="36" spans="1:42" x14ac:dyDescent="0.2">
      <c r="A36" s="65">
        <v>47</v>
      </c>
      <c r="B36" s="208">
        <v>2015</v>
      </c>
      <c r="C36" s="5">
        <v>0</v>
      </c>
      <c r="D36" s="7">
        <v>0</v>
      </c>
      <c r="E36" s="1">
        <v>6</v>
      </c>
      <c r="F36" s="1">
        <v>3</v>
      </c>
      <c r="G36" s="7">
        <v>68</v>
      </c>
      <c r="H36" s="7">
        <v>1</v>
      </c>
      <c r="I36" s="2">
        <v>6</v>
      </c>
      <c r="J36" s="41">
        <f t="shared" si="4"/>
        <v>0</v>
      </c>
      <c r="K36" s="18">
        <v>0</v>
      </c>
      <c r="L36" s="11">
        <v>0</v>
      </c>
      <c r="M36" s="132">
        <f t="shared" si="5"/>
        <v>0</v>
      </c>
      <c r="N36" s="16">
        <v>0</v>
      </c>
      <c r="O36" s="7">
        <v>0</v>
      </c>
      <c r="P36" s="34">
        <v>0</v>
      </c>
      <c r="Q36" s="7">
        <v>1</v>
      </c>
      <c r="R36" s="7">
        <v>0</v>
      </c>
      <c r="S36" s="7">
        <v>0</v>
      </c>
      <c r="T36" s="7">
        <v>0</v>
      </c>
      <c r="U36" s="7">
        <v>1</v>
      </c>
      <c r="V36" s="7">
        <v>0</v>
      </c>
      <c r="W36" s="34">
        <v>0</v>
      </c>
      <c r="X36" s="27">
        <v>0.76</v>
      </c>
      <c r="Y36" s="1">
        <v>0.76</v>
      </c>
      <c r="Z36" s="94">
        <v>0.62</v>
      </c>
      <c r="AA36" s="1">
        <f t="shared" si="0"/>
        <v>0</v>
      </c>
      <c r="AB36" s="1">
        <f t="shared" si="1"/>
        <v>0</v>
      </c>
      <c r="AC36" s="5">
        <f t="shared" si="2"/>
        <v>0</v>
      </c>
      <c r="AD36" s="5">
        <f t="shared" si="3"/>
        <v>0</v>
      </c>
      <c r="AE36" s="1">
        <f t="shared" si="6"/>
        <v>2</v>
      </c>
      <c r="AF36" s="1">
        <f t="shared" si="7"/>
        <v>0</v>
      </c>
      <c r="AG36" s="111">
        <v>266</v>
      </c>
      <c r="AH36" s="26">
        <v>39</v>
      </c>
      <c r="AI36" s="34">
        <v>1</v>
      </c>
      <c r="AJ36" s="26">
        <v>0.4</v>
      </c>
      <c r="AK36" s="7">
        <v>0</v>
      </c>
      <c r="AL36" s="34" t="s">
        <v>18</v>
      </c>
      <c r="AM36" s="26">
        <v>4.3</v>
      </c>
      <c r="AN36" s="34">
        <v>0</v>
      </c>
      <c r="AO36" s="2" t="s">
        <v>18</v>
      </c>
      <c r="AP36" s="165" t="s">
        <v>18</v>
      </c>
    </row>
    <row r="37" spans="1:42" x14ac:dyDescent="0.2">
      <c r="A37" s="65">
        <v>48</v>
      </c>
      <c r="B37" s="208">
        <v>2015</v>
      </c>
      <c r="C37" s="5">
        <v>0</v>
      </c>
      <c r="D37" s="7">
        <v>0</v>
      </c>
      <c r="E37" s="1">
        <v>8</v>
      </c>
      <c r="F37" s="1">
        <v>1</v>
      </c>
      <c r="G37" s="7">
        <v>37</v>
      </c>
      <c r="H37" s="7">
        <v>0</v>
      </c>
      <c r="I37" s="2">
        <v>1</v>
      </c>
      <c r="J37" s="41">
        <f t="shared" si="4"/>
        <v>2</v>
      </c>
      <c r="K37" s="18">
        <v>0</v>
      </c>
      <c r="L37" s="11">
        <v>0</v>
      </c>
      <c r="M37" s="132">
        <f t="shared" si="5"/>
        <v>1</v>
      </c>
      <c r="N37" s="16">
        <v>1</v>
      </c>
      <c r="O37" s="7">
        <v>0</v>
      </c>
      <c r="P37" s="34">
        <v>0</v>
      </c>
      <c r="Q37" s="7">
        <v>0</v>
      </c>
      <c r="R37" s="7">
        <v>0</v>
      </c>
      <c r="S37" s="7">
        <v>1</v>
      </c>
      <c r="T37" s="7">
        <v>0</v>
      </c>
      <c r="U37" s="7">
        <v>0</v>
      </c>
      <c r="V37" s="7">
        <v>0</v>
      </c>
      <c r="W37" s="34">
        <v>0</v>
      </c>
      <c r="X37" s="27">
        <v>6.34</v>
      </c>
      <c r="Y37" s="1">
        <v>6.34</v>
      </c>
      <c r="Z37" s="94">
        <v>0.69</v>
      </c>
      <c r="AA37" s="1">
        <f t="shared" si="0"/>
        <v>1</v>
      </c>
      <c r="AB37" s="1">
        <f t="shared" si="1"/>
        <v>0</v>
      </c>
      <c r="AC37" s="5">
        <f t="shared" si="2"/>
        <v>0</v>
      </c>
      <c r="AD37" s="5">
        <f t="shared" si="3"/>
        <v>1</v>
      </c>
      <c r="AE37" s="1">
        <f t="shared" si="6"/>
        <v>1</v>
      </c>
      <c r="AF37" s="1" t="b">
        <f t="shared" si="7"/>
        <v>0</v>
      </c>
      <c r="AG37" s="111">
        <v>488</v>
      </c>
      <c r="AH37" s="26">
        <v>140</v>
      </c>
      <c r="AI37" s="34">
        <v>1</v>
      </c>
      <c r="AJ37" s="26">
        <v>48.9</v>
      </c>
      <c r="AK37" s="7">
        <v>0</v>
      </c>
      <c r="AL37" s="34">
        <v>0</v>
      </c>
      <c r="AM37" s="26">
        <v>12.6</v>
      </c>
      <c r="AN37" s="34">
        <v>1</v>
      </c>
      <c r="AO37" s="2">
        <v>1</v>
      </c>
      <c r="AP37" s="165">
        <v>1</v>
      </c>
    </row>
    <row r="38" spans="1:42" x14ac:dyDescent="0.2">
      <c r="A38" s="65">
        <v>49</v>
      </c>
      <c r="B38" s="208">
        <v>2015</v>
      </c>
      <c r="C38" s="5">
        <v>0</v>
      </c>
      <c r="D38" s="7">
        <v>0</v>
      </c>
      <c r="E38" s="1">
        <v>10</v>
      </c>
      <c r="F38" s="1">
        <v>18</v>
      </c>
      <c r="G38" s="7">
        <v>35</v>
      </c>
      <c r="H38" s="7">
        <v>0</v>
      </c>
      <c r="I38" s="2">
        <v>0</v>
      </c>
      <c r="J38" s="41">
        <f t="shared" si="4"/>
        <v>2</v>
      </c>
      <c r="K38" s="18">
        <v>0</v>
      </c>
      <c r="L38" s="11">
        <v>0</v>
      </c>
      <c r="M38" s="132">
        <f t="shared" si="5"/>
        <v>1</v>
      </c>
      <c r="N38" s="16">
        <v>1</v>
      </c>
      <c r="O38" s="7">
        <v>1</v>
      </c>
      <c r="P38" s="34">
        <v>0</v>
      </c>
      <c r="Q38" s="7">
        <v>1</v>
      </c>
      <c r="R38" s="7">
        <v>0</v>
      </c>
      <c r="S38" s="7">
        <v>0</v>
      </c>
      <c r="T38" s="7">
        <v>1</v>
      </c>
      <c r="U38" s="7">
        <v>0</v>
      </c>
      <c r="V38" s="7">
        <v>0</v>
      </c>
      <c r="W38" s="34">
        <v>0</v>
      </c>
      <c r="X38" s="27">
        <v>5.61</v>
      </c>
      <c r="Y38" s="1">
        <v>5.61</v>
      </c>
      <c r="Z38" s="94">
        <v>1.79</v>
      </c>
      <c r="AA38" s="1">
        <f t="shared" si="0"/>
        <v>1</v>
      </c>
      <c r="AB38" s="1">
        <f t="shared" si="1"/>
        <v>0</v>
      </c>
      <c r="AC38" s="5">
        <f t="shared" si="2"/>
        <v>0</v>
      </c>
      <c r="AD38" s="5">
        <f t="shared" si="3"/>
        <v>1</v>
      </c>
      <c r="AE38" s="1">
        <f t="shared" si="6"/>
        <v>1</v>
      </c>
      <c r="AF38" s="1" t="b">
        <f t="shared" si="7"/>
        <v>0</v>
      </c>
      <c r="AG38" s="111">
        <v>4091</v>
      </c>
      <c r="AH38" s="26">
        <v>5</v>
      </c>
      <c r="AI38" s="34">
        <v>1</v>
      </c>
      <c r="AJ38" s="26">
        <v>256.3</v>
      </c>
      <c r="AK38" s="7">
        <v>1</v>
      </c>
      <c r="AL38" s="34">
        <v>0</v>
      </c>
      <c r="AM38" s="26">
        <v>10.1</v>
      </c>
      <c r="AN38" s="34">
        <v>1</v>
      </c>
      <c r="AO38" s="2">
        <v>1</v>
      </c>
      <c r="AP38" s="165">
        <v>1</v>
      </c>
    </row>
    <row r="39" spans="1:42" x14ac:dyDescent="0.2">
      <c r="A39" s="65">
        <v>50</v>
      </c>
      <c r="B39" s="208">
        <v>2015</v>
      </c>
      <c r="C39" s="5">
        <v>0</v>
      </c>
      <c r="D39" s="7">
        <v>0</v>
      </c>
      <c r="E39" s="1">
        <v>4</v>
      </c>
      <c r="F39" s="1">
        <v>33</v>
      </c>
      <c r="G39" s="7">
        <v>23</v>
      </c>
      <c r="H39" s="7">
        <v>1</v>
      </c>
      <c r="I39" s="2">
        <v>9</v>
      </c>
      <c r="J39" s="41">
        <f t="shared" si="4"/>
        <v>3</v>
      </c>
      <c r="K39" s="18">
        <v>1</v>
      </c>
      <c r="L39" s="11">
        <v>0</v>
      </c>
      <c r="M39" s="132">
        <f t="shared" si="5"/>
        <v>0</v>
      </c>
      <c r="N39" s="16">
        <v>1</v>
      </c>
      <c r="O39" s="7">
        <v>0</v>
      </c>
      <c r="P39" s="34">
        <v>0</v>
      </c>
      <c r="Q39" s="7">
        <v>0</v>
      </c>
      <c r="R39" s="7">
        <v>0</v>
      </c>
      <c r="S39" s="7">
        <v>0</v>
      </c>
      <c r="T39" s="7">
        <v>0</v>
      </c>
      <c r="U39" s="7">
        <v>1</v>
      </c>
      <c r="V39" s="7">
        <v>0</v>
      </c>
      <c r="W39" s="34">
        <v>0</v>
      </c>
      <c r="X39" s="27">
        <v>0.48</v>
      </c>
      <c r="Y39" s="1">
        <v>0.48</v>
      </c>
      <c r="Z39" s="94">
        <v>0.2</v>
      </c>
      <c r="AA39" s="1">
        <f t="shared" si="0"/>
        <v>1</v>
      </c>
      <c r="AB39" s="1">
        <f t="shared" si="1"/>
        <v>0</v>
      </c>
      <c r="AC39" s="5">
        <f t="shared" si="2"/>
        <v>-1</v>
      </c>
      <c r="AD39" s="5">
        <f t="shared" si="3"/>
        <v>0</v>
      </c>
      <c r="AE39" s="1">
        <f t="shared" si="6"/>
        <v>1</v>
      </c>
      <c r="AF39" s="1">
        <f t="shared" si="7"/>
        <v>1</v>
      </c>
      <c r="AG39" s="111">
        <v>486</v>
      </c>
      <c r="AH39" s="26">
        <v>263</v>
      </c>
      <c r="AI39" s="34">
        <v>0</v>
      </c>
      <c r="AJ39" s="26">
        <v>258.3</v>
      </c>
      <c r="AK39" s="7">
        <v>1</v>
      </c>
      <c r="AL39" s="34">
        <v>0</v>
      </c>
      <c r="AM39" s="26">
        <v>13.5</v>
      </c>
      <c r="AN39" s="34">
        <v>1</v>
      </c>
      <c r="AO39" s="2">
        <v>1</v>
      </c>
      <c r="AP39" s="165">
        <v>1</v>
      </c>
    </row>
    <row r="40" spans="1:42" x14ac:dyDescent="0.2">
      <c r="A40" s="65">
        <v>51</v>
      </c>
      <c r="B40" s="208">
        <v>2015</v>
      </c>
      <c r="C40" s="5">
        <v>0</v>
      </c>
      <c r="D40" s="7">
        <v>0</v>
      </c>
      <c r="E40" s="1">
        <v>10</v>
      </c>
      <c r="F40" s="1">
        <v>0</v>
      </c>
      <c r="G40" s="7">
        <v>36</v>
      </c>
      <c r="H40" s="7">
        <v>0</v>
      </c>
      <c r="I40" s="2">
        <v>6</v>
      </c>
      <c r="J40" s="41">
        <f t="shared" si="4"/>
        <v>0</v>
      </c>
      <c r="K40" s="18">
        <v>0</v>
      </c>
      <c r="L40" s="11">
        <v>0</v>
      </c>
      <c r="M40" s="132">
        <f t="shared" si="5"/>
        <v>0</v>
      </c>
      <c r="N40" s="16">
        <v>0</v>
      </c>
      <c r="O40" s="7">
        <v>0</v>
      </c>
      <c r="P40" s="34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34">
        <v>0</v>
      </c>
      <c r="X40" s="27">
        <v>0.75</v>
      </c>
      <c r="Y40" s="1">
        <v>0.75</v>
      </c>
      <c r="Z40" s="94">
        <v>0.75</v>
      </c>
      <c r="AA40" s="1">
        <f t="shared" si="0"/>
        <v>0</v>
      </c>
      <c r="AB40" s="1">
        <f t="shared" si="1"/>
        <v>0</v>
      </c>
      <c r="AC40" s="5">
        <f t="shared" si="2"/>
        <v>0</v>
      </c>
      <c r="AD40" s="5">
        <f t="shared" si="3"/>
        <v>0</v>
      </c>
      <c r="AE40" s="1">
        <f t="shared" si="6"/>
        <v>2</v>
      </c>
      <c r="AF40" s="1">
        <f t="shared" si="7"/>
        <v>0</v>
      </c>
      <c r="AG40" s="111">
        <v>181</v>
      </c>
      <c r="AH40" s="26">
        <v>38</v>
      </c>
      <c r="AI40" s="34">
        <v>1</v>
      </c>
      <c r="AJ40" s="26">
        <v>0.5</v>
      </c>
      <c r="AK40" s="7">
        <v>0</v>
      </c>
      <c r="AL40" s="34" t="s">
        <v>18</v>
      </c>
      <c r="AM40" s="26">
        <v>5.7</v>
      </c>
      <c r="AN40" s="34">
        <v>0</v>
      </c>
      <c r="AO40" s="2" t="s">
        <v>18</v>
      </c>
      <c r="AP40" s="165" t="s">
        <v>18</v>
      </c>
    </row>
    <row r="41" spans="1:42" x14ac:dyDescent="0.2">
      <c r="A41" s="65">
        <v>53</v>
      </c>
      <c r="B41" s="208">
        <v>2015</v>
      </c>
      <c r="C41" s="5">
        <v>0</v>
      </c>
      <c r="D41" s="7">
        <v>0</v>
      </c>
      <c r="E41" s="1">
        <v>1</v>
      </c>
      <c r="F41" s="1">
        <v>12</v>
      </c>
      <c r="G41" s="7">
        <v>80</v>
      </c>
      <c r="H41" s="7">
        <v>0</v>
      </c>
      <c r="I41" s="2">
        <v>0</v>
      </c>
      <c r="J41" s="41">
        <f t="shared" si="4"/>
        <v>1</v>
      </c>
      <c r="K41" s="18">
        <v>0</v>
      </c>
      <c r="L41" s="11">
        <v>0</v>
      </c>
      <c r="M41" s="132">
        <f t="shared" si="5"/>
        <v>1</v>
      </c>
      <c r="N41" s="16">
        <v>0</v>
      </c>
      <c r="O41" s="7">
        <v>1</v>
      </c>
      <c r="P41" s="34">
        <v>0</v>
      </c>
      <c r="Q41" s="7">
        <v>0</v>
      </c>
      <c r="R41" s="7">
        <v>0</v>
      </c>
      <c r="S41" s="7">
        <v>0</v>
      </c>
      <c r="T41" s="7">
        <v>0</v>
      </c>
      <c r="U41" s="7">
        <v>1</v>
      </c>
      <c r="V41" s="7">
        <v>0</v>
      </c>
      <c r="W41" s="34">
        <v>0</v>
      </c>
      <c r="X41" s="27">
        <v>8.8000000000000007</v>
      </c>
      <c r="Y41" s="1">
        <v>8.8000000000000007</v>
      </c>
      <c r="Z41" s="94">
        <v>1.3</v>
      </c>
      <c r="AA41" s="1">
        <f t="shared" si="0"/>
        <v>1</v>
      </c>
      <c r="AB41" s="1">
        <f t="shared" si="1"/>
        <v>0</v>
      </c>
      <c r="AC41" s="5">
        <f t="shared" si="2"/>
        <v>0</v>
      </c>
      <c r="AD41" s="5">
        <f t="shared" si="3"/>
        <v>1</v>
      </c>
      <c r="AE41" s="1">
        <f t="shared" si="6"/>
        <v>1</v>
      </c>
      <c r="AF41" s="1" t="b">
        <f t="shared" si="7"/>
        <v>0</v>
      </c>
      <c r="AG41" s="111">
        <v>184</v>
      </c>
      <c r="AH41" s="26">
        <v>179</v>
      </c>
      <c r="AI41" s="34">
        <v>0</v>
      </c>
      <c r="AJ41" s="26">
        <v>29.8</v>
      </c>
      <c r="AK41" s="7">
        <v>0</v>
      </c>
      <c r="AL41" s="34">
        <v>0</v>
      </c>
      <c r="AM41" s="26">
        <v>21.6</v>
      </c>
      <c r="AN41" s="34">
        <v>1</v>
      </c>
      <c r="AO41" s="2">
        <v>1</v>
      </c>
      <c r="AP41" s="165">
        <v>0</v>
      </c>
    </row>
    <row r="42" spans="1:42" x14ac:dyDescent="0.2">
      <c r="A42" s="65">
        <v>54</v>
      </c>
      <c r="B42" s="208">
        <v>2015</v>
      </c>
      <c r="C42" s="5">
        <v>0</v>
      </c>
      <c r="D42" s="7">
        <v>0</v>
      </c>
      <c r="E42" s="1">
        <v>6</v>
      </c>
      <c r="F42" s="1">
        <v>11</v>
      </c>
      <c r="G42" s="7">
        <v>66</v>
      </c>
      <c r="H42" s="7">
        <v>0</v>
      </c>
      <c r="I42" s="2">
        <v>6</v>
      </c>
      <c r="J42" s="41">
        <f t="shared" si="4"/>
        <v>1</v>
      </c>
      <c r="K42" s="18">
        <v>0</v>
      </c>
      <c r="L42" s="11">
        <v>0</v>
      </c>
      <c r="M42" s="132">
        <f t="shared" si="5"/>
        <v>1</v>
      </c>
      <c r="N42" s="16">
        <v>0</v>
      </c>
      <c r="O42" s="7">
        <v>0</v>
      </c>
      <c r="P42" s="34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34">
        <v>0</v>
      </c>
      <c r="X42" s="27">
        <v>4.57</v>
      </c>
      <c r="Y42" s="1">
        <v>4.67</v>
      </c>
      <c r="Z42" s="94">
        <v>1.81</v>
      </c>
      <c r="AA42" s="1">
        <f t="shared" si="0"/>
        <v>1</v>
      </c>
      <c r="AB42" s="1">
        <f t="shared" si="1"/>
        <v>0</v>
      </c>
      <c r="AC42" s="5">
        <f t="shared" si="2"/>
        <v>0</v>
      </c>
      <c r="AD42" s="5">
        <f t="shared" si="3"/>
        <v>1</v>
      </c>
      <c r="AE42" s="1">
        <f t="shared" si="6"/>
        <v>1</v>
      </c>
      <c r="AF42" s="1" t="b">
        <f t="shared" si="7"/>
        <v>0</v>
      </c>
      <c r="AG42" s="111">
        <v>271</v>
      </c>
      <c r="AH42" s="26">
        <v>36</v>
      </c>
      <c r="AI42" s="34">
        <v>1</v>
      </c>
      <c r="AJ42" s="26"/>
      <c r="AK42" s="7" t="s">
        <v>18</v>
      </c>
      <c r="AL42" s="34" t="s">
        <v>18</v>
      </c>
      <c r="AM42" s="26">
        <v>4.8</v>
      </c>
      <c r="AN42" s="34">
        <v>0</v>
      </c>
      <c r="AO42" s="2" t="s">
        <v>18</v>
      </c>
      <c r="AP42" s="165" t="s">
        <v>18</v>
      </c>
    </row>
    <row r="43" spans="1:42" x14ac:dyDescent="0.2">
      <c r="A43" s="65">
        <v>55</v>
      </c>
      <c r="B43" s="208">
        <v>2015</v>
      </c>
      <c r="C43" s="5">
        <v>0</v>
      </c>
      <c r="D43" s="7">
        <v>0</v>
      </c>
      <c r="E43" s="1">
        <v>6</v>
      </c>
      <c r="F43" s="1">
        <v>13</v>
      </c>
      <c r="G43" s="7">
        <v>52</v>
      </c>
      <c r="H43" s="7">
        <v>1</v>
      </c>
      <c r="I43" s="2">
        <v>6</v>
      </c>
      <c r="J43" s="41">
        <f t="shared" si="4"/>
        <v>3</v>
      </c>
      <c r="K43" s="18">
        <v>1</v>
      </c>
      <c r="L43" s="11">
        <v>0</v>
      </c>
      <c r="M43" s="132">
        <f t="shared" si="5"/>
        <v>0</v>
      </c>
      <c r="N43" s="16">
        <v>1</v>
      </c>
      <c r="O43" s="7">
        <v>0</v>
      </c>
      <c r="P43" s="34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34">
        <v>0</v>
      </c>
      <c r="X43" s="27">
        <v>0.78</v>
      </c>
      <c r="Y43" s="1">
        <v>0.78</v>
      </c>
      <c r="Z43" s="94">
        <v>0.54</v>
      </c>
      <c r="AA43" s="1">
        <f t="shared" si="0"/>
        <v>0</v>
      </c>
      <c r="AB43" s="1">
        <f t="shared" si="1"/>
        <v>0</v>
      </c>
      <c r="AC43" s="5">
        <f t="shared" si="2"/>
        <v>0</v>
      </c>
      <c r="AD43" s="5">
        <f t="shared" si="3"/>
        <v>0</v>
      </c>
      <c r="AE43" s="1">
        <f t="shared" si="6"/>
        <v>2</v>
      </c>
      <c r="AF43" s="1">
        <f t="shared" si="7"/>
        <v>0</v>
      </c>
      <c r="AG43" s="111">
        <v>671</v>
      </c>
      <c r="AH43" s="26">
        <v>436</v>
      </c>
      <c r="AI43" s="34">
        <v>0</v>
      </c>
      <c r="AJ43" s="26">
        <v>350</v>
      </c>
      <c r="AK43" s="7">
        <v>1</v>
      </c>
      <c r="AL43" s="34">
        <v>0</v>
      </c>
      <c r="AM43" s="26">
        <v>9.6</v>
      </c>
      <c r="AN43" s="34">
        <v>0</v>
      </c>
      <c r="AO43" s="2">
        <v>1</v>
      </c>
      <c r="AP43" s="165">
        <v>0</v>
      </c>
    </row>
    <row r="44" spans="1:42" x14ac:dyDescent="0.2">
      <c r="A44" s="65">
        <v>56</v>
      </c>
      <c r="B44" s="208">
        <v>2015</v>
      </c>
      <c r="C44" s="5">
        <v>0</v>
      </c>
      <c r="D44" s="7">
        <v>0</v>
      </c>
      <c r="E44" s="1">
        <v>8</v>
      </c>
      <c r="F44" s="1">
        <v>5</v>
      </c>
      <c r="G44" s="7">
        <v>24</v>
      </c>
      <c r="H44" s="7">
        <v>0</v>
      </c>
      <c r="I44" s="2">
        <v>1</v>
      </c>
      <c r="J44" s="41">
        <f t="shared" si="4"/>
        <v>1</v>
      </c>
      <c r="K44" s="18">
        <v>0</v>
      </c>
      <c r="L44" s="11">
        <v>0</v>
      </c>
      <c r="M44" s="132">
        <f t="shared" si="5"/>
        <v>1</v>
      </c>
      <c r="N44" s="16">
        <v>0</v>
      </c>
      <c r="O44" s="7">
        <v>0</v>
      </c>
      <c r="P44" s="34">
        <v>0</v>
      </c>
      <c r="Q44" s="7">
        <v>1</v>
      </c>
      <c r="R44" s="7">
        <v>0</v>
      </c>
      <c r="S44" s="7">
        <v>1</v>
      </c>
      <c r="T44" s="7">
        <v>1</v>
      </c>
      <c r="U44" s="7">
        <v>1</v>
      </c>
      <c r="V44" s="7">
        <v>0</v>
      </c>
      <c r="W44" s="34">
        <v>0</v>
      </c>
      <c r="X44" s="27">
        <v>4.47</v>
      </c>
      <c r="Y44" s="1">
        <v>4.47</v>
      </c>
      <c r="Z44" s="94">
        <v>2.19</v>
      </c>
      <c r="AA44" s="1">
        <f t="shared" si="0"/>
        <v>1</v>
      </c>
      <c r="AB44" s="1">
        <f t="shared" si="1"/>
        <v>0</v>
      </c>
      <c r="AC44" s="5">
        <f t="shared" si="2"/>
        <v>0</v>
      </c>
      <c r="AD44" s="5">
        <f t="shared" si="3"/>
        <v>1</v>
      </c>
      <c r="AE44" s="1">
        <f t="shared" si="6"/>
        <v>1</v>
      </c>
      <c r="AF44" s="1" t="b">
        <f t="shared" si="7"/>
        <v>0</v>
      </c>
      <c r="AG44" s="111">
        <v>222</v>
      </c>
      <c r="AH44" s="26">
        <v>138</v>
      </c>
      <c r="AI44" s="34">
        <v>1</v>
      </c>
      <c r="AJ44" s="26">
        <v>67</v>
      </c>
      <c r="AK44" s="7">
        <v>0</v>
      </c>
      <c r="AL44" s="34">
        <v>0</v>
      </c>
      <c r="AM44" s="26">
        <v>9.5</v>
      </c>
      <c r="AN44" s="34">
        <v>0</v>
      </c>
      <c r="AO44" s="2">
        <v>1</v>
      </c>
      <c r="AP44" s="165">
        <v>0</v>
      </c>
    </row>
    <row r="45" spans="1:42" x14ac:dyDescent="0.2">
      <c r="A45" s="65">
        <v>57</v>
      </c>
      <c r="B45" s="208">
        <v>2015</v>
      </c>
      <c r="C45" s="5">
        <v>0</v>
      </c>
      <c r="D45" s="7">
        <v>0</v>
      </c>
      <c r="E45" s="1">
        <v>4</v>
      </c>
      <c r="F45" s="1">
        <v>41</v>
      </c>
      <c r="G45" s="7">
        <v>64</v>
      </c>
      <c r="H45" s="7">
        <v>0</v>
      </c>
      <c r="I45" s="2">
        <v>0</v>
      </c>
      <c r="J45" s="41">
        <f t="shared" si="4"/>
        <v>0</v>
      </c>
      <c r="K45" s="18">
        <v>0</v>
      </c>
      <c r="L45" s="11">
        <v>0</v>
      </c>
      <c r="M45" s="132">
        <f t="shared" si="5"/>
        <v>0</v>
      </c>
      <c r="N45" s="16">
        <v>0</v>
      </c>
      <c r="O45" s="7">
        <v>0</v>
      </c>
      <c r="P45" s="34">
        <v>1</v>
      </c>
      <c r="Q45" s="7">
        <v>0</v>
      </c>
      <c r="R45" s="7">
        <v>0</v>
      </c>
      <c r="S45" s="7">
        <v>0</v>
      </c>
      <c r="T45" s="7">
        <v>0</v>
      </c>
      <c r="U45" s="7">
        <v>1</v>
      </c>
      <c r="V45" s="7">
        <v>0</v>
      </c>
      <c r="W45" s="34">
        <v>0</v>
      </c>
      <c r="X45" s="27">
        <v>0.73</v>
      </c>
      <c r="Y45" s="1">
        <v>0.82</v>
      </c>
      <c r="Z45" s="94">
        <v>0.35</v>
      </c>
      <c r="AA45" s="1">
        <f t="shared" si="0"/>
        <v>1</v>
      </c>
      <c r="AB45" s="1">
        <f t="shared" si="1"/>
        <v>0</v>
      </c>
      <c r="AC45" s="5">
        <f t="shared" si="2"/>
        <v>-1</v>
      </c>
      <c r="AD45" s="5">
        <f t="shared" si="3"/>
        <v>0</v>
      </c>
      <c r="AE45" s="1">
        <f t="shared" si="6"/>
        <v>1</v>
      </c>
      <c r="AF45" s="1">
        <f t="shared" si="7"/>
        <v>1</v>
      </c>
      <c r="AG45" s="111">
        <v>258</v>
      </c>
      <c r="AH45" s="26">
        <v>322</v>
      </c>
      <c r="AI45" s="34">
        <v>0</v>
      </c>
      <c r="AJ45" s="26">
        <v>48.3</v>
      </c>
      <c r="AK45" s="7">
        <v>0</v>
      </c>
      <c r="AL45" s="34" t="s">
        <v>18</v>
      </c>
      <c r="AM45" s="26">
        <v>11.7</v>
      </c>
      <c r="AN45" s="34">
        <v>1</v>
      </c>
      <c r="AO45" s="2">
        <v>1</v>
      </c>
      <c r="AP45" s="165">
        <v>1</v>
      </c>
    </row>
    <row r="46" spans="1:42" x14ac:dyDescent="0.2">
      <c r="A46" s="65">
        <v>58</v>
      </c>
      <c r="B46" s="208">
        <v>2015</v>
      </c>
      <c r="C46" s="5">
        <v>0</v>
      </c>
      <c r="D46" s="7">
        <v>0</v>
      </c>
      <c r="E46" s="1">
        <v>4</v>
      </c>
      <c r="F46" s="1">
        <v>13</v>
      </c>
      <c r="G46" s="7">
        <v>27</v>
      </c>
      <c r="H46" s="7">
        <v>1</v>
      </c>
      <c r="I46" s="2">
        <v>0</v>
      </c>
      <c r="J46" s="41">
        <f t="shared" si="4"/>
        <v>3</v>
      </c>
      <c r="K46" s="18">
        <v>1</v>
      </c>
      <c r="L46" s="11">
        <v>0</v>
      </c>
      <c r="M46" s="132">
        <f t="shared" si="5"/>
        <v>1</v>
      </c>
      <c r="N46" s="16">
        <v>0</v>
      </c>
      <c r="O46" s="7">
        <v>0</v>
      </c>
      <c r="P46" s="34">
        <v>0</v>
      </c>
      <c r="Q46" s="7">
        <v>0</v>
      </c>
      <c r="R46" s="7">
        <v>0</v>
      </c>
      <c r="S46" s="7">
        <v>0</v>
      </c>
      <c r="T46" s="7">
        <v>1</v>
      </c>
      <c r="U46" s="7">
        <v>0</v>
      </c>
      <c r="V46" s="7">
        <v>0</v>
      </c>
      <c r="W46" s="34">
        <v>0</v>
      </c>
      <c r="X46" s="27">
        <v>3.2</v>
      </c>
      <c r="Y46" s="1">
        <v>3.2</v>
      </c>
      <c r="Z46" s="94">
        <v>0.5</v>
      </c>
      <c r="AA46" s="1">
        <f t="shared" si="0"/>
        <v>1</v>
      </c>
      <c r="AB46" s="1">
        <f t="shared" si="1"/>
        <v>0</v>
      </c>
      <c r="AC46" s="5">
        <f t="shared" si="2"/>
        <v>0</v>
      </c>
      <c r="AD46" s="5">
        <f t="shared" si="3"/>
        <v>1</v>
      </c>
      <c r="AE46" s="1">
        <f t="shared" si="6"/>
        <v>1</v>
      </c>
      <c r="AF46" s="1" t="b">
        <f t="shared" si="7"/>
        <v>0</v>
      </c>
      <c r="AG46" s="111">
        <v>287</v>
      </c>
      <c r="AH46" s="26">
        <v>62</v>
      </c>
      <c r="AI46" s="34">
        <v>1</v>
      </c>
      <c r="AJ46" s="26">
        <v>259.8</v>
      </c>
      <c r="AK46" s="7">
        <v>1</v>
      </c>
      <c r="AL46" s="34">
        <v>1</v>
      </c>
      <c r="AM46" s="26">
        <v>11.2</v>
      </c>
      <c r="AN46" s="34">
        <v>1</v>
      </c>
      <c r="AO46" s="2">
        <v>1</v>
      </c>
      <c r="AP46" s="165">
        <v>1</v>
      </c>
    </row>
    <row r="47" spans="1:42" x14ac:dyDescent="0.2">
      <c r="A47" s="65">
        <v>59</v>
      </c>
      <c r="B47" s="208">
        <v>2015</v>
      </c>
      <c r="C47" s="5">
        <v>0</v>
      </c>
      <c r="D47" s="7">
        <v>0</v>
      </c>
      <c r="E47" s="1">
        <v>8</v>
      </c>
      <c r="F47" s="1">
        <v>38</v>
      </c>
      <c r="G47" s="7">
        <v>65</v>
      </c>
      <c r="H47" s="7">
        <v>0</v>
      </c>
      <c r="I47" s="2">
        <v>0</v>
      </c>
      <c r="J47" s="41">
        <f t="shared" si="4"/>
        <v>2</v>
      </c>
      <c r="K47" s="18">
        <v>0</v>
      </c>
      <c r="L47" s="11">
        <v>0</v>
      </c>
      <c r="M47" s="132">
        <f t="shared" si="5"/>
        <v>1</v>
      </c>
      <c r="N47" s="16">
        <v>1</v>
      </c>
      <c r="O47" s="7">
        <v>1</v>
      </c>
      <c r="P47" s="34">
        <v>0</v>
      </c>
      <c r="Q47" s="7">
        <v>0</v>
      </c>
      <c r="R47" s="7">
        <v>0</v>
      </c>
      <c r="S47" s="7">
        <v>0</v>
      </c>
      <c r="T47" s="7">
        <v>1</v>
      </c>
      <c r="U47" s="7">
        <v>1</v>
      </c>
      <c r="V47" s="7">
        <v>0</v>
      </c>
      <c r="W47" s="34">
        <v>0</v>
      </c>
      <c r="X47" s="27">
        <v>7.05</v>
      </c>
      <c r="Y47" s="1">
        <v>10.19</v>
      </c>
      <c r="Z47" s="94">
        <v>2.41</v>
      </c>
      <c r="AA47" s="1">
        <f t="shared" si="0"/>
        <v>1</v>
      </c>
      <c r="AB47" s="1">
        <f t="shared" si="1"/>
        <v>1</v>
      </c>
      <c r="AC47" s="5">
        <f t="shared" si="2"/>
        <v>0</v>
      </c>
      <c r="AD47" s="5">
        <f t="shared" si="3"/>
        <v>0</v>
      </c>
      <c r="AE47" s="1">
        <f t="shared" si="6"/>
        <v>2</v>
      </c>
      <c r="AF47" s="1" t="b">
        <f t="shared" si="7"/>
        <v>0</v>
      </c>
      <c r="AG47" s="111">
        <v>414</v>
      </c>
      <c r="AH47" s="26">
        <v>242</v>
      </c>
      <c r="AI47" s="34">
        <v>0</v>
      </c>
      <c r="AJ47" s="26">
        <v>164.4</v>
      </c>
      <c r="AK47" s="7">
        <v>1</v>
      </c>
      <c r="AL47" s="34">
        <v>0</v>
      </c>
      <c r="AM47" s="26">
        <v>12.5</v>
      </c>
      <c r="AN47" s="34">
        <v>1</v>
      </c>
      <c r="AO47" s="2">
        <v>1</v>
      </c>
      <c r="AP47" s="165">
        <v>1</v>
      </c>
    </row>
    <row r="48" spans="1:42" x14ac:dyDescent="0.2">
      <c r="A48" s="65">
        <v>60</v>
      </c>
      <c r="B48" s="208">
        <v>2015</v>
      </c>
      <c r="C48" s="5">
        <v>0</v>
      </c>
      <c r="D48" s="7">
        <v>0</v>
      </c>
      <c r="E48" s="1">
        <v>4</v>
      </c>
      <c r="F48" s="1">
        <v>5</v>
      </c>
      <c r="G48" s="7">
        <v>58</v>
      </c>
      <c r="H48" s="7">
        <v>1</v>
      </c>
      <c r="I48" s="2">
        <v>1</v>
      </c>
      <c r="J48" s="41">
        <f t="shared" si="4"/>
        <v>2</v>
      </c>
      <c r="K48" s="18">
        <v>1</v>
      </c>
      <c r="L48" s="11">
        <v>0</v>
      </c>
      <c r="M48" s="132">
        <f t="shared" si="5"/>
        <v>0</v>
      </c>
      <c r="N48" s="16">
        <v>0</v>
      </c>
      <c r="O48" s="7">
        <v>0</v>
      </c>
      <c r="P48" s="34">
        <v>0</v>
      </c>
      <c r="Q48" s="7">
        <v>0</v>
      </c>
      <c r="R48" s="7">
        <v>1</v>
      </c>
      <c r="S48" s="7">
        <v>1</v>
      </c>
      <c r="T48" s="7">
        <v>0</v>
      </c>
      <c r="U48" s="7">
        <v>0</v>
      </c>
      <c r="V48" s="7">
        <v>0</v>
      </c>
      <c r="W48" s="34">
        <v>0</v>
      </c>
      <c r="X48" s="27">
        <v>0.8</v>
      </c>
      <c r="Y48" s="1">
        <v>0.85</v>
      </c>
      <c r="Z48" s="94">
        <v>0.77</v>
      </c>
      <c r="AA48" s="1">
        <f t="shared" si="0"/>
        <v>0</v>
      </c>
      <c r="AB48" s="1">
        <f t="shared" si="1"/>
        <v>0</v>
      </c>
      <c r="AC48" s="5">
        <f t="shared" si="2"/>
        <v>0</v>
      </c>
      <c r="AD48" s="5">
        <f t="shared" si="3"/>
        <v>0</v>
      </c>
      <c r="AE48" s="1">
        <f t="shared" si="6"/>
        <v>2</v>
      </c>
      <c r="AF48" s="1">
        <f t="shared" si="7"/>
        <v>0</v>
      </c>
      <c r="AG48" s="111">
        <v>274</v>
      </c>
      <c r="AH48" s="26">
        <v>229</v>
      </c>
      <c r="AI48" s="34">
        <v>0</v>
      </c>
      <c r="AJ48" s="26">
        <v>231.7</v>
      </c>
      <c r="AK48" s="7">
        <v>1</v>
      </c>
      <c r="AL48" s="34">
        <v>0</v>
      </c>
      <c r="AM48" s="26">
        <v>13.6</v>
      </c>
      <c r="AN48" s="34">
        <v>1</v>
      </c>
      <c r="AO48" s="2">
        <v>1</v>
      </c>
      <c r="AP48" s="165">
        <v>1</v>
      </c>
    </row>
    <row r="49" spans="1:42" x14ac:dyDescent="0.2">
      <c r="A49" s="65">
        <v>61</v>
      </c>
      <c r="B49" s="208">
        <v>2015</v>
      </c>
      <c r="C49" s="5">
        <v>0</v>
      </c>
      <c r="D49" s="7">
        <v>0</v>
      </c>
      <c r="E49" s="1">
        <v>7</v>
      </c>
      <c r="F49" s="1">
        <v>26</v>
      </c>
      <c r="G49" s="7">
        <v>71</v>
      </c>
      <c r="H49" s="7">
        <v>0</v>
      </c>
      <c r="I49" s="2">
        <v>1</v>
      </c>
      <c r="J49" s="41">
        <f t="shared" si="4"/>
        <v>2</v>
      </c>
      <c r="K49" s="18">
        <v>0</v>
      </c>
      <c r="L49" s="11">
        <v>0</v>
      </c>
      <c r="M49" s="132">
        <f t="shared" si="5"/>
        <v>1</v>
      </c>
      <c r="N49" s="16">
        <v>1</v>
      </c>
      <c r="O49" s="7">
        <v>1</v>
      </c>
      <c r="P49" s="34">
        <v>0</v>
      </c>
      <c r="Q49" s="7">
        <v>0</v>
      </c>
      <c r="R49" s="7">
        <v>0</v>
      </c>
      <c r="S49" s="7">
        <v>0</v>
      </c>
      <c r="T49" s="7">
        <v>0</v>
      </c>
      <c r="U49" s="7">
        <v>1</v>
      </c>
      <c r="V49" s="7">
        <v>0</v>
      </c>
      <c r="W49" s="34">
        <v>0</v>
      </c>
      <c r="X49" s="27">
        <v>6.19</v>
      </c>
      <c r="Y49" s="1">
        <v>8.43</v>
      </c>
      <c r="Z49" s="94">
        <v>5.12</v>
      </c>
      <c r="AA49" s="1">
        <f t="shared" si="0"/>
        <v>1</v>
      </c>
      <c r="AB49" s="1">
        <f t="shared" si="1"/>
        <v>1</v>
      </c>
      <c r="AC49" s="5">
        <f t="shared" si="2"/>
        <v>0</v>
      </c>
      <c r="AD49" s="5">
        <f t="shared" si="3"/>
        <v>0</v>
      </c>
      <c r="AE49" s="1">
        <f t="shared" si="6"/>
        <v>2</v>
      </c>
      <c r="AF49" s="1" t="b">
        <f t="shared" si="7"/>
        <v>0</v>
      </c>
      <c r="AG49" s="111">
        <v>515</v>
      </c>
      <c r="AH49" s="26">
        <v>392</v>
      </c>
      <c r="AI49" s="34">
        <v>0</v>
      </c>
      <c r="AJ49" s="26">
        <v>22.3</v>
      </c>
      <c r="AK49" s="7">
        <v>0</v>
      </c>
      <c r="AL49" s="34">
        <v>0</v>
      </c>
      <c r="AM49" s="26">
        <v>27.8</v>
      </c>
      <c r="AN49" s="34">
        <v>1</v>
      </c>
      <c r="AO49" s="2">
        <v>1</v>
      </c>
      <c r="AP49" s="165">
        <v>1</v>
      </c>
    </row>
    <row r="50" spans="1:42" x14ac:dyDescent="0.2">
      <c r="A50" s="65">
        <v>62</v>
      </c>
      <c r="B50" s="208">
        <v>2015</v>
      </c>
      <c r="C50" s="5">
        <v>0</v>
      </c>
      <c r="D50" s="7">
        <v>1</v>
      </c>
      <c r="E50" s="1">
        <v>3</v>
      </c>
      <c r="F50" s="1">
        <v>8</v>
      </c>
      <c r="G50" s="7">
        <v>75</v>
      </c>
      <c r="H50" s="7">
        <v>0</v>
      </c>
      <c r="I50" s="2">
        <v>1</v>
      </c>
      <c r="J50" s="41">
        <f t="shared" si="4"/>
        <v>1</v>
      </c>
      <c r="K50" s="18">
        <v>0</v>
      </c>
      <c r="L50" s="11">
        <v>0</v>
      </c>
      <c r="M50" s="132">
        <f t="shared" si="5"/>
        <v>1</v>
      </c>
      <c r="N50" s="16">
        <v>0</v>
      </c>
      <c r="O50" s="7">
        <v>0</v>
      </c>
      <c r="P50" s="34">
        <v>0</v>
      </c>
      <c r="Q50" s="7">
        <v>0</v>
      </c>
      <c r="R50" s="7">
        <v>0</v>
      </c>
      <c r="S50" s="7">
        <v>0</v>
      </c>
      <c r="T50" s="7">
        <v>0</v>
      </c>
      <c r="U50" s="7">
        <v>1</v>
      </c>
      <c r="V50" s="7">
        <v>0</v>
      </c>
      <c r="W50" s="34">
        <v>0</v>
      </c>
      <c r="X50" s="27">
        <v>4.5</v>
      </c>
      <c r="Y50" s="1">
        <v>7.77</v>
      </c>
      <c r="Z50" s="94">
        <v>2.29</v>
      </c>
      <c r="AA50" s="1">
        <f t="shared" si="0"/>
        <v>1</v>
      </c>
      <c r="AB50" s="1">
        <f t="shared" si="1"/>
        <v>1</v>
      </c>
      <c r="AC50" s="5">
        <f t="shared" si="2"/>
        <v>0</v>
      </c>
      <c r="AD50" s="5">
        <f t="shared" si="3"/>
        <v>0</v>
      </c>
      <c r="AE50" s="1">
        <f t="shared" si="6"/>
        <v>2</v>
      </c>
      <c r="AF50" s="1" t="b">
        <f t="shared" si="7"/>
        <v>0</v>
      </c>
      <c r="AG50" s="111">
        <v>143</v>
      </c>
      <c r="AH50" s="26">
        <v>205</v>
      </c>
      <c r="AI50" s="34">
        <v>0</v>
      </c>
      <c r="AJ50" s="26">
        <v>22.6</v>
      </c>
      <c r="AK50" s="7">
        <v>0</v>
      </c>
      <c r="AL50" s="34">
        <v>0</v>
      </c>
      <c r="AM50" s="26">
        <v>11.4</v>
      </c>
      <c r="AN50" s="34">
        <v>1</v>
      </c>
      <c r="AO50" s="2">
        <v>1</v>
      </c>
      <c r="AP50" s="165">
        <v>0</v>
      </c>
    </row>
    <row r="51" spans="1:42" x14ac:dyDescent="0.2">
      <c r="A51" s="65">
        <v>63</v>
      </c>
      <c r="B51" s="208">
        <v>2015</v>
      </c>
      <c r="C51" s="5">
        <v>0</v>
      </c>
      <c r="D51" s="7">
        <v>0</v>
      </c>
      <c r="E51" s="1">
        <v>1</v>
      </c>
      <c r="F51" s="1">
        <v>3</v>
      </c>
      <c r="G51" s="7">
        <v>20</v>
      </c>
      <c r="H51" s="7">
        <v>1</v>
      </c>
      <c r="I51" s="2">
        <v>1</v>
      </c>
      <c r="J51" s="41">
        <f t="shared" si="4"/>
        <v>1</v>
      </c>
      <c r="K51" s="18">
        <v>0</v>
      </c>
      <c r="L51" s="11">
        <v>0</v>
      </c>
      <c r="M51" s="132">
        <f t="shared" si="5"/>
        <v>1</v>
      </c>
      <c r="N51" s="16">
        <v>0</v>
      </c>
      <c r="O51" s="7">
        <v>0</v>
      </c>
      <c r="P51" s="34">
        <v>0</v>
      </c>
      <c r="Q51" s="7">
        <v>0</v>
      </c>
      <c r="R51" s="7">
        <v>0</v>
      </c>
      <c r="S51" s="7">
        <v>0</v>
      </c>
      <c r="T51" s="7">
        <v>1</v>
      </c>
      <c r="U51" s="7">
        <v>0</v>
      </c>
      <c r="V51" s="7">
        <v>0</v>
      </c>
      <c r="W51" s="34">
        <v>0</v>
      </c>
      <c r="X51" s="27">
        <v>3.29</v>
      </c>
      <c r="Y51" s="1">
        <v>3.29</v>
      </c>
      <c r="Z51" s="94">
        <v>0.98</v>
      </c>
      <c r="AA51" s="1">
        <f t="shared" si="0"/>
        <v>1</v>
      </c>
      <c r="AB51" s="1">
        <f t="shared" si="1"/>
        <v>0</v>
      </c>
      <c r="AC51" s="5">
        <f t="shared" si="2"/>
        <v>0</v>
      </c>
      <c r="AD51" s="5">
        <f t="shared" si="3"/>
        <v>1</v>
      </c>
      <c r="AE51" s="1">
        <f t="shared" si="6"/>
        <v>1</v>
      </c>
      <c r="AF51" s="1" t="b">
        <f t="shared" si="7"/>
        <v>0</v>
      </c>
      <c r="AG51" s="111">
        <v>281</v>
      </c>
      <c r="AH51" s="26">
        <v>205</v>
      </c>
      <c r="AI51" s="34">
        <v>0</v>
      </c>
      <c r="AJ51" s="26">
        <v>63</v>
      </c>
      <c r="AK51" s="7">
        <v>0</v>
      </c>
      <c r="AL51" s="34">
        <v>0</v>
      </c>
      <c r="AM51" s="26">
        <v>11.8</v>
      </c>
      <c r="AN51" s="34">
        <v>1</v>
      </c>
      <c r="AO51" s="2">
        <v>1</v>
      </c>
      <c r="AP51" s="165">
        <v>0</v>
      </c>
    </row>
    <row r="52" spans="1:42" x14ac:dyDescent="0.2">
      <c r="A52" s="65">
        <v>64</v>
      </c>
      <c r="B52" s="208">
        <v>2015</v>
      </c>
      <c r="C52" s="5">
        <v>0</v>
      </c>
      <c r="D52" s="7">
        <v>0</v>
      </c>
      <c r="E52" s="1">
        <v>1</v>
      </c>
      <c r="F52" s="1">
        <v>1</v>
      </c>
      <c r="G52" s="7">
        <v>33</v>
      </c>
      <c r="H52" s="7">
        <v>0</v>
      </c>
      <c r="I52" s="2">
        <v>1</v>
      </c>
      <c r="J52" s="41">
        <f t="shared" si="4"/>
        <v>1</v>
      </c>
      <c r="K52" s="18">
        <v>0</v>
      </c>
      <c r="L52" s="11">
        <v>0</v>
      </c>
      <c r="M52" s="132">
        <f t="shared" si="5"/>
        <v>1</v>
      </c>
      <c r="N52" s="16">
        <v>0</v>
      </c>
      <c r="O52" s="7">
        <v>0</v>
      </c>
      <c r="P52" s="34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34">
        <v>0</v>
      </c>
      <c r="X52" s="27">
        <v>1.92</v>
      </c>
      <c r="Y52" s="1">
        <v>1.92</v>
      </c>
      <c r="Z52" s="94">
        <v>1.2</v>
      </c>
      <c r="AA52" s="1">
        <f t="shared" si="0"/>
        <v>1</v>
      </c>
      <c r="AB52" s="1">
        <f t="shared" si="1"/>
        <v>0</v>
      </c>
      <c r="AC52" s="5">
        <f t="shared" si="2"/>
        <v>0</v>
      </c>
      <c r="AD52" s="5">
        <f t="shared" si="3"/>
        <v>1</v>
      </c>
      <c r="AE52" s="1">
        <f t="shared" si="6"/>
        <v>1</v>
      </c>
      <c r="AF52" s="1" t="b">
        <f t="shared" si="7"/>
        <v>0</v>
      </c>
      <c r="AG52" s="111">
        <v>242</v>
      </c>
      <c r="AH52" s="26">
        <v>329</v>
      </c>
      <c r="AI52" s="34">
        <v>0</v>
      </c>
      <c r="AJ52" s="26">
        <v>9.9</v>
      </c>
      <c r="AK52" s="7">
        <v>0</v>
      </c>
      <c r="AL52" s="34" t="s">
        <v>18</v>
      </c>
      <c r="AM52" s="26">
        <v>14.2</v>
      </c>
      <c r="AN52" s="34">
        <v>1</v>
      </c>
      <c r="AO52" s="2">
        <v>0</v>
      </c>
      <c r="AP52" s="165">
        <v>0</v>
      </c>
    </row>
    <row r="53" spans="1:42" x14ac:dyDescent="0.2">
      <c r="A53" s="65">
        <v>65</v>
      </c>
      <c r="B53" s="208">
        <v>2015</v>
      </c>
      <c r="C53" s="5">
        <v>0</v>
      </c>
      <c r="D53" s="7">
        <v>0</v>
      </c>
      <c r="E53" s="1">
        <v>7</v>
      </c>
      <c r="F53" s="1">
        <v>28</v>
      </c>
      <c r="G53" s="7">
        <v>24</v>
      </c>
      <c r="H53" s="7">
        <v>0</v>
      </c>
      <c r="I53" s="2">
        <v>1</v>
      </c>
      <c r="J53" s="41">
        <f t="shared" si="4"/>
        <v>4</v>
      </c>
      <c r="K53" s="18">
        <v>0</v>
      </c>
      <c r="L53" s="11">
        <v>1</v>
      </c>
      <c r="M53" s="132">
        <f t="shared" si="5"/>
        <v>1</v>
      </c>
      <c r="N53" s="16">
        <v>1</v>
      </c>
      <c r="O53" s="7">
        <v>1</v>
      </c>
      <c r="P53" s="34">
        <v>0</v>
      </c>
      <c r="Q53" s="7">
        <v>0</v>
      </c>
      <c r="R53" s="7">
        <v>0</v>
      </c>
      <c r="S53" s="7">
        <v>0</v>
      </c>
      <c r="T53" s="7">
        <v>1</v>
      </c>
      <c r="U53" s="7">
        <v>0</v>
      </c>
      <c r="V53" s="7">
        <v>0</v>
      </c>
      <c r="W53" s="34">
        <v>0</v>
      </c>
      <c r="X53" s="27">
        <v>7.13</v>
      </c>
      <c r="Y53" s="1">
        <v>9.19</v>
      </c>
      <c r="Z53" s="94">
        <v>4.67</v>
      </c>
      <c r="AA53" s="1">
        <f t="shared" si="0"/>
        <v>1</v>
      </c>
      <c r="AB53" s="1">
        <f t="shared" si="1"/>
        <v>1</v>
      </c>
      <c r="AC53" s="5">
        <f t="shared" si="2"/>
        <v>0</v>
      </c>
      <c r="AD53" s="5">
        <f t="shared" si="3"/>
        <v>0</v>
      </c>
      <c r="AE53" s="1">
        <f t="shared" si="6"/>
        <v>2</v>
      </c>
      <c r="AF53" s="1" t="b">
        <f t="shared" si="7"/>
        <v>0</v>
      </c>
      <c r="AG53" s="111">
        <v>366</v>
      </c>
      <c r="AH53" s="26">
        <v>141</v>
      </c>
      <c r="AI53" s="34">
        <v>1</v>
      </c>
      <c r="AJ53" s="26">
        <v>7.4</v>
      </c>
      <c r="AK53" s="7">
        <v>0</v>
      </c>
      <c r="AL53" s="34">
        <v>0</v>
      </c>
      <c r="AM53" s="26">
        <v>8.9</v>
      </c>
      <c r="AN53" s="34">
        <v>0</v>
      </c>
      <c r="AO53" s="2">
        <v>1</v>
      </c>
      <c r="AP53" s="165">
        <v>1</v>
      </c>
    </row>
    <row r="54" spans="1:42" x14ac:dyDescent="0.2">
      <c r="A54" s="65">
        <v>66</v>
      </c>
      <c r="B54" s="208">
        <v>2016</v>
      </c>
      <c r="C54" s="5">
        <v>0</v>
      </c>
      <c r="D54" s="7">
        <v>0</v>
      </c>
      <c r="E54" s="1">
        <v>9</v>
      </c>
      <c r="F54" s="1">
        <v>10</v>
      </c>
      <c r="G54" s="7">
        <v>55</v>
      </c>
      <c r="H54" s="7">
        <v>0</v>
      </c>
      <c r="I54" s="2">
        <v>4</v>
      </c>
      <c r="J54" s="41">
        <f t="shared" si="4"/>
        <v>1</v>
      </c>
      <c r="K54" s="18">
        <v>0</v>
      </c>
      <c r="L54" s="11">
        <v>0</v>
      </c>
      <c r="M54" s="132">
        <f t="shared" si="5"/>
        <v>1</v>
      </c>
      <c r="N54" s="16">
        <v>0</v>
      </c>
      <c r="O54" s="7">
        <v>0</v>
      </c>
      <c r="P54" s="34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34">
        <v>0</v>
      </c>
      <c r="X54" s="27">
        <v>7.06</v>
      </c>
      <c r="Y54" s="1">
        <v>9.3000000000000007</v>
      </c>
      <c r="Z54" s="94">
        <v>2.09</v>
      </c>
      <c r="AA54" s="1">
        <f t="shared" si="0"/>
        <v>1</v>
      </c>
      <c r="AB54" s="1">
        <f t="shared" si="1"/>
        <v>1</v>
      </c>
      <c r="AC54" s="5">
        <f t="shared" si="2"/>
        <v>0</v>
      </c>
      <c r="AD54" s="5">
        <f t="shared" si="3"/>
        <v>0</v>
      </c>
      <c r="AE54" s="1">
        <f t="shared" si="6"/>
        <v>2</v>
      </c>
      <c r="AF54" s="1" t="b">
        <f t="shared" si="7"/>
        <v>0</v>
      </c>
      <c r="AG54" s="111">
        <v>211</v>
      </c>
      <c r="AH54" s="26">
        <v>227</v>
      </c>
      <c r="AI54" s="34">
        <v>0</v>
      </c>
      <c r="AJ54" s="26">
        <v>32.4</v>
      </c>
      <c r="AK54" s="7">
        <v>0</v>
      </c>
      <c r="AL54" s="34" t="s">
        <v>18</v>
      </c>
      <c r="AM54" s="26">
        <v>13.7</v>
      </c>
      <c r="AN54" s="34">
        <v>1</v>
      </c>
      <c r="AO54" s="2" t="s">
        <v>18</v>
      </c>
      <c r="AP54" s="165" t="s">
        <v>18</v>
      </c>
    </row>
    <row r="55" spans="1:42" x14ac:dyDescent="0.2">
      <c r="A55" s="65">
        <v>68</v>
      </c>
      <c r="B55" s="208">
        <v>2016</v>
      </c>
      <c r="C55" s="5">
        <v>0</v>
      </c>
      <c r="D55" s="7">
        <v>0</v>
      </c>
      <c r="E55" s="1">
        <v>10</v>
      </c>
      <c r="F55" s="1">
        <v>10</v>
      </c>
      <c r="G55" s="7">
        <v>28</v>
      </c>
      <c r="H55" s="7">
        <v>0</v>
      </c>
      <c r="I55" s="2">
        <v>6</v>
      </c>
      <c r="J55" s="41">
        <f t="shared" si="4"/>
        <v>0</v>
      </c>
      <c r="K55" s="18">
        <v>0</v>
      </c>
      <c r="L55" s="11">
        <v>0</v>
      </c>
      <c r="M55" s="132">
        <f t="shared" si="5"/>
        <v>0</v>
      </c>
      <c r="N55" s="16">
        <v>0</v>
      </c>
      <c r="O55" s="7">
        <v>0</v>
      </c>
      <c r="P55" s="34">
        <v>0</v>
      </c>
      <c r="Q55" s="7">
        <v>1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34">
        <v>1</v>
      </c>
      <c r="X55" s="27">
        <v>0.94</v>
      </c>
      <c r="Y55" s="1">
        <v>1.03</v>
      </c>
      <c r="Z55" s="94">
        <v>0.84</v>
      </c>
      <c r="AA55" s="1">
        <f t="shared" si="0"/>
        <v>0</v>
      </c>
      <c r="AB55" s="1">
        <f t="shared" si="1"/>
        <v>0</v>
      </c>
      <c r="AC55" s="5">
        <f t="shared" si="2"/>
        <v>0</v>
      </c>
      <c r="AD55" s="5">
        <f t="shared" si="3"/>
        <v>0</v>
      </c>
      <c r="AE55" s="1">
        <f t="shared" si="6"/>
        <v>2</v>
      </c>
      <c r="AF55" s="1">
        <f t="shared" si="7"/>
        <v>0</v>
      </c>
      <c r="AG55" s="111">
        <v>212</v>
      </c>
      <c r="AH55" s="26">
        <v>1</v>
      </c>
      <c r="AI55" s="34">
        <v>1</v>
      </c>
      <c r="AJ55" s="26">
        <v>0.8</v>
      </c>
      <c r="AK55" s="7">
        <v>0</v>
      </c>
      <c r="AL55" s="34" t="s">
        <v>18</v>
      </c>
      <c r="AM55" s="26">
        <v>5.0999999999999996</v>
      </c>
      <c r="AN55" s="34">
        <v>0</v>
      </c>
      <c r="AO55" s="2">
        <v>0</v>
      </c>
      <c r="AP55" s="165">
        <v>0</v>
      </c>
    </row>
    <row r="56" spans="1:42" x14ac:dyDescent="0.2">
      <c r="A56" s="65">
        <v>69</v>
      </c>
      <c r="B56" s="208">
        <v>2016</v>
      </c>
      <c r="C56" s="5">
        <v>0</v>
      </c>
      <c r="D56" s="7">
        <v>1</v>
      </c>
      <c r="E56" s="1">
        <v>3</v>
      </c>
      <c r="F56" s="1">
        <v>4</v>
      </c>
      <c r="G56" s="7">
        <v>44</v>
      </c>
      <c r="H56" s="7">
        <v>0</v>
      </c>
      <c r="I56" s="2">
        <v>3</v>
      </c>
      <c r="J56" s="41">
        <f t="shared" si="4"/>
        <v>4</v>
      </c>
      <c r="K56" s="18">
        <v>1</v>
      </c>
      <c r="L56" s="11">
        <v>1</v>
      </c>
      <c r="M56" s="132">
        <f t="shared" si="5"/>
        <v>0</v>
      </c>
      <c r="N56" s="16">
        <v>0</v>
      </c>
      <c r="O56" s="7">
        <v>0</v>
      </c>
      <c r="P56" s="34">
        <v>0</v>
      </c>
      <c r="Q56" s="7">
        <v>0</v>
      </c>
      <c r="R56" s="7">
        <v>0</v>
      </c>
      <c r="S56" s="7">
        <v>0</v>
      </c>
      <c r="T56" s="7">
        <v>0</v>
      </c>
      <c r="U56" s="7">
        <v>1</v>
      </c>
      <c r="V56" s="7">
        <v>0</v>
      </c>
      <c r="W56" s="34">
        <v>0</v>
      </c>
      <c r="X56" s="27">
        <v>1.47</v>
      </c>
      <c r="Y56" s="1">
        <v>1.47</v>
      </c>
      <c r="Z56" s="94">
        <v>1.1399999999999999</v>
      </c>
      <c r="AA56" s="1">
        <f t="shared" si="0"/>
        <v>1</v>
      </c>
      <c r="AB56" s="1">
        <f t="shared" si="1"/>
        <v>0</v>
      </c>
      <c r="AC56" s="5">
        <f t="shared" si="2"/>
        <v>-1</v>
      </c>
      <c r="AD56" s="5">
        <f t="shared" si="3"/>
        <v>0</v>
      </c>
      <c r="AE56" s="1">
        <f t="shared" si="6"/>
        <v>1</v>
      </c>
      <c r="AF56" s="1">
        <f t="shared" si="7"/>
        <v>1</v>
      </c>
      <c r="AG56" s="111">
        <v>239</v>
      </c>
      <c r="AH56" s="26">
        <v>140</v>
      </c>
      <c r="AI56" s="34">
        <v>1</v>
      </c>
      <c r="AJ56" s="26">
        <v>37.299999999999997</v>
      </c>
      <c r="AK56" s="7">
        <v>0</v>
      </c>
      <c r="AL56" s="34">
        <v>0</v>
      </c>
      <c r="AM56" s="26">
        <v>5.5</v>
      </c>
      <c r="AN56" s="34">
        <v>0</v>
      </c>
      <c r="AO56" s="2">
        <v>0</v>
      </c>
      <c r="AP56" s="165">
        <v>0</v>
      </c>
    </row>
    <row r="57" spans="1:42" x14ac:dyDescent="0.2">
      <c r="A57" s="65">
        <v>70</v>
      </c>
      <c r="B57" s="208">
        <v>2016</v>
      </c>
      <c r="C57" s="5">
        <v>0</v>
      </c>
      <c r="D57" s="7">
        <v>0</v>
      </c>
      <c r="E57" s="1">
        <v>7</v>
      </c>
      <c r="F57" s="1">
        <v>23</v>
      </c>
      <c r="G57" s="7">
        <v>64</v>
      </c>
      <c r="H57" s="7">
        <v>1</v>
      </c>
      <c r="I57" s="2">
        <v>1</v>
      </c>
      <c r="J57" s="41">
        <f t="shared" si="4"/>
        <v>3</v>
      </c>
      <c r="K57" s="18">
        <v>1</v>
      </c>
      <c r="L57" s="11">
        <v>0</v>
      </c>
      <c r="M57" s="132">
        <f t="shared" si="5"/>
        <v>0</v>
      </c>
      <c r="N57" s="16">
        <v>1</v>
      </c>
      <c r="O57" s="7">
        <v>0</v>
      </c>
      <c r="P57" s="34">
        <v>0</v>
      </c>
      <c r="Q57" s="7">
        <v>0</v>
      </c>
      <c r="R57" s="7">
        <v>0</v>
      </c>
      <c r="S57" s="7">
        <v>0</v>
      </c>
      <c r="T57" s="7">
        <v>1</v>
      </c>
      <c r="U57" s="7">
        <v>1</v>
      </c>
      <c r="V57" s="7">
        <v>0</v>
      </c>
      <c r="W57" s="34">
        <v>0</v>
      </c>
      <c r="X57" s="27">
        <v>0.92</v>
      </c>
      <c r="Y57" s="1">
        <v>2.4300000000000002</v>
      </c>
      <c r="Z57" s="94">
        <v>0.86</v>
      </c>
      <c r="AA57" s="1">
        <f t="shared" si="0"/>
        <v>0</v>
      </c>
      <c r="AB57" s="1">
        <f t="shared" si="1"/>
        <v>1</v>
      </c>
      <c r="AC57" s="5">
        <f t="shared" si="2"/>
        <v>0</v>
      </c>
      <c r="AD57" s="5">
        <f t="shared" si="3"/>
        <v>-1</v>
      </c>
      <c r="AE57" s="1">
        <f t="shared" si="6"/>
        <v>1</v>
      </c>
      <c r="AF57" s="1">
        <f t="shared" si="7"/>
        <v>1</v>
      </c>
      <c r="AG57" s="111">
        <v>303</v>
      </c>
      <c r="AH57" s="26">
        <v>287</v>
      </c>
      <c r="AI57" s="34">
        <v>0</v>
      </c>
      <c r="AJ57" s="26">
        <v>83.7</v>
      </c>
      <c r="AK57" s="7">
        <v>0</v>
      </c>
      <c r="AL57" s="34">
        <v>0</v>
      </c>
      <c r="AM57" s="26">
        <v>12.4</v>
      </c>
      <c r="AN57" s="34">
        <v>1</v>
      </c>
      <c r="AO57" s="2">
        <v>1</v>
      </c>
      <c r="AP57" s="165">
        <v>1</v>
      </c>
    </row>
    <row r="58" spans="1:42" x14ac:dyDescent="0.2">
      <c r="A58" s="65">
        <v>71</v>
      </c>
      <c r="B58" s="208">
        <v>2016</v>
      </c>
      <c r="C58" s="5">
        <v>0</v>
      </c>
      <c r="D58" s="7">
        <v>0</v>
      </c>
      <c r="E58" s="1">
        <v>6</v>
      </c>
      <c r="F58" s="1">
        <v>22</v>
      </c>
      <c r="G58" s="7">
        <v>74</v>
      </c>
      <c r="H58" s="7">
        <v>0</v>
      </c>
      <c r="I58" s="2">
        <v>1</v>
      </c>
      <c r="J58" s="41">
        <f t="shared" si="4"/>
        <v>2</v>
      </c>
      <c r="K58" s="18">
        <v>0</v>
      </c>
      <c r="L58" s="11">
        <v>0</v>
      </c>
      <c r="M58" s="132">
        <f t="shared" si="5"/>
        <v>1</v>
      </c>
      <c r="N58" s="16">
        <v>1</v>
      </c>
      <c r="O58" s="7">
        <v>0</v>
      </c>
      <c r="P58" s="34">
        <v>0</v>
      </c>
      <c r="Q58" s="7">
        <v>0</v>
      </c>
      <c r="R58" s="7">
        <v>0</v>
      </c>
      <c r="S58" s="7">
        <v>0</v>
      </c>
      <c r="T58" s="7">
        <v>0</v>
      </c>
      <c r="U58" s="7">
        <v>1</v>
      </c>
      <c r="V58" s="7">
        <v>0</v>
      </c>
      <c r="W58" s="34">
        <v>0</v>
      </c>
      <c r="X58" s="27">
        <v>12.2</v>
      </c>
      <c r="Y58" s="1">
        <v>12.2</v>
      </c>
      <c r="Z58" s="94">
        <v>1.73</v>
      </c>
      <c r="AA58" s="1">
        <f t="shared" si="0"/>
        <v>1</v>
      </c>
      <c r="AB58" s="1">
        <f t="shared" si="1"/>
        <v>0</v>
      </c>
      <c r="AC58" s="5">
        <f t="shared" si="2"/>
        <v>0</v>
      </c>
      <c r="AD58" s="5">
        <f t="shared" si="3"/>
        <v>1</v>
      </c>
      <c r="AE58" s="1">
        <f t="shared" si="6"/>
        <v>1</v>
      </c>
      <c r="AF58" s="1" t="b">
        <f t="shared" si="7"/>
        <v>0</v>
      </c>
      <c r="AG58" s="111">
        <v>322</v>
      </c>
      <c r="AH58" s="26">
        <v>305</v>
      </c>
      <c r="AI58" s="34">
        <v>0</v>
      </c>
      <c r="AJ58" s="26">
        <v>126.9</v>
      </c>
      <c r="AK58" s="7">
        <v>1</v>
      </c>
      <c r="AL58" s="34">
        <v>0</v>
      </c>
      <c r="AM58" s="26">
        <v>10.4</v>
      </c>
      <c r="AN58" s="34">
        <v>1</v>
      </c>
      <c r="AO58" s="2">
        <v>1</v>
      </c>
      <c r="AP58" s="165">
        <v>0</v>
      </c>
    </row>
    <row r="59" spans="1:42" x14ac:dyDescent="0.2">
      <c r="A59" s="65">
        <v>72</v>
      </c>
      <c r="B59" s="208">
        <v>2016</v>
      </c>
      <c r="C59" s="5">
        <v>0</v>
      </c>
      <c r="D59" s="7">
        <v>0</v>
      </c>
      <c r="E59" s="1">
        <v>1</v>
      </c>
      <c r="F59" s="1">
        <v>90</v>
      </c>
      <c r="G59" s="7">
        <v>51</v>
      </c>
      <c r="H59" s="7">
        <v>1</v>
      </c>
      <c r="I59" s="2">
        <v>3</v>
      </c>
      <c r="J59" s="41">
        <f t="shared" si="4"/>
        <v>4</v>
      </c>
      <c r="K59" s="18">
        <v>1</v>
      </c>
      <c r="L59" s="11">
        <v>0</v>
      </c>
      <c r="M59" s="132">
        <f t="shared" si="5"/>
        <v>1</v>
      </c>
      <c r="N59" s="16">
        <v>1</v>
      </c>
      <c r="O59" s="7">
        <v>0</v>
      </c>
      <c r="P59" s="34">
        <v>0</v>
      </c>
      <c r="Q59" s="7">
        <v>0</v>
      </c>
      <c r="R59" s="7">
        <v>0</v>
      </c>
      <c r="S59" s="7">
        <v>0</v>
      </c>
      <c r="T59" s="7">
        <v>0</v>
      </c>
      <c r="U59" s="7">
        <v>1</v>
      </c>
      <c r="V59" s="7">
        <v>0</v>
      </c>
      <c r="W59" s="34">
        <v>0</v>
      </c>
      <c r="X59" s="27">
        <v>2.88</v>
      </c>
      <c r="Y59" s="1">
        <v>5.52</v>
      </c>
      <c r="Z59" s="94">
        <v>0.88</v>
      </c>
      <c r="AA59" s="1">
        <f t="shared" si="0"/>
        <v>1</v>
      </c>
      <c r="AB59" s="1">
        <f t="shared" si="1"/>
        <v>1</v>
      </c>
      <c r="AC59" s="5">
        <f t="shared" si="2"/>
        <v>0</v>
      </c>
      <c r="AD59" s="5">
        <f t="shared" si="3"/>
        <v>0</v>
      </c>
      <c r="AE59" s="1">
        <f t="shared" si="6"/>
        <v>2</v>
      </c>
      <c r="AF59" s="1" t="b">
        <f t="shared" si="7"/>
        <v>0</v>
      </c>
      <c r="AG59" s="111">
        <v>392</v>
      </c>
      <c r="AH59" s="26">
        <v>32</v>
      </c>
      <c r="AI59" s="34">
        <v>1</v>
      </c>
      <c r="AJ59" s="26">
        <v>78.599999999999994</v>
      </c>
      <c r="AK59" s="7">
        <v>0</v>
      </c>
      <c r="AL59" s="34">
        <v>0</v>
      </c>
      <c r="AM59" s="26">
        <v>3.8</v>
      </c>
      <c r="AN59" s="34">
        <v>0</v>
      </c>
      <c r="AO59" s="2" t="s">
        <v>18</v>
      </c>
      <c r="AP59" s="165" t="s">
        <v>18</v>
      </c>
    </row>
    <row r="60" spans="1:42" x14ac:dyDescent="0.2">
      <c r="A60" s="65">
        <v>73</v>
      </c>
      <c r="B60" s="208">
        <v>2016</v>
      </c>
      <c r="C60" s="5">
        <v>0</v>
      </c>
      <c r="D60" s="7">
        <v>0</v>
      </c>
      <c r="E60" s="1">
        <v>8</v>
      </c>
      <c r="F60" s="1">
        <v>15</v>
      </c>
      <c r="G60" s="7">
        <v>64</v>
      </c>
      <c r="H60" s="7">
        <v>0</v>
      </c>
      <c r="I60" s="2">
        <v>7</v>
      </c>
      <c r="J60" s="41">
        <f t="shared" si="4"/>
        <v>3</v>
      </c>
      <c r="K60" s="18">
        <v>1</v>
      </c>
      <c r="L60" s="11">
        <v>0</v>
      </c>
      <c r="M60" s="132">
        <f t="shared" si="5"/>
        <v>0</v>
      </c>
      <c r="N60" s="16">
        <v>1</v>
      </c>
      <c r="O60" s="7">
        <v>0</v>
      </c>
      <c r="P60" s="34">
        <v>0</v>
      </c>
      <c r="Q60" s="7">
        <v>0</v>
      </c>
      <c r="R60" s="7">
        <v>1</v>
      </c>
      <c r="S60" s="7">
        <v>0</v>
      </c>
      <c r="T60" s="7">
        <v>1</v>
      </c>
      <c r="U60" s="7">
        <v>0</v>
      </c>
      <c r="V60" s="7">
        <v>0</v>
      </c>
      <c r="W60" s="34">
        <v>0</v>
      </c>
      <c r="X60" s="27">
        <v>0.91</v>
      </c>
      <c r="Y60" s="1">
        <v>0.91</v>
      </c>
      <c r="Z60" s="94">
        <v>0.81</v>
      </c>
      <c r="AA60" s="1">
        <f t="shared" si="0"/>
        <v>0</v>
      </c>
      <c r="AB60" s="1">
        <f t="shared" si="1"/>
        <v>0</v>
      </c>
      <c r="AC60" s="5">
        <f t="shared" si="2"/>
        <v>0</v>
      </c>
      <c r="AD60" s="5">
        <f t="shared" si="3"/>
        <v>0</v>
      </c>
      <c r="AE60" s="1">
        <f t="shared" si="6"/>
        <v>2</v>
      </c>
      <c r="AF60" s="1">
        <f t="shared" si="7"/>
        <v>0</v>
      </c>
      <c r="AG60" s="111">
        <v>370</v>
      </c>
      <c r="AH60" s="26">
        <v>155</v>
      </c>
      <c r="AI60" s="34">
        <v>0</v>
      </c>
      <c r="AJ60" s="26">
        <v>187.1</v>
      </c>
      <c r="AK60" s="7">
        <v>1</v>
      </c>
      <c r="AL60" s="34" t="s">
        <v>18</v>
      </c>
      <c r="AM60" s="26">
        <v>9</v>
      </c>
      <c r="AN60" s="34">
        <v>0</v>
      </c>
      <c r="AO60" s="2">
        <v>1</v>
      </c>
      <c r="AP60" s="165">
        <v>1</v>
      </c>
    </row>
    <row r="61" spans="1:42" x14ac:dyDescent="0.2">
      <c r="A61" s="65">
        <v>74</v>
      </c>
      <c r="B61" s="208">
        <v>2016</v>
      </c>
      <c r="C61" s="5">
        <v>0</v>
      </c>
      <c r="D61" s="7">
        <v>0</v>
      </c>
      <c r="E61" s="1">
        <v>2</v>
      </c>
      <c r="F61" s="1">
        <v>25</v>
      </c>
      <c r="G61" s="7">
        <v>64</v>
      </c>
      <c r="H61" s="7">
        <v>0</v>
      </c>
      <c r="I61" s="2">
        <v>3</v>
      </c>
      <c r="J61" s="41">
        <f t="shared" si="4"/>
        <v>3</v>
      </c>
      <c r="K61" s="18">
        <v>1</v>
      </c>
      <c r="L61" s="11">
        <v>0</v>
      </c>
      <c r="M61" s="132">
        <f t="shared" si="5"/>
        <v>1</v>
      </c>
      <c r="N61" s="16">
        <v>0</v>
      </c>
      <c r="O61" s="7">
        <v>0</v>
      </c>
      <c r="P61" s="34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34">
        <v>0</v>
      </c>
      <c r="X61" s="27">
        <v>1.71</v>
      </c>
      <c r="Y61" s="1">
        <v>1.71</v>
      </c>
      <c r="Z61" s="94">
        <v>0.42</v>
      </c>
      <c r="AA61" s="1">
        <f t="shared" si="0"/>
        <v>1</v>
      </c>
      <c r="AB61" s="1">
        <f t="shared" si="1"/>
        <v>0</v>
      </c>
      <c r="AC61" s="5">
        <f t="shared" si="2"/>
        <v>0</v>
      </c>
      <c r="AD61" s="5">
        <f t="shared" si="3"/>
        <v>1</v>
      </c>
      <c r="AE61" s="1">
        <f t="shared" si="6"/>
        <v>1</v>
      </c>
      <c r="AF61" s="1" t="b">
        <f t="shared" si="7"/>
        <v>0</v>
      </c>
      <c r="AG61" s="111">
        <v>270</v>
      </c>
      <c r="AH61" s="26">
        <v>173</v>
      </c>
      <c r="AI61" s="34">
        <v>0</v>
      </c>
      <c r="AJ61" s="26">
        <v>18.5</v>
      </c>
      <c r="AK61" s="7">
        <v>0</v>
      </c>
      <c r="AL61" s="34">
        <v>1</v>
      </c>
      <c r="AM61" s="26">
        <v>9.9</v>
      </c>
      <c r="AN61" s="34">
        <v>0</v>
      </c>
      <c r="AO61" s="2">
        <v>1</v>
      </c>
      <c r="AP61" s="165">
        <v>0</v>
      </c>
    </row>
    <row r="62" spans="1:42" x14ac:dyDescent="0.2">
      <c r="A62" s="65">
        <v>75</v>
      </c>
      <c r="B62" s="208">
        <v>2016</v>
      </c>
      <c r="C62" s="5">
        <v>0</v>
      </c>
      <c r="D62" s="7">
        <v>0</v>
      </c>
      <c r="E62" s="1">
        <v>8</v>
      </c>
      <c r="F62" s="1">
        <v>5</v>
      </c>
      <c r="G62" s="7">
        <v>41</v>
      </c>
      <c r="H62" s="7">
        <v>0</v>
      </c>
      <c r="I62" s="2">
        <v>1</v>
      </c>
      <c r="J62" s="41">
        <f t="shared" si="4"/>
        <v>3</v>
      </c>
      <c r="K62" s="18">
        <v>1</v>
      </c>
      <c r="L62" s="11">
        <v>0</v>
      </c>
      <c r="M62" s="132">
        <f t="shared" si="5"/>
        <v>1</v>
      </c>
      <c r="N62" s="16">
        <v>0</v>
      </c>
      <c r="O62" s="7">
        <v>0</v>
      </c>
      <c r="P62" s="34">
        <v>0</v>
      </c>
      <c r="Q62" s="7">
        <v>0</v>
      </c>
      <c r="R62" s="7">
        <v>0</v>
      </c>
      <c r="S62" s="7">
        <v>0</v>
      </c>
      <c r="T62" s="7">
        <v>1</v>
      </c>
      <c r="U62" s="7">
        <v>0</v>
      </c>
      <c r="V62" s="7">
        <v>0</v>
      </c>
      <c r="W62" s="34">
        <v>0</v>
      </c>
      <c r="X62" s="27">
        <v>4.43</v>
      </c>
      <c r="Y62" s="1">
        <v>5.03</v>
      </c>
      <c r="Z62" s="94">
        <v>4.43</v>
      </c>
      <c r="AA62" s="1">
        <f t="shared" si="0"/>
        <v>0</v>
      </c>
      <c r="AB62" s="1">
        <f t="shared" si="1"/>
        <v>1</v>
      </c>
      <c r="AC62" s="5">
        <f t="shared" si="2"/>
        <v>1</v>
      </c>
      <c r="AD62" s="5">
        <f t="shared" si="3"/>
        <v>0</v>
      </c>
      <c r="AE62" s="1">
        <f t="shared" si="6"/>
        <v>1</v>
      </c>
      <c r="AF62" s="1" t="b">
        <f t="shared" si="7"/>
        <v>0</v>
      </c>
      <c r="AG62" s="111">
        <v>162</v>
      </c>
      <c r="AH62" s="26">
        <v>169</v>
      </c>
      <c r="AI62" s="34">
        <v>0</v>
      </c>
      <c r="AJ62" s="26">
        <v>7.9</v>
      </c>
      <c r="AK62" s="7">
        <v>0</v>
      </c>
      <c r="AL62" s="34">
        <v>0</v>
      </c>
      <c r="AM62" s="26">
        <v>8.6</v>
      </c>
      <c r="AN62" s="34">
        <v>0</v>
      </c>
      <c r="AO62" s="2">
        <v>1</v>
      </c>
      <c r="AP62" s="165">
        <v>1</v>
      </c>
    </row>
    <row r="63" spans="1:42" x14ac:dyDescent="0.2">
      <c r="A63" s="65">
        <v>76</v>
      </c>
      <c r="B63" s="208">
        <v>2016</v>
      </c>
      <c r="C63" s="5">
        <v>0</v>
      </c>
      <c r="D63" s="7">
        <v>0</v>
      </c>
      <c r="E63" s="1">
        <v>4</v>
      </c>
      <c r="F63" s="1">
        <v>30</v>
      </c>
      <c r="G63" s="7">
        <v>44</v>
      </c>
      <c r="H63" s="7">
        <v>0</v>
      </c>
      <c r="I63" s="2">
        <v>9</v>
      </c>
      <c r="J63" s="41">
        <f t="shared" si="4"/>
        <v>3</v>
      </c>
      <c r="K63" s="18">
        <v>1</v>
      </c>
      <c r="L63" s="11">
        <v>0</v>
      </c>
      <c r="M63" s="132">
        <f t="shared" si="5"/>
        <v>0</v>
      </c>
      <c r="N63" s="16">
        <v>1</v>
      </c>
      <c r="O63" s="7">
        <v>0</v>
      </c>
      <c r="P63" s="34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34">
        <v>0</v>
      </c>
      <c r="X63" s="27">
        <v>1</v>
      </c>
      <c r="Y63" s="1">
        <v>1</v>
      </c>
      <c r="Z63" s="94">
        <v>0.34</v>
      </c>
      <c r="AA63" s="1">
        <f t="shared" si="0"/>
        <v>1</v>
      </c>
      <c r="AB63" s="1">
        <f t="shared" si="1"/>
        <v>0</v>
      </c>
      <c r="AC63" s="5">
        <f t="shared" si="2"/>
        <v>-1</v>
      </c>
      <c r="AD63" s="5">
        <f t="shared" si="3"/>
        <v>0</v>
      </c>
      <c r="AE63" s="1">
        <f t="shared" si="6"/>
        <v>1</v>
      </c>
      <c r="AF63" s="1">
        <f t="shared" si="7"/>
        <v>1</v>
      </c>
      <c r="AG63" s="111">
        <v>407</v>
      </c>
      <c r="AH63" s="26">
        <v>198</v>
      </c>
      <c r="AI63" s="34">
        <v>0</v>
      </c>
      <c r="AJ63" s="26">
        <v>194</v>
      </c>
      <c r="AK63" s="7">
        <v>1</v>
      </c>
      <c r="AL63" s="34">
        <v>0</v>
      </c>
      <c r="AM63" s="26">
        <v>9.6999999999999993</v>
      </c>
      <c r="AN63" s="34">
        <v>0</v>
      </c>
      <c r="AO63" s="2" t="s">
        <v>18</v>
      </c>
      <c r="AP63" s="165" t="s">
        <v>18</v>
      </c>
    </row>
    <row r="64" spans="1:42" x14ac:dyDescent="0.2">
      <c r="A64" s="65">
        <v>77</v>
      </c>
      <c r="B64" s="208">
        <v>2016</v>
      </c>
      <c r="C64" s="5">
        <v>0</v>
      </c>
      <c r="D64" s="7">
        <v>0</v>
      </c>
      <c r="E64" s="1">
        <v>2</v>
      </c>
      <c r="F64" s="1">
        <v>6</v>
      </c>
      <c r="G64" s="7">
        <v>36</v>
      </c>
      <c r="H64" s="7">
        <v>1</v>
      </c>
      <c r="I64" s="2">
        <v>3</v>
      </c>
      <c r="J64" s="41">
        <f t="shared" si="4"/>
        <v>2</v>
      </c>
      <c r="K64" s="18">
        <v>1</v>
      </c>
      <c r="L64" s="11">
        <v>0</v>
      </c>
      <c r="M64" s="132">
        <f t="shared" si="5"/>
        <v>0</v>
      </c>
      <c r="N64" s="16">
        <v>0</v>
      </c>
      <c r="O64" s="7">
        <v>0</v>
      </c>
      <c r="P64" s="34">
        <v>0</v>
      </c>
      <c r="Q64" s="7">
        <v>0</v>
      </c>
      <c r="R64" s="7">
        <v>0</v>
      </c>
      <c r="S64" s="7">
        <v>0</v>
      </c>
      <c r="T64" s="7">
        <v>1</v>
      </c>
      <c r="U64" s="7">
        <v>0</v>
      </c>
      <c r="V64" s="7">
        <v>0</v>
      </c>
      <c r="W64" s="34">
        <v>0</v>
      </c>
      <c r="X64" s="27">
        <v>0.76</v>
      </c>
      <c r="Y64" s="1">
        <v>0.84</v>
      </c>
      <c r="Z64" s="94">
        <v>0.76</v>
      </c>
      <c r="AA64" s="1">
        <f t="shared" si="0"/>
        <v>0</v>
      </c>
      <c r="AB64" s="1">
        <f t="shared" si="1"/>
        <v>0</v>
      </c>
      <c r="AC64" s="5">
        <f t="shared" si="2"/>
        <v>0</v>
      </c>
      <c r="AD64" s="5">
        <f t="shared" si="3"/>
        <v>0</v>
      </c>
      <c r="AE64" s="1">
        <f t="shared" si="6"/>
        <v>2</v>
      </c>
      <c r="AF64" s="1">
        <f t="shared" si="7"/>
        <v>0</v>
      </c>
      <c r="AG64" s="111">
        <v>198</v>
      </c>
      <c r="AH64" s="26">
        <v>446</v>
      </c>
      <c r="AI64" s="34">
        <v>0</v>
      </c>
      <c r="AJ64" s="26">
        <v>90.2</v>
      </c>
      <c r="AK64" s="7">
        <v>0</v>
      </c>
      <c r="AL64" s="34">
        <v>0</v>
      </c>
      <c r="AM64" s="26">
        <v>9</v>
      </c>
      <c r="AN64" s="34">
        <v>0</v>
      </c>
      <c r="AO64" s="2">
        <v>0</v>
      </c>
      <c r="AP64" s="165">
        <v>0</v>
      </c>
    </row>
    <row r="65" spans="1:42" x14ac:dyDescent="0.2">
      <c r="A65" s="65">
        <v>78</v>
      </c>
      <c r="B65" s="208">
        <v>2016</v>
      </c>
      <c r="C65" s="5">
        <v>0</v>
      </c>
      <c r="D65" s="7">
        <v>0</v>
      </c>
      <c r="E65" s="1">
        <v>5</v>
      </c>
      <c r="F65" s="1">
        <v>9</v>
      </c>
      <c r="G65" s="7">
        <v>47</v>
      </c>
      <c r="H65" s="7">
        <v>0</v>
      </c>
      <c r="I65" s="2">
        <v>0</v>
      </c>
      <c r="J65" s="41">
        <f t="shared" si="4"/>
        <v>3</v>
      </c>
      <c r="K65" s="18">
        <v>1</v>
      </c>
      <c r="L65" s="11">
        <v>0</v>
      </c>
      <c r="M65" s="132">
        <f t="shared" si="5"/>
        <v>0</v>
      </c>
      <c r="N65" s="16">
        <v>1</v>
      </c>
      <c r="O65" s="7">
        <v>1</v>
      </c>
      <c r="P65" s="34">
        <v>1</v>
      </c>
      <c r="Q65" s="7">
        <v>0</v>
      </c>
      <c r="R65" s="7">
        <v>0</v>
      </c>
      <c r="S65" s="7">
        <v>0</v>
      </c>
      <c r="T65" s="7">
        <v>0</v>
      </c>
      <c r="U65" s="7">
        <v>1</v>
      </c>
      <c r="V65" s="7">
        <v>0</v>
      </c>
      <c r="W65" s="34">
        <v>0</v>
      </c>
      <c r="X65" s="27">
        <v>1.36</v>
      </c>
      <c r="Y65" s="1">
        <v>1.67</v>
      </c>
      <c r="Z65" s="94">
        <v>1.0900000000000001</v>
      </c>
      <c r="AA65" s="1">
        <f t="shared" si="0"/>
        <v>0</v>
      </c>
      <c r="AB65" s="1">
        <f t="shared" si="1"/>
        <v>1</v>
      </c>
      <c r="AC65" s="5">
        <f t="shared" si="2"/>
        <v>0</v>
      </c>
      <c r="AD65" s="5">
        <f t="shared" si="3"/>
        <v>-1</v>
      </c>
      <c r="AE65" s="1">
        <f t="shared" si="6"/>
        <v>1</v>
      </c>
      <c r="AF65" s="1">
        <f t="shared" si="7"/>
        <v>1</v>
      </c>
      <c r="AG65" s="111">
        <v>310</v>
      </c>
      <c r="AH65" s="26">
        <v>31</v>
      </c>
      <c r="AI65" s="34">
        <v>1</v>
      </c>
      <c r="AJ65" s="26">
        <v>78.5</v>
      </c>
      <c r="AK65" s="7">
        <v>0</v>
      </c>
      <c r="AL65" s="34">
        <v>0</v>
      </c>
      <c r="AM65" s="26">
        <v>18.3</v>
      </c>
      <c r="AN65" s="34">
        <v>1</v>
      </c>
      <c r="AO65" s="2">
        <v>1</v>
      </c>
      <c r="AP65" s="165">
        <v>1</v>
      </c>
    </row>
    <row r="66" spans="1:42" x14ac:dyDescent="0.2">
      <c r="A66" s="65">
        <v>79</v>
      </c>
      <c r="B66" s="208">
        <v>2016</v>
      </c>
      <c r="C66" s="5">
        <v>0</v>
      </c>
      <c r="D66" s="7">
        <v>0</v>
      </c>
      <c r="E66" s="1">
        <v>8</v>
      </c>
      <c r="F66" s="1">
        <v>6</v>
      </c>
      <c r="G66" s="7">
        <v>71</v>
      </c>
      <c r="H66" s="7">
        <v>0</v>
      </c>
      <c r="I66" s="2">
        <v>1</v>
      </c>
      <c r="J66" s="41">
        <f t="shared" si="4"/>
        <v>1</v>
      </c>
      <c r="K66" s="18">
        <v>0</v>
      </c>
      <c r="L66" s="11">
        <v>0</v>
      </c>
      <c r="M66" s="132">
        <f t="shared" si="5"/>
        <v>1</v>
      </c>
      <c r="N66" s="16">
        <v>0</v>
      </c>
      <c r="O66" s="7">
        <v>0</v>
      </c>
      <c r="P66" s="34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34">
        <v>0</v>
      </c>
      <c r="X66" s="27">
        <v>4.95</v>
      </c>
      <c r="Y66" s="1">
        <v>5.1100000000000003</v>
      </c>
      <c r="Z66" s="94">
        <v>4.3499999999999996</v>
      </c>
      <c r="AA66" s="1">
        <f t="shared" ref="AA66:AA129" si="8">IF((X66/Z66)&lt;1.5,IF((X66-Z66)&gt;=0.3,1,0),IF((X66/Z66)&gt;=1.5,1,0))</f>
        <v>1</v>
      </c>
      <c r="AB66" s="1">
        <f t="shared" ref="AB66:AB129" si="9">IF((Y66/X66)&lt;1.5,IF((Y66-X66)&gt;=0.3,1,0),IF((Y66/X66)&gt;=1.5,1,0))</f>
        <v>0</v>
      </c>
      <c r="AC66" s="5">
        <f t="shared" ref="AC66:AC129" si="10">M66-AA66</f>
        <v>0</v>
      </c>
      <c r="AD66" s="5">
        <f t="shared" ref="AD66:AD129" si="11">M66-AB66</f>
        <v>1</v>
      </c>
      <c r="AE66" s="1">
        <f t="shared" si="6"/>
        <v>1</v>
      </c>
      <c r="AF66" s="1" t="b">
        <f t="shared" si="7"/>
        <v>0</v>
      </c>
      <c r="AG66" s="111">
        <v>182</v>
      </c>
      <c r="AH66" s="26">
        <v>424</v>
      </c>
      <c r="AI66" s="34">
        <v>0</v>
      </c>
      <c r="AJ66" s="26">
        <v>62.9</v>
      </c>
      <c r="AK66" s="7">
        <v>0</v>
      </c>
      <c r="AL66" s="34" t="s">
        <v>18</v>
      </c>
      <c r="AM66" s="26">
        <v>6.3</v>
      </c>
      <c r="AN66" s="34">
        <v>0</v>
      </c>
      <c r="AO66" s="2">
        <v>1</v>
      </c>
      <c r="AP66" s="165">
        <v>0</v>
      </c>
    </row>
    <row r="67" spans="1:42" x14ac:dyDescent="0.2">
      <c r="A67" s="65">
        <v>80</v>
      </c>
      <c r="B67" s="208">
        <v>2016</v>
      </c>
      <c r="C67" s="5">
        <v>0</v>
      </c>
      <c r="D67" s="7">
        <v>0</v>
      </c>
      <c r="E67" s="1">
        <v>7</v>
      </c>
      <c r="F67" s="1">
        <v>23</v>
      </c>
      <c r="G67" s="7">
        <v>42</v>
      </c>
      <c r="H67" s="7">
        <v>0</v>
      </c>
      <c r="I67" s="2">
        <v>1</v>
      </c>
      <c r="J67" s="41">
        <f t="shared" ref="J67:J130" si="12">SUM(IF(K67=1,2,0),IF(L67=1,2,0),IF(M67=1,1,0),IF(N67=1,1,0))</f>
        <v>2</v>
      </c>
      <c r="K67" s="18">
        <v>0</v>
      </c>
      <c r="L67" s="11">
        <v>0</v>
      </c>
      <c r="M67" s="132">
        <f t="shared" ref="M67:M130" si="13">IF(H67=1,IF(X67&gt;=1.3,1,0),IF(X67&gt;=1.5,1,0))</f>
        <v>1</v>
      </c>
      <c r="N67" s="16">
        <v>1</v>
      </c>
      <c r="O67" s="7">
        <v>0</v>
      </c>
      <c r="P67" s="34">
        <v>0</v>
      </c>
      <c r="Q67" s="7">
        <v>0</v>
      </c>
      <c r="R67" s="7">
        <v>0</v>
      </c>
      <c r="S67" s="7">
        <v>0</v>
      </c>
      <c r="T67" s="7">
        <v>0</v>
      </c>
      <c r="U67" s="7">
        <v>1</v>
      </c>
      <c r="V67" s="7">
        <v>0</v>
      </c>
      <c r="W67" s="34">
        <v>0</v>
      </c>
      <c r="X67" s="27">
        <v>3.97</v>
      </c>
      <c r="Y67" s="1">
        <v>6.34</v>
      </c>
      <c r="Z67" s="94">
        <v>3.97</v>
      </c>
      <c r="AA67" s="1">
        <f t="shared" si="8"/>
        <v>0</v>
      </c>
      <c r="AB67" s="1">
        <f t="shared" si="9"/>
        <v>1</v>
      </c>
      <c r="AC67" s="5">
        <f t="shared" si="10"/>
        <v>1</v>
      </c>
      <c r="AD67" s="5">
        <f t="shared" si="11"/>
        <v>0</v>
      </c>
      <c r="AE67" s="1">
        <f t="shared" ref="AE67:AE130" si="14">COUNTIF(AC67:AD67, 0)</f>
        <v>1</v>
      </c>
      <c r="AF67" s="1" t="b">
        <f t="shared" ref="AF67:AF130" si="15">IF((M67)=0,IF((AE67)&lt;=1,1,0))</f>
        <v>0</v>
      </c>
      <c r="AG67" s="111">
        <v>625</v>
      </c>
      <c r="AH67" s="26">
        <v>157</v>
      </c>
      <c r="AI67" s="34">
        <v>0</v>
      </c>
      <c r="AJ67" s="26"/>
      <c r="AK67" s="7" t="s">
        <v>18</v>
      </c>
      <c r="AL67" s="34">
        <v>0</v>
      </c>
      <c r="AM67" s="26">
        <v>19.3</v>
      </c>
      <c r="AN67" s="34">
        <v>1</v>
      </c>
      <c r="AO67" s="2">
        <v>1</v>
      </c>
      <c r="AP67" s="165">
        <v>1</v>
      </c>
    </row>
    <row r="68" spans="1:42" x14ac:dyDescent="0.2">
      <c r="A68" s="65">
        <v>81</v>
      </c>
      <c r="B68" s="208">
        <v>2016</v>
      </c>
      <c r="C68" s="5">
        <v>0</v>
      </c>
      <c r="D68" s="7">
        <v>0</v>
      </c>
      <c r="E68" s="1">
        <v>8</v>
      </c>
      <c r="F68" s="1">
        <v>8</v>
      </c>
      <c r="G68" s="7">
        <v>68</v>
      </c>
      <c r="H68" s="7">
        <v>0</v>
      </c>
      <c r="I68" s="2">
        <v>0</v>
      </c>
      <c r="J68" s="41">
        <f t="shared" si="12"/>
        <v>1</v>
      </c>
      <c r="K68" s="18">
        <v>0</v>
      </c>
      <c r="L68" s="11">
        <v>0</v>
      </c>
      <c r="M68" s="132">
        <f t="shared" si="13"/>
        <v>1</v>
      </c>
      <c r="N68" s="16">
        <v>0</v>
      </c>
      <c r="O68" s="7">
        <v>1</v>
      </c>
      <c r="P68" s="34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34">
        <v>0</v>
      </c>
      <c r="X68" s="27">
        <v>10.99</v>
      </c>
      <c r="Y68" s="1">
        <v>10.99</v>
      </c>
      <c r="Z68" s="94">
        <v>1.44</v>
      </c>
      <c r="AA68" s="1">
        <f t="shared" si="8"/>
        <v>1</v>
      </c>
      <c r="AB68" s="1">
        <f t="shared" si="9"/>
        <v>0</v>
      </c>
      <c r="AC68" s="5">
        <f t="shared" si="10"/>
        <v>0</v>
      </c>
      <c r="AD68" s="5">
        <f t="shared" si="11"/>
        <v>1</v>
      </c>
      <c r="AE68" s="1">
        <f t="shared" si="14"/>
        <v>1</v>
      </c>
      <c r="AF68" s="1" t="b">
        <f t="shared" si="15"/>
        <v>0</v>
      </c>
      <c r="AG68" s="111">
        <v>289</v>
      </c>
      <c r="AH68" s="26">
        <v>220</v>
      </c>
      <c r="AI68" s="34">
        <v>0</v>
      </c>
      <c r="AJ68" s="26">
        <v>95.1</v>
      </c>
      <c r="AK68" s="7">
        <v>0</v>
      </c>
      <c r="AL68" s="34">
        <v>1</v>
      </c>
      <c r="AM68" s="26">
        <v>7.4</v>
      </c>
      <c r="AN68" s="34">
        <v>0</v>
      </c>
      <c r="AO68" s="2">
        <v>0</v>
      </c>
      <c r="AP68" s="165">
        <v>0</v>
      </c>
    </row>
    <row r="69" spans="1:42" x14ac:dyDescent="0.2">
      <c r="A69" s="65">
        <v>82</v>
      </c>
      <c r="B69" s="208">
        <v>2016</v>
      </c>
      <c r="C69" s="5">
        <v>0</v>
      </c>
      <c r="D69" s="7">
        <v>0</v>
      </c>
      <c r="E69" s="1">
        <v>2</v>
      </c>
      <c r="F69" s="1">
        <v>7</v>
      </c>
      <c r="G69" s="7">
        <v>63</v>
      </c>
      <c r="H69" s="7">
        <v>1</v>
      </c>
      <c r="I69" s="2">
        <v>4</v>
      </c>
      <c r="J69" s="41">
        <f t="shared" si="12"/>
        <v>2</v>
      </c>
      <c r="K69" s="18">
        <v>1</v>
      </c>
      <c r="L69" s="11">
        <v>0</v>
      </c>
      <c r="M69" s="132">
        <f t="shared" si="13"/>
        <v>0</v>
      </c>
      <c r="N69" s="16">
        <v>0</v>
      </c>
      <c r="O69" s="7">
        <v>0</v>
      </c>
      <c r="P69" s="34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34">
        <v>0</v>
      </c>
      <c r="X69" s="27">
        <v>0.79</v>
      </c>
      <c r="Y69" s="1">
        <v>0.85</v>
      </c>
      <c r="Z69" s="94">
        <v>0.49</v>
      </c>
      <c r="AA69" s="1">
        <f t="shared" si="8"/>
        <v>1</v>
      </c>
      <c r="AB69" s="1">
        <f t="shared" si="9"/>
        <v>0</v>
      </c>
      <c r="AC69" s="5">
        <f t="shared" si="10"/>
        <v>-1</v>
      </c>
      <c r="AD69" s="5">
        <f t="shared" si="11"/>
        <v>0</v>
      </c>
      <c r="AE69" s="1">
        <f t="shared" si="14"/>
        <v>1</v>
      </c>
      <c r="AF69" s="1">
        <f t="shared" si="15"/>
        <v>1</v>
      </c>
      <c r="AG69" s="111">
        <v>266</v>
      </c>
      <c r="AH69" s="26">
        <v>137</v>
      </c>
      <c r="AI69" s="34">
        <v>1</v>
      </c>
      <c r="AJ69" s="26">
        <v>254.2</v>
      </c>
      <c r="AK69" s="7">
        <v>1</v>
      </c>
      <c r="AL69" s="34">
        <v>0</v>
      </c>
      <c r="AM69" s="26">
        <v>9.5</v>
      </c>
      <c r="AN69" s="34">
        <v>0</v>
      </c>
      <c r="AO69" s="2">
        <v>1</v>
      </c>
      <c r="AP69" s="165">
        <v>1</v>
      </c>
    </row>
    <row r="70" spans="1:42" x14ac:dyDescent="0.2">
      <c r="A70" s="65">
        <v>83</v>
      </c>
      <c r="B70" s="208">
        <v>2016</v>
      </c>
      <c r="C70" s="5">
        <v>0</v>
      </c>
      <c r="D70" s="7">
        <v>0</v>
      </c>
      <c r="E70" s="1">
        <v>1</v>
      </c>
      <c r="F70" s="1">
        <v>4</v>
      </c>
      <c r="G70" s="7">
        <v>71</v>
      </c>
      <c r="H70" s="7">
        <v>0</v>
      </c>
      <c r="I70" s="2">
        <v>1</v>
      </c>
      <c r="J70" s="41">
        <f t="shared" si="12"/>
        <v>2</v>
      </c>
      <c r="K70" s="18">
        <v>0</v>
      </c>
      <c r="L70" s="11">
        <v>0</v>
      </c>
      <c r="M70" s="132">
        <f t="shared" si="13"/>
        <v>1</v>
      </c>
      <c r="N70" s="16">
        <v>1</v>
      </c>
      <c r="O70" s="7">
        <v>0</v>
      </c>
      <c r="P70" s="34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34">
        <v>0</v>
      </c>
      <c r="X70" s="27">
        <v>1.86</v>
      </c>
      <c r="Y70" s="1">
        <v>1.86</v>
      </c>
      <c r="Z70" s="94">
        <v>1.24</v>
      </c>
      <c r="AA70" s="1">
        <f t="shared" si="8"/>
        <v>1</v>
      </c>
      <c r="AB70" s="1">
        <f t="shared" si="9"/>
        <v>0</v>
      </c>
      <c r="AC70" s="5">
        <f t="shared" si="10"/>
        <v>0</v>
      </c>
      <c r="AD70" s="5">
        <f t="shared" si="11"/>
        <v>1</v>
      </c>
      <c r="AE70" s="1">
        <f t="shared" si="14"/>
        <v>1</v>
      </c>
      <c r="AF70" s="1" t="b">
        <f t="shared" si="15"/>
        <v>0</v>
      </c>
      <c r="AG70" s="111">
        <v>303</v>
      </c>
      <c r="AH70" s="26">
        <v>163</v>
      </c>
      <c r="AI70" s="34">
        <v>0</v>
      </c>
      <c r="AJ70" s="26">
        <v>112.4</v>
      </c>
      <c r="AK70" s="7">
        <v>1</v>
      </c>
      <c r="AL70" s="34">
        <v>0</v>
      </c>
      <c r="AM70" s="26">
        <v>12.2</v>
      </c>
      <c r="AN70" s="34">
        <v>1</v>
      </c>
      <c r="AO70" s="2">
        <v>1</v>
      </c>
      <c r="AP70" s="165">
        <v>0</v>
      </c>
    </row>
    <row r="71" spans="1:42" x14ac:dyDescent="0.2">
      <c r="A71" s="65">
        <v>84</v>
      </c>
      <c r="B71" s="208">
        <v>2016</v>
      </c>
      <c r="C71" s="5">
        <v>0</v>
      </c>
      <c r="D71" s="7">
        <v>0</v>
      </c>
      <c r="E71" s="1">
        <v>7</v>
      </c>
      <c r="F71" s="1">
        <v>8</v>
      </c>
      <c r="G71" s="7">
        <v>28</v>
      </c>
      <c r="H71" s="7">
        <v>1</v>
      </c>
      <c r="I71" s="2">
        <v>6</v>
      </c>
      <c r="J71" s="41">
        <f t="shared" si="12"/>
        <v>2</v>
      </c>
      <c r="K71" s="18">
        <v>0</v>
      </c>
      <c r="L71" s="11">
        <v>0</v>
      </c>
      <c r="M71" s="132">
        <f t="shared" si="13"/>
        <v>1</v>
      </c>
      <c r="N71" s="16">
        <v>1</v>
      </c>
      <c r="O71" s="7">
        <v>0</v>
      </c>
      <c r="P71" s="34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34">
        <v>0</v>
      </c>
      <c r="X71" s="27">
        <v>3.14</v>
      </c>
      <c r="Y71" s="1">
        <v>3.63</v>
      </c>
      <c r="Z71" s="94">
        <v>3.06</v>
      </c>
      <c r="AA71" s="1">
        <f t="shared" si="8"/>
        <v>0</v>
      </c>
      <c r="AB71" s="1">
        <f t="shared" si="9"/>
        <v>1</v>
      </c>
      <c r="AC71" s="5">
        <f t="shared" si="10"/>
        <v>1</v>
      </c>
      <c r="AD71" s="5">
        <f t="shared" si="11"/>
        <v>0</v>
      </c>
      <c r="AE71" s="1">
        <f t="shared" si="14"/>
        <v>1</v>
      </c>
      <c r="AF71" s="1" t="b">
        <f t="shared" si="15"/>
        <v>0</v>
      </c>
      <c r="AG71" s="111">
        <v>328</v>
      </c>
      <c r="AH71" s="26">
        <v>104</v>
      </c>
      <c r="AI71" s="34">
        <v>1</v>
      </c>
      <c r="AJ71" s="26">
        <v>16.8</v>
      </c>
      <c r="AK71" s="7">
        <v>0</v>
      </c>
      <c r="AL71" s="34" t="s">
        <v>18</v>
      </c>
      <c r="AM71" s="26">
        <v>6.8</v>
      </c>
      <c r="AN71" s="34">
        <v>0</v>
      </c>
      <c r="AO71" s="2">
        <v>1</v>
      </c>
      <c r="AP71" s="165">
        <v>1</v>
      </c>
    </row>
    <row r="72" spans="1:42" x14ac:dyDescent="0.2">
      <c r="A72" s="65">
        <v>85</v>
      </c>
      <c r="B72" s="208">
        <v>2016</v>
      </c>
      <c r="C72" s="5">
        <v>0</v>
      </c>
      <c r="D72" s="7">
        <v>0</v>
      </c>
      <c r="E72" s="1">
        <v>2</v>
      </c>
      <c r="F72" s="1">
        <v>7</v>
      </c>
      <c r="G72" s="7">
        <v>34</v>
      </c>
      <c r="H72" s="7">
        <v>0</v>
      </c>
      <c r="I72" s="2">
        <v>1</v>
      </c>
      <c r="J72" s="41">
        <f t="shared" si="12"/>
        <v>1</v>
      </c>
      <c r="K72" s="18">
        <v>0</v>
      </c>
      <c r="L72" s="11">
        <v>0</v>
      </c>
      <c r="M72" s="132">
        <f t="shared" si="13"/>
        <v>1</v>
      </c>
      <c r="N72" s="16">
        <v>0</v>
      </c>
      <c r="O72" s="7">
        <v>0</v>
      </c>
      <c r="P72" s="34">
        <v>0</v>
      </c>
      <c r="Q72" s="7">
        <v>0</v>
      </c>
      <c r="R72" s="7">
        <v>0</v>
      </c>
      <c r="S72" s="7">
        <v>0</v>
      </c>
      <c r="T72" s="7">
        <v>1</v>
      </c>
      <c r="U72" s="7">
        <v>0</v>
      </c>
      <c r="V72" s="7">
        <v>0</v>
      </c>
      <c r="W72" s="34">
        <v>0</v>
      </c>
      <c r="X72" s="27">
        <v>1.85</v>
      </c>
      <c r="Y72" s="1">
        <v>2.56</v>
      </c>
      <c r="Z72" s="94">
        <v>1.51</v>
      </c>
      <c r="AA72" s="1">
        <f t="shared" si="8"/>
        <v>1</v>
      </c>
      <c r="AB72" s="1">
        <f t="shared" si="9"/>
        <v>1</v>
      </c>
      <c r="AC72" s="5">
        <f t="shared" si="10"/>
        <v>0</v>
      </c>
      <c r="AD72" s="5">
        <f t="shared" si="11"/>
        <v>0</v>
      </c>
      <c r="AE72" s="1">
        <f t="shared" si="14"/>
        <v>2</v>
      </c>
      <c r="AF72" s="1" t="b">
        <f t="shared" si="15"/>
        <v>0</v>
      </c>
      <c r="AG72" s="111">
        <v>250</v>
      </c>
      <c r="AH72" s="26">
        <v>212</v>
      </c>
      <c r="AI72" s="34">
        <v>0</v>
      </c>
      <c r="AJ72" s="26">
        <v>1.5</v>
      </c>
      <c r="AK72" s="7">
        <v>0</v>
      </c>
      <c r="AL72" s="34">
        <v>0</v>
      </c>
      <c r="AM72" s="26">
        <v>12.3</v>
      </c>
      <c r="AN72" s="34">
        <v>1</v>
      </c>
      <c r="AO72" s="2">
        <v>0</v>
      </c>
      <c r="AP72" s="165">
        <v>0</v>
      </c>
    </row>
    <row r="73" spans="1:42" x14ac:dyDescent="0.2">
      <c r="A73" s="65">
        <v>87</v>
      </c>
      <c r="B73" s="208">
        <v>2016</v>
      </c>
      <c r="C73" s="5">
        <v>0</v>
      </c>
      <c r="D73" s="7">
        <v>0</v>
      </c>
      <c r="E73" s="1">
        <v>5</v>
      </c>
      <c r="F73" s="1">
        <v>12</v>
      </c>
      <c r="G73" s="7">
        <v>19</v>
      </c>
      <c r="H73" s="7">
        <v>1</v>
      </c>
      <c r="I73" s="2">
        <v>4</v>
      </c>
      <c r="J73" s="41">
        <f t="shared" si="12"/>
        <v>4</v>
      </c>
      <c r="K73" s="18">
        <v>1</v>
      </c>
      <c r="L73" s="11">
        <v>0</v>
      </c>
      <c r="M73" s="132">
        <f t="shared" si="13"/>
        <v>1</v>
      </c>
      <c r="N73" s="16">
        <v>1</v>
      </c>
      <c r="O73" s="7">
        <v>1</v>
      </c>
      <c r="P73" s="34">
        <v>1</v>
      </c>
      <c r="Q73" s="7">
        <v>0</v>
      </c>
      <c r="R73" s="7">
        <v>0</v>
      </c>
      <c r="S73" s="7">
        <v>0</v>
      </c>
      <c r="T73" s="7">
        <v>0</v>
      </c>
      <c r="U73" s="7">
        <v>1</v>
      </c>
      <c r="V73" s="7">
        <v>0</v>
      </c>
      <c r="W73" s="34">
        <v>0</v>
      </c>
      <c r="X73" s="27">
        <v>1.47</v>
      </c>
      <c r="Y73" s="1">
        <v>2.2999999999999998</v>
      </c>
      <c r="Z73" s="94">
        <v>0.25</v>
      </c>
      <c r="AA73" s="1">
        <f t="shared" si="8"/>
        <v>1</v>
      </c>
      <c r="AB73" s="1">
        <f t="shared" si="9"/>
        <v>1</v>
      </c>
      <c r="AC73" s="5">
        <f t="shared" si="10"/>
        <v>0</v>
      </c>
      <c r="AD73" s="5">
        <f t="shared" si="11"/>
        <v>0</v>
      </c>
      <c r="AE73" s="1">
        <f t="shared" si="14"/>
        <v>2</v>
      </c>
      <c r="AF73" s="1" t="b">
        <f t="shared" si="15"/>
        <v>0</v>
      </c>
      <c r="AG73" s="111">
        <v>509</v>
      </c>
      <c r="AH73" s="26">
        <v>9</v>
      </c>
      <c r="AI73" s="34">
        <v>1</v>
      </c>
      <c r="AJ73" s="26">
        <v>146.69999999999999</v>
      </c>
      <c r="AK73" s="7">
        <v>1</v>
      </c>
      <c r="AL73" s="34" t="s">
        <v>18</v>
      </c>
      <c r="AM73" s="26">
        <v>11.8</v>
      </c>
      <c r="AN73" s="34">
        <v>1</v>
      </c>
      <c r="AO73" s="2" t="s">
        <v>18</v>
      </c>
      <c r="AP73" s="165" t="s">
        <v>18</v>
      </c>
    </row>
    <row r="74" spans="1:42" x14ac:dyDescent="0.2">
      <c r="A74" s="65">
        <v>88</v>
      </c>
      <c r="B74" s="208">
        <v>2016</v>
      </c>
      <c r="C74" s="5">
        <v>0</v>
      </c>
      <c r="D74" s="7">
        <v>0</v>
      </c>
      <c r="E74" s="1">
        <v>2</v>
      </c>
      <c r="F74" s="1">
        <v>9</v>
      </c>
      <c r="G74" s="7">
        <v>18</v>
      </c>
      <c r="H74" s="7">
        <v>1</v>
      </c>
      <c r="I74" s="2">
        <v>1</v>
      </c>
      <c r="J74" s="41">
        <f t="shared" si="12"/>
        <v>1</v>
      </c>
      <c r="K74" s="18">
        <v>0</v>
      </c>
      <c r="L74" s="11">
        <v>0</v>
      </c>
      <c r="M74" s="132">
        <f t="shared" si="13"/>
        <v>1</v>
      </c>
      <c r="N74" s="16">
        <v>0</v>
      </c>
      <c r="O74" s="7">
        <v>0</v>
      </c>
      <c r="P74" s="34">
        <v>0</v>
      </c>
      <c r="Q74" s="7">
        <v>0</v>
      </c>
      <c r="R74" s="7">
        <v>0</v>
      </c>
      <c r="S74" s="7">
        <v>0</v>
      </c>
      <c r="T74" s="7">
        <v>1</v>
      </c>
      <c r="U74" s="7">
        <v>0</v>
      </c>
      <c r="V74" s="7">
        <v>0</v>
      </c>
      <c r="W74" s="34">
        <v>0</v>
      </c>
      <c r="X74" s="27">
        <v>6.29</v>
      </c>
      <c r="Y74" s="1">
        <v>7.25</v>
      </c>
      <c r="Z74" s="94">
        <v>6.29</v>
      </c>
      <c r="AA74" s="1">
        <f t="shared" si="8"/>
        <v>0</v>
      </c>
      <c r="AB74" s="1">
        <f t="shared" si="9"/>
        <v>1</v>
      </c>
      <c r="AC74" s="5">
        <f t="shared" si="10"/>
        <v>1</v>
      </c>
      <c r="AD74" s="5">
        <f t="shared" si="11"/>
        <v>0</v>
      </c>
      <c r="AE74" s="1">
        <f t="shared" si="14"/>
        <v>1</v>
      </c>
      <c r="AF74" s="1" t="b">
        <f t="shared" si="15"/>
        <v>0</v>
      </c>
      <c r="AG74" s="111">
        <v>208</v>
      </c>
      <c r="AH74" s="26">
        <v>231</v>
      </c>
      <c r="AI74" s="34">
        <v>0</v>
      </c>
      <c r="AJ74" s="26"/>
      <c r="AK74" s="7" t="s">
        <v>18</v>
      </c>
      <c r="AL74" s="34">
        <v>0</v>
      </c>
      <c r="AM74" s="26">
        <v>8.6999999999999993</v>
      </c>
      <c r="AN74" s="34">
        <v>0</v>
      </c>
      <c r="AO74" s="2">
        <v>1</v>
      </c>
      <c r="AP74" s="165">
        <v>1</v>
      </c>
    </row>
    <row r="75" spans="1:42" x14ac:dyDescent="0.2">
      <c r="A75" s="65">
        <v>89</v>
      </c>
      <c r="B75" s="208">
        <v>2016</v>
      </c>
      <c r="C75" s="5">
        <v>0</v>
      </c>
      <c r="D75" s="7">
        <v>0</v>
      </c>
      <c r="E75" s="1">
        <v>11</v>
      </c>
      <c r="F75" s="1">
        <v>17</v>
      </c>
      <c r="G75" s="7">
        <v>74</v>
      </c>
      <c r="H75" s="7">
        <v>0</v>
      </c>
      <c r="I75" s="2">
        <v>3</v>
      </c>
      <c r="J75" s="41">
        <f t="shared" si="12"/>
        <v>0</v>
      </c>
      <c r="K75" s="18">
        <v>0</v>
      </c>
      <c r="L75" s="11">
        <v>0</v>
      </c>
      <c r="M75" s="132">
        <f t="shared" si="13"/>
        <v>0</v>
      </c>
      <c r="N75" s="16">
        <v>0</v>
      </c>
      <c r="O75" s="7">
        <v>0</v>
      </c>
      <c r="P75" s="34">
        <v>0</v>
      </c>
      <c r="Q75" s="7">
        <v>0</v>
      </c>
      <c r="R75" s="7">
        <v>0</v>
      </c>
      <c r="S75" s="7">
        <v>0</v>
      </c>
      <c r="T75" s="7">
        <v>1</v>
      </c>
      <c r="U75" s="7">
        <v>0</v>
      </c>
      <c r="V75" s="7">
        <v>0</v>
      </c>
      <c r="W75" s="34">
        <v>0</v>
      </c>
      <c r="X75" s="27">
        <v>0.92</v>
      </c>
      <c r="Y75" s="1">
        <v>1.1399999999999999</v>
      </c>
      <c r="Z75" s="94">
        <v>0.92</v>
      </c>
      <c r="AA75" s="1">
        <f t="shared" si="8"/>
        <v>0</v>
      </c>
      <c r="AB75" s="1">
        <f t="shared" si="9"/>
        <v>0</v>
      </c>
      <c r="AC75" s="5">
        <f t="shared" si="10"/>
        <v>0</v>
      </c>
      <c r="AD75" s="5">
        <f t="shared" si="11"/>
        <v>0</v>
      </c>
      <c r="AE75" s="1">
        <f t="shared" si="14"/>
        <v>2</v>
      </c>
      <c r="AF75" s="1">
        <f t="shared" si="15"/>
        <v>0</v>
      </c>
      <c r="AG75" s="111">
        <v>180</v>
      </c>
      <c r="AH75" s="26">
        <v>347</v>
      </c>
      <c r="AI75" s="34">
        <v>0</v>
      </c>
      <c r="AJ75" s="26">
        <v>90</v>
      </c>
      <c r="AK75" s="7">
        <v>0</v>
      </c>
      <c r="AL75" s="34">
        <v>0</v>
      </c>
      <c r="AM75" s="26">
        <v>9.1999999999999993</v>
      </c>
      <c r="AN75" s="34">
        <v>0</v>
      </c>
      <c r="AO75" s="2">
        <v>1</v>
      </c>
      <c r="AP75" s="165">
        <v>0</v>
      </c>
    </row>
    <row r="76" spans="1:42" x14ac:dyDescent="0.2">
      <c r="A76" s="65">
        <v>90</v>
      </c>
      <c r="B76" s="208">
        <v>2016</v>
      </c>
      <c r="C76" s="5">
        <v>0</v>
      </c>
      <c r="D76" s="7">
        <v>0</v>
      </c>
      <c r="E76" s="1">
        <v>8</v>
      </c>
      <c r="F76" s="1">
        <v>27</v>
      </c>
      <c r="G76" s="7">
        <v>35</v>
      </c>
      <c r="H76" s="7">
        <v>1</v>
      </c>
      <c r="I76" s="2">
        <v>0</v>
      </c>
      <c r="J76" s="41">
        <f t="shared" si="12"/>
        <v>2</v>
      </c>
      <c r="K76" s="18">
        <v>0</v>
      </c>
      <c r="L76" s="11">
        <v>0</v>
      </c>
      <c r="M76" s="132">
        <f t="shared" si="13"/>
        <v>1</v>
      </c>
      <c r="N76" s="16">
        <v>1</v>
      </c>
      <c r="O76" s="7">
        <v>1</v>
      </c>
      <c r="P76" s="34">
        <v>0</v>
      </c>
      <c r="Q76" s="7">
        <v>0</v>
      </c>
      <c r="R76" s="7">
        <v>0</v>
      </c>
      <c r="S76" s="7">
        <v>0</v>
      </c>
      <c r="T76" s="7">
        <v>1</v>
      </c>
      <c r="U76" s="7">
        <v>0</v>
      </c>
      <c r="V76" s="7">
        <v>0</v>
      </c>
      <c r="W76" s="34">
        <v>0</v>
      </c>
      <c r="X76" s="27">
        <v>12.25</v>
      </c>
      <c r="Y76" s="1">
        <v>13.7</v>
      </c>
      <c r="Z76" s="94">
        <v>4.8099999999999996</v>
      </c>
      <c r="AA76" s="1">
        <f t="shared" si="8"/>
        <v>1</v>
      </c>
      <c r="AB76" s="1">
        <f t="shared" si="9"/>
        <v>1</v>
      </c>
      <c r="AC76" s="5">
        <f t="shared" si="10"/>
        <v>0</v>
      </c>
      <c r="AD76" s="5">
        <f t="shared" si="11"/>
        <v>0</v>
      </c>
      <c r="AE76" s="1">
        <f t="shared" si="14"/>
        <v>2</v>
      </c>
      <c r="AF76" s="1" t="b">
        <f t="shared" si="15"/>
        <v>0</v>
      </c>
      <c r="AG76" s="111">
        <v>1650</v>
      </c>
      <c r="AH76" s="26">
        <v>341</v>
      </c>
      <c r="AI76" s="34">
        <v>0</v>
      </c>
      <c r="AJ76" s="26">
        <v>343.8</v>
      </c>
      <c r="AK76" s="7">
        <v>1</v>
      </c>
      <c r="AL76" s="34">
        <v>1</v>
      </c>
      <c r="AM76" s="26">
        <v>23.8</v>
      </c>
      <c r="AN76" s="34">
        <v>1</v>
      </c>
      <c r="AO76" s="2">
        <v>1</v>
      </c>
      <c r="AP76" s="165">
        <v>1</v>
      </c>
    </row>
    <row r="77" spans="1:42" x14ac:dyDescent="0.2">
      <c r="A77" s="65">
        <v>91</v>
      </c>
      <c r="B77" s="208">
        <v>2016</v>
      </c>
      <c r="C77" s="5">
        <v>0</v>
      </c>
      <c r="D77" s="7">
        <v>0</v>
      </c>
      <c r="E77" s="1">
        <v>4</v>
      </c>
      <c r="F77" s="1">
        <v>3</v>
      </c>
      <c r="G77" s="7">
        <v>63</v>
      </c>
      <c r="H77" s="7">
        <v>1</v>
      </c>
      <c r="I77" s="2">
        <v>0</v>
      </c>
      <c r="J77" s="41">
        <f t="shared" si="12"/>
        <v>2</v>
      </c>
      <c r="K77" s="18">
        <v>0</v>
      </c>
      <c r="L77" s="11">
        <v>0</v>
      </c>
      <c r="M77" s="132">
        <f t="shared" si="13"/>
        <v>1</v>
      </c>
      <c r="N77" s="16">
        <v>1</v>
      </c>
      <c r="O77" s="7">
        <v>0</v>
      </c>
      <c r="P77" s="34">
        <v>0</v>
      </c>
      <c r="Q77" s="7">
        <v>1</v>
      </c>
      <c r="R77" s="7">
        <v>0</v>
      </c>
      <c r="S77" s="7">
        <v>0</v>
      </c>
      <c r="T77" s="7">
        <v>1</v>
      </c>
      <c r="U77" s="7">
        <v>0</v>
      </c>
      <c r="V77" s="7">
        <v>0</v>
      </c>
      <c r="W77" s="34">
        <v>0</v>
      </c>
      <c r="X77" s="27">
        <v>8.5</v>
      </c>
      <c r="Y77" s="1">
        <v>8.5</v>
      </c>
      <c r="Z77" s="94">
        <v>4.07</v>
      </c>
      <c r="AA77" s="1">
        <f t="shared" si="8"/>
        <v>1</v>
      </c>
      <c r="AB77" s="1">
        <f t="shared" si="9"/>
        <v>0</v>
      </c>
      <c r="AC77" s="5">
        <f t="shared" si="10"/>
        <v>0</v>
      </c>
      <c r="AD77" s="5">
        <f t="shared" si="11"/>
        <v>1</v>
      </c>
      <c r="AE77" s="1">
        <f t="shared" si="14"/>
        <v>1</v>
      </c>
      <c r="AF77" s="1" t="b">
        <f t="shared" si="15"/>
        <v>0</v>
      </c>
      <c r="AG77" s="111">
        <v>359</v>
      </c>
      <c r="AH77" s="26">
        <v>741</v>
      </c>
      <c r="AI77" s="34">
        <v>0</v>
      </c>
      <c r="AJ77" s="26">
        <v>0.6</v>
      </c>
      <c r="AK77" s="7">
        <v>0</v>
      </c>
      <c r="AL77" s="34">
        <v>0</v>
      </c>
      <c r="AM77" s="26">
        <v>21.9</v>
      </c>
      <c r="AN77" s="34">
        <v>1</v>
      </c>
      <c r="AO77" s="2">
        <v>1</v>
      </c>
      <c r="AP77" s="165">
        <v>1</v>
      </c>
    </row>
    <row r="78" spans="1:42" x14ac:dyDescent="0.2">
      <c r="A78" s="65">
        <v>92</v>
      </c>
      <c r="B78" s="208">
        <v>2016</v>
      </c>
      <c r="C78" s="5">
        <v>0</v>
      </c>
      <c r="D78" s="7">
        <v>0</v>
      </c>
      <c r="E78" s="1">
        <v>5</v>
      </c>
      <c r="F78" s="1">
        <v>1</v>
      </c>
      <c r="G78" s="7">
        <v>82</v>
      </c>
      <c r="H78" s="7">
        <v>1</v>
      </c>
      <c r="I78" s="2">
        <v>0</v>
      </c>
      <c r="J78" s="41">
        <f t="shared" si="12"/>
        <v>1</v>
      </c>
      <c r="K78" s="18">
        <v>0</v>
      </c>
      <c r="L78" s="11">
        <v>0</v>
      </c>
      <c r="M78" s="132">
        <f t="shared" si="13"/>
        <v>0</v>
      </c>
      <c r="N78" s="16">
        <v>1</v>
      </c>
      <c r="O78" s="7">
        <v>1</v>
      </c>
      <c r="P78" s="34">
        <v>1</v>
      </c>
      <c r="Q78" s="7">
        <v>0</v>
      </c>
      <c r="R78" s="7">
        <v>0</v>
      </c>
      <c r="S78" s="7">
        <v>0</v>
      </c>
      <c r="T78" s="7">
        <v>1</v>
      </c>
      <c r="U78" s="7">
        <v>0</v>
      </c>
      <c r="V78" s="7">
        <v>0</v>
      </c>
      <c r="W78" s="34">
        <v>0</v>
      </c>
      <c r="X78" s="27">
        <v>1.01</v>
      </c>
      <c r="Y78" s="1">
        <v>1.47</v>
      </c>
      <c r="Z78" s="94">
        <v>1.01</v>
      </c>
      <c r="AA78" s="1">
        <f t="shared" si="8"/>
        <v>0</v>
      </c>
      <c r="AB78" s="1">
        <f t="shared" si="9"/>
        <v>1</v>
      </c>
      <c r="AC78" s="5">
        <f t="shared" si="10"/>
        <v>0</v>
      </c>
      <c r="AD78" s="5">
        <f t="shared" si="11"/>
        <v>-1</v>
      </c>
      <c r="AE78" s="1">
        <f t="shared" si="14"/>
        <v>1</v>
      </c>
      <c r="AF78" s="1">
        <f t="shared" si="15"/>
        <v>1</v>
      </c>
      <c r="AG78" s="111">
        <v>566</v>
      </c>
      <c r="AH78" s="26">
        <v>126</v>
      </c>
      <c r="AI78" s="34">
        <v>1</v>
      </c>
      <c r="AJ78" s="26">
        <v>148.30000000000001</v>
      </c>
      <c r="AK78" s="7">
        <v>1</v>
      </c>
      <c r="AL78" s="34">
        <v>0</v>
      </c>
      <c r="AM78" s="26">
        <v>23.4</v>
      </c>
      <c r="AN78" s="34">
        <v>1</v>
      </c>
      <c r="AO78" s="2" t="s">
        <v>18</v>
      </c>
      <c r="AP78" s="165" t="s">
        <v>18</v>
      </c>
    </row>
    <row r="79" spans="1:42" x14ac:dyDescent="0.2">
      <c r="A79" s="65">
        <v>93</v>
      </c>
      <c r="B79" s="208">
        <v>2016</v>
      </c>
      <c r="C79" s="5">
        <v>0</v>
      </c>
      <c r="D79" s="7">
        <v>0</v>
      </c>
      <c r="E79" s="1">
        <v>10</v>
      </c>
      <c r="F79" s="1">
        <v>0</v>
      </c>
      <c r="G79" s="7">
        <v>47</v>
      </c>
      <c r="H79" s="7">
        <v>0</v>
      </c>
      <c r="I79" s="2">
        <v>6</v>
      </c>
      <c r="J79" s="41">
        <f t="shared" si="12"/>
        <v>2</v>
      </c>
      <c r="K79" s="18">
        <v>1</v>
      </c>
      <c r="L79" s="11">
        <v>0</v>
      </c>
      <c r="M79" s="132">
        <f t="shared" si="13"/>
        <v>0</v>
      </c>
      <c r="N79" s="16">
        <v>0</v>
      </c>
      <c r="O79" s="7">
        <v>0</v>
      </c>
      <c r="P79" s="34">
        <v>0</v>
      </c>
      <c r="Q79" s="7">
        <v>1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34">
        <v>0</v>
      </c>
      <c r="X79" s="27">
        <v>1.1499999999999999</v>
      </c>
      <c r="Y79" s="1">
        <v>1.1499999999999999</v>
      </c>
      <c r="Z79" s="94">
        <v>1.1499999999999999</v>
      </c>
      <c r="AA79" s="1">
        <f t="shared" si="8"/>
        <v>0</v>
      </c>
      <c r="AB79" s="1">
        <f t="shared" si="9"/>
        <v>0</v>
      </c>
      <c r="AC79" s="5">
        <f t="shared" si="10"/>
        <v>0</v>
      </c>
      <c r="AD79" s="5">
        <f t="shared" si="11"/>
        <v>0</v>
      </c>
      <c r="AE79" s="1">
        <f t="shared" si="14"/>
        <v>2</v>
      </c>
      <c r="AF79" s="1">
        <f t="shared" si="15"/>
        <v>0</v>
      </c>
      <c r="AG79" s="111">
        <v>173</v>
      </c>
      <c r="AH79" s="26">
        <v>118</v>
      </c>
      <c r="AI79" s="34">
        <v>1</v>
      </c>
      <c r="AJ79" s="26">
        <v>0.5</v>
      </c>
      <c r="AK79" s="7">
        <v>0</v>
      </c>
      <c r="AL79" s="34" t="s">
        <v>18</v>
      </c>
      <c r="AM79" s="26">
        <v>4.5999999999999996</v>
      </c>
      <c r="AN79" s="34">
        <v>0</v>
      </c>
      <c r="AO79" s="2" t="s">
        <v>18</v>
      </c>
      <c r="AP79" s="165" t="s">
        <v>18</v>
      </c>
    </row>
    <row r="80" spans="1:42" x14ac:dyDescent="0.2">
      <c r="A80" s="65">
        <v>94</v>
      </c>
      <c r="B80" s="208">
        <v>2016</v>
      </c>
      <c r="C80" s="5">
        <v>0</v>
      </c>
      <c r="D80" s="7">
        <v>0</v>
      </c>
      <c r="E80" s="1">
        <v>2</v>
      </c>
      <c r="F80" s="1">
        <v>3</v>
      </c>
      <c r="G80" s="7">
        <v>21</v>
      </c>
      <c r="H80" s="7">
        <v>1</v>
      </c>
      <c r="I80" s="2">
        <v>1</v>
      </c>
      <c r="J80" s="41">
        <f t="shared" si="12"/>
        <v>1</v>
      </c>
      <c r="K80" s="18">
        <v>0</v>
      </c>
      <c r="L80" s="11">
        <v>0</v>
      </c>
      <c r="M80" s="132">
        <f t="shared" si="13"/>
        <v>1</v>
      </c>
      <c r="N80" s="16">
        <v>0</v>
      </c>
      <c r="O80" s="7">
        <v>0</v>
      </c>
      <c r="P80" s="34">
        <v>0</v>
      </c>
      <c r="Q80" s="7">
        <v>0</v>
      </c>
      <c r="R80" s="7">
        <v>0</v>
      </c>
      <c r="S80" s="7">
        <v>1</v>
      </c>
      <c r="T80" s="7">
        <v>1</v>
      </c>
      <c r="U80" s="7">
        <v>0</v>
      </c>
      <c r="V80" s="7">
        <v>0</v>
      </c>
      <c r="W80" s="34">
        <v>0</v>
      </c>
      <c r="X80" s="27">
        <v>2.85</v>
      </c>
      <c r="Y80" s="1">
        <v>2.85</v>
      </c>
      <c r="Z80" s="94">
        <v>1.92</v>
      </c>
      <c r="AA80" s="1">
        <f t="shared" si="8"/>
        <v>1</v>
      </c>
      <c r="AB80" s="1">
        <f t="shared" si="9"/>
        <v>0</v>
      </c>
      <c r="AC80" s="5">
        <f t="shared" si="10"/>
        <v>0</v>
      </c>
      <c r="AD80" s="5">
        <f t="shared" si="11"/>
        <v>1</v>
      </c>
      <c r="AE80" s="1">
        <f t="shared" si="14"/>
        <v>1</v>
      </c>
      <c r="AF80" s="1" t="b">
        <f t="shared" si="15"/>
        <v>0</v>
      </c>
      <c r="AG80" s="111">
        <v>192</v>
      </c>
      <c r="AH80" s="26">
        <v>167</v>
      </c>
      <c r="AI80" s="34">
        <v>0</v>
      </c>
      <c r="AJ80" s="26">
        <v>22.4</v>
      </c>
      <c r="AK80" s="7">
        <v>0</v>
      </c>
      <c r="AL80" s="34" t="s">
        <v>18</v>
      </c>
      <c r="AM80" s="26">
        <v>8.4</v>
      </c>
      <c r="AN80" s="34">
        <v>0</v>
      </c>
      <c r="AO80" s="2">
        <v>1</v>
      </c>
      <c r="AP80" s="165">
        <v>0</v>
      </c>
    </row>
    <row r="81" spans="1:42" x14ac:dyDescent="0.2">
      <c r="A81" s="65">
        <v>95</v>
      </c>
      <c r="B81" s="208">
        <v>2016</v>
      </c>
      <c r="C81" s="5">
        <v>0</v>
      </c>
      <c r="D81" s="7">
        <v>1</v>
      </c>
      <c r="E81" s="1">
        <v>3</v>
      </c>
      <c r="F81" s="1">
        <v>5</v>
      </c>
      <c r="G81" s="7">
        <v>28</v>
      </c>
      <c r="H81" s="7">
        <v>1</v>
      </c>
      <c r="I81" s="2">
        <v>4</v>
      </c>
      <c r="J81" s="41">
        <f t="shared" si="12"/>
        <v>0</v>
      </c>
      <c r="K81" s="18">
        <v>0</v>
      </c>
      <c r="L81" s="11">
        <v>0</v>
      </c>
      <c r="M81" s="132">
        <f t="shared" si="13"/>
        <v>0</v>
      </c>
      <c r="N81" s="16">
        <v>0</v>
      </c>
      <c r="O81" s="7">
        <v>0</v>
      </c>
      <c r="P81" s="34">
        <v>0</v>
      </c>
      <c r="Q81" s="7">
        <v>0</v>
      </c>
      <c r="R81" s="7">
        <v>0</v>
      </c>
      <c r="S81" s="7">
        <v>0</v>
      </c>
      <c r="T81" s="7">
        <v>1</v>
      </c>
      <c r="U81" s="7">
        <v>0</v>
      </c>
      <c r="V81" s="7">
        <v>0</v>
      </c>
      <c r="W81" s="34">
        <v>0</v>
      </c>
      <c r="X81" s="27">
        <v>0.87</v>
      </c>
      <c r="Y81" s="1">
        <v>0.87</v>
      </c>
      <c r="Z81" s="94">
        <v>0.87</v>
      </c>
      <c r="AA81" s="1">
        <f t="shared" si="8"/>
        <v>0</v>
      </c>
      <c r="AB81" s="1">
        <f t="shared" si="9"/>
        <v>0</v>
      </c>
      <c r="AC81" s="5">
        <f t="shared" si="10"/>
        <v>0</v>
      </c>
      <c r="AD81" s="5">
        <f t="shared" si="11"/>
        <v>0</v>
      </c>
      <c r="AE81" s="1">
        <f t="shared" si="14"/>
        <v>2</v>
      </c>
      <c r="AF81" s="1">
        <f t="shared" si="15"/>
        <v>0</v>
      </c>
      <c r="AG81" s="111">
        <v>132</v>
      </c>
      <c r="AH81" s="26">
        <v>297</v>
      </c>
      <c r="AI81" s="34">
        <v>0</v>
      </c>
      <c r="AJ81" s="26">
        <v>0.6</v>
      </c>
      <c r="AK81" s="7">
        <v>0</v>
      </c>
      <c r="AL81" s="34" t="s">
        <v>18</v>
      </c>
      <c r="AM81" s="26">
        <v>8.5</v>
      </c>
      <c r="AN81" s="34">
        <v>0</v>
      </c>
      <c r="AO81" s="2">
        <v>0</v>
      </c>
      <c r="AP81" s="165">
        <v>0</v>
      </c>
    </row>
    <row r="82" spans="1:42" x14ac:dyDescent="0.2">
      <c r="A82" s="65">
        <v>96</v>
      </c>
      <c r="B82" s="208">
        <v>2016</v>
      </c>
      <c r="C82" s="5">
        <v>0</v>
      </c>
      <c r="D82" s="7">
        <v>0</v>
      </c>
      <c r="E82" s="1">
        <v>2</v>
      </c>
      <c r="F82" s="1">
        <v>5</v>
      </c>
      <c r="G82" s="7">
        <v>67</v>
      </c>
      <c r="H82" s="7">
        <v>1</v>
      </c>
      <c r="I82" s="2">
        <v>2</v>
      </c>
      <c r="J82" s="41">
        <f t="shared" si="12"/>
        <v>1</v>
      </c>
      <c r="K82" s="18">
        <v>0</v>
      </c>
      <c r="L82" s="11">
        <v>0</v>
      </c>
      <c r="M82" s="132">
        <f t="shared" si="13"/>
        <v>1</v>
      </c>
      <c r="N82" s="16">
        <v>0</v>
      </c>
      <c r="O82" s="7">
        <v>0</v>
      </c>
      <c r="P82" s="34">
        <v>1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34">
        <v>0</v>
      </c>
      <c r="X82" s="27">
        <v>2.38</v>
      </c>
      <c r="Y82" s="1">
        <v>2.38</v>
      </c>
      <c r="Z82" s="94">
        <v>2.0099999999999998</v>
      </c>
      <c r="AA82" s="1">
        <f t="shared" si="8"/>
        <v>1</v>
      </c>
      <c r="AB82" s="1">
        <f t="shared" si="9"/>
        <v>0</v>
      </c>
      <c r="AC82" s="5">
        <f t="shared" si="10"/>
        <v>0</v>
      </c>
      <c r="AD82" s="5">
        <f t="shared" si="11"/>
        <v>1</v>
      </c>
      <c r="AE82" s="1">
        <f t="shared" si="14"/>
        <v>1</v>
      </c>
      <c r="AF82" s="1" t="b">
        <f t="shared" si="15"/>
        <v>0</v>
      </c>
      <c r="AG82" s="111">
        <v>207</v>
      </c>
      <c r="AH82" s="26">
        <v>199</v>
      </c>
      <c r="AI82" s="34">
        <v>0</v>
      </c>
      <c r="AJ82" s="26"/>
      <c r="AK82" s="7" t="s">
        <v>18</v>
      </c>
      <c r="AL82" s="34" t="s">
        <v>18</v>
      </c>
      <c r="AM82" s="26">
        <v>7.8</v>
      </c>
      <c r="AN82" s="34">
        <v>0</v>
      </c>
      <c r="AO82" s="2" t="s">
        <v>18</v>
      </c>
      <c r="AP82" s="165" t="s">
        <v>18</v>
      </c>
    </row>
    <row r="83" spans="1:42" x14ac:dyDescent="0.2">
      <c r="A83" s="65">
        <v>97</v>
      </c>
      <c r="B83" s="208">
        <v>2016</v>
      </c>
      <c r="C83" s="5">
        <v>0</v>
      </c>
      <c r="D83" s="7">
        <v>0</v>
      </c>
      <c r="E83" s="1">
        <v>1</v>
      </c>
      <c r="F83" s="1">
        <v>3</v>
      </c>
      <c r="G83" s="7">
        <v>26</v>
      </c>
      <c r="H83" s="7">
        <v>0</v>
      </c>
      <c r="I83" s="2">
        <v>1</v>
      </c>
      <c r="J83" s="41">
        <f t="shared" si="12"/>
        <v>2</v>
      </c>
      <c r="K83" s="18">
        <v>0</v>
      </c>
      <c r="L83" s="11">
        <v>0</v>
      </c>
      <c r="M83" s="132">
        <f t="shared" si="13"/>
        <v>1</v>
      </c>
      <c r="N83" s="16">
        <v>1</v>
      </c>
      <c r="O83" s="7">
        <v>0</v>
      </c>
      <c r="P83" s="34">
        <v>0</v>
      </c>
      <c r="Q83" s="7">
        <v>0</v>
      </c>
      <c r="R83" s="7">
        <v>0</v>
      </c>
      <c r="S83" s="7">
        <v>0</v>
      </c>
      <c r="T83" s="7">
        <v>1</v>
      </c>
      <c r="U83" s="7">
        <v>0</v>
      </c>
      <c r="V83" s="7">
        <v>0</v>
      </c>
      <c r="W83" s="34">
        <v>0</v>
      </c>
      <c r="X83" s="27">
        <v>1.82</v>
      </c>
      <c r="Y83" s="1">
        <v>1.82</v>
      </c>
      <c r="Z83" s="94">
        <v>0.85</v>
      </c>
      <c r="AA83" s="1">
        <f t="shared" si="8"/>
        <v>1</v>
      </c>
      <c r="AB83" s="1">
        <f t="shared" si="9"/>
        <v>0</v>
      </c>
      <c r="AC83" s="5">
        <f t="shared" si="10"/>
        <v>0</v>
      </c>
      <c r="AD83" s="5">
        <f t="shared" si="11"/>
        <v>1</v>
      </c>
      <c r="AE83" s="1">
        <f t="shared" si="14"/>
        <v>1</v>
      </c>
      <c r="AF83" s="1" t="b">
        <f t="shared" si="15"/>
        <v>0</v>
      </c>
      <c r="AG83" s="111">
        <v>422</v>
      </c>
      <c r="AH83" s="26">
        <v>305</v>
      </c>
      <c r="AI83" s="34">
        <v>0</v>
      </c>
      <c r="AJ83" s="26">
        <v>4.9000000000000004</v>
      </c>
      <c r="AK83" s="7">
        <v>0</v>
      </c>
      <c r="AL83" s="34">
        <v>1</v>
      </c>
      <c r="AM83" s="26">
        <v>21</v>
      </c>
      <c r="AN83" s="34">
        <v>1</v>
      </c>
      <c r="AO83" s="2">
        <v>1</v>
      </c>
      <c r="AP83" s="165">
        <v>1</v>
      </c>
    </row>
    <row r="84" spans="1:42" x14ac:dyDescent="0.2">
      <c r="A84" s="65">
        <v>98</v>
      </c>
      <c r="B84" s="208">
        <v>2016</v>
      </c>
      <c r="C84" s="5">
        <v>0</v>
      </c>
      <c r="D84" s="7">
        <v>0</v>
      </c>
      <c r="E84" s="1">
        <v>8</v>
      </c>
      <c r="F84" s="1">
        <v>13</v>
      </c>
      <c r="G84" s="7">
        <v>70</v>
      </c>
      <c r="H84" s="7">
        <v>0</v>
      </c>
      <c r="I84" s="2">
        <v>2</v>
      </c>
      <c r="J84" s="41">
        <f t="shared" si="12"/>
        <v>2</v>
      </c>
      <c r="K84" s="18">
        <v>0</v>
      </c>
      <c r="L84" s="11">
        <v>0</v>
      </c>
      <c r="M84" s="132">
        <f t="shared" si="13"/>
        <v>1</v>
      </c>
      <c r="N84" s="16">
        <v>1</v>
      </c>
      <c r="O84" s="7">
        <v>0</v>
      </c>
      <c r="P84" s="34">
        <v>0</v>
      </c>
      <c r="Q84" s="7">
        <v>0</v>
      </c>
      <c r="R84" s="7">
        <v>0</v>
      </c>
      <c r="S84" s="7">
        <v>0</v>
      </c>
      <c r="T84" s="7">
        <v>1</v>
      </c>
      <c r="U84" s="7">
        <v>1</v>
      </c>
      <c r="V84" s="7">
        <v>0</v>
      </c>
      <c r="W84" s="34">
        <v>0</v>
      </c>
      <c r="X84" s="27">
        <v>3.43</v>
      </c>
      <c r="Y84" s="1">
        <v>3.43</v>
      </c>
      <c r="Z84" s="94">
        <v>1.0900000000000001</v>
      </c>
      <c r="AA84" s="1">
        <f t="shared" si="8"/>
        <v>1</v>
      </c>
      <c r="AB84" s="1">
        <f t="shared" si="9"/>
        <v>0</v>
      </c>
      <c r="AC84" s="5">
        <f t="shared" si="10"/>
        <v>0</v>
      </c>
      <c r="AD84" s="5">
        <f t="shared" si="11"/>
        <v>1</v>
      </c>
      <c r="AE84" s="1">
        <f t="shared" si="14"/>
        <v>1</v>
      </c>
      <c r="AF84" s="1" t="b">
        <f t="shared" si="15"/>
        <v>0</v>
      </c>
      <c r="AG84" s="111">
        <v>427</v>
      </c>
      <c r="AH84" s="26">
        <v>152</v>
      </c>
      <c r="AI84" s="34">
        <v>0</v>
      </c>
      <c r="AJ84" s="26">
        <v>17.3</v>
      </c>
      <c r="AK84" s="7">
        <v>0</v>
      </c>
      <c r="AL84" s="34" t="s">
        <v>18</v>
      </c>
      <c r="AM84" s="26">
        <v>12.1</v>
      </c>
      <c r="AN84" s="34">
        <v>1</v>
      </c>
      <c r="AO84" s="2">
        <v>1</v>
      </c>
      <c r="AP84" s="165">
        <v>0</v>
      </c>
    </row>
    <row r="85" spans="1:42" x14ac:dyDescent="0.2">
      <c r="A85" s="65">
        <v>99</v>
      </c>
      <c r="B85" s="208">
        <v>2016</v>
      </c>
      <c r="C85" s="5">
        <v>0</v>
      </c>
      <c r="D85" s="7">
        <v>0</v>
      </c>
      <c r="E85" s="1">
        <v>1</v>
      </c>
      <c r="F85" s="1">
        <v>7</v>
      </c>
      <c r="G85" s="7">
        <v>43</v>
      </c>
      <c r="H85" s="7">
        <v>0</v>
      </c>
      <c r="I85" s="2">
        <v>0</v>
      </c>
      <c r="J85" s="41">
        <f t="shared" si="12"/>
        <v>1</v>
      </c>
      <c r="K85" s="18">
        <v>0</v>
      </c>
      <c r="L85" s="11">
        <v>0</v>
      </c>
      <c r="M85" s="132">
        <f t="shared" si="13"/>
        <v>0</v>
      </c>
      <c r="N85" s="16">
        <v>1</v>
      </c>
      <c r="O85" s="7">
        <v>0</v>
      </c>
      <c r="P85" s="34">
        <v>0</v>
      </c>
      <c r="Q85" s="7">
        <v>1</v>
      </c>
      <c r="R85" s="7">
        <v>0</v>
      </c>
      <c r="S85" s="7">
        <v>0</v>
      </c>
      <c r="T85" s="7">
        <v>0</v>
      </c>
      <c r="U85" s="7">
        <v>1</v>
      </c>
      <c r="V85" s="7">
        <v>0</v>
      </c>
      <c r="W85" s="34">
        <v>0</v>
      </c>
      <c r="X85" s="27">
        <v>0.48</v>
      </c>
      <c r="Y85" s="1">
        <v>0.62</v>
      </c>
      <c r="Z85" s="94">
        <v>0.33</v>
      </c>
      <c r="AA85" s="1">
        <f t="shared" si="8"/>
        <v>0</v>
      </c>
      <c r="AB85" s="1">
        <f t="shared" si="9"/>
        <v>0</v>
      </c>
      <c r="AC85" s="5">
        <f t="shared" si="10"/>
        <v>0</v>
      </c>
      <c r="AD85" s="5">
        <f t="shared" si="11"/>
        <v>0</v>
      </c>
      <c r="AE85" s="1">
        <f t="shared" si="14"/>
        <v>2</v>
      </c>
      <c r="AF85" s="1">
        <f t="shared" si="15"/>
        <v>0</v>
      </c>
      <c r="AG85" s="111">
        <v>519</v>
      </c>
      <c r="AH85" s="26">
        <v>41</v>
      </c>
      <c r="AI85" s="34">
        <v>1</v>
      </c>
      <c r="AJ85" s="26">
        <v>118.2</v>
      </c>
      <c r="AK85" s="7">
        <v>1</v>
      </c>
      <c r="AL85" s="34" t="s">
        <v>18</v>
      </c>
      <c r="AM85" s="26">
        <v>1.8</v>
      </c>
      <c r="AN85" s="34">
        <v>0</v>
      </c>
      <c r="AO85" s="2">
        <v>1</v>
      </c>
      <c r="AP85" s="165">
        <v>0</v>
      </c>
    </row>
    <row r="86" spans="1:42" x14ac:dyDescent="0.2">
      <c r="A86" s="65">
        <v>100</v>
      </c>
      <c r="B86" s="208">
        <v>2016</v>
      </c>
      <c r="C86" s="5">
        <v>0</v>
      </c>
      <c r="D86" s="7">
        <v>1</v>
      </c>
      <c r="E86" s="1">
        <v>3</v>
      </c>
      <c r="F86" s="1">
        <v>370</v>
      </c>
      <c r="G86" s="7">
        <v>60</v>
      </c>
      <c r="H86" s="7">
        <v>0</v>
      </c>
      <c r="I86" s="2">
        <v>4</v>
      </c>
      <c r="J86" s="41">
        <f t="shared" si="12"/>
        <v>1</v>
      </c>
      <c r="K86" s="18">
        <v>0</v>
      </c>
      <c r="L86" s="11">
        <v>0</v>
      </c>
      <c r="M86" s="132">
        <f t="shared" si="13"/>
        <v>1</v>
      </c>
      <c r="N86" s="16">
        <v>0</v>
      </c>
      <c r="O86" s="7">
        <v>0</v>
      </c>
      <c r="P86" s="34">
        <v>0</v>
      </c>
      <c r="Q86" s="7">
        <v>0</v>
      </c>
      <c r="R86" s="7">
        <v>0</v>
      </c>
      <c r="S86" s="7">
        <v>0</v>
      </c>
      <c r="T86" s="7">
        <v>1</v>
      </c>
      <c r="U86" s="7">
        <v>0</v>
      </c>
      <c r="V86" s="7">
        <v>0</v>
      </c>
      <c r="W86" s="34">
        <v>0</v>
      </c>
      <c r="X86" s="27">
        <v>1.53</v>
      </c>
      <c r="Y86" s="1">
        <v>1.53</v>
      </c>
      <c r="Z86" s="94">
        <v>0.99</v>
      </c>
      <c r="AA86" s="1">
        <f t="shared" si="8"/>
        <v>1</v>
      </c>
      <c r="AB86" s="1">
        <f t="shared" si="9"/>
        <v>0</v>
      </c>
      <c r="AC86" s="5">
        <f t="shared" si="10"/>
        <v>0</v>
      </c>
      <c r="AD86" s="5">
        <f t="shared" si="11"/>
        <v>1</v>
      </c>
      <c r="AE86" s="1">
        <f t="shared" si="14"/>
        <v>1</v>
      </c>
      <c r="AF86" s="1" t="b">
        <f t="shared" si="15"/>
        <v>0</v>
      </c>
      <c r="AG86" s="111">
        <v>293</v>
      </c>
      <c r="AH86" s="26">
        <v>94</v>
      </c>
      <c r="AI86" s="34">
        <v>1</v>
      </c>
      <c r="AJ86" s="26">
        <v>1.2</v>
      </c>
      <c r="AK86" s="7">
        <v>0</v>
      </c>
      <c r="AL86" s="34">
        <v>0</v>
      </c>
      <c r="AM86" s="26">
        <v>3.3</v>
      </c>
      <c r="AN86" s="34">
        <v>0</v>
      </c>
      <c r="AO86" s="2">
        <v>0</v>
      </c>
      <c r="AP86" s="165">
        <v>0</v>
      </c>
    </row>
    <row r="87" spans="1:42" x14ac:dyDescent="0.2">
      <c r="A87" s="65">
        <v>101</v>
      </c>
      <c r="B87" s="208">
        <v>2016</v>
      </c>
      <c r="C87" s="5">
        <v>0</v>
      </c>
      <c r="D87" s="7">
        <v>0</v>
      </c>
      <c r="E87" s="1">
        <v>4</v>
      </c>
      <c r="F87" s="1">
        <v>17</v>
      </c>
      <c r="G87" s="7">
        <v>51</v>
      </c>
      <c r="H87" s="7">
        <v>0</v>
      </c>
      <c r="I87" s="2">
        <v>0</v>
      </c>
      <c r="J87" s="41">
        <f t="shared" si="12"/>
        <v>1</v>
      </c>
      <c r="K87" s="18">
        <v>0</v>
      </c>
      <c r="L87" s="11">
        <v>0</v>
      </c>
      <c r="M87" s="132">
        <f t="shared" si="13"/>
        <v>1</v>
      </c>
      <c r="N87" s="16">
        <v>0</v>
      </c>
      <c r="O87" s="7">
        <v>0</v>
      </c>
      <c r="P87" s="34">
        <v>0</v>
      </c>
      <c r="Q87" s="7">
        <v>0</v>
      </c>
      <c r="R87" s="7">
        <v>0</v>
      </c>
      <c r="S87" s="7">
        <v>1</v>
      </c>
      <c r="T87" s="7">
        <v>0</v>
      </c>
      <c r="U87" s="7">
        <v>0</v>
      </c>
      <c r="V87" s="7">
        <v>0</v>
      </c>
      <c r="W87" s="34">
        <v>0</v>
      </c>
      <c r="X87" s="27">
        <v>6.29</v>
      </c>
      <c r="Y87" s="1">
        <v>6.65</v>
      </c>
      <c r="Z87" s="94">
        <v>1.33</v>
      </c>
      <c r="AA87" s="1">
        <f t="shared" si="8"/>
        <v>1</v>
      </c>
      <c r="AB87" s="1">
        <f t="shared" si="9"/>
        <v>1</v>
      </c>
      <c r="AC87" s="5">
        <f t="shared" si="10"/>
        <v>0</v>
      </c>
      <c r="AD87" s="5">
        <f t="shared" si="11"/>
        <v>0</v>
      </c>
      <c r="AE87" s="1">
        <f t="shared" si="14"/>
        <v>2</v>
      </c>
      <c r="AF87" s="1" t="b">
        <f t="shared" si="15"/>
        <v>0</v>
      </c>
      <c r="AG87" s="111">
        <v>300</v>
      </c>
      <c r="AH87" s="26">
        <v>297</v>
      </c>
      <c r="AI87" s="34">
        <v>0</v>
      </c>
      <c r="AJ87" s="26"/>
      <c r="AK87" s="7" t="s">
        <v>18</v>
      </c>
      <c r="AL87" s="34">
        <v>0</v>
      </c>
      <c r="AM87" s="26">
        <v>14.5</v>
      </c>
      <c r="AN87" s="34">
        <v>1</v>
      </c>
      <c r="AO87" s="2">
        <v>1</v>
      </c>
      <c r="AP87" s="165">
        <v>1</v>
      </c>
    </row>
    <row r="88" spans="1:42" x14ac:dyDescent="0.2">
      <c r="A88" s="65">
        <v>102</v>
      </c>
      <c r="B88" s="208">
        <v>2017</v>
      </c>
      <c r="C88" s="5">
        <v>0</v>
      </c>
      <c r="D88" s="7">
        <v>0</v>
      </c>
      <c r="E88" s="1">
        <v>8</v>
      </c>
      <c r="F88" s="1">
        <v>39</v>
      </c>
      <c r="G88" s="7">
        <v>78</v>
      </c>
      <c r="H88" s="7">
        <v>0</v>
      </c>
      <c r="I88" s="2">
        <v>0</v>
      </c>
      <c r="J88" s="41">
        <f t="shared" si="12"/>
        <v>1</v>
      </c>
      <c r="K88" s="18">
        <v>0</v>
      </c>
      <c r="L88" s="11">
        <v>0</v>
      </c>
      <c r="M88" s="132">
        <f t="shared" si="13"/>
        <v>1</v>
      </c>
      <c r="N88" s="16">
        <v>0</v>
      </c>
      <c r="O88" s="7">
        <v>1</v>
      </c>
      <c r="P88" s="34">
        <v>1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34">
        <v>0</v>
      </c>
      <c r="X88" s="27">
        <v>2.2200000000000002</v>
      </c>
      <c r="Y88" s="1">
        <v>2.2200000000000002</v>
      </c>
      <c r="Z88" s="94">
        <v>2.2200000000000002</v>
      </c>
      <c r="AA88" s="1">
        <f t="shared" si="8"/>
        <v>0</v>
      </c>
      <c r="AB88" s="1">
        <f t="shared" si="9"/>
        <v>0</v>
      </c>
      <c r="AC88" s="5">
        <f t="shared" si="10"/>
        <v>1</v>
      </c>
      <c r="AD88" s="5">
        <f t="shared" si="11"/>
        <v>1</v>
      </c>
      <c r="AE88" s="31">
        <f t="shared" si="14"/>
        <v>0</v>
      </c>
      <c r="AF88" s="1" t="b">
        <f t="shared" si="15"/>
        <v>0</v>
      </c>
      <c r="AG88" s="111">
        <v>236</v>
      </c>
      <c r="AH88" s="26">
        <v>346</v>
      </c>
      <c r="AI88" s="34">
        <v>0</v>
      </c>
      <c r="AJ88" s="26">
        <v>84.6</v>
      </c>
      <c r="AK88" s="7">
        <v>0</v>
      </c>
      <c r="AL88" s="34">
        <v>0</v>
      </c>
      <c r="AM88" s="26">
        <v>31.5</v>
      </c>
      <c r="AN88" s="34">
        <v>1</v>
      </c>
      <c r="AO88" s="2">
        <v>1</v>
      </c>
      <c r="AP88" s="165">
        <v>1</v>
      </c>
    </row>
    <row r="89" spans="1:42" x14ac:dyDescent="0.2">
      <c r="A89" s="65">
        <v>103</v>
      </c>
      <c r="B89" s="208">
        <v>2017</v>
      </c>
      <c r="C89" s="5">
        <v>0</v>
      </c>
      <c r="D89" s="7">
        <v>0</v>
      </c>
      <c r="E89" s="1">
        <v>11</v>
      </c>
      <c r="F89" s="1">
        <v>0</v>
      </c>
      <c r="G89" s="7">
        <v>28</v>
      </c>
      <c r="H89" s="7">
        <v>0</v>
      </c>
      <c r="I89" s="2">
        <v>4</v>
      </c>
      <c r="J89" s="41">
        <f t="shared" si="12"/>
        <v>5</v>
      </c>
      <c r="K89" s="18">
        <v>1</v>
      </c>
      <c r="L89" s="11">
        <v>1</v>
      </c>
      <c r="M89" s="132">
        <f t="shared" si="13"/>
        <v>0</v>
      </c>
      <c r="N89" s="16">
        <v>1</v>
      </c>
      <c r="O89" s="7">
        <v>0</v>
      </c>
      <c r="P89" s="34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34">
        <v>0</v>
      </c>
      <c r="X89" s="27">
        <v>0.93</v>
      </c>
      <c r="Y89" s="1">
        <v>0.93</v>
      </c>
      <c r="Z89" s="94">
        <v>0.93</v>
      </c>
      <c r="AA89" s="1">
        <f t="shared" si="8"/>
        <v>0</v>
      </c>
      <c r="AB89" s="1">
        <f t="shared" si="9"/>
        <v>0</v>
      </c>
      <c r="AC89" s="5">
        <f t="shared" si="10"/>
        <v>0</v>
      </c>
      <c r="AD89" s="5">
        <f t="shared" si="11"/>
        <v>0</v>
      </c>
      <c r="AE89" s="1">
        <f t="shared" si="14"/>
        <v>2</v>
      </c>
      <c r="AF89" s="1">
        <f t="shared" si="15"/>
        <v>0</v>
      </c>
      <c r="AG89" s="111">
        <v>396</v>
      </c>
      <c r="AH89" s="26">
        <v>44</v>
      </c>
      <c r="AI89" s="34">
        <v>1</v>
      </c>
      <c r="AJ89" s="26">
        <v>106.9</v>
      </c>
      <c r="AK89" s="7">
        <v>1</v>
      </c>
      <c r="AL89" s="34" t="s">
        <v>18</v>
      </c>
      <c r="AM89" s="26">
        <v>2.5</v>
      </c>
      <c r="AN89" s="34">
        <v>0</v>
      </c>
      <c r="AO89" s="2">
        <v>1</v>
      </c>
      <c r="AP89" s="165">
        <v>1</v>
      </c>
    </row>
    <row r="90" spans="1:42" x14ac:dyDescent="0.2">
      <c r="A90" s="65">
        <v>104</v>
      </c>
      <c r="B90" s="208">
        <v>2017</v>
      </c>
      <c r="C90" s="5">
        <v>0</v>
      </c>
      <c r="D90" s="7">
        <v>0</v>
      </c>
      <c r="E90" s="1">
        <v>11</v>
      </c>
      <c r="F90" s="1">
        <v>0</v>
      </c>
      <c r="G90" s="7">
        <v>66</v>
      </c>
      <c r="H90" s="7">
        <v>0</v>
      </c>
      <c r="I90" s="2">
        <v>3</v>
      </c>
      <c r="J90" s="41">
        <f t="shared" si="12"/>
        <v>0</v>
      </c>
      <c r="K90" s="18">
        <v>0</v>
      </c>
      <c r="L90" s="11">
        <v>0</v>
      </c>
      <c r="M90" s="132">
        <f t="shared" si="13"/>
        <v>0</v>
      </c>
      <c r="N90" s="16">
        <v>0</v>
      </c>
      <c r="O90" s="7">
        <v>0</v>
      </c>
      <c r="P90" s="34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34">
        <v>0</v>
      </c>
      <c r="X90" s="27">
        <v>0.68</v>
      </c>
      <c r="Y90" s="1">
        <v>0.9</v>
      </c>
      <c r="Z90" s="94">
        <v>0.68</v>
      </c>
      <c r="AA90" s="1">
        <f t="shared" si="8"/>
        <v>0</v>
      </c>
      <c r="AB90" s="1">
        <f t="shared" si="9"/>
        <v>0</v>
      </c>
      <c r="AC90" s="5">
        <f t="shared" si="10"/>
        <v>0</v>
      </c>
      <c r="AD90" s="5">
        <f t="shared" si="11"/>
        <v>0</v>
      </c>
      <c r="AE90" s="1">
        <f t="shared" si="14"/>
        <v>2</v>
      </c>
      <c r="AF90" s="1">
        <f t="shared" si="15"/>
        <v>0</v>
      </c>
      <c r="AG90" s="111">
        <v>237</v>
      </c>
      <c r="AH90" s="26">
        <v>230</v>
      </c>
      <c r="AI90" s="34">
        <v>0</v>
      </c>
      <c r="AJ90" s="26"/>
      <c r="AK90" s="7" t="s">
        <v>18</v>
      </c>
      <c r="AL90" s="34" t="s">
        <v>18</v>
      </c>
      <c r="AM90" s="26">
        <v>3.9</v>
      </c>
      <c r="AN90" s="34">
        <v>0</v>
      </c>
      <c r="AO90" s="2" t="s">
        <v>18</v>
      </c>
      <c r="AP90" s="165" t="s">
        <v>18</v>
      </c>
    </row>
    <row r="91" spans="1:42" x14ac:dyDescent="0.2">
      <c r="A91" s="65">
        <v>105</v>
      </c>
      <c r="B91" s="208">
        <v>2017</v>
      </c>
      <c r="C91" s="5">
        <v>0</v>
      </c>
      <c r="D91" s="7">
        <v>0</v>
      </c>
      <c r="E91" s="1">
        <v>11</v>
      </c>
      <c r="F91" s="1">
        <v>0</v>
      </c>
      <c r="G91" s="7">
        <v>63</v>
      </c>
      <c r="H91" s="7">
        <v>1</v>
      </c>
      <c r="I91" s="2">
        <v>3</v>
      </c>
      <c r="J91" s="41">
        <f t="shared" si="12"/>
        <v>0</v>
      </c>
      <c r="K91" s="18">
        <v>0</v>
      </c>
      <c r="L91" s="11">
        <v>0</v>
      </c>
      <c r="M91" s="132">
        <f t="shared" si="13"/>
        <v>0</v>
      </c>
      <c r="N91" s="16">
        <v>0</v>
      </c>
      <c r="O91" s="7">
        <v>0</v>
      </c>
      <c r="P91" s="34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34">
        <v>0</v>
      </c>
      <c r="X91" s="27">
        <v>0.62</v>
      </c>
      <c r="Y91" s="1">
        <v>0.67</v>
      </c>
      <c r="Z91" s="94">
        <v>0.56000000000000005</v>
      </c>
      <c r="AA91" s="1">
        <f t="shared" si="8"/>
        <v>0</v>
      </c>
      <c r="AB91" s="1">
        <f t="shared" si="9"/>
        <v>0</v>
      </c>
      <c r="AC91" s="5">
        <f t="shared" si="10"/>
        <v>0</v>
      </c>
      <c r="AD91" s="5">
        <f t="shared" si="11"/>
        <v>0</v>
      </c>
      <c r="AE91" s="1">
        <f t="shared" si="14"/>
        <v>2</v>
      </c>
      <c r="AF91" s="1">
        <f t="shared" si="15"/>
        <v>0</v>
      </c>
      <c r="AG91" s="111">
        <v>295</v>
      </c>
      <c r="AH91" s="26">
        <v>285</v>
      </c>
      <c r="AI91" s="34">
        <v>0</v>
      </c>
      <c r="AJ91" s="26"/>
      <c r="AK91" s="7" t="s">
        <v>18</v>
      </c>
      <c r="AL91" s="34" t="s">
        <v>18</v>
      </c>
      <c r="AM91" s="26">
        <v>8.5</v>
      </c>
      <c r="AN91" s="34">
        <v>0</v>
      </c>
      <c r="AO91" s="2" t="s">
        <v>18</v>
      </c>
      <c r="AP91" s="165" t="s">
        <v>18</v>
      </c>
    </row>
    <row r="92" spans="1:42" x14ac:dyDescent="0.2">
      <c r="A92" s="65">
        <v>106</v>
      </c>
      <c r="B92" s="208">
        <v>2017</v>
      </c>
      <c r="C92" s="5">
        <v>0</v>
      </c>
      <c r="D92" s="7">
        <v>0</v>
      </c>
      <c r="E92" s="1">
        <v>6</v>
      </c>
      <c r="F92" s="1">
        <v>51</v>
      </c>
      <c r="G92" s="7">
        <v>67</v>
      </c>
      <c r="H92" s="7">
        <v>0</v>
      </c>
      <c r="I92" s="2">
        <v>6</v>
      </c>
      <c r="J92" s="41">
        <f t="shared" si="12"/>
        <v>3</v>
      </c>
      <c r="K92" s="18">
        <v>1</v>
      </c>
      <c r="L92" s="11">
        <v>0</v>
      </c>
      <c r="M92" s="132">
        <f t="shared" si="13"/>
        <v>0</v>
      </c>
      <c r="N92" s="16">
        <v>1</v>
      </c>
      <c r="O92" s="7">
        <v>0</v>
      </c>
      <c r="P92" s="34">
        <v>0</v>
      </c>
      <c r="Q92" s="7">
        <v>0</v>
      </c>
      <c r="R92" s="7">
        <v>1</v>
      </c>
      <c r="S92" s="7">
        <v>0</v>
      </c>
      <c r="T92" s="7">
        <v>0</v>
      </c>
      <c r="U92" s="7">
        <v>0</v>
      </c>
      <c r="V92" s="7">
        <v>0</v>
      </c>
      <c r="W92" s="34">
        <v>0</v>
      </c>
      <c r="X92" s="27">
        <v>0.74</v>
      </c>
      <c r="Y92" s="1">
        <v>0.94</v>
      </c>
      <c r="Z92" s="94">
        <v>0.48</v>
      </c>
      <c r="AA92" s="1">
        <f t="shared" si="8"/>
        <v>1</v>
      </c>
      <c r="AB92" s="1">
        <f t="shared" si="9"/>
        <v>0</v>
      </c>
      <c r="AC92" s="5">
        <f t="shared" si="10"/>
        <v>-1</v>
      </c>
      <c r="AD92" s="5">
        <f t="shared" si="11"/>
        <v>0</v>
      </c>
      <c r="AE92" s="1">
        <f t="shared" si="14"/>
        <v>1</v>
      </c>
      <c r="AF92" s="1">
        <f t="shared" si="15"/>
        <v>1</v>
      </c>
      <c r="AG92" s="111">
        <v>960</v>
      </c>
      <c r="AH92" s="26">
        <v>92</v>
      </c>
      <c r="AI92" s="34">
        <v>1</v>
      </c>
      <c r="AJ92" s="26">
        <v>15.2</v>
      </c>
      <c r="AK92" s="7">
        <v>0</v>
      </c>
      <c r="AL92" s="34" t="s">
        <v>18</v>
      </c>
      <c r="AM92" s="26">
        <v>8.3000000000000007</v>
      </c>
      <c r="AN92" s="34">
        <v>0</v>
      </c>
      <c r="AO92" s="2">
        <v>1</v>
      </c>
      <c r="AP92" s="165">
        <v>1</v>
      </c>
    </row>
    <row r="93" spans="1:42" x14ac:dyDescent="0.2">
      <c r="A93" s="65">
        <v>107</v>
      </c>
      <c r="B93" s="208">
        <v>2017</v>
      </c>
      <c r="C93" s="5">
        <v>0</v>
      </c>
      <c r="D93" s="7">
        <v>0</v>
      </c>
      <c r="E93" s="1">
        <v>2</v>
      </c>
      <c r="F93" s="1">
        <v>1</v>
      </c>
      <c r="G93" s="7">
        <v>57</v>
      </c>
      <c r="H93" s="7">
        <v>1</v>
      </c>
      <c r="I93" s="2">
        <v>2</v>
      </c>
      <c r="J93" s="41">
        <f t="shared" si="12"/>
        <v>2</v>
      </c>
      <c r="K93" s="18">
        <v>1</v>
      </c>
      <c r="L93" s="11">
        <v>0</v>
      </c>
      <c r="M93" s="132">
        <f t="shared" si="13"/>
        <v>0</v>
      </c>
      <c r="N93" s="45">
        <v>0</v>
      </c>
      <c r="O93" s="7">
        <v>0</v>
      </c>
      <c r="P93" s="34">
        <v>0</v>
      </c>
      <c r="Q93" s="7">
        <v>0</v>
      </c>
      <c r="R93" s="7">
        <v>1</v>
      </c>
      <c r="S93" s="7">
        <v>0</v>
      </c>
      <c r="T93" s="7">
        <v>0</v>
      </c>
      <c r="U93" s="7">
        <v>0</v>
      </c>
      <c r="V93" s="7">
        <v>0</v>
      </c>
      <c r="W93" s="34">
        <v>0</v>
      </c>
      <c r="X93" s="27">
        <v>0.8</v>
      </c>
      <c r="Y93" s="1">
        <v>0.8</v>
      </c>
      <c r="Z93" s="94">
        <v>0.8</v>
      </c>
      <c r="AA93" s="1">
        <f t="shared" si="8"/>
        <v>0</v>
      </c>
      <c r="AB93" s="1">
        <f t="shared" si="9"/>
        <v>0</v>
      </c>
      <c r="AC93" s="5">
        <f t="shared" si="10"/>
        <v>0</v>
      </c>
      <c r="AD93" s="5">
        <f t="shared" si="11"/>
        <v>0</v>
      </c>
      <c r="AE93" s="1">
        <f t="shared" si="14"/>
        <v>2</v>
      </c>
      <c r="AF93" s="1">
        <f t="shared" si="15"/>
        <v>0</v>
      </c>
      <c r="AG93" s="111"/>
      <c r="AH93" s="26">
        <v>244</v>
      </c>
      <c r="AI93" s="34">
        <v>0</v>
      </c>
      <c r="AJ93" s="26">
        <v>1.2</v>
      </c>
      <c r="AK93" s="7">
        <v>0</v>
      </c>
      <c r="AL93" s="34">
        <v>0</v>
      </c>
      <c r="AM93" s="26">
        <v>6.3</v>
      </c>
      <c r="AN93" s="34">
        <v>0</v>
      </c>
      <c r="AO93" s="2">
        <v>1</v>
      </c>
      <c r="AP93" s="165">
        <v>0</v>
      </c>
    </row>
    <row r="94" spans="1:42" x14ac:dyDescent="0.2">
      <c r="A94" s="65">
        <v>108</v>
      </c>
      <c r="B94" s="208">
        <v>2017</v>
      </c>
      <c r="C94" s="5">
        <v>0</v>
      </c>
      <c r="D94" s="7">
        <v>0</v>
      </c>
      <c r="E94" s="1">
        <v>2</v>
      </c>
      <c r="F94" s="1">
        <v>14</v>
      </c>
      <c r="G94" s="7">
        <v>49</v>
      </c>
      <c r="H94" s="7">
        <v>1</v>
      </c>
      <c r="I94" s="2">
        <v>3</v>
      </c>
      <c r="J94" s="41">
        <f t="shared" si="12"/>
        <v>4</v>
      </c>
      <c r="K94" s="18">
        <v>1</v>
      </c>
      <c r="L94" s="11">
        <v>1</v>
      </c>
      <c r="M94" s="132">
        <f t="shared" si="13"/>
        <v>0</v>
      </c>
      <c r="N94" s="16">
        <v>0</v>
      </c>
      <c r="O94" s="7">
        <v>0</v>
      </c>
      <c r="P94" s="34">
        <v>0</v>
      </c>
      <c r="Q94" s="7">
        <v>1</v>
      </c>
      <c r="R94" s="7">
        <v>1</v>
      </c>
      <c r="S94" s="7">
        <v>0</v>
      </c>
      <c r="T94" s="7">
        <v>0</v>
      </c>
      <c r="U94" s="7">
        <v>0</v>
      </c>
      <c r="V94" s="7">
        <v>0</v>
      </c>
      <c r="W94" s="34">
        <v>0</v>
      </c>
      <c r="X94" s="27">
        <v>0.88</v>
      </c>
      <c r="Y94" s="1">
        <v>0.88</v>
      </c>
      <c r="Z94" s="94">
        <v>0.54</v>
      </c>
      <c r="AA94" s="1">
        <f t="shared" si="8"/>
        <v>1</v>
      </c>
      <c r="AB94" s="1">
        <f t="shared" si="9"/>
        <v>0</v>
      </c>
      <c r="AC94" s="5">
        <f t="shared" si="10"/>
        <v>-1</v>
      </c>
      <c r="AD94" s="5">
        <f t="shared" si="11"/>
        <v>0</v>
      </c>
      <c r="AE94" s="1">
        <f t="shared" si="14"/>
        <v>1</v>
      </c>
      <c r="AF94" s="1">
        <f t="shared" si="15"/>
        <v>1</v>
      </c>
      <c r="AG94" s="111">
        <v>197</v>
      </c>
      <c r="AH94" s="26">
        <v>157</v>
      </c>
      <c r="AI94" s="34">
        <v>0</v>
      </c>
      <c r="AJ94" s="26">
        <v>344</v>
      </c>
      <c r="AK94" s="7">
        <v>1</v>
      </c>
      <c r="AL94" s="34">
        <v>1</v>
      </c>
      <c r="AM94" s="26">
        <v>5.2</v>
      </c>
      <c r="AN94" s="34">
        <v>0</v>
      </c>
      <c r="AO94" s="2">
        <v>1</v>
      </c>
      <c r="AP94" s="165">
        <v>1</v>
      </c>
    </row>
    <row r="95" spans="1:42" x14ac:dyDescent="0.2">
      <c r="A95" s="65">
        <v>109</v>
      </c>
      <c r="B95" s="208">
        <v>2017</v>
      </c>
      <c r="C95" s="5">
        <v>0</v>
      </c>
      <c r="D95" s="7">
        <v>0</v>
      </c>
      <c r="E95" s="1">
        <v>4</v>
      </c>
      <c r="F95" s="1">
        <v>16</v>
      </c>
      <c r="G95" s="7">
        <v>58</v>
      </c>
      <c r="H95" s="7">
        <v>1</v>
      </c>
      <c r="I95" s="2">
        <v>3</v>
      </c>
      <c r="J95" s="41">
        <f t="shared" si="12"/>
        <v>2</v>
      </c>
      <c r="K95" s="18">
        <v>1</v>
      </c>
      <c r="L95" s="11">
        <v>0</v>
      </c>
      <c r="M95" s="132">
        <f t="shared" si="13"/>
        <v>0</v>
      </c>
      <c r="N95" s="16">
        <v>0</v>
      </c>
      <c r="O95" s="7">
        <v>0</v>
      </c>
      <c r="P95" s="34">
        <v>0</v>
      </c>
      <c r="Q95" s="7">
        <v>0</v>
      </c>
      <c r="R95" s="7">
        <v>0</v>
      </c>
      <c r="S95" s="7">
        <v>0</v>
      </c>
      <c r="T95" s="7">
        <v>0</v>
      </c>
      <c r="U95" s="7">
        <v>1</v>
      </c>
      <c r="V95" s="7">
        <v>0</v>
      </c>
      <c r="W95" s="34">
        <v>0</v>
      </c>
      <c r="X95" s="27">
        <v>0.69</v>
      </c>
      <c r="Y95" s="1">
        <v>0.69</v>
      </c>
      <c r="Z95" s="94">
        <v>0.28999999999999998</v>
      </c>
      <c r="AA95" s="1">
        <f t="shared" si="8"/>
        <v>1</v>
      </c>
      <c r="AB95" s="1">
        <f t="shared" si="9"/>
        <v>0</v>
      </c>
      <c r="AC95" s="5">
        <f t="shared" si="10"/>
        <v>-1</v>
      </c>
      <c r="AD95" s="5">
        <f t="shared" si="11"/>
        <v>0</v>
      </c>
      <c r="AE95" s="1">
        <f t="shared" si="14"/>
        <v>1</v>
      </c>
      <c r="AF95" s="1">
        <f t="shared" si="15"/>
        <v>1</v>
      </c>
      <c r="AG95" s="111">
        <v>261</v>
      </c>
      <c r="AH95" s="26">
        <v>448</v>
      </c>
      <c r="AI95" s="34">
        <v>0</v>
      </c>
      <c r="AJ95" s="26">
        <v>335.8</v>
      </c>
      <c r="AK95" s="7">
        <v>1</v>
      </c>
      <c r="AL95" s="34" t="s">
        <v>18</v>
      </c>
      <c r="AM95" s="26">
        <v>22.6</v>
      </c>
      <c r="AN95" s="34">
        <v>1</v>
      </c>
      <c r="AO95" s="2" t="s">
        <v>18</v>
      </c>
      <c r="AP95" s="165" t="s">
        <v>18</v>
      </c>
    </row>
    <row r="96" spans="1:42" x14ac:dyDescent="0.2">
      <c r="A96" s="65">
        <v>110</v>
      </c>
      <c r="B96" s="208">
        <v>2017</v>
      </c>
      <c r="C96" s="5">
        <v>0</v>
      </c>
      <c r="D96" s="7">
        <v>0</v>
      </c>
      <c r="E96" s="1">
        <v>8</v>
      </c>
      <c r="F96" s="1">
        <v>7</v>
      </c>
      <c r="G96" s="7">
        <v>33</v>
      </c>
      <c r="H96" s="7">
        <v>0</v>
      </c>
      <c r="I96" s="2">
        <v>1</v>
      </c>
      <c r="J96" s="41">
        <f t="shared" si="12"/>
        <v>2</v>
      </c>
      <c r="K96" s="18">
        <v>0</v>
      </c>
      <c r="L96" s="11">
        <v>0</v>
      </c>
      <c r="M96" s="132">
        <f t="shared" si="13"/>
        <v>1</v>
      </c>
      <c r="N96" s="16">
        <v>1</v>
      </c>
      <c r="O96" s="7">
        <v>0</v>
      </c>
      <c r="P96" s="34">
        <v>0</v>
      </c>
      <c r="Q96" s="7">
        <v>1</v>
      </c>
      <c r="R96" s="7">
        <v>1</v>
      </c>
      <c r="S96" s="7">
        <v>0</v>
      </c>
      <c r="T96" s="7">
        <v>1</v>
      </c>
      <c r="U96" s="7">
        <v>0</v>
      </c>
      <c r="V96" s="7">
        <v>0</v>
      </c>
      <c r="W96" s="34">
        <v>0</v>
      </c>
      <c r="X96" s="27">
        <v>3.77</v>
      </c>
      <c r="Y96" s="1">
        <v>10.77</v>
      </c>
      <c r="Z96" s="94">
        <v>2.29</v>
      </c>
      <c r="AA96" s="1">
        <f t="shared" si="8"/>
        <v>1</v>
      </c>
      <c r="AB96" s="1">
        <f t="shared" si="9"/>
        <v>1</v>
      </c>
      <c r="AC96" s="5">
        <f t="shared" si="10"/>
        <v>0</v>
      </c>
      <c r="AD96" s="5">
        <f t="shared" si="11"/>
        <v>0</v>
      </c>
      <c r="AE96" s="1">
        <f t="shared" si="14"/>
        <v>2</v>
      </c>
      <c r="AF96" s="1" t="b">
        <f t="shared" si="15"/>
        <v>0</v>
      </c>
      <c r="AG96" s="111">
        <v>374</v>
      </c>
      <c r="AH96" s="26">
        <v>54</v>
      </c>
      <c r="AI96" s="34">
        <v>1</v>
      </c>
      <c r="AJ96" s="26">
        <v>68.400000000000006</v>
      </c>
      <c r="AK96" s="7">
        <v>0</v>
      </c>
      <c r="AL96" s="34" t="s">
        <v>18</v>
      </c>
      <c r="AM96" s="26">
        <v>12</v>
      </c>
      <c r="AN96" s="34">
        <v>1</v>
      </c>
      <c r="AO96" s="2">
        <v>1</v>
      </c>
      <c r="AP96" s="165">
        <v>1</v>
      </c>
    </row>
    <row r="97" spans="1:42" x14ac:dyDescent="0.2">
      <c r="A97" s="65">
        <v>111</v>
      </c>
      <c r="B97" s="208">
        <v>2017</v>
      </c>
      <c r="C97" s="5">
        <v>0</v>
      </c>
      <c r="D97" s="7">
        <v>0</v>
      </c>
      <c r="E97" s="1">
        <v>7</v>
      </c>
      <c r="F97" s="1">
        <v>114</v>
      </c>
      <c r="G97" s="7">
        <v>70</v>
      </c>
      <c r="H97" s="7">
        <v>0</v>
      </c>
      <c r="I97" s="2">
        <v>0</v>
      </c>
      <c r="J97" s="41">
        <f t="shared" si="12"/>
        <v>2</v>
      </c>
      <c r="K97" s="18">
        <v>0</v>
      </c>
      <c r="L97" s="11">
        <v>0</v>
      </c>
      <c r="M97" s="132">
        <f t="shared" si="13"/>
        <v>1</v>
      </c>
      <c r="N97" s="16">
        <v>1</v>
      </c>
      <c r="O97" s="7">
        <v>1</v>
      </c>
      <c r="P97" s="34">
        <v>1</v>
      </c>
      <c r="Q97" s="7">
        <v>0</v>
      </c>
      <c r="R97" s="7">
        <v>0</v>
      </c>
      <c r="S97" s="7">
        <v>0</v>
      </c>
      <c r="T97" s="7">
        <v>1</v>
      </c>
      <c r="U97" s="7">
        <v>1</v>
      </c>
      <c r="V97" s="7">
        <v>0</v>
      </c>
      <c r="W97" s="34">
        <v>0</v>
      </c>
      <c r="X97" s="27">
        <v>6.93</v>
      </c>
      <c r="Y97" s="1">
        <v>6.93</v>
      </c>
      <c r="Z97" s="94">
        <v>6.93</v>
      </c>
      <c r="AA97" s="1">
        <f t="shared" si="8"/>
        <v>0</v>
      </c>
      <c r="AB97" s="1">
        <f t="shared" si="9"/>
        <v>0</v>
      </c>
      <c r="AC97" s="5">
        <f t="shared" si="10"/>
        <v>1</v>
      </c>
      <c r="AD97" s="5">
        <f t="shared" si="11"/>
        <v>1</v>
      </c>
      <c r="AE97" s="31">
        <f t="shared" si="14"/>
        <v>0</v>
      </c>
      <c r="AF97" s="1" t="b">
        <f t="shared" si="15"/>
        <v>0</v>
      </c>
      <c r="AG97" s="111">
        <v>326</v>
      </c>
      <c r="AH97" s="26">
        <v>324</v>
      </c>
      <c r="AI97" s="34">
        <v>0</v>
      </c>
      <c r="AJ97" s="26">
        <v>208.6</v>
      </c>
      <c r="AK97" s="7">
        <v>1</v>
      </c>
      <c r="AL97" s="34">
        <v>0</v>
      </c>
      <c r="AM97" s="26">
        <v>17.7</v>
      </c>
      <c r="AN97" s="34">
        <v>1</v>
      </c>
      <c r="AO97" s="2">
        <v>1</v>
      </c>
      <c r="AP97" s="165">
        <v>1</v>
      </c>
    </row>
    <row r="98" spans="1:42" x14ac:dyDescent="0.2">
      <c r="A98" s="65">
        <v>112</v>
      </c>
      <c r="B98" s="208">
        <v>2017</v>
      </c>
      <c r="C98" s="5">
        <v>0</v>
      </c>
      <c r="D98" s="7">
        <v>0</v>
      </c>
      <c r="E98" s="1">
        <v>8</v>
      </c>
      <c r="F98" s="1">
        <v>3</v>
      </c>
      <c r="G98" s="7">
        <v>58</v>
      </c>
      <c r="H98" s="7">
        <v>0</v>
      </c>
      <c r="I98" s="2">
        <v>1</v>
      </c>
      <c r="J98" s="41">
        <f t="shared" si="12"/>
        <v>1</v>
      </c>
      <c r="K98" s="18">
        <v>0</v>
      </c>
      <c r="L98" s="11">
        <v>0</v>
      </c>
      <c r="M98" s="132">
        <f t="shared" si="13"/>
        <v>1</v>
      </c>
      <c r="N98" s="16">
        <v>0</v>
      </c>
      <c r="O98" s="7">
        <v>0</v>
      </c>
      <c r="P98" s="34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34">
        <v>0</v>
      </c>
      <c r="X98" s="27">
        <v>8.26</v>
      </c>
      <c r="Y98" s="1">
        <v>8.26</v>
      </c>
      <c r="Z98" s="94">
        <v>4.9800000000000004</v>
      </c>
      <c r="AA98" s="1">
        <f t="shared" si="8"/>
        <v>1</v>
      </c>
      <c r="AB98" s="1">
        <f t="shared" si="9"/>
        <v>0</v>
      </c>
      <c r="AC98" s="5">
        <f t="shared" si="10"/>
        <v>0</v>
      </c>
      <c r="AD98" s="5">
        <f t="shared" si="11"/>
        <v>1</v>
      </c>
      <c r="AE98" s="1">
        <f t="shared" si="14"/>
        <v>1</v>
      </c>
      <c r="AF98" s="1" t="b">
        <f t="shared" si="15"/>
        <v>0</v>
      </c>
      <c r="AG98" s="111">
        <v>226</v>
      </c>
      <c r="AH98" s="26">
        <v>232</v>
      </c>
      <c r="AI98" s="34">
        <v>0</v>
      </c>
      <c r="AJ98" s="26">
        <v>50.7</v>
      </c>
      <c r="AK98" s="7">
        <v>0</v>
      </c>
      <c r="AL98" s="34" t="s">
        <v>18</v>
      </c>
      <c r="AM98" s="26">
        <v>9.1999999999999993</v>
      </c>
      <c r="AN98" s="34">
        <v>0</v>
      </c>
      <c r="AO98" s="2">
        <v>1</v>
      </c>
      <c r="AP98" s="165">
        <v>0</v>
      </c>
    </row>
    <row r="99" spans="1:42" x14ac:dyDescent="0.2">
      <c r="A99" s="65">
        <v>113</v>
      </c>
      <c r="B99" s="208">
        <v>2017</v>
      </c>
      <c r="C99" s="5">
        <v>0</v>
      </c>
      <c r="D99" s="7">
        <v>0</v>
      </c>
      <c r="E99" s="1">
        <v>8</v>
      </c>
      <c r="F99" s="1">
        <v>8</v>
      </c>
      <c r="G99" s="7">
        <v>45</v>
      </c>
      <c r="H99" s="7">
        <v>1</v>
      </c>
      <c r="I99" s="2">
        <v>1</v>
      </c>
      <c r="J99" s="41">
        <f t="shared" si="12"/>
        <v>1</v>
      </c>
      <c r="K99" s="18">
        <v>0</v>
      </c>
      <c r="L99" s="11">
        <v>0</v>
      </c>
      <c r="M99" s="132">
        <f t="shared" si="13"/>
        <v>1</v>
      </c>
      <c r="N99" s="16">
        <v>0</v>
      </c>
      <c r="O99" s="7">
        <v>0</v>
      </c>
      <c r="P99" s="34">
        <v>0</v>
      </c>
      <c r="Q99" s="7">
        <v>0</v>
      </c>
      <c r="R99" s="7">
        <v>0</v>
      </c>
      <c r="S99" s="7">
        <v>0</v>
      </c>
      <c r="T99" s="7">
        <v>1</v>
      </c>
      <c r="U99" s="7">
        <v>0</v>
      </c>
      <c r="V99" s="7">
        <v>0</v>
      </c>
      <c r="W99" s="34">
        <v>0</v>
      </c>
      <c r="X99" s="27">
        <v>1.66</v>
      </c>
      <c r="Y99" s="1">
        <v>1.84</v>
      </c>
      <c r="Z99" s="94">
        <v>1.66</v>
      </c>
      <c r="AA99" s="1">
        <f t="shared" si="8"/>
        <v>0</v>
      </c>
      <c r="AB99" s="1">
        <f t="shared" si="9"/>
        <v>0</v>
      </c>
      <c r="AC99" s="5">
        <f t="shared" si="10"/>
        <v>1</v>
      </c>
      <c r="AD99" s="5">
        <f t="shared" si="11"/>
        <v>1</v>
      </c>
      <c r="AE99" s="31">
        <f t="shared" si="14"/>
        <v>0</v>
      </c>
      <c r="AF99" s="1" t="b">
        <f t="shared" si="15"/>
        <v>0</v>
      </c>
      <c r="AG99" s="111">
        <v>179</v>
      </c>
      <c r="AH99" s="26">
        <v>424</v>
      </c>
      <c r="AI99" s="34">
        <v>0</v>
      </c>
      <c r="AJ99" s="26">
        <v>18</v>
      </c>
      <c r="AK99" s="7">
        <v>0</v>
      </c>
      <c r="AL99" s="34" t="s">
        <v>18</v>
      </c>
      <c r="AM99" s="26">
        <v>11.2</v>
      </c>
      <c r="AN99" s="34">
        <v>1</v>
      </c>
      <c r="AO99" s="2">
        <v>1</v>
      </c>
      <c r="AP99" s="165">
        <v>0</v>
      </c>
    </row>
    <row r="100" spans="1:42" x14ac:dyDescent="0.2">
      <c r="A100" s="65">
        <v>114</v>
      </c>
      <c r="B100" s="208">
        <v>2017</v>
      </c>
      <c r="C100" s="5">
        <v>0</v>
      </c>
      <c r="D100" s="7">
        <v>0</v>
      </c>
      <c r="E100" s="1">
        <v>7</v>
      </c>
      <c r="F100" s="1">
        <v>3</v>
      </c>
      <c r="G100" s="7">
        <v>41</v>
      </c>
      <c r="H100" s="7">
        <v>0</v>
      </c>
      <c r="I100" s="2">
        <v>1</v>
      </c>
      <c r="J100" s="41">
        <f t="shared" si="12"/>
        <v>1</v>
      </c>
      <c r="K100" s="18">
        <v>0</v>
      </c>
      <c r="L100" s="11">
        <v>0</v>
      </c>
      <c r="M100" s="132">
        <f t="shared" si="13"/>
        <v>1</v>
      </c>
      <c r="N100" s="16">
        <v>0</v>
      </c>
      <c r="O100" s="7">
        <v>0</v>
      </c>
      <c r="P100" s="34">
        <v>0</v>
      </c>
      <c r="Q100" s="7">
        <v>0</v>
      </c>
      <c r="R100" s="7">
        <v>0</v>
      </c>
      <c r="S100" s="7">
        <v>1</v>
      </c>
      <c r="T100" s="7">
        <v>0</v>
      </c>
      <c r="U100" s="7">
        <v>1</v>
      </c>
      <c r="V100" s="7">
        <v>0</v>
      </c>
      <c r="W100" s="34">
        <v>0</v>
      </c>
      <c r="X100" s="27">
        <v>2.97</v>
      </c>
      <c r="Y100" s="1">
        <v>2.97</v>
      </c>
      <c r="Z100" s="94">
        <v>2.59</v>
      </c>
      <c r="AA100" s="1">
        <f t="shared" si="8"/>
        <v>1</v>
      </c>
      <c r="AB100" s="1">
        <f t="shared" si="9"/>
        <v>0</v>
      </c>
      <c r="AC100" s="5">
        <f t="shared" si="10"/>
        <v>0</v>
      </c>
      <c r="AD100" s="5">
        <f t="shared" si="11"/>
        <v>1</v>
      </c>
      <c r="AE100" s="1">
        <f t="shared" si="14"/>
        <v>1</v>
      </c>
      <c r="AF100" s="1" t="b">
        <f t="shared" si="15"/>
        <v>0</v>
      </c>
      <c r="AG100" s="111">
        <v>208</v>
      </c>
      <c r="AH100" s="26">
        <v>443</v>
      </c>
      <c r="AI100" s="34">
        <v>0</v>
      </c>
      <c r="AJ100" s="26">
        <v>71</v>
      </c>
      <c r="AK100" s="7">
        <v>0</v>
      </c>
      <c r="AL100" s="34" t="s">
        <v>18</v>
      </c>
      <c r="AM100" s="26">
        <v>13.2</v>
      </c>
      <c r="AN100" s="34">
        <v>1</v>
      </c>
      <c r="AO100" s="2">
        <v>1</v>
      </c>
      <c r="AP100" s="165">
        <v>1</v>
      </c>
    </row>
    <row r="101" spans="1:42" x14ac:dyDescent="0.2">
      <c r="A101" s="65">
        <v>115</v>
      </c>
      <c r="B101" s="208">
        <v>2017</v>
      </c>
      <c r="C101" s="5">
        <v>0</v>
      </c>
      <c r="D101" s="7">
        <v>1</v>
      </c>
      <c r="E101" s="1">
        <v>3</v>
      </c>
      <c r="F101" s="1">
        <v>7</v>
      </c>
      <c r="G101" s="7">
        <v>26</v>
      </c>
      <c r="H101" s="7">
        <v>0</v>
      </c>
      <c r="I101" s="2">
        <v>7</v>
      </c>
      <c r="J101" s="41">
        <f t="shared" si="12"/>
        <v>4</v>
      </c>
      <c r="K101" s="18">
        <v>1</v>
      </c>
      <c r="L101" s="11">
        <v>1</v>
      </c>
      <c r="M101" s="132">
        <f t="shared" si="13"/>
        <v>0</v>
      </c>
      <c r="N101" s="16">
        <v>0</v>
      </c>
      <c r="O101" s="7">
        <v>0</v>
      </c>
      <c r="P101" s="34">
        <v>0</v>
      </c>
      <c r="Q101" s="7">
        <v>0</v>
      </c>
      <c r="R101" s="7">
        <v>1</v>
      </c>
      <c r="S101" s="7">
        <v>1</v>
      </c>
      <c r="T101" s="7">
        <v>0</v>
      </c>
      <c r="U101" s="7">
        <v>0</v>
      </c>
      <c r="V101" s="7">
        <v>0</v>
      </c>
      <c r="W101" s="34">
        <v>0</v>
      </c>
      <c r="X101" s="27">
        <v>1.04</v>
      </c>
      <c r="Y101" s="1">
        <v>1.04</v>
      </c>
      <c r="Z101" s="94">
        <v>1.04</v>
      </c>
      <c r="AA101" s="1">
        <f t="shared" si="8"/>
        <v>0</v>
      </c>
      <c r="AB101" s="1">
        <f t="shared" si="9"/>
        <v>0</v>
      </c>
      <c r="AC101" s="5">
        <f t="shared" si="10"/>
        <v>0</v>
      </c>
      <c r="AD101" s="5">
        <f t="shared" si="11"/>
        <v>0</v>
      </c>
      <c r="AE101" s="1">
        <f t="shared" si="14"/>
        <v>2</v>
      </c>
      <c r="AF101" s="1">
        <f t="shared" si="15"/>
        <v>0</v>
      </c>
      <c r="AG101" s="111">
        <v>192</v>
      </c>
      <c r="AH101" s="26">
        <v>93</v>
      </c>
      <c r="AI101" s="34">
        <v>1</v>
      </c>
      <c r="AJ101" s="26">
        <v>14.7</v>
      </c>
      <c r="AK101" s="7">
        <v>0</v>
      </c>
      <c r="AL101" s="34" t="s">
        <v>18</v>
      </c>
      <c r="AM101" s="26">
        <v>3.9</v>
      </c>
      <c r="AN101" s="34">
        <v>0</v>
      </c>
      <c r="AO101" s="2">
        <v>0</v>
      </c>
      <c r="AP101" s="165">
        <v>0</v>
      </c>
    </row>
    <row r="102" spans="1:42" x14ac:dyDescent="0.2">
      <c r="A102" s="65">
        <v>116</v>
      </c>
      <c r="B102" s="208">
        <v>2017</v>
      </c>
      <c r="C102" s="5">
        <v>0</v>
      </c>
      <c r="D102" s="7">
        <v>0</v>
      </c>
      <c r="E102" s="1">
        <v>1</v>
      </c>
      <c r="F102" s="1">
        <v>14</v>
      </c>
      <c r="G102" s="7">
        <v>65</v>
      </c>
      <c r="H102" s="7">
        <v>0</v>
      </c>
      <c r="I102" s="2">
        <v>1</v>
      </c>
      <c r="J102" s="41">
        <f t="shared" si="12"/>
        <v>2</v>
      </c>
      <c r="K102" s="18">
        <v>0</v>
      </c>
      <c r="L102" s="11">
        <v>0</v>
      </c>
      <c r="M102" s="132">
        <f t="shared" si="13"/>
        <v>1</v>
      </c>
      <c r="N102" s="16">
        <v>1</v>
      </c>
      <c r="O102" s="7">
        <v>0</v>
      </c>
      <c r="P102" s="34">
        <v>0</v>
      </c>
      <c r="Q102" s="7">
        <v>0</v>
      </c>
      <c r="R102" s="7">
        <v>1</v>
      </c>
      <c r="S102" s="7">
        <v>0</v>
      </c>
      <c r="T102" s="7">
        <v>1</v>
      </c>
      <c r="U102" s="7">
        <v>2</v>
      </c>
      <c r="V102" s="7">
        <v>0</v>
      </c>
      <c r="W102" s="34">
        <v>0</v>
      </c>
      <c r="X102" s="27">
        <v>6.1</v>
      </c>
      <c r="Y102" s="1">
        <v>6.1</v>
      </c>
      <c r="Z102" s="94">
        <v>1.55</v>
      </c>
      <c r="AA102" s="1">
        <f t="shared" si="8"/>
        <v>1</v>
      </c>
      <c r="AB102" s="1">
        <f t="shared" si="9"/>
        <v>0</v>
      </c>
      <c r="AC102" s="5">
        <f t="shared" si="10"/>
        <v>0</v>
      </c>
      <c r="AD102" s="5">
        <f t="shared" si="11"/>
        <v>1</v>
      </c>
      <c r="AE102" s="1">
        <f t="shared" si="14"/>
        <v>1</v>
      </c>
      <c r="AF102" s="1" t="b">
        <f t="shared" si="15"/>
        <v>0</v>
      </c>
      <c r="AG102" s="111">
        <v>453</v>
      </c>
      <c r="AH102" s="26">
        <v>291</v>
      </c>
      <c r="AI102" s="34">
        <v>0</v>
      </c>
      <c r="AJ102" s="26">
        <v>10.199999999999999</v>
      </c>
      <c r="AK102" s="7">
        <v>0</v>
      </c>
      <c r="AL102" s="34" t="s">
        <v>18</v>
      </c>
      <c r="AM102" s="26">
        <v>12.6</v>
      </c>
      <c r="AN102" s="34">
        <v>1</v>
      </c>
      <c r="AO102" s="2" t="s">
        <v>18</v>
      </c>
      <c r="AP102" s="165" t="s">
        <v>18</v>
      </c>
    </row>
    <row r="103" spans="1:42" x14ac:dyDescent="0.2">
      <c r="A103" s="65">
        <v>117</v>
      </c>
      <c r="B103" s="208">
        <v>2017</v>
      </c>
      <c r="C103" s="5">
        <v>0</v>
      </c>
      <c r="D103" s="7">
        <v>0</v>
      </c>
      <c r="E103" s="1">
        <v>7</v>
      </c>
      <c r="F103" s="1">
        <v>6</v>
      </c>
      <c r="G103" s="7">
        <v>40</v>
      </c>
      <c r="H103" s="7">
        <v>0</v>
      </c>
      <c r="I103" s="2">
        <v>4</v>
      </c>
      <c r="J103" s="41">
        <f t="shared" si="12"/>
        <v>1</v>
      </c>
      <c r="K103" s="18">
        <v>0</v>
      </c>
      <c r="L103" s="11">
        <v>0</v>
      </c>
      <c r="M103" s="132">
        <f t="shared" si="13"/>
        <v>1</v>
      </c>
      <c r="N103" s="16">
        <v>0</v>
      </c>
      <c r="O103" s="7">
        <v>0</v>
      </c>
      <c r="P103" s="34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34">
        <v>0</v>
      </c>
      <c r="X103" s="27">
        <v>2.34</v>
      </c>
      <c r="Y103" s="1">
        <v>2.34</v>
      </c>
      <c r="Z103" s="94">
        <v>1.94</v>
      </c>
      <c r="AA103" s="1">
        <f t="shared" si="8"/>
        <v>1</v>
      </c>
      <c r="AB103" s="1">
        <f t="shared" si="9"/>
        <v>0</v>
      </c>
      <c r="AC103" s="5">
        <f t="shared" si="10"/>
        <v>0</v>
      </c>
      <c r="AD103" s="5">
        <f t="shared" si="11"/>
        <v>1</v>
      </c>
      <c r="AE103" s="1">
        <f t="shared" si="14"/>
        <v>1</v>
      </c>
      <c r="AF103" s="1" t="b">
        <f t="shared" si="15"/>
        <v>0</v>
      </c>
      <c r="AG103" s="112">
        <v>261</v>
      </c>
      <c r="AH103" s="26">
        <v>217</v>
      </c>
      <c r="AI103" s="34">
        <v>0</v>
      </c>
      <c r="AJ103" s="26">
        <v>43.1</v>
      </c>
      <c r="AK103" s="7">
        <v>0</v>
      </c>
      <c r="AL103" s="34" t="s">
        <v>18</v>
      </c>
      <c r="AM103" s="26">
        <v>9.6999999999999993</v>
      </c>
      <c r="AN103" s="34">
        <v>0</v>
      </c>
      <c r="AO103" s="2">
        <v>0</v>
      </c>
      <c r="AP103" s="165">
        <v>0</v>
      </c>
    </row>
    <row r="104" spans="1:42" x14ac:dyDescent="0.2">
      <c r="A104" s="65">
        <v>118</v>
      </c>
      <c r="B104" s="208">
        <v>2017</v>
      </c>
      <c r="C104" s="5">
        <v>0</v>
      </c>
      <c r="D104" s="7">
        <v>0</v>
      </c>
      <c r="E104" s="1">
        <v>11</v>
      </c>
      <c r="F104" s="1">
        <v>0</v>
      </c>
      <c r="G104" s="7">
        <v>25</v>
      </c>
      <c r="H104" s="7">
        <v>0</v>
      </c>
      <c r="I104" s="2">
        <v>4</v>
      </c>
      <c r="J104" s="41">
        <f t="shared" si="12"/>
        <v>3</v>
      </c>
      <c r="K104" s="18">
        <v>1</v>
      </c>
      <c r="L104" s="11">
        <v>0</v>
      </c>
      <c r="M104" s="132">
        <f t="shared" si="13"/>
        <v>0</v>
      </c>
      <c r="N104" s="16">
        <v>1</v>
      </c>
      <c r="O104" s="7">
        <v>0</v>
      </c>
      <c r="P104" s="34">
        <v>0</v>
      </c>
      <c r="Q104" s="7">
        <v>0</v>
      </c>
      <c r="R104" s="7">
        <v>0</v>
      </c>
      <c r="S104" s="7">
        <v>0</v>
      </c>
      <c r="T104" s="7">
        <v>1</v>
      </c>
      <c r="U104" s="7">
        <v>0</v>
      </c>
      <c r="V104" s="7">
        <v>0</v>
      </c>
      <c r="W104" s="34">
        <v>0</v>
      </c>
      <c r="X104" s="27">
        <v>1.2</v>
      </c>
      <c r="Y104" s="1">
        <v>1.2</v>
      </c>
      <c r="Z104" s="94">
        <v>1.2</v>
      </c>
      <c r="AA104" s="1">
        <f t="shared" si="8"/>
        <v>0</v>
      </c>
      <c r="AB104" s="1">
        <f t="shared" si="9"/>
        <v>0</v>
      </c>
      <c r="AC104" s="5">
        <f t="shared" si="10"/>
        <v>0</v>
      </c>
      <c r="AD104" s="5">
        <f t="shared" si="11"/>
        <v>0</v>
      </c>
      <c r="AE104" s="1">
        <f t="shared" si="14"/>
        <v>2</v>
      </c>
      <c r="AF104" s="1">
        <f t="shared" si="15"/>
        <v>0</v>
      </c>
      <c r="AG104" s="111">
        <v>357</v>
      </c>
      <c r="AH104" s="26">
        <v>84</v>
      </c>
      <c r="AI104" s="34">
        <v>1</v>
      </c>
      <c r="AJ104" s="26">
        <v>60.1</v>
      </c>
      <c r="AK104" s="7">
        <v>0</v>
      </c>
      <c r="AL104" s="34">
        <v>0</v>
      </c>
      <c r="AM104" s="26">
        <v>7.4</v>
      </c>
      <c r="AN104" s="34">
        <v>0</v>
      </c>
      <c r="AO104" s="2" t="s">
        <v>18</v>
      </c>
      <c r="AP104" s="165" t="s">
        <v>18</v>
      </c>
    </row>
    <row r="105" spans="1:42" x14ac:dyDescent="0.2">
      <c r="A105" s="65">
        <v>119</v>
      </c>
      <c r="B105" s="208">
        <v>2017</v>
      </c>
      <c r="C105" s="5">
        <v>0</v>
      </c>
      <c r="D105" s="7">
        <v>0</v>
      </c>
      <c r="E105" s="1">
        <v>7</v>
      </c>
      <c r="F105" s="1">
        <v>3</v>
      </c>
      <c r="G105" s="7">
        <v>71</v>
      </c>
      <c r="H105" s="7">
        <v>0</v>
      </c>
      <c r="I105" s="2">
        <v>1</v>
      </c>
      <c r="J105" s="41">
        <f t="shared" si="12"/>
        <v>3</v>
      </c>
      <c r="K105" s="18">
        <v>1</v>
      </c>
      <c r="L105" s="11">
        <v>0</v>
      </c>
      <c r="M105" s="132">
        <f t="shared" si="13"/>
        <v>1</v>
      </c>
      <c r="N105" s="16">
        <v>0</v>
      </c>
      <c r="O105" s="7">
        <v>0</v>
      </c>
      <c r="P105" s="34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</v>
      </c>
      <c r="V105" s="7">
        <v>0</v>
      </c>
      <c r="W105" s="34">
        <v>0</v>
      </c>
      <c r="X105" s="27">
        <v>4.17</v>
      </c>
      <c r="Y105" s="1">
        <v>4.17</v>
      </c>
      <c r="Z105" s="94">
        <v>3.66</v>
      </c>
      <c r="AA105" s="1">
        <f t="shared" si="8"/>
        <v>1</v>
      </c>
      <c r="AB105" s="1">
        <f t="shared" si="9"/>
        <v>0</v>
      </c>
      <c r="AC105" s="5">
        <f t="shared" si="10"/>
        <v>0</v>
      </c>
      <c r="AD105" s="5">
        <f t="shared" si="11"/>
        <v>1</v>
      </c>
      <c r="AE105" s="1">
        <f t="shared" si="14"/>
        <v>1</v>
      </c>
      <c r="AF105" s="1" t="b">
        <f t="shared" si="15"/>
        <v>0</v>
      </c>
      <c r="AG105" s="111">
        <v>188</v>
      </c>
      <c r="AH105" s="26">
        <v>272</v>
      </c>
      <c r="AI105" s="34">
        <v>0</v>
      </c>
      <c r="AJ105" s="26">
        <v>296.3</v>
      </c>
      <c r="AK105" s="7">
        <v>1</v>
      </c>
      <c r="AL105" s="34">
        <v>0</v>
      </c>
      <c r="AM105" s="26">
        <v>7.7</v>
      </c>
      <c r="AN105" s="34">
        <v>0</v>
      </c>
      <c r="AO105" s="2">
        <v>1</v>
      </c>
      <c r="AP105" s="165">
        <v>1</v>
      </c>
    </row>
    <row r="106" spans="1:42" x14ac:dyDescent="0.2">
      <c r="A106" s="65">
        <v>120</v>
      </c>
      <c r="B106" s="208">
        <v>2017</v>
      </c>
      <c r="C106" s="5">
        <v>0</v>
      </c>
      <c r="D106" s="7">
        <v>1</v>
      </c>
      <c r="E106" s="1">
        <v>3</v>
      </c>
      <c r="F106" s="1">
        <v>6</v>
      </c>
      <c r="G106" s="7">
        <v>39</v>
      </c>
      <c r="H106" s="7">
        <v>0</v>
      </c>
      <c r="I106" s="2">
        <v>6</v>
      </c>
      <c r="J106" s="41">
        <f t="shared" si="12"/>
        <v>3</v>
      </c>
      <c r="K106" s="18">
        <v>1</v>
      </c>
      <c r="L106" s="11">
        <v>0</v>
      </c>
      <c r="M106" s="132">
        <f t="shared" si="13"/>
        <v>0</v>
      </c>
      <c r="N106" s="16">
        <v>1</v>
      </c>
      <c r="O106" s="7">
        <v>0</v>
      </c>
      <c r="P106" s="34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34">
        <v>0</v>
      </c>
      <c r="X106" s="27">
        <v>1.03</v>
      </c>
      <c r="Y106" s="1">
        <v>1.03</v>
      </c>
      <c r="Z106" s="94">
        <v>0.74</v>
      </c>
      <c r="AA106" s="1">
        <f t="shared" si="8"/>
        <v>0</v>
      </c>
      <c r="AB106" s="1">
        <f t="shared" si="9"/>
        <v>0</v>
      </c>
      <c r="AC106" s="5">
        <f t="shared" si="10"/>
        <v>0</v>
      </c>
      <c r="AD106" s="5">
        <f t="shared" si="11"/>
        <v>0</v>
      </c>
      <c r="AE106" s="1">
        <f t="shared" si="14"/>
        <v>2</v>
      </c>
      <c r="AF106" s="1">
        <f t="shared" si="15"/>
        <v>0</v>
      </c>
      <c r="AG106" s="111">
        <v>880</v>
      </c>
      <c r="AH106" s="26">
        <v>82</v>
      </c>
      <c r="AI106" s="34">
        <v>1</v>
      </c>
      <c r="AJ106" s="26">
        <v>142</v>
      </c>
      <c r="AK106" s="7">
        <v>1</v>
      </c>
      <c r="AL106" s="34" t="s">
        <v>18</v>
      </c>
      <c r="AM106" s="26">
        <v>2.7</v>
      </c>
      <c r="AN106" s="34">
        <v>0</v>
      </c>
      <c r="AO106" s="2" t="s">
        <v>18</v>
      </c>
      <c r="AP106" s="165" t="s">
        <v>18</v>
      </c>
    </row>
    <row r="107" spans="1:42" x14ac:dyDescent="0.2">
      <c r="A107" s="65">
        <v>121</v>
      </c>
      <c r="B107" s="208">
        <v>2017</v>
      </c>
      <c r="C107" s="5">
        <v>0</v>
      </c>
      <c r="D107" s="7">
        <v>0</v>
      </c>
      <c r="E107" s="1">
        <v>8</v>
      </c>
      <c r="F107" s="1">
        <v>6</v>
      </c>
      <c r="G107" s="7">
        <v>77</v>
      </c>
      <c r="H107" s="7">
        <v>0</v>
      </c>
      <c r="I107" s="2">
        <v>2</v>
      </c>
      <c r="J107" s="41">
        <f t="shared" si="12"/>
        <v>1</v>
      </c>
      <c r="K107" s="18">
        <v>0</v>
      </c>
      <c r="L107" s="11">
        <v>0</v>
      </c>
      <c r="M107" s="132">
        <f t="shared" si="13"/>
        <v>1</v>
      </c>
      <c r="N107" s="16">
        <v>0</v>
      </c>
      <c r="O107" s="7">
        <v>0</v>
      </c>
      <c r="P107" s="34">
        <v>0</v>
      </c>
      <c r="Q107" s="7">
        <v>0</v>
      </c>
      <c r="R107" s="7">
        <v>0</v>
      </c>
      <c r="S107" s="7">
        <v>0</v>
      </c>
      <c r="T107" s="7">
        <v>0</v>
      </c>
      <c r="U107" s="7">
        <v>1</v>
      </c>
      <c r="V107" s="7">
        <v>0</v>
      </c>
      <c r="W107" s="34">
        <v>0</v>
      </c>
      <c r="X107" s="27">
        <v>2.84</v>
      </c>
      <c r="Y107" s="1">
        <v>2.84</v>
      </c>
      <c r="Z107" s="94">
        <v>2.34</v>
      </c>
      <c r="AA107" s="1">
        <f t="shared" si="8"/>
        <v>1</v>
      </c>
      <c r="AB107" s="1">
        <f t="shared" si="9"/>
        <v>0</v>
      </c>
      <c r="AC107" s="5">
        <f t="shared" si="10"/>
        <v>0</v>
      </c>
      <c r="AD107" s="5">
        <f t="shared" si="11"/>
        <v>1</v>
      </c>
      <c r="AE107" s="1">
        <f t="shared" si="14"/>
        <v>1</v>
      </c>
      <c r="AF107" s="1" t="b">
        <f t="shared" si="15"/>
        <v>0</v>
      </c>
      <c r="AG107" s="111">
        <v>240</v>
      </c>
      <c r="AH107" s="26">
        <v>269</v>
      </c>
      <c r="AI107" s="34">
        <v>0</v>
      </c>
      <c r="AJ107" s="26"/>
      <c r="AK107" s="7" t="s">
        <v>18</v>
      </c>
      <c r="AL107" s="34" t="s">
        <v>18</v>
      </c>
      <c r="AM107" s="26">
        <v>8.6999999999999993</v>
      </c>
      <c r="AN107" s="34">
        <v>0</v>
      </c>
      <c r="AO107" s="2">
        <v>0</v>
      </c>
      <c r="AP107" s="165">
        <v>0</v>
      </c>
    </row>
    <row r="108" spans="1:42" x14ac:dyDescent="0.2">
      <c r="A108" s="65">
        <v>122</v>
      </c>
      <c r="B108" s="208">
        <v>2017</v>
      </c>
      <c r="C108" s="5">
        <v>0</v>
      </c>
      <c r="D108" s="7">
        <v>0</v>
      </c>
      <c r="E108" s="1">
        <v>8</v>
      </c>
      <c r="F108" s="1">
        <v>7</v>
      </c>
      <c r="G108" s="7">
        <v>33</v>
      </c>
      <c r="H108" s="7">
        <v>0</v>
      </c>
      <c r="I108" s="2">
        <v>1</v>
      </c>
      <c r="J108" s="41">
        <f t="shared" si="12"/>
        <v>4</v>
      </c>
      <c r="K108" s="18">
        <v>0</v>
      </c>
      <c r="L108" s="11">
        <v>1</v>
      </c>
      <c r="M108" s="132">
        <f t="shared" si="13"/>
        <v>1</v>
      </c>
      <c r="N108" s="16">
        <v>1</v>
      </c>
      <c r="O108" s="7">
        <v>0</v>
      </c>
      <c r="P108" s="34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34">
        <v>0</v>
      </c>
      <c r="X108" s="27">
        <v>3.9</v>
      </c>
      <c r="Y108" s="1">
        <v>3.9</v>
      </c>
      <c r="Z108" s="94">
        <v>2.33</v>
      </c>
      <c r="AA108" s="1">
        <f t="shared" si="8"/>
        <v>1</v>
      </c>
      <c r="AB108" s="1">
        <f t="shared" si="9"/>
        <v>0</v>
      </c>
      <c r="AC108" s="5">
        <f t="shared" si="10"/>
        <v>0</v>
      </c>
      <c r="AD108" s="5">
        <f t="shared" si="11"/>
        <v>1</v>
      </c>
      <c r="AE108" s="1">
        <f t="shared" si="14"/>
        <v>1</v>
      </c>
      <c r="AF108" s="1" t="b">
        <f t="shared" si="15"/>
        <v>0</v>
      </c>
      <c r="AG108" s="111">
        <v>328</v>
      </c>
      <c r="AH108" s="26">
        <v>349</v>
      </c>
      <c r="AI108" s="34">
        <v>0</v>
      </c>
      <c r="AJ108" s="26">
        <v>4.2</v>
      </c>
      <c r="AK108" s="7">
        <v>0</v>
      </c>
      <c r="AL108" s="34">
        <v>0</v>
      </c>
      <c r="AM108" s="26">
        <v>9.6</v>
      </c>
      <c r="AN108" s="34">
        <v>0</v>
      </c>
      <c r="AO108" s="2">
        <v>1</v>
      </c>
      <c r="AP108" s="165">
        <v>0</v>
      </c>
    </row>
    <row r="109" spans="1:42" x14ac:dyDescent="0.2">
      <c r="A109" s="65">
        <v>123</v>
      </c>
      <c r="B109" s="208">
        <v>2017</v>
      </c>
      <c r="C109" s="5">
        <v>0</v>
      </c>
      <c r="D109" s="7">
        <v>0</v>
      </c>
      <c r="E109" s="1">
        <v>4</v>
      </c>
      <c r="F109" s="1">
        <v>7</v>
      </c>
      <c r="G109" s="7">
        <v>29</v>
      </c>
      <c r="H109" s="7">
        <v>0</v>
      </c>
      <c r="I109" s="2">
        <v>1</v>
      </c>
      <c r="J109" s="41">
        <f t="shared" si="12"/>
        <v>0</v>
      </c>
      <c r="K109" s="18">
        <v>0</v>
      </c>
      <c r="L109" s="11">
        <v>0</v>
      </c>
      <c r="M109" s="132">
        <f t="shared" si="13"/>
        <v>0</v>
      </c>
      <c r="N109" s="16">
        <v>0</v>
      </c>
      <c r="O109" s="7">
        <v>0</v>
      </c>
      <c r="P109" s="34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34">
        <v>0</v>
      </c>
      <c r="X109" s="27">
        <v>1.03</v>
      </c>
      <c r="Y109" s="1">
        <v>3.19</v>
      </c>
      <c r="Z109" s="94">
        <v>1.03</v>
      </c>
      <c r="AA109" s="1">
        <f t="shared" si="8"/>
        <v>0</v>
      </c>
      <c r="AB109" s="1">
        <f t="shared" si="9"/>
        <v>1</v>
      </c>
      <c r="AC109" s="5">
        <f t="shared" si="10"/>
        <v>0</v>
      </c>
      <c r="AD109" s="5">
        <f t="shared" si="11"/>
        <v>-1</v>
      </c>
      <c r="AE109" s="1">
        <f t="shared" si="14"/>
        <v>1</v>
      </c>
      <c r="AF109" s="1">
        <f t="shared" si="15"/>
        <v>1</v>
      </c>
      <c r="AG109" s="111">
        <v>258</v>
      </c>
      <c r="AH109" s="26">
        <v>225</v>
      </c>
      <c r="AI109" s="34">
        <v>0</v>
      </c>
      <c r="AJ109" s="26">
        <v>3.2</v>
      </c>
      <c r="AK109" s="7">
        <v>0</v>
      </c>
      <c r="AL109" s="34" t="s">
        <v>18</v>
      </c>
      <c r="AM109" s="26">
        <v>17.100000000000001</v>
      </c>
      <c r="AN109" s="34">
        <v>1</v>
      </c>
      <c r="AO109" s="2">
        <v>1</v>
      </c>
      <c r="AP109" s="165">
        <v>1</v>
      </c>
    </row>
    <row r="110" spans="1:42" x14ac:dyDescent="0.2">
      <c r="A110" s="65">
        <v>124</v>
      </c>
      <c r="B110" s="208">
        <v>2017</v>
      </c>
      <c r="C110" s="5">
        <v>0</v>
      </c>
      <c r="D110" s="7">
        <v>0</v>
      </c>
      <c r="E110" s="1">
        <v>7</v>
      </c>
      <c r="F110" s="1">
        <v>10</v>
      </c>
      <c r="G110" s="7">
        <v>58</v>
      </c>
      <c r="H110" s="7">
        <v>0</v>
      </c>
      <c r="I110" s="2">
        <v>1</v>
      </c>
      <c r="J110" s="41">
        <f t="shared" si="12"/>
        <v>2</v>
      </c>
      <c r="K110" s="18">
        <v>0</v>
      </c>
      <c r="L110" s="11">
        <v>0</v>
      </c>
      <c r="M110" s="132">
        <f t="shared" si="13"/>
        <v>1</v>
      </c>
      <c r="N110" s="16">
        <v>1</v>
      </c>
      <c r="O110" s="7">
        <v>0</v>
      </c>
      <c r="P110" s="34">
        <v>0</v>
      </c>
      <c r="Q110" s="7">
        <v>1</v>
      </c>
      <c r="R110" s="7">
        <v>0</v>
      </c>
      <c r="S110" s="7">
        <v>1</v>
      </c>
      <c r="T110" s="7">
        <v>0</v>
      </c>
      <c r="U110" s="7">
        <v>1</v>
      </c>
      <c r="V110" s="7">
        <v>0</v>
      </c>
      <c r="W110" s="34">
        <v>0</v>
      </c>
      <c r="X110" s="27">
        <v>3.13</v>
      </c>
      <c r="Y110" s="1">
        <v>3.13</v>
      </c>
      <c r="Z110" s="94">
        <v>2.2799999999999998</v>
      </c>
      <c r="AA110" s="1">
        <f t="shared" si="8"/>
        <v>1</v>
      </c>
      <c r="AB110" s="1">
        <f t="shared" si="9"/>
        <v>0</v>
      </c>
      <c r="AC110" s="5">
        <f t="shared" si="10"/>
        <v>0</v>
      </c>
      <c r="AD110" s="5">
        <f t="shared" si="11"/>
        <v>1</v>
      </c>
      <c r="AE110" s="1">
        <f t="shared" si="14"/>
        <v>1</v>
      </c>
      <c r="AF110" s="1" t="b">
        <f t="shared" si="15"/>
        <v>0</v>
      </c>
      <c r="AG110" s="111">
        <v>833</v>
      </c>
      <c r="AH110" s="26">
        <v>116</v>
      </c>
      <c r="AI110" s="34">
        <v>1</v>
      </c>
      <c r="AJ110" s="26">
        <v>68.599999999999994</v>
      </c>
      <c r="AK110" s="7">
        <v>0</v>
      </c>
      <c r="AL110" s="34">
        <v>0</v>
      </c>
      <c r="AM110" s="26">
        <v>9</v>
      </c>
      <c r="AN110" s="34">
        <v>0</v>
      </c>
      <c r="AO110" s="2">
        <v>1</v>
      </c>
      <c r="AP110" s="165">
        <v>1</v>
      </c>
    </row>
    <row r="111" spans="1:42" x14ac:dyDescent="0.2">
      <c r="A111" s="65">
        <v>125</v>
      </c>
      <c r="B111" s="208">
        <v>2017</v>
      </c>
      <c r="C111" s="5">
        <v>0</v>
      </c>
      <c r="D111" s="7">
        <v>0</v>
      </c>
      <c r="E111" s="1">
        <v>11</v>
      </c>
      <c r="F111" s="1">
        <v>3</v>
      </c>
      <c r="G111" s="7">
        <v>28</v>
      </c>
      <c r="H111" s="7">
        <v>0</v>
      </c>
      <c r="I111" s="2">
        <v>7</v>
      </c>
      <c r="J111" s="41">
        <f t="shared" si="12"/>
        <v>0</v>
      </c>
      <c r="K111" s="18">
        <v>0</v>
      </c>
      <c r="L111" s="11">
        <v>0</v>
      </c>
      <c r="M111" s="132">
        <f t="shared" si="13"/>
        <v>0</v>
      </c>
      <c r="N111" s="16">
        <v>0</v>
      </c>
      <c r="O111" s="7">
        <v>0</v>
      </c>
      <c r="P111" s="34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34">
        <v>0</v>
      </c>
      <c r="X111" s="27">
        <v>1.06</v>
      </c>
      <c r="Y111" s="1">
        <v>1.06</v>
      </c>
      <c r="Z111" s="94">
        <v>1.03</v>
      </c>
      <c r="AA111" s="1">
        <f t="shared" si="8"/>
        <v>0</v>
      </c>
      <c r="AB111" s="1">
        <f t="shared" si="9"/>
        <v>0</v>
      </c>
      <c r="AC111" s="5">
        <f t="shared" si="10"/>
        <v>0</v>
      </c>
      <c r="AD111" s="5">
        <f t="shared" si="11"/>
        <v>0</v>
      </c>
      <c r="AE111" s="1">
        <f t="shared" si="14"/>
        <v>2</v>
      </c>
      <c r="AF111" s="1">
        <f t="shared" si="15"/>
        <v>0</v>
      </c>
      <c r="AG111" s="111">
        <v>218</v>
      </c>
      <c r="AH111" s="26">
        <v>142</v>
      </c>
      <c r="AI111" s="34">
        <v>1</v>
      </c>
      <c r="AJ111" s="26">
        <v>0</v>
      </c>
      <c r="AK111" s="7">
        <v>0</v>
      </c>
      <c r="AL111" s="34" t="s">
        <v>18</v>
      </c>
      <c r="AM111" s="26">
        <v>4.3</v>
      </c>
      <c r="AN111" s="34">
        <v>0</v>
      </c>
      <c r="AO111" s="2" t="s">
        <v>18</v>
      </c>
      <c r="AP111" s="165" t="s">
        <v>18</v>
      </c>
    </row>
    <row r="112" spans="1:42" x14ac:dyDescent="0.2">
      <c r="A112" s="65">
        <v>126</v>
      </c>
      <c r="B112" s="208">
        <v>2017</v>
      </c>
      <c r="C112" s="5">
        <v>0</v>
      </c>
      <c r="D112" s="7">
        <v>0</v>
      </c>
      <c r="E112" s="1">
        <v>2</v>
      </c>
      <c r="F112" s="1">
        <v>16</v>
      </c>
      <c r="G112" s="7">
        <v>66</v>
      </c>
      <c r="H112" s="7">
        <v>0</v>
      </c>
      <c r="I112" s="2">
        <v>1</v>
      </c>
      <c r="J112" s="41">
        <f t="shared" si="12"/>
        <v>2</v>
      </c>
      <c r="K112" s="18">
        <v>1</v>
      </c>
      <c r="L112" s="11">
        <v>0</v>
      </c>
      <c r="M112" s="132">
        <f t="shared" si="13"/>
        <v>0</v>
      </c>
      <c r="N112" s="16">
        <v>0</v>
      </c>
      <c r="O112" s="7">
        <v>0</v>
      </c>
      <c r="P112" s="34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34">
        <v>0</v>
      </c>
      <c r="X112" s="27">
        <v>1.38</v>
      </c>
      <c r="Y112" s="1">
        <v>1.62</v>
      </c>
      <c r="Z112" s="94">
        <v>1.43</v>
      </c>
      <c r="AA112" s="1">
        <f t="shared" si="8"/>
        <v>0</v>
      </c>
      <c r="AB112" s="1">
        <f t="shared" si="9"/>
        <v>0</v>
      </c>
      <c r="AC112" s="5">
        <f t="shared" si="10"/>
        <v>0</v>
      </c>
      <c r="AD112" s="5">
        <f t="shared" si="11"/>
        <v>0</v>
      </c>
      <c r="AE112" s="1">
        <f t="shared" si="14"/>
        <v>2</v>
      </c>
      <c r="AF112" s="1">
        <f t="shared" si="15"/>
        <v>0</v>
      </c>
      <c r="AG112" s="111">
        <v>238</v>
      </c>
      <c r="AH112" s="26">
        <v>184</v>
      </c>
      <c r="AI112" s="34">
        <v>0</v>
      </c>
      <c r="AJ112" s="26">
        <v>6.6</v>
      </c>
      <c r="AK112" s="7">
        <v>0</v>
      </c>
      <c r="AL112" s="34">
        <v>0</v>
      </c>
      <c r="AM112" s="26">
        <v>19.399999999999999</v>
      </c>
      <c r="AN112" s="34">
        <v>1</v>
      </c>
      <c r="AO112" s="2">
        <v>1</v>
      </c>
      <c r="AP112" s="165">
        <v>1</v>
      </c>
    </row>
    <row r="113" spans="1:42" x14ac:dyDescent="0.2">
      <c r="A113" s="65">
        <v>127</v>
      </c>
      <c r="B113" s="208">
        <v>2017</v>
      </c>
      <c r="C113" s="5">
        <v>0</v>
      </c>
      <c r="D113" s="7">
        <v>1</v>
      </c>
      <c r="E113" s="1">
        <v>3</v>
      </c>
      <c r="F113" s="1">
        <v>4</v>
      </c>
      <c r="G113" s="7">
        <v>41</v>
      </c>
      <c r="H113" s="7">
        <v>0</v>
      </c>
      <c r="I113" s="2">
        <v>7</v>
      </c>
      <c r="J113" s="41">
        <f t="shared" si="12"/>
        <v>0</v>
      </c>
      <c r="K113" s="18">
        <v>0</v>
      </c>
      <c r="L113" s="11">
        <v>0</v>
      </c>
      <c r="M113" s="132">
        <f t="shared" si="13"/>
        <v>0</v>
      </c>
      <c r="N113" s="16">
        <v>0</v>
      </c>
      <c r="O113" s="7">
        <v>0</v>
      </c>
      <c r="P113" s="34">
        <v>0</v>
      </c>
      <c r="Q113" s="7">
        <v>1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34">
        <v>0</v>
      </c>
      <c r="X113" s="27">
        <v>0.98</v>
      </c>
      <c r="Y113" s="1">
        <v>1.0900000000000001</v>
      </c>
      <c r="Z113" s="94">
        <v>0.98</v>
      </c>
      <c r="AA113" s="1">
        <f t="shared" si="8"/>
        <v>0</v>
      </c>
      <c r="AB113" s="1">
        <f t="shared" si="9"/>
        <v>0</v>
      </c>
      <c r="AC113" s="5">
        <f t="shared" si="10"/>
        <v>0</v>
      </c>
      <c r="AD113" s="5">
        <f t="shared" si="11"/>
        <v>0</v>
      </c>
      <c r="AE113" s="1">
        <f t="shared" si="14"/>
        <v>2</v>
      </c>
      <c r="AF113" s="1">
        <f t="shared" si="15"/>
        <v>0</v>
      </c>
      <c r="AG113" s="111">
        <v>160</v>
      </c>
      <c r="AH113" s="26">
        <v>269</v>
      </c>
      <c r="AI113" s="34">
        <v>0</v>
      </c>
      <c r="AJ113" s="26">
        <v>1.4</v>
      </c>
      <c r="AK113" s="7">
        <v>0</v>
      </c>
      <c r="AL113" s="34" t="s">
        <v>18</v>
      </c>
      <c r="AM113" s="26">
        <v>10</v>
      </c>
      <c r="AN113" s="34">
        <v>0</v>
      </c>
      <c r="AO113" s="2" t="s">
        <v>18</v>
      </c>
      <c r="AP113" s="165" t="s">
        <v>18</v>
      </c>
    </row>
    <row r="114" spans="1:42" x14ac:dyDescent="0.2">
      <c r="A114" s="65">
        <v>128</v>
      </c>
      <c r="B114" s="208">
        <v>2017</v>
      </c>
      <c r="C114" s="5">
        <v>0</v>
      </c>
      <c r="D114" s="7">
        <v>0</v>
      </c>
      <c r="E114" s="1">
        <v>1</v>
      </c>
      <c r="F114" s="1">
        <v>6</v>
      </c>
      <c r="G114" s="7">
        <v>66</v>
      </c>
      <c r="H114" s="7">
        <v>0</v>
      </c>
      <c r="I114" s="2">
        <v>0</v>
      </c>
      <c r="J114" s="41">
        <f t="shared" si="12"/>
        <v>1</v>
      </c>
      <c r="K114" s="18">
        <v>0</v>
      </c>
      <c r="L114" s="11">
        <v>0</v>
      </c>
      <c r="M114" s="132">
        <f t="shared" si="13"/>
        <v>1</v>
      </c>
      <c r="N114" s="16">
        <v>0</v>
      </c>
      <c r="O114" s="7">
        <v>0</v>
      </c>
      <c r="P114" s="34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</v>
      </c>
      <c r="V114" s="7">
        <v>0</v>
      </c>
      <c r="W114" s="34">
        <v>0</v>
      </c>
      <c r="X114" s="27">
        <v>2.2599999999999998</v>
      </c>
      <c r="Y114" s="1">
        <v>2.2599999999999998</v>
      </c>
      <c r="Z114" s="94">
        <v>1.33</v>
      </c>
      <c r="AA114" s="1">
        <f t="shared" si="8"/>
        <v>1</v>
      </c>
      <c r="AB114" s="1">
        <f t="shared" si="9"/>
        <v>0</v>
      </c>
      <c r="AC114" s="5">
        <f t="shared" si="10"/>
        <v>0</v>
      </c>
      <c r="AD114" s="5">
        <f t="shared" si="11"/>
        <v>1</v>
      </c>
      <c r="AE114" s="1">
        <f t="shared" si="14"/>
        <v>1</v>
      </c>
      <c r="AF114" s="1" t="b">
        <f t="shared" si="15"/>
        <v>0</v>
      </c>
      <c r="AG114" s="111">
        <v>135</v>
      </c>
      <c r="AH114" s="26">
        <v>91</v>
      </c>
      <c r="AI114" s="34">
        <v>1</v>
      </c>
      <c r="AJ114" s="26">
        <v>21.1</v>
      </c>
      <c r="AK114" s="7">
        <v>0</v>
      </c>
      <c r="AL114" s="34">
        <v>0</v>
      </c>
      <c r="AM114" s="26">
        <v>6.5</v>
      </c>
      <c r="AN114" s="34">
        <v>0</v>
      </c>
      <c r="AO114" s="2">
        <v>1</v>
      </c>
      <c r="AP114" s="165">
        <v>0</v>
      </c>
    </row>
    <row r="115" spans="1:42" x14ac:dyDescent="0.2">
      <c r="A115" s="65">
        <v>129</v>
      </c>
      <c r="B115" s="208">
        <v>2017</v>
      </c>
      <c r="C115" s="5">
        <v>0</v>
      </c>
      <c r="D115" s="7">
        <v>0</v>
      </c>
      <c r="E115" s="1">
        <v>4</v>
      </c>
      <c r="F115" s="1">
        <v>7</v>
      </c>
      <c r="G115" s="7">
        <v>24</v>
      </c>
      <c r="H115" s="7">
        <v>1</v>
      </c>
      <c r="I115" s="2">
        <v>4</v>
      </c>
      <c r="J115" s="41">
        <f t="shared" si="12"/>
        <v>3</v>
      </c>
      <c r="K115" s="18">
        <v>1</v>
      </c>
      <c r="L115" s="11">
        <v>0</v>
      </c>
      <c r="M115" s="132">
        <f t="shared" si="13"/>
        <v>1</v>
      </c>
      <c r="N115" s="16">
        <v>0</v>
      </c>
      <c r="O115" s="7">
        <v>0</v>
      </c>
      <c r="P115" s="34">
        <v>0</v>
      </c>
      <c r="Q115" s="7">
        <v>1</v>
      </c>
      <c r="R115" s="7">
        <v>0</v>
      </c>
      <c r="S115" s="7">
        <v>1</v>
      </c>
      <c r="T115" s="7">
        <v>1</v>
      </c>
      <c r="U115" s="7">
        <v>0</v>
      </c>
      <c r="V115" s="7">
        <v>0</v>
      </c>
      <c r="W115" s="34">
        <v>0</v>
      </c>
      <c r="X115" s="27">
        <v>1.52</v>
      </c>
      <c r="Y115" s="1">
        <v>1.52</v>
      </c>
      <c r="Z115" s="94">
        <v>0.77</v>
      </c>
      <c r="AA115" s="1">
        <f t="shared" si="8"/>
        <v>1</v>
      </c>
      <c r="AB115" s="1">
        <f t="shared" si="9"/>
        <v>0</v>
      </c>
      <c r="AC115" s="5">
        <f t="shared" si="10"/>
        <v>0</v>
      </c>
      <c r="AD115" s="5">
        <f t="shared" si="11"/>
        <v>1</v>
      </c>
      <c r="AE115" s="1">
        <f t="shared" si="14"/>
        <v>1</v>
      </c>
      <c r="AF115" s="1" t="b">
        <f t="shared" si="15"/>
        <v>0</v>
      </c>
      <c r="AG115" s="111">
        <v>279</v>
      </c>
      <c r="AH115" s="26">
        <v>103</v>
      </c>
      <c r="AI115" s="34">
        <v>1</v>
      </c>
      <c r="AJ115" s="26">
        <v>206.5</v>
      </c>
      <c r="AK115" s="7">
        <v>1</v>
      </c>
      <c r="AL115" s="34">
        <v>1</v>
      </c>
      <c r="AM115" s="26">
        <v>3.6</v>
      </c>
      <c r="AN115" s="34">
        <v>0</v>
      </c>
      <c r="AO115" s="2">
        <v>1</v>
      </c>
      <c r="AP115" s="165">
        <v>1</v>
      </c>
    </row>
    <row r="116" spans="1:42" x14ac:dyDescent="0.2">
      <c r="A116" s="65">
        <v>130</v>
      </c>
      <c r="B116" s="208">
        <v>2017</v>
      </c>
      <c r="C116" s="5">
        <v>0</v>
      </c>
      <c r="D116" s="7">
        <v>1</v>
      </c>
      <c r="E116" s="1">
        <v>3</v>
      </c>
      <c r="F116" s="1">
        <v>6</v>
      </c>
      <c r="G116" s="7">
        <v>59</v>
      </c>
      <c r="H116" s="7">
        <v>1</v>
      </c>
      <c r="I116" s="2">
        <v>1</v>
      </c>
      <c r="J116" s="41">
        <f t="shared" si="12"/>
        <v>1</v>
      </c>
      <c r="K116" s="18">
        <v>0</v>
      </c>
      <c r="L116" s="11">
        <v>0</v>
      </c>
      <c r="M116" s="132">
        <f t="shared" si="13"/>
        <v>1</v>
      </c>
      <c r="N116" s="16">
        <v>0</v>
      </c>
      <c r="O116" s="7">
        <v>0</v>
      </c>
      <c r="P116" s="34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34">
        <v>0</v>
      </c>
      <c r="X116" s="27">
        <v>1.38</v>
      </c>
      <c r="Y116" s="1">
        <v>1.38</v>
      </c>
      <c r="Z116" s="94">
        <v>0.99</v>
      </c>
      <c r="AA116" s="1">
        <f t="shared" si="8"/>
        <v>1</v>
      </c>
      <c r="AB116" s="1">
        <f t="shared" si="9"/>
        <v>0</v>
      </c>
      <c r="AC116" s="5">
        <f t="shared" si="10"/>
        <v>0</v>
      </c>
      <c r="AD116" s="5">
        <f t="shared" si="11"/>
        <v>1</v>
      </c>
      <c r="AE116" s="1">
        <f t="shared" si="14"/>
        <v>1</v>
      </c>
      <c r="AF116" s="1" t="b">
        <f t="shared" si="15"/>
        <v>0</v>
      </c>
      <c r="AG116" s="111">
        <v>197</v>
      </c>
      <c r="AH116" s="26">
        <v>450</v>
      </c>
      <c r="AI116" s="34">
        <v>0</v>
      </c>
      <c r="AJ116" s="26">
        <v>0</v>
      </c>
      <c r="AK116" s="7">
        <v>0</v>
      </c>
      <c r="AL116" s="34" t="s">
        <v>18</v>
      </c>
      <c r="AM116" s="26">
        <v>8.6</v>
      </c>
      <c r="AN116" s="34">
        <v>0</v>
      </c>
      <c r="AO116" s="2">
        <v>0</v>
      </c>
      <c r="AP116" s="165">
        <v>0</v>
      </c>
    </row>
    <row r="117" spans="1:42" x14ac:dyDescent="0.2">
      <c r="A117" s="65">
        <v>131</v>
      </c>
      <c r="B117" s="208">
        <v>2017</v>
      </c>
      <c r="C117" s="5">
        <v>0</v>
      </c>
      <c r="D117" s="7">
        <v>0</v>
      </c>
      <c r="E117" s="1">
        <v>8</v>
      </c>
      <c r="F117" s="1">
        <v>2</v>
      </c>
      <c r="G117" s="7">
        <v>50</v>
      </c>
      <c r="H117" s="7">
        <v>0</v>
      </c>
      <c r="I117" s="2">
        <v>1</v>
      </c>
      <c r="J117" s="41">
        <f t="shared" si="12"/>
        <v>3</v>
      </c>
      <c r="K117" s="18">
        <v>1</v>
      </c>
      <c r="L117" s="11">
        <v>0</v>
      </c>
      <c r="M117" s="132">
        <f t="shared" si="13"/>
        <v>1</v>
      </c>
      <c r="N117" s="16">
        <v>0</v>
      </c>
      <c r="O117" s="7">
        <v>0</v>
      </c>
      <c r="P117" s="34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34">
        <v>0</v>
      </c>
      <c r="X117" s="27">
        <v>2.5099999999999998</v>
      </c>
      <c r="Y117" s="1">
        <v>2.5099999999999998</v>
      </c>
      <c r="Z117" s="94">
        <v>1.61</v>
      </c>
      <c r="AA117" s="1">
        <f t="shared" si="8"/>
        <v>1</v>
      </c>
      <c r="AB117" s="1">
        <f t="shared" si="9"/>
        <v>0</v>
      </c>
      <c r="AC117" s="5">
        <f t="shared" si="10"/>
        <v>0</v>
      </c>
      <c r="AD117" s="5">
        <f t="shared" si="11"/>
        <v>1</v>
      </c>
      <c r="AE117" s="1">
        <f t="shared" si="14"/>
        <v>1</v>
      </c>
      <c r="AF117" s="1" t="b">
        <f t="shared" si="15"/>
        <v>0</v>
      </c>
      <c r="AG117" s="111">
        <v>283</v>
      </c>
      <c r="AH117" s="26">
        <v>360</v>
      </c>
      <c r="AI117" s="34">
        <v>0</v>
      </c>
      <c r="AJ117" s="26">
        <v>6.1</v>
      </c>
      <c r="AK117" s="7">
        <v>0</v>
      </c>
      <c r="AL117" s="34" t="s">
        <v>18</v>
      </c>
      <c r="AM117" s="26">
        <v>9.6</v>
      </c>
      <c r="AN117" s="34">
        <v>0</v>
      </c>
      <c r="AO117" s="2">
        <v>1</v>
      </c>
      <c r="AP117" s="165">
        <v>0</v>
      </c>
    </row>
    <row r="118" spans="1:42" x14ac:dyDescent="0.2">
      <c r="A118" s="65">
        <v>132</v>
      </c>
      <c r="B118" s="208">
        <v>2017</v>
      </c>
      <c r="C118" s="5">
        <v>0</v>
      </c>
      <c r="D118" s="7">
        <v>0</v>
      </c>
      <c r="E118" s="1">
        <v>4</v>
      </c>
      <c r="F118" s="1">
        <v>22</v>
      </c>
      <c r="G118" s="7">
        <v>50</v>
      </c>
      <c r="H118" s="7">
        <v>1</v>
      </c>
      <c r="I118" s="2">
        <v>0</v>
      </c>
      <c r="J118" s="41">
        <f t="shared" si="12"/>
        <v>4</v>
      </c>
      <c r="K118" s="18">
        <v>1</v>
      </c>
      <c r="L118" s="11">
        <v>0</v>
      </c>
      <c r="M118" s="132">
        <f t="shared" si="13"/>
        <v>1</v>
      </c>
      <c r="N118" s="16">
        <v>1</v>
      </c>
      <c r="O118" s="7">
        <v>1</v>
      </c>
      <c r="P118" s="34">
        <v>0</v>
      </c>
      <c r="Q118" s="7">
        <v>0</v>
      </c>
      <c r="R118" s="7">
        <v>0</v>
      </c>
      <c r="S118" s="7">
        <v>1</v>
      </c>
      <c r="T118" s="7">
        <v>0</v>
      </c>
      <c r="U118" s="7">
        <v>0</v>
      </c>
      <c r="V118" s="7">
        <v>0</v>
      </c>
      <c r="W118" s="34">
        <v>0</v>
      </c>
      <c r="X118" s="27">
        <v>6.74</v>
      </c>
      <c r="Y118" s="1">
        <v>8.11</v>
      </c>
      <c r="Z118" s="94">
        <v>2.66</v>
      </c>
      <c r="AA118" s="1">
        <f t="shared" si="8"/>
        <v>1</v>
      </c>
      <c r="AB118" s="1">
        <f t="shared" si="9"/>
        <v>1</v>
      </c>
      <c r="AC118" s="5">
        <f t="shared" si="10"/>
        <v>0</v>
      </c>
      <c r="AD118" s="5">
        <f t="shared" si="11"/>
        <v>0</v>
      </c>
      <c r="AE118" s="1">
        <f t="shared" si="14"/>
        <v>2</v>
      </c>
      <c r="AF118" s="1" t="b">
        <f t="shared" si="15"/>
        <v>0</v>
      </c>
      <c r="AG118" s="111">
        <v>3994</v>
      </c>
      <c r="AH118" s="26">
        <v>357</v>
      </c>
      <c r="AI118" s="34">
        <v>0</v>
      </c>
      <c r="AJ118" s="26">
        <v>37.700000000000003</v>
      </c>
      <c r="AK118" s="7">
        <v>0</v>
      </c>
      <c r="AL118" s="34">
        <v>1</v>
      </c>
      <c r="AM118" s="26">
        <v>4.4000000000000004</v>
      </c>
      <c r="AN118" s="34">
        <v>0</v>
      </c>
      <c r="AO118" s="2">
        <v>1</v>
      </c>
      <c r="AP118" s="165">
        <v>1</v>
      </c>
    </row>
    <row r="119" spans="1:42" x14ac:dyDescent="0.2">
      <c r="A119" s="65">
        <v>133</v>
      </c>
      <c r="B119" s="208">
        <v>2017</v>
      </c>
      <c r="C119" s="5">
        <v>0</v>
      </c>
      <c r="D119" s="7">
        <v>0</v>
      </c>
      <c r="E119" s="1">
        <v>11</v>
      </c>
      <c r="F119" s="1">
        <v>0</v>
      </c>
      <c r="G119" s="7">
        <v>54</v>
      </c>
      <c r="H119" s="7">
        <v>1</v>
      </c>
      <c r="I119" s="2">
        <v>9</v>
      </c>
      <c r="J119" s="41">
        <f t="shared" si="12"/>
        <v>2</v>
      </c>
      <c r="K119" s="18">
        <v>1</v>
      </c>
      <c r="L119" s="11">
        <v>0</v>
      </c>
      <c r="M119" s="132">
        <f t="shared" si="13"/>
        <v>0</v>
      </c>
      <c r="N119" s="16">
        <v>0</v>
      </c>
      <c r="O119" s="7">
        <v>0</v>
      </c>
      <c r="P119" s="34">
        <v>0</v>
      </c>
      <c r="Q119" s="7">
        <v>0</v>
      </c>
      <c r="R119" s="7">
        <v>0</v>
      </c>
      <c r="S119" s="7">
        <v>1</v>
      </c>
      <c r="T119" s="7">
        <v>0</v>
      </c>
      <c r="U119" s="7">
        <v>0</v>
      </c>
      <c r="V119" s="7">
        <v>0</v>
      </c>
      <c r="W119" s="34">
        <v>0</v>
      </c>
      <c r="X119" s="27">
        <v>0.84</v>
      </c>
      <c r="Y119" s="1">
        <v>0.84</v>
      </c>
      <c r="Z119" s="94">
        <v>0.84</v>
      </c>
      <c r="AA119" s="1">
        <f t="shared" si="8"/>
        <v>0</v>
      </c>
      <c r="AB119" s="1">
        <f t="shared" si="9"/>
        <v>0</v>
      </c>
      <c r="AC119" s="5">
        <f t="shared" si="10"/>
        <v>0</v>
      </c>
      <c r="AD119" s="5">
        <f t="shared" si="11"/>
        <v>0</v>
      </c>
      <c r="AE119" s="1">
        <f t="shared" si="14"/>
        <v>2</v>
      </c>
      <c r="AF119" s="1">
        <f t="shared" si="15"/>
        <v>0</v>
      </c>
      <c r="AG119" s="111">
        <v>167</v>
      </c>
      <c r="AH119" s="26">
        <v>364</v>
      </c>
      <c r="AI119" s="34">
        <v>0</v>
      </c>
      <c r="AJ119" s="26">
        <v>9.6999999999999993</v>
      </c>
      <c r="AK119" s="7">
        <v>0</v>
      </c>
      <c r="AL119" s="34" t="s">
        <v>18</v>
      </c>
      <c r="AM119" s="26">
        <v>14.6</v>
      </c>
      <c r="AN119" s="34">
        <v>1</v>
      </c>
      <c r="AO119" s="2" t="s">
        <v>18</v>
      </c>
      <c r="AP119" s="165" t="s">
        <v>18</v>
      </c>
    </row>
    <row r="120" spans="1:42" x14ac:dyDescent="0.2">
      <c r="A120" s="65">
        <v>134</v>
      </c>
      <c r="B120" s="208">
        <v>2017</v>
      </c>
      <c r="C120" s="5">
        <v>0</v>
      </c>
      <c r="D120" s="7">
        <v>0</v>
      </c>
      <c r="E120" s="1">
        <v>1</v>
      </c>
      <c r="F120" s="1">
        <v>1</v>
      </c>
      <c r="G120" s="7">
        <v>74</v>
      </c>
      <c r="H120" s="7">
        <v>1</v>
      </c>
      <c r="I120" s="2">
        <v>1</v>
      </c>
      <c r="J120" s="41">
        <f t="shared" si="12"/>
        <v>1</v>
      </c>
      <c r="K120" s="18">
        <v>0</v>
      </c>
      <c r="L120" s="11">
        <v>0</v>
      </c>
      <c r="M120" s="132">
        <f t="shared" si="13"/>
        <v>0</v>
      </c>
      <c r="N120" s="16">
        <v>1</v>
      </c>
      <c r="O120" s="7">
        <v>0</v>
      </c>
      <c r="P120" s="34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34">
        <v>0</v>
      </c>
      <c r="X120" s="27">
        <v>0.94</v>
      </c>
      <c r="Y120" s="1">
        <v>0.94</v>
      </c>
      <c r="Z120" s="94">
        <v>0.7</v>
      </c>
      <c r="AA120" s="1">
        <f t="shared" si="8"/>
        <v>0</v>
      </c>
      <c r="AB120" s="1">
        <f t="shared" si="9"/>
        <v>0</v>
      </c>
      <c r="AC120" s="5">
        <f t="shared" si="10"/>
        <v>0</v>
      </c>
      <c r="AD120" s="5">
        <f t="shared" si="11"/>
        <v>0</v>
      </c>
      <c r="AE120" s="1">
        <f t="shared" si="14"/>
        <v>2</v>
      </c>
      <c r="AF120" s="1">
        <f t="shared" si="15"/>
        <v>0</v>
      </c>
      <c r="AG120" s="111">
        <v>334</v>
      </c>
      <c r="AH120" s="26">
        <v>200</v>
      </c>
      <c r="AI120" s="34">
        <v>0</v>
      </c>
      <c r="AJ120" s="26"/>
      <c r="AK120" s="7" t="s">
        <v>18</v>
      </c>
      <c r="AL120" s="34" t="s">
        <v>18</v>
      </c>
      <c r="AM120" s="26">
        <v>7.7</v>
      </c>
      <c r="AN120" s="34">
        <v>0</v>
      </c>
      <c r="AO120" s="2">
        <v>0</v>
      </c>
      <c r="AP120" s="165">
        <v>0</v>
      </c>
    </row>
    <row r="121" spans="1:42" x14ac:dyDescent="0.2">
      <c r="A121" s="65">
        <v>135</v>
      </c>
      <c r="B121" s="208">
        <v>2017</v>
      </c>
      <c r="C121" s="5">
        <v>0</v>
      </c>
      <c r="D121" s="7">
        <v>0</v>
      </c>
      <c r="E121" s="1">
        <v>7</v>
      </c>
      <c r="F121" s="1">
        <v>2</v>
      </c>
      <c r="G121" s="7">
        <v>38</v>
      </c>
      <c r="H121" s="7">
        <v>0</v>
      </c>
      <c r="I121" s="2">
        <v>0</v>
      </c>
      <c r="J121" s="41">
        <f t="shared" si="12"/>
        <v>2</v>
      </c>
      <c r="K121" s="18">
        <v>0</v>
      </c>
      <c r="L121" s="11">
        <v>0</v>
      </c>
      <c r="M121" s="132">
        <f t="shared" si="13"/>
        <v>1</v>
      </c>
      <c r="N121" s="16">
        <v>1</v>
      </c>
      <c r="O121" s="7">
        <v>0</v>
      </c>
      <c r="P121" s="34">
        <v>0</v>
      </c>
      <c r="Q121" s="7">
        <v>0</v>
      </c>
      <c r="R121" s="7">
        <v>1</v>
      </c>
      <c r="S121" s="7">
        <v>0</v>
      </c>
      <c r="T121" s="7">
        <v>0</v>
      </c>
      <c r="U121" s="7">
        <v>0</v>
      </c>
      <c r="V121" s="7">
        <v>0</v>
      </c>
      <c r="W121" s="34">
        <v>0</v>
      </c>
      <c r="X121" s="27">
        <v>7.97</v>
      </c>
      <c r="Y121" s="1">
        <v>8.6300000000000008</v>
      </c>
      <c r="Z121" s="94">
        <v>5.44</v>
      </c>
      <c r="AA121" s="1">
        <f t="shared" si="8"/>
        <v>1</v>
      </c>
      <c r="AB121" s="1">
        <f t="shared" si="9"/>
        <v>1</v>
      </c>
      <c r="AC121" s="5">
        <f t="shared" si="10"/>
        <v>0</v>
      </c>
      <c r="AD121" s="5">
        <f t="shared" si="11"/>
        <v>0</v>
      </c>
      <c r="AE121" s="1">
        <f t="shared" si="14"/>
        <v>2</v>
      </c>
      <c r="AF121" s="1" t="b">
        <f t="shared" si="15"/>
        <v>0</v>
      </c>
      <c r="AG121" s="111">
        <v>392</v>
      </c>
      <c r="AH121" s="26">
        <v>332</v>
      </c>
      <c r="AI121" s="34">
        <v>0</v>
      </c>
      <c r="AJ121" s="26"/>
      <c r="AK121" s="7" t="s">
        <v>18</v>
      </c>
      <c r="AL121" s="34">
        <v>1</v>
      </c>
      <c r="AM121" s="26">
        <v>15.7</v>
      </c>
      <c r="AN121" s="34">
        <v>1</v>
      </c>
      <c r="AO121" s="2">
        <v>1</v>
      </c>
      <c r="AP121" s="165">
        <v>1</v>
      </c>
    </row>
    <row r="122" spans="1:42" x14ac:dyDescent="0.2">
      <c r="A122" s="65">
        <v>136</v>
      </c>
      <c r="B122" s="208">
        <v>2017</v>
      </c>
      <c r="C122" s="5">
        <v>0</v>
      </c>
      <c r="D122" s="7">
        <v>0</v>
      </c>
      <c r="E122" s="1">
        <v>7</v>
      </c>
      <c r="F122" s="1">
        <v>7</v>
      </c>
      <c r="G122" s="7">
        <v>39</v>
      </c>
      <c r="H122" s="7">
        <v>0</v>
      </c>
      <c r="I122" s="2">
        <v>4</v>
      </c>
      <c r="J122" s="41">
        <f t="shared" si="12"/>
        <v>3</v>
      </c>
      <c r="K122" s="18">
        <v>1</v>
      </c>
      <c r="L122" s="11">
        <v>0</v>
      </c>
      <c r="M122" s="132">
        <f t="shared" si="13"/>
        <v>1</v>
      </c>
      <c r="N122" s="16">
        <v>0</v>
      </c>
      <c r="O122" s="7">
        <v>0</v>
      </c>
      <c r="P122" s="34">
        <v>0</v>
      </c>
      <c r="Q122" s="7">
        <v>0</v>
      </c>
      <c r="R122" s="7">
        <v>0</v>
      </c>
      <c r="S122" s="7">
        <v>0</v>
      </c>
      <c r="T122" s="7">
        <v>1</v>
      </c>
      <c r="U122" s="7">
        <v>0</v>
      </c>
      <c r="V122" s="7">
        <v>0</v>
      </c>
      <c r="W122" s="34">
        <v>0</v>
      </c>
      <c r="X122" s="27">
        <v>2.35</v>
      </c>
      <c r="Y122" s="1">
        <v>2.35</v>
      </c>
      <c r="Z122" s="94">
        <v>1.58</v>
      </c>
      <c r="AA122" s="1">
        <f t="shared" si="8"/>
        <v>1</v>
      </c>
      <c r="AB122" s="1">
        <f t="shared" si="9"/>
        <v>0</v>
      </c>
      <c r="AC122" s="5">
        <f t="shared" si="10"/>
        <v>0</v>
      </c>
      <c r="AD122" s="5">
        <f t="shared" si="11"/>
        <v>1</v>
      </c>
      <c r="AE122" s="1">
        <f t="shared" si="14"/>
        <v>1</v>
      </c>
      <c r="AF122" s="1" t="b">
        <f t="shared" si="15"/>
        <v>0</v>
      </c>
      <c r="AG122" s="111">
        <v>221</v>
      </c>
      <c r="AH122" s="26">
        <v>399</v>
      </c>
      <c r="AI122" s="34">
        <v>0</v>
      </c>
      <c r="AJ122" s="26">
        <v>0</v>
      </c>
      <c r="AK122" s="7">
        <v>0</v>
      </c>
      <c r="AL122" s="34">
        <v>0</v>
      </c>
      <c r="AM122" s="26">
        <v>10.9</v>
      </c>
      <c r="AN122" s="34">
        <v>1</v>
      </c>
      <c r="AO122" s="2">
        <v>1</v>
      </c>
      <c r="AP122" s="165">
        <v>1</v>
      </c>
    </row>
    <row r="123" spans="1:42" x14ac:dyDescent="0.2">
      <c r="A123" s="65">
        <v>138</v>
      </c>
      <c r="B123" s="208">
        <v>2017</v>
      </c>
      <c r="C123" s="5">
        <v>0</v>
      </c>
      <c r="D123" s="7">
        <v>0</v>
      </c>
      <c r="E123" s="1">
        <v>4</v>
      </c>
      <c r="F123" s="1">
        <v>12</v>
      </c>
      <c r="G123" s="7">
        <v>24</v>
      </c>
      <c r="H123" s="7">
        <v>1</v>
      </c>
      <c r="I123" s="2">
        <v>0</v>
      </c>
      <c r="J123" s="41">
        <f t="shared" si="12"/>
        <v>2</v>
      </c>
      <c r="K123" s="18">
        <v>0</v>
      </c>
      <c r="L123" s="11">
        <v>0</v>
      </c>
      <c r="M123" s="132">
        <f t="shared" si="13"/>
        <v>1</v>
      </c>
      <c r="N123" s="16">
        <v>1</v>
      </c>
      <c r="O123" s="7">
        <v>0</v>
      </c>
      <c r="P123" s="34">
        <v>1</v>
      </c>
      <c r="Q123" s="7">
        <v>1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34">
        <v>0</v>
      </c>
      <c r="X123" s="27">
        <v>2.27</v>
      </c>
      <c r="Y123" s="1">
        <v>2.27</v>
      </c>
      <c r="Z123" s="94">
        <v>1.45</v>
      </c>
      <c r="AA123" s="1">
        <f t="shared" si="8"/>
        <v>1</v>
      </c>
      <c r="AB123" s="1">
        <f t="shared" si="9"/>
        <v>0</v>
      </c>
      <c r="AC123" s="5">
        <f t="shared" si="10"/>
        <v>0</v>
      </c>
      <c r="AD123" s="5">
        <f t="shared" si="11"/>
        <v>1</v>
      </c>
      <c r="AE123" s="1">
        <f t="shared" si="14"/>
        <v>1</v>
      </c>
      <c r="AF123" s="1" t="b">
        <f t="shared" si="15"/>
        <v>0</v>
      </c>
      <c r="AG123" s="111">
        <v>610</v>
      </c>
      <c r="AH123" s="26">
        <v>247</v>
      </c>
      <c r="AI123" s="34">
        <v>0</v>
      </c>
      <c r="AJ123" s="26">
        <v>81.400000000000006</v>
      </c>
      <c r="AK123" s="7">
        <v>0</v>
      </c>
      <c r="AL123" s="34">
        <v>1</v>
      </c>
      <c r="AM123" s="26">
        <v>22</v>
      </c>
      <c r="AN123" s="34">
        <v>1</v>
      </c>
      <c r="AO123" s="2">
        <v>1</v>
      </c>
      <c r="AP123" s="165">
        <v>1</v>
      </c>
    </row>
    <row r="124" spans="1:42" x14ac:dyDescent="0.2">
      <c r="A124" s="65">
        <v>139</v>
      </c>
      <c r="B124" s="208">
        <v>2017</v>
      </c>
      <c r="C124" s="5">
        <v>0</v>
      </c>
      <c r="D124" s="7">
        <v>0</v>
      </c>
      <c r="E124" s="1">
        <v>4</v>
      </c>
      <c r="F124" s="1">
        <v>13</v>
      </c>
      <c r="G124" s="7">
        <v>84</v>
      </c>
      <c r="H124" s="7">
        <v>0</v>
      </c>
      <c r="I124" s="2">
        <v>6</v>
      </c>
      <c r="J124" s="41">
        <f t="shared" si="12"/>
        <v>1</v>
      </c>
      <c r="K124" s="18">
        <v>0</v>
      </c>
      <c r="L124" s="11">
        <v>0</v>
      </c>
      <c r="M124" s="132">
        <f t="shared" si="13"/>
        <v>1</v>
      </c>
      <c r="N124" s="16">
        <v>0</v>
      </c>
      <c r="O124" s="7">
        <v>0</v>
      </c>
      <c r="P124" s="34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34">
        <v>0</v>
      </c>
      <c r="X124" s="27">
        <v>2.02</v>
      </c>
      <c r="Y124" s="1">
        <v>2.02</v>
      </c>
      <c r="Z124" s="94">
        <v>1.34</v>
      </c>
      <c r="AA124" s="1">
        <f t="shared" si="8"/>
        <v>1</v>
      </c>
      <c r="AB124" s="1">
        <f t="shared" si="9"/>
        <v>0</v>
      </c>
      <c r="AC124" s="5">
        <f t="shared" si="10"/>
        <v>0</v>
      </c>
      <c r="AD124" s="5">
        <f t="shared" si="11"/>
        <v>1</v>
      </c>
      <c r="AE124" s="1">
        <f t="shared" si="14"/>
        <v>1</v>
      </c>
      <c r="AF124" s="1" t="b">
        <f t="shared" si="15"/>
        <v>0</v>
      </c>
      <c r="AG124" s="111">
        <v>216</v>
      </c>
      <c r="AH124" s="26">
        <v>8</v>
      </c>
      <c r="AI124" s="34">
        <v>1</v>
      </c>
      <c r="AJ124" s="26">
        <v>18.7</v>
      </c>
      <c r="AK124" s="7">
        <v>0</v>
      </c>
      <c r="AL124" s="34" t="s">
        <v>18</v>
      </c>
      <c r="AM124" s="26">
        <v>2.2000000000000002</v>
      </c>
      <c r="AN124" s="34">
        <v>0</v>
      </c>
      <c r="AO124" s="2">
        <v>1</v>
      </c>
      <c r="AP124" s="165">
        <v>0</v>
      </c>
    </row>
    <row r="125" spans="1:42" x14ac:dyDescent="0.2">
      <c r="A125" s="65">
        <v>140</v>
      </c>
      <c r="B125" s="208">
        <v>2017</v>
      </c>
      <c r="C125" s="5">
        <v>0</v>
      </c>
      <c r="D125" s="7">
        <v>0</v>
      </c>
      <c r="E125" s="1">
        <v>1</v>
      </c>
      <c r="F125" s="1">
        <v>9</v>
      </c>
      <c r="G125" s="7">
        <v>34</v>
      </c>
      <c r="H125" s="7">
        <v>1</v>
      </c>
      <c r="I125" s="2">
        <v>0</v>
      </c>
      <c r="J125" s="41">
        <f t="shared" si="12"/>
        <v>4</v>
      </c>
      <c r="K125" s="18">
        <v>1</v>
      </c>
      <c r="L125" s="11">
        <v>1</v>
      </c>
      <c r="M125" s="132">
        <f t="shared" si="13"/>
        <v>0</v>
      </c>
      <c r="N125" s="16">
        <v>0</v>
      </c>
      <c r="O125" s="7">
        <v>0</v>
      </c>
      <c r="P125" s="34">
        <v>0</v>
      </c>
      <c r="Q125" s="7">
        <v>1</v>
      </c>
      <c r="R125" s="7">
        <v>1</v>
      </c>
      <c r="S125" s="7">
        <v>0</v>
      </c>
      <c r="T125" s="7">
        <v>0</v>
      </c>
      <c r="U125" s="7">
        <v>0</v>
      </c>
      <c r="V125" s="7">
        <v>0</v>
      </c>
      <c r="W125" s="34">
        <v>0</v>
      </c>
      <c r="X125" s="27">
        <v>0.93</v>
      </c>
      <c r="Y125" s="1">
        <v>0.93</v>
      </c>
      <c r="Z125" s="94">
        <v>0.72</v>
      </c>
      <c r="AA125" s="1">
        <f t="shared" si="8"/>
        <v>0</v>
      </c>
      <c r="AB125" s="1">
        <f t="shared" si="9"/>
        <v>0</v>
      </c>
      <c r="AC125" s="5">
        <f t="shared" si="10"/>
        <v>0</v>
      </c>
      <c r="AD125" s="5">
        <f t="shared" si="11"/>
        <v>0</v>
      </c>
      <c r="AE125" s="1">
        <f t="shared" si="14"/>
        <v>2</v>
      </c>
      <c r="AF125" s="1">
        <f t="shared" si="15"/>
        <v>0</v>
      </c>
      <c r="AG125" s="111">
        <v>153</v>
      </c>
      <c r="AH125" s="26">
        <v>129</v>
      </c>
      <c r="AI125" s="34">
        <v>1</v>
      </c>
      <c r="AJ125" s="26">
        <v>40.200000000000003</v>
      </c>
      <c r="AK125" s="7">
        <v>0</v>
      </c>
      <c r="AL125" s="34">
        <v>1</v>
      </c>
      <c r="AM125" s="26">
        <v>7.2</v>
      </c>
      <c r="AN125" s="34">
        <v>0</v>
      </c>
      <c r="AO125" s="2">
        <v>1</v>
      </c>
      <c r="AP125" s="165">
        <v>0</v>
      </c>
    </row>
    <row r="126" spans="1:42" x14ac:dyDescent="0.2">
      <c r="A126" s="65">
        <v>141</v>
      </c>
      <c r="B126" s="208">
        <v>2017</v>
      </c>
      <c r="C126" s="5">
        <v>0</v>
      </c>
      <c r="D126" s="7">
        <v>0</v>
      </c>
      <c r="E126" s="1">
        <v>4</v>
      </c>
      <c r="F126" s="1">
        <v>19</v>
      </c>
      <c r="G126" s="7">
        <v>38</v>
      </c>
      <c r="H126" s="7">
        <v>0</v>
      </c>
      <c r="I126" s="2">
        <v>0</v>
      </c>
      <c r="J126" s="41">
        <f t="shared" si="12"/>
        <v>4</v>
      </c>
      <c r="K126" s="18">
        <v>1</v>
      </c>
      <c r="L126" s="11">
        <v>0</v>
      </c>
      <c r="M126" s="132">
        <f t="shared" si="13"/>
        <v>1</v>
      </c>
      <c r="N126" s="16">
        <v>1</v>
      </c>
      <c r="O126" s="7">
        <v>0</v>
      </c>
      <c r="P126" s="34">
        <v>0</v>
      </c>
      <c r="Q126" s="7">
        <v>1</v>
      </c>
      <c r="R126" s="7">
        <v>0</v>
      </c>
      <c r="S126" s="7">
        <v>0</v>
      </c>
      <c r="T126" s="7">
        <v>1</v>
      </c>
      <c r="U126" s="7">
        <v>0</v>
      </c>
      <c r="V126" s="7">
        <v>0</v>
      </c>
      <c r="W126" s="34">
        <v>0</v>
      </c>
      <c r="X126" s="27">
        <v>1.62</v>
      </c>
      <c r="Y126" s="1">
        <v>1.62</v>
      </c>
      <c r="Z126" s="94">
        <v>0.66</v>
      </c>
      <c r="AA126" s="1">
        <f t="shared" si="8"/>
        <v>1</v>
      </c>
      <c r="AB126" s="1">
        <f t="shared" si="9"/>
        <v>0</v>
      </c>
      <c r="AC126" s="5">
        <f t="shared" si="10"/>
        <v>0</v>
      </c>
      <c r="AD126" s="5">
        <f t="shared" si="11"/>
        <v>1</v>
      </c>
      <c r="AE126" s="1">
        <f t="shared" si="14"/>
        <v>1</v>
      </c>
      <c r="AF126" s="1" t="b">
        <f t="shared" si="15"/>
        <v>0</v>
      </c>
      <c r="AG126" s="111">
        <v>571</v>
      </c>
      <c r="AH126" s="26">
        <v>172</v>
      </c>
      <c r="AI126" s="34">
        <v>0</v>
      </c>
      <c r="AJ126" s="26">
        <v>350</v>
      </c>
      <c r="AK126" s="7">
        <v>1</v>
      </c>
      <c r="AL126" s="34">
        <v>1</v>
      </c>
      <c r="AM126" s="26">
        <v>10.9</v>
      </c>
      <c r="AN126" s="34">
        <v>1</v>
      </c>
      <c r="AO126" s="2">
        <v>1</v>
      </c>
      <c r="AP126" s="165">
        <v>1</v>
      </c>
    </row>
    <row r="127" spans="1:42" x14ac:dyDescent="0.2">
      <c r="A127" s="65">
        <v>142</v>
      </c>
      <c r="B127" s="208">
        <v>2017</v>
      </c>
      <c r="C127" s="5">
        <v>0</v>
      </c>
      <c r="D127" s="7">
        <v>0</v>
      </c>
      <c r="E127" s="1">
        <v>8</v>
      </c>
      <c r="F127" s="1">
        <v>21</v>
      </c>
      <c r="G127" s="7">
        <v>33</v>
      </c>
      <c r="H127" s="7">
        <v>0</v>
      </c>
      <c r="I127" s="2">
        <v>0</v>
      </c>
      <c r="J127" s="41">
        <f t="shared" si="12"/>
        <v>1</v>
      </c>
      <c r="K127" s="18">
        <v>0</v>
      </c>
      <c r="L127" s="11">
        <v>0</v>
      </c>
      <c r="M127" s="132">
        <f t="shared" si="13"/>
        <v>1</v>
      </c>
      <c r="N127" s="16">
        <v>0</v>
      </c>
      <c r="O127" s="7">
        <v>1</v>
      </c>
      <c r="P127" s="34">
        <v>0</v>
      </c>
      <c r="Q127" s="7">
        <v>1</v>
      </c>
      <c r="R127" s="7">
        <v>0</v>
      </c>
      <c r="S127" s="7">
        <v>0</v>
      </c>
      <c r="T127" s="7">
        <v>1</v>
      </c>
      <c r="U127" s="7">
        <v>0</v>
      </c>
      <c r="V127" s="7">
        <v>0</v>
      </c>
      <c r="W127" s="34">
        <v>0</v>
      </c>
      <c r="X127" s="27">
        <v>17.34</v>
      </c>
      <c r="Y127" s="1">
        <v>17.34</v>
      </c>
      <c r="Z127" s="94">
        <v>5.12</v>
      </c>
      <c r="AA127" s="1">
        <f t="shared" si="8"/>
        <v>1</v>
      </c>
      <c r="AB127" s="1">
        <f t="shared" si="9"/>
        <v>0</v>
      </c>
      <c r="AC127" s="5">
        <f t="shared" si="10"/>
        <v>0</v>
      </c>
      <c r="AD127" s="5">
        <f t="shared" si="11"/>
        <v>1</v>
      </c>
      <c r="AE127" s="1">
        <f t="shared" si="14"/>
        <v>1</v>
      </c>
      <c r="AF127" s="1" t="b">
        <f t="shared" si="15"/>
        <v>0</v>
      </c>
      <c r="AG127" s="111">
        <v>270</v>
      </c>
      <c r="AH127" s="26">
        <v>116</v>
      </c>
      <c r="AI127" s="34">
        <v>1</v>
      </c>
      <c r="AJ127" s="26">
        <v>32.4</v>
      </c>
      <c r="AK127" s="7">
        <v>0</v>
      </c>
      <c r="AL127" s="34">
        <v>0</v>
      </c>
      <c r="AM127" s="26">
        <v>4.4000000000000004</v>
      </c>
      <c r="AN127" s="34">
        <v>0</v>
      </c>
      <c r="AO127" s="2">
        <v>1</v>
      </c>
      <c r="AP127" s="165">
        <v>1</v>
      </c>
    </row>
    <row r="128" spans="1:42" x14ac:dyDescent="0.2">
      <c r="A128" s="65">
        <v>143</v>
      </c>
      <c r="B128" s="208">
        <v>2017</v>
      </c>
      <c r="C128" s="5">
        <v>0</v>
      </c>
      <c r="D128" s="7">
        <v>0</v>
      </c>
      <c r="E128" s="1">
        <v>4</v>
      </c>
      <c r="F128" s="1">
        <v>18</v>
      </c>
      <c r="G128" s="7">
        <v>46</v>
      </c>
      <c r="H128" s="7">
        <v>1</v>
      </c>
      <c r="I128" s="2">
        <v>0</v>
      </c>
      <c r="J128" s="41">
        <f t="shared" si="12"/>
        <v>1</v>
      </c>
      <c r="K128" s="18">
        <v>0</v>
      </c>
      <c r="L128" s="11">
        <v>0</v>
      </c>
      <c r="M128" s="132">
        <f t="shared" si="13"/>
        <v>1</v>
      </c>
      <c r="N128" s="16">
        <v>0</v>
      </c>
      <c r="O128" s="7">
        <v>0</v>
      </c>
      <c r="P128" s="34">
        <v>0</v>
      </c>
      <c r="Q128" s="7">
        <v>0</v>
      </c>
      <c r="R128" s="7">
        <v>0</v>
      </c>
      <c r="S128" s="7">
        <v>0</v>
      </c>
      <c r="T128" s="7">
        <v>1</v>
      </c>
      <c r="U128" s="7">
        <v>1</v>
      </c>
      <c r="V128" s="7">
        <v>0</v>
      </c>
      <c r="W128" s="34">
        <v>0</v>
      </c>
      <c r="X128" s="27">
        <v>2.62</v>
      </c>
      <c r="Y128" s="1">
        <v>4.2300000000000004</v>
      </c>
      <c r="Z128" s="94">
        <v>1.53</v>
      </c>
      <c r="AA128" s="1">
        <f t="shared" si="8"/>
        <v>1</v>
      </c>
      <c r="AB128" s="1">
        <f t="shared" si="9"/>
        <v>1</v>
      </c>
      <c r="AC128" s="5">
        <f t="shared" si="10"/>
        <v>0</v>
      </c>
      <c r="AD128" s="5">
        <f t="shared" si="11"/>
        <v>0</v>
      </c>
      <c r="AE128" s="1">
        <f t="shared" si="14"/>
        <v>2</v>
      </c>
      <c r="AF128" s="1" t="b">
        <f t="shared" si="15"/>
        <v>0</v>
      </c>
      <c r="AG128" s="111">
        <v>219</v>
      </c>
      <c r="AH128" s="26">
        <v>207</v>
      </c>
      <c r="AI128" s="34">
        <v>0</v>
      </c>
      <c r="AJ128" s="26">
        <v>9.1999999999999993</v>
      </c>
      <c r="AK128" s="7">
        <v>0</v>
      </c>
      <c r="AL128" s="34">
        <v>0</v>
      </c>
      <c r="AM128" s="26">
        <v>5.6</v>
      </c>
      <c r="AN128" s="34">
        <v>0</v>
      </c>
      <c r="AO128" s="2" t="s">
        <v>18</v>
      </c>
      <c r="AP128" s="165" t="s">
        <v>18</v>
      </c>
    </row>
    <row r="129" spans="1:42" x14ac:dyDescent="0.2">
      <c r="A129" s="65">
        <v>144</v>
      </c>
      <c r="B129" s="208">
        <v>2017</v>
      </c>
      <c r="C129" s="5">
        <v>0</v>
      </c>
      <c r="D129" s="7">
        <v>0</v>
      </c>
      <c r="E129" s="1">
        <v>6</v>
      </c>
      <c r="F129" s="1">
        <v>12</v>
      </c>
      <c r="G129" s="7">
        <v>67</v>
      </c>
      <c r="H129" s="7">
        <v>1</v>
      </c>
      <c r="I129" s="2">
        <v>7</v>
      </c>
      <c r="J129" s="41">
        <f t="shared" si="12"/>
        <v>1</v>
      </c>
      <c r="K129" s="18">
        <v>0</v>
      </c>
      <c r="L129" s="11">
        <v>0</v>
      </c>
      <c r="M129" s="132">
        <f t="shared" si="13"/>
        <v>1</v>
      </c>
      <c r="N129" s="16">
        <v>0</v>
      </c>
      <c r="O129" s="7">
        <v>0</v>
      </c>
      <c r="P129" s="34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34">
        <v>0</v>
      </c>
      <c r="X129" s="27">
        <v>1.3</v>
      </c>
      <c r="Y129" s="1">
        <v>1.66</v>
      </c>
      <c r="Z129" s="94">
        <v>1.3</v>
      </c>
      <c r="AA129" s="1">
        <f t="shared" si="8"/>
        <v>0</v>
      </c>
      <c r="AB129" s="1">
        <f t="shared" si="9"/>
        <v>1</v>
      </c>
      <c r="AC129" s="5">
        <f t="shared" si="10"/>
        <v>1</v>
      </c>
      <c r="AD129" s="5">
        <f t="shared" si="11"/>
        <v>0</v>
      </c>
      <c r="AE129" s="1">
        <f t="shared" si="14"/>
        <v>1</v>
      </c>
      <c r="AF129" s="1" t="b">
        <f t="shared" si="15"/>
        <v>0</v>
      </c>
      <c r="AG129" s="111">
        <v>231</v>
      </c>
      <c r="AH129" s="26">
        <v>278</v>
      </c>
      <c r="AI129" s="34">
        <v>0</v>
      </c>
      <c r="AJ129" s="26">
        <v>1.6</v>
      </c>
      <c r="AK129" s="7">
        <v>0</v>
      </c>
      <c r="AL129" s="34" t="s">
        <v>18</v>
      </c>
      <c r="AM129" s="26">
        <v>13.3</v>
      </c>
      <c r="AN129" s="34">
        <v>1</v>
      </c>
      <c r="AO129" s="2" t="s">
        <v>18</v>
      </c>
      <c r="AP129" s="165" t="s">
        <v>18</v>
      </c>
    </row>
    <row r="130" spans="1:42" x14ac:dyDescent="0.2">
      <c r="A130" s="65">
        <v>145</v>
      </c>
      <c r="B130" s="208">
        <v>2017</v>
      </c>
      <c r="C130" s="5">
        <v>0</v>
      </c>
      <c r="D130" s="7">
        <v>1</v>
      </c>
      <c r="E130" s="1">
        <v>3</v>
      </c>
      <c r="F130" s="1">
        <v>8</v>
      </c>
      <c r="G130" s="7">
        <v>56</v>
      </c>
      <c r="H130" s="7">
        <v>1</v>
      </c>
      <c r="I130" s="2">
        <v>3</v>
      </c>
      <c r="J130" s="41">
        <f t="shared" si="12"/>
        <v>2</v>
      </c>
      <c r="K130" s="18">
        <v>1</v>
      </c>
      <c r="L130" s="11">
        <v>0</v>
      </c>
      <c r="M130" s="132">
        <f t="shared" si="13"/>
        <v>0</v>
      </c>
      <c r="N130" s="16">
        <v>0</v>
      </c>
      <c r="O130" s="7">
        <v>0</v>
      </c>
      <c r="P130" s="34">
        <v>0</v>
      </c>
      <c r="Q130" s="7">
        <v>0</v>
      </c>
      <c r="R130" s="7">
        <v>0</v>
      </c>
      <c r="S130" s="7">
        <v>0</v>
      </c>
      <c r="T130" s="7">
        <v>1</v>
      </c>
      <c r="U130" s="7">
        <v>0</v>
      </c>
      <c r="V130" s="7">
        <v>0</v>
      </c>
      <c r="W130" s="34">
        <v>0</v>
      </c>
      <c r="X130" s="27">
        <v>1.18</v>
      </c>
      <c r="Y130" s="1">
        <v>1.18</v>
      </c>
      <c r="Z130" s="94">
        <v>0.54</v>
      </c>
      <c r="AA130" s="1">
        <f t="shared" ref="AA130:AA193" si="16">IF((X130/Z130)&lt;1.5,IF((X130-Z130)&gt;=0.3,1,0),IF((X130/Z130)&gt;=1.5,1,0))</f>
        <v>1</v>
      </c>
      <c r="AB130" s="1">
        <f t="shared" ref="AB130:AB193" si="17">IF((Y130/X130)&lt;1.5,IF((Y130-X130)&gt;=0.3,1,0),IF((Y130/X130)&gt;=1.5,1,0))</f>
        <v>0</v>
      </c>
      <c r="AC130" s="5">
        <f t="shared" ref="AC130:AC193" si="18">M130-AA130</f>
        <v>-1</v>
      </c>
      <c r="AD130" s="5">
        <f t="shared" ref="AD130:AD193" si="19">M130-AB130</f>
        <v>0</v>
      </c>
      <c r="AE130" s="1">
        <f t="shared" si="14"/>
        <v>1</v>
      </c>
      <c r="AF130" s="1">
        <f t="shared" si="15"/>
        <v>1</v>
      </c>
      <c r="AG130" s="111">
        <v>290</v>
      </c>
      <c r="AH130" s="26">
        <v>150</v>
      </c>
      <c r="AI130" s="34">
        <v>0</v>
      </c>
      <c r="AJ130" s="26">
        <v>318.39999999999998</v>
      </c>
      <c r="AK130" s="7">
        <v>1</v>
      </c>
      <c r="AL130" s="34">
        <v>1</v>
      </c>
      <c r="AM130" s="26">
        <v>13.2</v>
      </c>
      <c r="AN130" s="34">
        <v>1</v>
      </c>
      <c r="AO130" s="2">
        <v>1</v>
      </c>
      <c r="AP130" s="165">
        <v>0</v>
      </c>
    </row>
    <row r="131" spans="1:42" x14ac:dyDescent="0.2">
      <c r="A131" s="65">
        <v>146</v>
      </c>
      <c r="B131" s="208">
        <v>2017</v>
      </c>
      <c r="C131" s="5">
        <v>0</v>
      </c>
      <c r="D131" s="7">
        <v>0</v>
      </c>
      <c r="E131" s="1">
        <v>8</v>
      </c>
      <c r="F131" s="1">
        <v>6</v>
      </c>
      <c r="G131" s="7">
        <v>36</v>
      </c>
      <c r="H131" s="7">
        <v>1</v>
      </c>
      <c r="I131" s="2">
        <v>1</v>
      </c>
      <c r="J131" s="41">
        <f t="shared" ref="J131:J194" si="20">SUM(IF(K131=1,2,0),IF(L131=1,2,0),IF(M131=1,1,0),IF(N131=1,1,0))</f>
        <v>2</v>
      </c>
      <c r="K131" s="18">
        <v>0</v>
      </c>
      <c r="L131" s="11">
        <v>0</v>
      </c>
      <c r="M131" s="132">
        <f t="shared" ref="M131:M194" si="21">IF(H131=1,IF(X131&gt;=1.3,1,0),IF(X131&gt;=1.5,1,0))</f>
        <v>1</v>
      </c>
      <c r="N131" s="16">
        <v>1</v>
      </c>
      <c r="O131" s="7">
        <v>0</v>
      </c>
      <c r="P131" s="34">
        <v>0</v>
      </c>
      <c r="Q131" s="7">
        <v>0</v>
      </c>
      <c r="R131" s="7">
        <v>0</v>
      </c>
      <c r="S131" s="7">
        <v>1</v>
      </c>
      <c r="T131" s="7">
        <v>0</v>
      </c>
      <c r="U131" s="7">
        <v>0</v>
      </c>
      <c r="V131" s="7">
        <v>0</v>
      </c>
      <c r="W131" s="34">
        <v>0</v>
      </c>
      <c r="X131" s="27">
        <v>2.12</v>
      </c>
      <c r="Y131" s="1">
        <v>3.5</v>
      </c>
      <c r="Z131" s="94">
        <v>1.98</v>
      </c>
      <c r="AA131" s="1">
        <f t="shared" si="16"/>
        <v>0</v>
      </c>
      <c r="AB131" s="1">
        <f t="shared" si="17"/>
        <v>1</v>
      </c>
      <c r="AC131" s="5">
        <f t="shared" si="18"/>
        <v>1</v>
      </c>
      <c r="AD131" s="5">
        <f t="shared" si="19"/>
        <v>0</v>
      </c>
      <c r="AE131" s="1">
        <f t="shared" ref="AE131:AE194" si="22">COUNTIF(AC131:AD131, 0)</f>
        <v>1</v>
      </c>
      <c r="AF131" s="1" t="b">
        <f t="shared" ref="AF131:AF194" si="23">IF((M131)=0,IF((AE131)&lt;=1,1,0))</f>
        <v>0</v>
      </c>
      <c r="AG131" s="111">
        <v>338</v>
      </c>
      <c r="AH131" s="26">
        <v>312</v>
      </c>
      <c r="AI131" s="34">
        <v>0</v>
      </c>
      <c r="AJ131" s="26">
        <v>30.9</v>
      </c>
      <c r="AK131" s="7">
        <v>0</v>
      </c>
      <c r="AL131" s="34" t="s">
        <v>18</v>
      </c>
      <c r="AM131" s="26">
        <v>10.5</v>
      </c>
      <c r="AN131" s="34">
        <v>1</v>
      </c>
      <c r="AO131" s="2">
        <v>1</v>
      </c>
      <c r="AP131" s="165">
        <v>1</v>
      </c>
    </row>
    <row r="132" spans="1:42" x14ac:dyDescent="0.2">
      <c r="A132" s="65">
        <v>147</v>
      </c>
      <c r="B132" s="208">
        <v>2017</v>
      </c>
      <c r="C132" s="5">
        <v>0</v>
      </c>
      <c r="D132" s="7">
        <v>0</v>
      </c>
      <c r="E132" s="1">
        <v>1</v>
      </c>
      <c r="F132" s="1">
        <v>2</v>
      </c>
      <c r="G132" s="7">
        <v>43</v>
      </c>
      <c r="H132" s="7">
        <v>0</v>
      </c>
      <c r="I132" s="2">
        <v>1</v>
      </c>
      <c r="J132" s="41">
        <f t="shared" si="20"/>
        <v>1</v>
      </c>
      <c r="K132" s="18">
        <v>0</v>
      </c>
      <c r="L132" s="11">
        <v>0</v>
      </c>
      <c r="M132" s="132">
        <f t="shared" si="21"/>
        <v>1</v>
      </c>
      <c r="N132" s="16">
        <v>0</v>
      </c>
      <c r="O132" s="7">
        <v>0</v>
      </c>
      <c r="P132" s="34">
        <v>0</v>
      </c>
      <c r="Q132" s="7">
        <v>0</v>
      </c>
      <c r="R132" s="7">
        <v>0</v>
      </c>
      <c r="S132" s="7">
        <v>1</v>
      </c>
      <c r="T132" s="7">
        <v>1</v>
      </c>
      <c r="U132" s="7">
        <v>0</v>
      </c>
      <c r="V132" s="7">
        <v>0</v>
      </c>
      <c r="W132" s="34">
        <v>0</v>
      </c>
      <c r="X132" s="27">
        <v>1.68</v>
      </c>
      <c r="Y132" s="1">
        <v>1.68</v>
      </c>
      <c r="Z132" s="94">
        <v>0.86</v>
      </c>
      <c r="AA132" s="1">
        <f t="shared" si="16"/>
        <v>1</v>
      </c>
      <c r="AB132" s="1">
        <f t="shared" si="17"/>
        <v>0</v>
      </c>
      <c r="AC132" s="5">
        <f t="shared" si="18"/>
        <v>0</v>
      </c>
      <c r="AD132" s="5">
        <f t="shared" si="19"/>
        <v>1</v>
      </c>
      <c r="AE132" s="1">
        <f t="shared" si="22"/>
        <v>1</v>
      </c>
      <c r="AF132" s="1" t="b">
        <f t="shared" si="23"/>
        <v>0</v>
      </c>
      <c r="AG132" s="111">
        <v>261</v>
      </c>
      <c r="AH132" s="26">
        <v>241</v>
      </c>
      <c r="AI132" s="34">
        <v>0</v>
      </c>
      <c r="AJ132" s="26">
        <v>3.2</v>
      </c>
      <c r="AK132" s="7">
        <v>0</v>
      </c>
      <c r="AL132" s="34" t="s">
        <v>18</v>
      </c>
      <c r="AM132" s="26">
        <v>14.8</v>
      </c>
      <c r="AN132" s="34">
        <v>1</v>
      </c>
      <c r="AO132" s="2">
        <v>0</v>
      </c>
      <c r="AP132" s="165">
        <v>0</v>
      </c>
    </row>
    <row r="133" spans="1:42" x14ac:dyDescent="0.2">
      <c r="A133" s="65">
        <v>148</v>
      </c>
      <c r="B133" s="208">
        <v>2017</v>
      </c>
      <c r="C133" s="5">
        <v>0</v>
      </c>
      <c r="D133" s="7">
        <v>0</v>
      </c>
      <c r="E133" s="1">
        <v>11</v>
      </c>
      <c r="F133" s="1">
        <v>2</v>
      </c>
      <c r="G133" s="7">
        <v>73</v>
      </c>
      <c r="H133" s="7">
        <v>1</v>
      </c>
      <c r="I133" s="2">
        <v>4</v>
      </c>
      <c r="J133" s="41">
        <f t="shared" si="20"/>
        <v>2</v>
      </c>
      <c r="K133" s="18">
        <v>0</v>
      </c>
      <c r="L133" s="11">
        <v>0</v>
      </c>
      <c r="M133" s="132">
        <f t="shared" si="21"/>
        <v>1</v>
      </c>
      <c r="N133" s="16">
        <v>1</v>
      </c>
      <c r="O133" s="7">
        <v>0</v>
      </c>
      <c r="P133" s="34">
        <v>0</v>
      </c>
      <c r="Q133" s="7">
        <v>0</v>
      </c>
      <c r="R133" s="7">
        <v>0</v>
      </c>
      <c r="S133" s="7">
        <v>1</v>
      </c>
      <c r="T133" s="7">
        <v>0</v>
      </c>
      <c r="U133" s="7">
        <v>0</v>
      </c>
      <c r="V133" s="7">
        <v>0</v>
      </c>
      <c r="W133" s="34">
        <v>0</v>
      </c>
      <c r="X133" s="27">
        <v>3.67</v>
      </c>
      <c r="Y133" s="1">
        <v>3.67</v>
      </c>
      <c r="Z133" s="94">
        <v>0.69</v>
      </c>
      <c r="AA133" s="1">
        <f t="shared" si="16"/>
        <v>1</v>
      </c>
      <c r="AB133" s="1">
        <f t="shared" si="17"/>
        <v>0</v>
      </c>
      <c r="AC133" s="5">
        <f t="shared" si="18"/>
        <v>0</v>
      </c>
      <c r="AD133" s="5">
        <f t="shared" si="19"/>
        <v>1</v>
      </c>
      <c r="AE133" s="1">
        <f t="shared" si="22"/>
        <v>1</v>
      </c>
      <c r="AF133" s="1" t="b">
        <f t="shared" si="23"/>
        <v>0</v>
      </c>
      <c r="AG133" s="111">
        <v>476</v>
      </c>
      <c r="AH133" s="26">
        <v>276</v>
      </c>
      <c r="AI133" s="34">
        <v>0</v>
      </c>
      <c r="AJ133" s="26">
        <v>256.7</v>
      </c>
      <c r="AK133" s="7">
        <v>1</v>
      </c>
      <c r="AL133" s="34">
        <v>1</v>
      </c>
      <c r="AM133" s="26">
        <v>12.2</v>
      </c>
      <c r="AN133" s="34">
        <v>1</v>
      </c>
      <c r="AO133" s="2">
        <v>1</v>
      </c>
      <c r="AP133" s="165">
        <v>1</v>
      </c>
    </row>
    <row r="134" spans="1:42" x14ac:dyDescent="0.2">
      <c r="A134" s="65">
        <v>149</v>
      </c>
      <c r="B134" s="208">
        <v>2017</v>
      </c>
      <c r="C134" s="5">
        <v>0</v>
      </c>
      <c r="D134" s="7">
        <v>0</v>
      </c>
      <c r="E134" s="1">
        <v>1</v>
      </c>
      <c r="F134" s="1">
        <v>4</v>
      </c>
      <c r="G134" s="7">
        <v>55</v>
      </c>
      <c r="H134" s="7">
        <v>0</v>
      </c>
      <c r="I134" s="2">
        <v>1</v>
      </c>
      <c r="J134" s="41">
        <f t="shared" si="20"/>
        <v>1</v>
      </c>
      <c r="K134" s="18">
        <v>0</v>
      </c>
      <c r="L134" s="11">
        <v>0</v>
      </c>
      <c r="M134" s="132">
        <f t="shared" si="21"/>
        <v>1</v>
      </c>
      <c r="N134" s="16">
        <v>0</v>
      </c>
      <c r="O134" s="7">
        <v>0</v>
      </c>
      <c r="P134" s="34">
        <v>0</v>
      </c>
      <c r="Q134" s="7">
        <v>0</v>
      </c>
      <c r="R134" s="7">
        <v>0</v>
      </c>
      <c r="S134" s="7">
        <v>0</v>
      </c>
      <c r="T134" s="7">
        <v>1</v>
      </c>
      <c r="U134" s="7">
        <v>1</v>
      </c>
      <c r="V134" s="7">
        <v>0</v>
      </c>
      <c r="W134" s="34">
        <v>0</v>
      </c>
      <c r="X134" s="27">
        <v>4.1500000000000004</v>
      </c>
      <c r="Y134" s="1">
        <v>4.1500000000000004</v>
      </c>
      <c r="Z134" s="94">
        <v>1.1499999999999999</v>
      </c>
      <c r="AA134" s="1">
        <f t="shared" si="16"/>
        <v>1</v>
      </c>
      <c r="AB134" s="1">
        <f t="shared" si="17"/>
        <v>0</v>
      </c>
      <c r="AC134" s="5">
        <f t="shared" si="18"/>
        <v>0</v>
      </c>
      <c r="AD134" s="5">
        <f t="shared" si="19"/>
        <v>1</v>
      </c>
      <c r="AE134" s="1">
        <f t="shared" si="22"/>
        <v>1</v>
      </c>
      <c r="AF134" s="1" t="b">
        <f t="shared" si="23"/>
        <v>0</v>
      </c>
      <c r="AG134" s="111">
        <v>192</v>
      </c>
      <c r="AH134" s="26">
        <v>172</v>
      </c>
      <c r="AI134" s="34">
        <v>0</v>
      </c>
      <c r="AJ134" s="26">
        <v>12.8</v>
      </c>
      <c r="AK134" s="7">
        <v>0</v>
      </c>
      <c r="AL134" s="34" t="s">
        <v>18</v>
      </c>
      <c r="AM134" s="26">
        <v>7.2</v>
      </c>
      <c r="AN134" s="34">
        <v>0</v>
      </c>
      <c r="AO134" s="2">
        <v>1</v>
      </c>
      <c r="AP134" s="165">
        <v>0</v>
      </c>
    </row>
    <row r="135" spans="1:42" x14ac:dyDescent="0.2">
      <c r="A135" s="65">
        <v>150</v>
      </c>
      <c r="B135" s="208">
        <v>2017</v>
      </c>
      <c r="C135" s="5">
        <v>0</v>
      </c>
      <c r="D135" s="7">
        <v>0</v>
      </c>
      <c r="E135" s="1">
        <v>7</v>
      </c>
      <c r="F135" s="1">
        <v>10</v>
      </c>
      <c r="G135" s="7">
        <v>59</v>
      </c>
      <c r="H135" s="7">
        <v>0</v>
      </c>
      <c r="I135" s="2">
        <v>4</v>
      </c>
      <c r="J135" s="41">
        <f t="shared" si="20"/>
        <v>1</v>
      </c>
      <c r="K135" s="18">
        <v>0</v>
      </c>
      <c r="L135" s="11">
        <v>0</v>
      </c>
      <c r="M135" s="132">
        <f t="shared" si="21"/>
        <v>1</v>
      </c>
      <c r="N135" s="16">
        <v>0</v>
      </c>
      <c r="O135" s="7">
        <v>1</v>
      </c>
      <c r="P135" s="34">
        <v>0</v>
      </c>
      <c r="Q135" s="7">
        <v>0</v>
      </c>
      <c r="R135" s="7">
        <v>0</v>
      </c>
      <c r="S135" s="7">
        <v>0</v>
      </c>
      <c r="T135" s="7">
        <v>0</v>
      </c>
      <c r="U135" s="7">
        <v>1</v>
      </c>
      <c r="V135" s="7">
        <v>0</v>
      </c>
      <c r="W135" s="34">
        <v>0</v>
      </c>
      <c r="X135" s="27">
        <v>6.19</v>
      </c>
      <c r="Y135" s="1">
        <v>7.75</v>
      </c>
      <c r="Z135" s="94">
        <v>3.33</v>
      </c>
      <c r="AA135" s="1">
        <f t="shared" si="16"/>
        <v>1</v>
      </c>
      <c r="AB135" s="1">
        <f t="shared" si="17"/>
        <v>1</v>
      </c>
      <c r="AC135" s="5">
        <f t="shared" si="18"/>
        <v>0</v>
      </c>
      <c r="AD135" s="5">
        <f t="shared" si="19"/>
        <v>0</v>
      </c>
      <c r="AE135" s="1">
        <f t="shared" si="22"/>
        <v>2</v>
      </c>
      <c r="AF135" s="1" t="b">
        <f t="shared" si="23"/>
        <v>0</v>
      </c>
      <c r="AG135" s="111">
        <v>203</v>
      </c>
      <c r="AH135" s="26">
        <v>376</v>
      </c>
      <c r="AI135" s="34">
        <v>0</v>
      </c>
      <c r="AJ135" s="26">
        <v>115.2</v>
      </c>
      <c r="AK135" s="7">
        <v>1</v>
      </c>
      <c r="AL135" s="34" t="s">
        <v>18</v>
      </c>
      <c r="AM135" s="26">
        <v>16.399999999999999</v>
      </c>
      <c r="AN135" s="34">
        <v>1</v>
      </c>
      <c r="AO135" s="2">
        <v>1</v>
      </c>
      <c r="AP135" s="165">
        <v>0</v>
      </c>
    </row>
    <row r="136" spans="1:42" x14ac:dyDescent="0.2">
      <c r="A136" s="65">
        <v>151</v>
      </c>
      <c r="B136" s="208">
        <v>2017</v>
      </c>
      <c r="C136" s="5">
        <v>0</v>
      </c>
      <c r="D136" s="7">
        <v>0</v>
      </c>
      <c r="E136" s="1">
        <v>7</v>
      </c>
      <c r="F136" s="1">
        <v>6</v>
      </c>
      <c r="G136" s="7">
        <v>78</v>
      </c>
      <c r="H136" s="7">
        <v>0</v>
      </c>
      <c r="I136" s="2">
        <v>1</v>
      </c>
      <c r="J136" s="41">
        <f t="shared" si="20"/>
        <v>1</v>
      </c>
      <c r="K136" s="18">
        <v>0</v>
      </c>
      <c r="L136" s="11">
        <v>0</v>
      </c>
      <c r="M136" s="132">
        <f t="shared" si="21"/>
        <v>1</v>
      </c>
      <c r="N136" s="16">
        <v>0</v>
      </c>
      <c r="O136" s="7">
        <v>0</v>
      </c>
      <c r="P136" s="34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34">
        <v>0</v>
      </c>
      <c r="X136" s="27">
        <v>2.5099999999999998</v>
      </c>
      <c r="Y136" s="1">
        <v>2.59</v>
      </c>
      <c r="Z136" s="94">
        <v>2.4300000000000002</v>
      </c>
      <c r="AA136" s="1">
        <f t="shared" si="16"/>
        <v>0</v>
      </c>
      <c r="AB136" s="1">
        <f t="shared" si="17"/>
        <v>0</v>
      </c>
      <c r="AC136" s="5">
        <f t="shared" si="18"/>
        <v>1</v>
      </c>
      <c r="AD136" s="5">
        <f t="shared" si="19"/>
        <v>1</v>
      </c>
      <c r="AE136" s="31">
        <f t="shared" si="22"/>
        <v>0</v>
      </c>
      <c r="AF136" s="1" t="b">
        <f t="shared" si="23"/>
        <v>0</v>
      </c>
      <c r="AG136" s="111">
        <v>195</v>
      </c>
      <c r="AH136" s="26">
        <v>129</v>
      </c>
      <c r="AI136" s="34">
        <v>1</v>
      </c>
      <c r="AJ136" s="26">
        <v>39.4</v>
      </c>
      <c r="AK136" s="7">
        <v>0</v>
      </c>
      <c r="AL136" s="34" t="s">
        <v>18</v>
      </c>
      <c r="AM136" s="26">
        <v>13.5</v>
      </c>
      <c r="AN136" s="34">
        <v>1</v>
      </c>
      <c r="AO136" s="2">
        <v>1</v>
      </c>
      <c r="AP136" s="165">
        <v>1</v>
      </c>
    </row>
    <row r="137" spans="1:42" x14ac:dyDescent="0.2">
      <c r="A137" s="65">
        <v>152</v>
      </c>
      <c r="B137" s="208">
        <v>2017</v>
      </c>
      <c r="C137" s="5">
        <v>0</v>
      </c>
      <c r="D137" s="7">
        <v>0</v>
      </c>
      <c r="E137" s="1">
        <v>10</v>
      </c>
      <c r="F137" s="1">
        <v>15</v>
      </c>
      <c r="G137" s="7">
        <v>29</v>
      </c>
      <c r="H137" s="7">
        <v>1</v>
      </c>
      <c r="I137" s="2">
        <v>6</v>
      </c>
      <c r="J137" s="41">
        <f t="shared" si="20"/>
        <v>0</v>
      </c>
      <c r="K137" s="18">
        <v>0</v>
      </c>
      <c r="L137" s="11">
        <v>0</v>
      </c>
      <c r="M137" s="132">
        <f t="shared" si="21"/>
        <v>0</v>
      </c>
      <c r="N137" s="16">
        <v>0</v>
      </c>
      <c r="O137" s="7">
        <v>0</v>
      </c>
      <c r="P137" s="34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34">
        <v>0</v>
      </c>
      <c r="X137" s="27">
        <v>0.54</v>
      </c>
      <c r="Y137" s="1">
        <v>0.61</v>
      </c>
      <c r="Z137" s="94">
        <v>0.49</v>
      </c>
      <c r="AA137" s="1">
        <f t="shared" si="16"/>
        <v>0</v>
      </c>
      <c r="AB137" s="1">
        <f t="shared" si="17"/>
        <v>0</v>
      </c>
      <c r="AC137" s="5">
        <f t="shared" si="18"/>
        <v>0</v>
      </c>
      <c r="AD137" s="5">
        <f t="shared" si="19"/>
        <v>0</v>
      </c>
      <c r="AE137" s="1">
        <f t="shared" si="22"/>
        <v>2</v>
      </c>
      <c r="AF137" s="1">
        <f t="shared" si="23"/>
        <v>0</v>
      </c>
      <c r="AG137" s="111">
        <v>279</v>
      </c>
      <c r="AH137" s="26">
        <v>1</v>
      </c>
      <c r="AI137" s="34">
        <v>1</v>
      </c>
      <c r="AJ137" s="26">
        <v>8.9</v>
      </c>
      <c r="AK137" s="7">
        <v>0</v>
      </c>
      <c r="AL137" s="34" t="s">
        <v>18</v>
      </c>
      <c r="AM137" s="26">
        <v>16.5</v>
      </c>
      <c r="AN137" s="34">
        <v>1</v>
      </c>
      <c r="AO137" s="2" t="s">
        <v>18</v>
      </c>
      <c r="AP137" s="165" t="s">
        <v>18</v>
      </c>
    </row>
    <row r="138" spans="1:42" x14ac:dyDescent="0.2">
      <c r="A138" s="65">
        <v>153</v>
      </c>
      <c r="B138" s="208">
        <v>2017</v>
      </c>
      <c r="C138" s="5">
        <v>0</v>
      </c>
      <c r="D138" s="7">
        <v>0</v>
      </c>
      <c r="E138" s="1">
        <v>2</v>
      </c>
      <c r="F138" s="1">
        <v>12</v>
      </c>
      <c r="G138" s="7">
        <v>70</v>
      </c>
      <c r="H138" s="7">
        <v>0</v>
      </c>
      <c r="I138" s="2">
        <v>7</v>
      </c>
      <c r="J138" s="41">
        <f t="shared" si="20"/>
        <v>4</v>
      </c>
      <c r="K138" s="18">
        <v>1</v>
      </c>
      <c r="L138" s="11">
        <v>1</v>
      </c>
      <c r="M138" s="132">
        <f t="shared" si="21"/>
        <v>0</v>
      </c>
      <c r="N138" s="16">
        <v>0</v>
      </c>
      <c r="O138" s="7">
        <v>0</v>
      </c>
      <c r="P138" s="34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34">
        <v>0</v>
      </c>
      <c r="X138" s="27">
        <v>1.03</v>
      </c>
      <c r="Y138" s="1">
        <v>1.04</v>
      </c>
      <c r="Z138" s="94">
        <v>0.93</v>
      </c>
      <c r="AA138" s="1">
        <f t="shared" si="16"/>
        <v>0</v>
      </c>
      <c r="AB138" s="1">
        <f t="shared" si="17"/>
        <v>0</v>
      </c>
      <c r="AC138" s="5">
        <f t="shared" si="18"/>
        <v>0</v>
      </c>
      <c r="AD138" s="5">
        <f t="shared" si="19"/>
        <v>0</v>
      </c>
      <c r="AE138" s="1">
        <f t="shared" si="22"/>
        <v>2</v>
      </c>
      <c r="AF138" s="1">
        <f t="shared" si="23"/>
        <v>0</v>
      </c>
      <c r="AG138" s="111">
        <v>181</v>
      </c>
      <c r="AH138" s="26">
        <v>261</v>
      </c>
      <c r="AI138" s="34">
        <v>0</v>
      </c>
      <c r="AJ138" s="26">
        <v>9.9</v>
      </c>
      <c r="AK138" s="7">
        <v>0</v>
      </c>
      <c r="AL138" s="34" t="s">
        <v>18</v>
      </c>
      <c r="AM138" s="26">
        <v>7.1</v>
      </c>
      <c r="AN138" s="34">
        <v>0</v>
      </c>
      <c r="AO138" s="2" t="s">
        <v>18</v>
      </c>
      <c r="AP138" s="165" t="s">
        <v>18</v>
      </c>
    </row>
    <row r="139" spans="1:42" x14ac:dyDescent="0.2">
      <c r="A139" s="65">
        <v>154</v>
      </c>
      <c r="B139" s="208">
        <v>2017</v>
      </c>
      <c r="C139" s="5">
        <v>0</v>
      </c>
      <c r="D139" s="7">
        <v>0</v>
      </c>
      <c r="E139" s="1">
        <v>11</v>
      </c>
      <c r="F139" s="1">
        <v>20</v>
      </c>
      <c r="G139" s="7">
        <v>22</v>
      </c>
      <c r="H139" s="7">
        <v>0</v>
      </c>
      <c r="I139" s="2">
        <v>1</v>
      </c>
      <c r="J139" s="41">
        <f t="shared" si="20"/>
        <v>0</v>
      </c>
      <c r="K139" s="18">
        <v>0</v>
      </c>
      <c r="L139" s="11">
        <v>0</v>
      </c>
      <c r="M139" s="132">
        <f t="shared" si="21"/>
        <v>0</v>
      </c>
      <c r="N139" s="16">
        <v>0</v>
      </c>
      <c r="O139" s="7">
        <v>0</v>
      </c>
      <c r="P139" s="34">
        <v>0</v>
      </c>
      <c r="Q139" s="7">
        <v>1</v>
      </c>
      <c r="R139" s="7">
        <v>0</v>
      </c>
      <c r="S139" s="7">
        <v>1</v>
      </c>
      <c r="T139" s="7">
        <v>0</v>
      </c>
      <c r="U139" s="7">
        <v>0</v>
      </c>
      <c r="V139" s="7">
        <v>0</v>
      </c>
      <c r="W139" s="34">
        <v>0</v>
      </c>
      <c r="X139" s="27">
        <v>0.81</v>
      </c>
      <c r="Y139" s="1">
        <v>0.81</v>
      </c>
      <c r="Z139" s="94">
        <v>0.78</v>
      </c>
      <c r="AA139" s="1">
        <f t="shared" si="16"/>
        <v>0</v>
      </c>
      <c r="AB139" s="1">
        <f t="shared" si="17"/>
        <v>0</v>
      </c>
      <c r="AC139" s="5">
        <f t="shared" si="18"/>
        <v>0</v>
      </c>
      <c r="AD139" s="5">
        <f t="shared" si="19"/>
        <v>0</v>
      </c>
      <c r="AE139" s="1">
        <f t="shared" si="22"/>
        <v>2</v>
      </c>
      <c r="AF139" s="1">
        <f t="shared" si="23"/>
        <v>0</v>
      </c>
      <c r="AG139" s="111">
        <v>152</v>
      </c>
      <c r="AH139" s="26">
        <v>298</v>
      </c>
      <c r="AI139" s="34">
        <v>0</v>
      </c>
      <c r="AJ139" s="26">
        <v>0</v>
      </c>
      <c r="AK139" s="7">
        <v>0</v>
      </c>
      <c r="AL139" s="34" t="s">
        <v>18</v>
      </c>
      <c r="AM139" s="26">
        <v>9.1</v>
      </c>
      <c r="AN139" s="34">
        <v>0</v>
      </c>
      <c r="AO139" s="2">
        <v>1</v>
      </c>
      <c r="AP139" s="165">
        <v>0</v>
      </c>
    </row>
    <row r="140" spans="1:42" x14ac:dyDescent="0.2">
      <c r="A140" s="65">
        <v>155</v>
      </c>
      <c r="B140" s="208">
        <v>2017</v>
      </c>
      <c r="C140" s="5">
        <v>0</v>
      </c>
      <c r="D140" s="7">
        <v>0</v>
      </c>
      <c r="E140" s="1">
        <v>4</v>
      </c>
      <c r="F140" s="1">
        <v>12</v>
      </c>
      <c r="G140" s="7">
        <v>48</v>
      </c>
      <c r="H140" s="7">
        <v>1</v>
      </c>
      <c r="I140" s="2">
        <v>0</v>
      </c>
      <c r="J140" s="41">
        <f t="shared" si="20"/>
        <v>3</v>
      </c>
      <c r="K140" s="18">
        <v>1</v>
      </c>
      <c r="L140" s="11">
        <v>0</v>
      </c>
      <c r="M140" s="132">
        <f t="shared" si="21"/>
        <v>0</v>
      </c>
      <c r="N140" s="16">
        <v>1</v>
      </c>
      <c r="O140" s="7">
        <v>0</v>
      </c>
      <c r="P140" s="34">
        <v>0</v>
      </c>
      <c r="Q140" s="7">
        <v>0</v>
      </c>
      <c r="R140" s="7">
        <v>0</v>
      </c>
      <c r="S140" s="7">
        <v>0</v>
      </c>
      <c r="T140" s="7">
        <v>1</v>
      </c>
      <c r="U140" s="7">
        <v>1</v>
      </c>
      <c r="V140" s="7">
        <v>0</v>
      </c>
      <c r="W140" s="34">
        <v>0</v>
      </c>
      <c r="X140" s="27">
        <v>0.8</v>
      </c>
      <c r="Y140" s="1">
        <v>0.8</v>
      </c>
      <c r="Z140" s="94">
        <v>0.52</v>
      </c>
      <c r="AA140" s="1">
        <f t="shared" si="16"/>
        <v>1</v>
      </c>
      <c r="AB140" s="1">
        <f t="shared" si="17"/>
        <v>0</v>
      </c>
      <c r="AC140" s="5">
        <f t="shared" si="18"/>
        <v>-1</v>
      </c>
      <c r="AD140" s="5">
        <f t="shared" si="19"/>
        <v>0</v>
      </c>
      <c r="AE140" s="1">
        <f t="shared" si="22"/>
        <v>1</v>
      </c>
      <c r="AF140" s="1">
        <f t="shared" si="23"/>
        <v>1</v>
      </c>
      <c r="AG140" s="111">
        <v>364</v>
      </c>
      <c r="AH140" s="26">
        <v>36</v>
      </c>
      <c r="AI140" s="34">
        <v>1</v>
      </c>
      <c r="AJ140" s="26">
        <v>143.6</v>
      </c>
      <c r="AK140" s="7">
        <v>1</v>
      </c>
      <c r="AL140" s="34">
        <v>1</v>
      </c>
      <c r="AM140" s="26">
        <v>11</v>
      </c>
      <c r="AN140" s="34">
        <v>1</v>
      </c>
      <c r="AO140" s="2">
        <v>1</v>
      </c>
      <c r="AP140" s="165">
        <v>1</v>
      </c>
    </row>
    <row r="141" spans="1:42" x14ac:dyDescent="0.2">
      <c r="A141" s="65">
        <v>156</v>
      </c>
      <c r="B141" s="208">
        <v>2018</v>
      </c>
      <c r="C141" s="5">
        <v>0</v>
      </c>
      <c r="D141" s="7">
        <v>0</v>
      </c>
      <c r="E141" s="1">
        <v>11</v>
      </c>
      <c r="F141" s="1">
        <v>11</v>
      </c>
      <c r="G141" s="7">
        <v>32</v>
      </c>
      <c r="H141" s="7">
        <v>0</v>
      </c>
      <c r="I141" s="2">
        <v>0</v>
      </c>
      <c r="J141" s="41">
        <f t="shared" si="20"/>
        <v>2</v>
      </c>
      <c r="K141" s="18">
        <v>0</v>
      </c>
      <c r="L141" s="11">
        <v>0</v>
      </c>
      <c r="M141" s="132">
        <f t="shared" si="21"/>
        <v>1</v>
      </c>
      <c r="N141" s="16">
        <v>1</v>
      </c>
      <c r="O141" s="7">
        <v>0</v>
      </c>
      <c r="P141" s="34">
        <v>0</v>
      </c>
      <c r="Q141" s="7">
        <v>0</v>
      </c>
      <c r="R141" s="7">
        <v>0</v>
      </c>
      <c r="S141" s="7">
        <v>0</v>
      </c>
      <c r="T141" s="7">
        <v>0</v>
      </c>
      <c r="U141" s="7">
        <v>1</v>
      </c>
      <c r="V141" s="7">
        <v>0</v>
      </c>
      <c r="W141" s="34">
        <v>0</v>
      </c>
      <c r="X141" s="27">
        <v>2.4500000000000002</v>
      </c>
      <c r="Y141" s="1">
        <v>2.4500000000000002</v>
      </c>
      <c r="Z141" s="94">
        <v>2.4500000000000002</v>
      </c>
      <c r="AA141" s="1">
        <f t="shared" si="16"/>
        <v>0</v>
      </c>
      <c r="AB141" s="1">
        <f t="shared" si="17"/>
        <v>0</v>
      </c>
      <c r="AC141" s="5">
        <f t="shared" si="18"/>
        <v>1</v>
      </c>
      <c r="AD141" s="5">
        <f t="shared" si="19"/>
        <v>1</v>
      </c>
      <c r="AE141" s="31">
        <f t="shared" si="22"/>
        <v>0</v>
      </c>
      <c r="AF141" s="1" t="b">
        <f t="shared" si="23"/>
        <v>0</v>
      </c>
      <c r="AG141" s="111">
        <v>334</v>
      </c>
      <c r="AH141" s="26">
        <v>226</v>
      </c>
      <c r="AI141" s="34">
        <v>0</v>
      </c>
      <c r="AJ141" s="26">
        <v>100.6</v>
      </c>
      <c r="AK141" s="7">
        <v>1</v>
      </c>
      <c r="AL141" s="34">
        <v>1</v>
      </c>
      <c r="AM141" s="26">
        <v>26.3</v>
      </c>
      <c r="AN141" s="34">
        <v>1</v>
      </c>
      <c r="AO141" s="2">
        <v>1</v>
      </c>
      <c r="AP141" s="165">
        <v>1</v>
      </c>
    </row>
    <row r="142" spans="1:42" x14ac:dyDescent="0.2">
      <c r="A142" s="65">
        <v>157</v>
      </c>
      <c r="B142" s="208">
        <v>2018</v>
      </c>
      <c r="C142" s="5">
        <v>0</v>
      </c>
      <c r="D142" s="7">
        <v>0</v>
      </c>
      <c r="E142" s="1">
        <v>1</v>
      </c>
      <c r="F142" s="1">
        <v>64</v>
      </c>
      <c r="G142" s="7">
        <v>66</v>
      </c>
      <c r="H142" s="7">
        <v>1</v>
      </c>
      <c r="I142" s="2">
        <v>3</v>
      </c>
      <c r="J142" s="41">
        <f t="shared" si="20"/>
        <v>4</v>
      </c>
      <c r="K142" s="18">
        <v>1</v>
      </c>
      <c r="L142" s="11">
        <v>0</v>
      </c>
      <c r="M142" s="132">
        <f t="shared" si="21"/>
        <v>1</v>
      </c>
      <c r="N142" s="16">
        <v>1</v>
      </c>
      <c r="O142" s="7">
        <v>0</v>
      </c>
      <c r="P142" s="34">
        <v>0</v>
      </c>
      <c r="Q142" s="7">
        <v>1</v>
      </c>
      <c r="R142" s="7">
        <v>0</v>
      </c>
      <c r="S142" s="7">
        <v>0</v>
      </c>
      <c r="T142" s="7">
        <v>0</v>
      </c>
      <c r="U142" s="7">
        <v>1</v>
      </c>
      <c r="V142" s="7">
        <v>0</v>
      </c>
      <c r="W142" s="34">
        <v>0</v>
      </c>
      <c r="X142" s="27">
        <v>1.65</v>
      </c>
      <c r="Y142" s="1">
        <v>3.13</v>
      </c>
      <c r="Z142" s="94">
        <v>1.08</v>
      </c>
      <c r="AA142" s="1">
        <f t="shared" si="16"/>
        <v>1</v>
      </c>
      <c r="AB142" s="1">
        <f t="shared" si="17"/>
        <v>1</v>
      </c>
      <c r="AC142" s="5">
        <f t="shared" si="18"/>
        <v>0</v>
      </c>
      <c r="AD142" s="5">
        <f t="shared" si="19"/>
        <v>0</v>
      </c>
      <c r="AE142" s="1">
        <f t="shared" si="22"/>
        <v>2</v>
      </c>
      <c r="AF142" s="1" t="b">
        <f t="shared" si="23"/>
        <v>0</v>
      </c>
      <c r="AG142" s="111">
        <v>347</v>
      </c>
      <c r="AH142" s="26">
        <v>254</v>
      </c>
      <c r="AI142" s="34">
        <v>0</v>
      </c>
      <c r="AJ142" s="26">
        <v>57.3</v>
      </c>
      <c r="AK142" s="7">
        <v>0</v>
      </c>
      <c r="AL142" s="34">
        <v>0</v>
      </c>
      <c r="AM142" s="26">
        <v>16.5</v>
      </c>
      <c r="AN142" s="34">
        <v>1</v>
      </c>
      <c r="AO142" s="2">
        <v>1</v>
      </c>
      <c r="AP142" s="165">
        <v>1</v>
      </c>
    </row>
    <row r="143" spans="1:42" x14ac:dyDescent="0.2">
      <c r="A143" s="65">
        <v>158</v>
      </c>
      <c r="B143" s="208">
        <v>2018</v>
      </c>
      <c r="C143" s="5">
        <v>0</v>
      </c>
      <c r="D143" s="7">
        <v>0</v>
      </c>
      <c r="E143" s="1">
        <v>2</v>
      </c>
      <c r="F143" s="1">
        <v>6</v>
      </c>
      <c r="G143" s="7">
        <v>40</v>
      </c>
      <c r="H143" s="7">
        <v>0</v>
      </c>
      <c r="I143" s="2">
        <v>3</v>
      </c>
      <c r="J143" s="41">
        <f t="shared" si="20"/>
        <v>4</v>
      </c>
      <c r="K143" s="18">
        <v>1</v>
      </c>
      <c r="L143" s="11">
        <v>1</v>
      </c>
      <c r="M143" s="132">
        <f t="shared" si="21"/>
        <v>0</v>
      </c>
      <c r="N143" s="16">
        <v>0</v>
      </c>
      <c r="O143" s="7">
        <v>0</v>
      </c>
      <c r="P143" s="34">
        <v>0</v>
      </c>
      <c r="Q143" s="7">
        <v>0</v>
      </c>
      <c r="R143" s="7">
        <v>0</v>
      </c>
      <c r="S143" s="7">
        <v>1</v>
      </c>
      <c r="T143" s="7">
        <v>0</v>
      </c>
      <c r="U143" s="7">
        <v>0</v>
      </c>
      <c r="V143" s="7">
        <v>0</v>
      </c>
      <c r="W143" s="34">
        <v>0</v>
      </c>
      <c r="X143" s="27">
        <v>0.96</v>
      </c>
      <c r="Y143" s="1">
        <v>0.99</v>
      </c>
      <c r="Z143" s="94">
        <v>0.9</v>
      </c>
      <c r="AA143" s="1">
        <f t="shared" si="16"/>
        <v>0</v>
      </c>
      <c r="AB143" s="1">
        <f t="shared" si="17"/>
        <v>0</v>
      </c>
      <c r="AC143" s="5">
        <f t="shared" si="18"/>
        <v>0</v>
      </c>
      <c r="AD143" s="5">
        <f t="shared" si="19"/>
        <v>0</v>
      </c>
      <c r="AE143" s="1">
        <f t="shared" si="22"/>
        <v>2</v>
      </c>
      <c r="AF143" s="1">
        <f t="shared" si="23"/>
        <v>0</v>
      </c>
      <c r="AG143" s="111">
        <v>271</v>
      </c>
      <c r="AH143" s="26">
        <v>220</v>
      </c>
      <c r="AI143" s="34">
        <v>0</v>
      </c>
      <c r="AJ143" s="26">
        <v>180.1</v>
      </c>
      <c r="AK143" s="7">
        <v>1</v>
      </c>
      <c r="AL143" s="34">
        <v>0</v>
      </c>
      <c r="AM143" s="26">
        <v>6.7</v>
      </c>
      <c r="AN143" s="34">
        <v>0</v>
      </c>
      <c r="AO143" s="2">
        <v>1</v>
      </c>
      <c r="AP143" s="165">
        <v>1</v>
      </c>
    </row>
    <row r="144" spans="1:42" x14ac:dyDescent="0.2">
      <c r="A144" s="65">
        <v>159</v>
      </c>
      <c r="B144" s="208">
        <v>2018</v>
      </c>
      <c r="C144" s="5">
        <v>0</v>
      </c>
      <c r="D144" s="7">
        <v>0</v>
      </c>
      <c r="E144" s="1">
        <v>2</v>
      </c>
      <c r="F144" s="1">
        <v>16</v>
      </c>
      <c r="G144" s="7">
        <v>22</v>
      </c>
      <c r="H144" s="7">
        <v>1</v>
      </c>
      <c r="I144" s="2">
        <v>3</v>
      </c>
      <c r="J144" s="41">
        <f t="shared" si="20"/>
        <v>4</v>
      </c>
      <c r="K144" s="18">
        <v>1</v>
      </c>
      <c r="L144" s="11">
        <v>1</v>
      </c>
      <c r="M144" s="132">
        <f t="shared" si="21"/>
        <v>0</v>
      </c>
      <c r="N144" s="16">
        <v>0</v>
      </c>
      <c r="O144" s="7">
        <v>0</v>
      </c>
      <c r="P144" s="34">
        <v>0</v>
      </c>
      <c r="Q144" s="7">
        <v>0</v>
      </c>
      <c r="R144" s="7">
        <v>0</v>
      </c>
      <c r="S144" s="7">
        <v>0</v>
      </c>
      <c r="T144" s="7">
        <v>1</v>
      </c>
      <c r="U144" s="7">
        <v>1</v>
      </c>
      <c r="V144" s="7">
        <v>0</v>
      </c>
      <c r="W144" s="34">
        <v>0</v>
      </c>
      <c r="X144" s="27">
        <v>0.81</v>
      </c>
      <c r="Y144" s="1">
        <v>0.81</v>
      </c>
      <c r="Z144" s="94">
        <v>0.45</v>
      </c>
      <c r="AA144" s="1">
        <f t="shared" si="16"/>
        <v>1</v>
      </c>
      <c r="AB144" s="1">
        <f t="shared" si="17"/>
        <v>0</v>
      </c>
      <c r="AC144" s="5">
        <f t="shared" si="18"/>
        <v>-1</v>
      </c>
      <c r="AD144" s="5">
        <f t="shared" si="19"/>
        <v>0</v>
      </c>
      <c r="AE144" s="1">
        <f t="shared" si="22"/>
        <v>1</v>
      </c>
      <c r="AF144" s="1">
        <f t="shared" si="23"/>
        <v>1</v>
      </c>
      <c r="AG144" s="111">
        <v>179</v>
      </c>
      <c r="AH144" s="26">
        <v>138</v>
      </c>
      <c r="AI144" s="34">
        <v>1</v>
      </c>
      <c r="AJ144" s="26">
        <v>132.5</v>
      </c>
      <c r="AK144" s="7">
        <v>1</v>
      </c>
      <c r="AL144" s="34">
        <v>1</v>
      </c>
      <c r="AM144" s="26">
        <v>9.6</v>
      </c>
      <c r="AN144" s="34">
        <v>0</v>
      </c>
      <c r="AO144" s="2">
        <v>0</v>
      </c>
      <c r="AP144" s="165">
        <v>0</v>
      </c>
    </row>
    <row r="145" spans="1:42" x14ac:dyDescent="0.2">
      <c r="A145" s="65">
        <v>160</v>
      </c>
      <c r="B145" s="208">
        <v>2018</v>
      </c>
      <c r="C145" s="5">
        <v>0</v>
      </c>
      <c r="D145" s="7">
        <v>1</v>
      </c>
      <c r="E145" s="1">
        <v>12</v>
      </c>
      <c r="F145" s="1">
        <v>17</v>
      </c>
      <c r="G145" s="7">
        <v>68</v>
      </c>
      <c r="H145" s="7">
        <v>0</v>
      </c>
      <c r="I145" s="2">
        <v>6</v>
      </c>
      <c r="J145" s="41">
        <f t="shared" si="20"/>
        <v>0</v>
      </c>
      <c r="K145" s="18">
        <v>0</v>
      </c>
      <c r="L145" s="11">
        <v>0</v>
      </c>
      <c r="M145" s="132">
        <f t="shared" si="21"/>
        <v>0</v>
      </c>
      <c r="N145" s="16">
        <v>0</v>
      </c>
      <c r="O145" s="7">
        <v>0</v>
      </c>
      <c r="P145" s="34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34">
        <v>0</v>
      </c>
      <c r="X145" s="27">
        <v>1.04</v>
      </c>
      <c r="Y145" s="1">
        <v>6.1</v>
      </c>
      <c r="Z145" s="94">
        <v>1.04</v>
      </c>
      <c r="AA145" s="1">
        <f t="shared" si="16"/>
        <v>0</v>
      </c>
      <c r="AB145" s="1">
        <f t="shared" si="17"/>
        <v>1</v>
      </c>
      <c r="AC145" s="5">
        <f t="shared" si="18"/>
        <v>0</v>
      </c>
      <c r="AD145" s="5">
        <f t="shared" si="19"/>
        <v>-1</v>
      </c>
      <c r="AE145" s="1">
        <f t="shared" si="22"/>
        <v>1</v>
      </c>
      <c r="AF145" s="1">
        <f t="shared" si="23"/>
        <v>1</v>
      </c>
      <c r="AG145" s="111">
        <v>180</v>
      </c>
      <c r="AH145" s="26">
        <v>24</v>
      </c>
      <c r="AI145" s="34">
        <v>1</v>
      </c>
      <c r="AJ145" s="26">
        <v>4.5999999999999996</v>
      </c>
      <c r="AK145" s="7">
        <v>0</v>
      </c>
      <c r="AL145" s="34">
        <v>0</v>
      </c>
      <c r="AM145" s="26">
        <v>1.5</v>
      </c>
      <c r="AN145" s="34">
        <v>0</v>
      </c>
      <c r="AO145" s="2">
        <v>1</v>
      </c>
      <c r="AP145" s="165">
        <v>0</v>
      </c>
    </row>
    <row r="146" spans="1:42" x14ac:dyDescent="0.2">
      <c r="A146" s="65">
        <v>161</v>
      </c>
      <c r="B146" s="208">
        <v>2018</v>
      </c>
      <c r="C146" s="5">
        <v>0</v>
      </c>
      <c r="D146" s="7">
        <v>1</v>
      </c>
      <c r="E146" s="1">
        <v>12</v>
      </c>
      <c r="F146" s="1">
        <v>6</v>
      </c>
      <c r="G146" s="7">
        <v>32</v>
      </c>
      <c r="H146" s="7">
        <v>0</v>
      </c>
      <c r="I146" s="2">
        <v>1</v>
      </c>
      <c r="J146" s="41">
        <f t="shared" si="20"/>
        <v>5</v>
      </c>
      <c r="K146" s="18">
        <v>1</v>
      </c>
      <c r="L146" s="11">
        <v>1</v>
      </c>
      <c r="M146" s="132">
        <f t="shared" si="21"/>
        <v>0</v>
      </c>
      <c r="N146" s="16">
        <v>1</v>
      </c>
      <c r="O146" s="7">
        <v>0</v>
      </c>
      <c r="P146" s="34">
        <v>0</v>
      </c>
      <c r="Q146" s="7">
        <v>0</v>
      </c>
      <c r="R146" s="7">
        <v>1</v>
      </c>
      <c r="S146" s="7">
        <v>1</v>
      </c>
      <c r="T146" s="7">
        <v>1</v>
      </c>
      <c r="U146" s="7">
        <v>0</v>
      </c>
      <c r="V146" s="7">
        <v>0</v>
      </c>
      <c r="W146" s="34">
        <v>0</v>
      </c>
      <c r="X146" s="27">
        <v>1.33</v>
      </c>
      <c r="Y146" s="1">
        <v>1.3</v>
      </c>
      <c r="Z146" s="94">
        <v>0.42</v>
      </c>
      <c r="AA146" s="1">
        <f t="shared" si="16"/>
        <v>1</v>
      </c>
      <c r="AB146" s="1">
        <f t="shared" si="17"/>
        <v>0</v>
      </c>
      <c r="AC146" s="5">
        <f t="shared" si="18"/>
        <v>-1</v>
      </c>
      <c r="AD146" s="5">
        <f t="shared" si="19"/>
        <v>0</v>
      </c>
      <c r="AE146" s="1">
        <f t="shared" si="22"/>
        <v>1</v>
      </c>
      <c r="AF146" s="1">
        <f t="shared" si="23"/>
        <v>1</v>
      </c>
      <c r="AG146" s="111">
        <v>438</v>
      </c>
      <c r="AH146" s="26">
        <v>129</v>
      </c>
      <c r="AI146" s="34">
        <v>1</v>
      </c>
      <c r="AJ146" s="26">
        <v>42.3</v>
      </c>
      <c r="AK146" s="7">
        <v>0</v>
      </c>
      <c r="AL146" s="34">
        <v>0</v>
      </c>
      <c r="AM146" s="26">
        <v>15.7</v>
      </c>
      <c r="AN146" s="34">
        <v>1</v>
      </c>
      <c r="AO146" s="2">
        <v>0</v>
      </c>
      <c r="AP146" s="165">
        <v>1</v>
      </c>
    </row>
    <row r="147" spans="1:42" x14ac:dyDescent="0.2">
      <c r="A147" s="65">
        <v>162</v>
      </c>
      <c r="B147" s="208">
        <v>2018</v>
      </c>
      <c r="C147" s="5">
        <v>0</v>
      </c>
      <c r="D147" s="7">
        <v>0</v>
      </c>
      <c r="E147" s="1">
        <v>10</v>
      </c>
      <c r="F147" s="1">
        <v>10</v>
      </c>
      <c r="G147" s="7">
        <v>51</v>
      </c>
      <c r="H147" s="7">
        <v>1</v>
      </c>
      <c r="I147" s="2">
        <v>0</v>
      </c>
      <c r="J147" s="41">
        <f t="shared" si="20"/>
        <v>4</v>
      </c>
      <c r="K147" s="18">
        <v>0</v>
      </c>
      <c r="L147" s="11">
        <v>1</v>
      </c>
      <c r="M147" s="132">
        <f t="shared" si="21"/>
        <v>1</v>
      </c>
      <c r="N147" s="16">
        <v>1</v>
      </c>
      <c r="O147" s="7">
        <v>1</v>
      </c>
      <c r="P147" s="34">
        <v>0</v>
      </c>
      <c r="Q147" s="7">
        <v>1</v>
      </c>
      <c r="R147" s="7">
        <v>0</v>
      </c>
      <c r="S147" s="7">
        <v>1</v>
      </c>
      <c r="T147" s="7">
        <v>1</v>
      </c>
      <c r="U147" s="7">
        <v>1</v>
      </c>
      <c r="V147" s="7">
        <v>0</v>
      </c>
      <c r="W147" s="34">
        <v>1</v>
      </c>
      <c r="X147" s="27">
        <v>5.19</v>
      </c>
      <c r="Y147" s="1">
        <v>5.19</v>
      </c>
      <c r="Z147" s="94">
        <v>5.19</v>
      </c>
      <c r="AA147" s="1">
        <f t="shared" si="16"/>
        <v>0</v>
      </c>
      <c r="AB147" s="1">
        <f t="shared" si="17"/>
        <v>0</v>
      </c>
      <c r="AC147" s="5">
        <f t="shared" si="18"/>
        <v>1</v>
      </c>
      <c r="AD147" s="5">
        <f t="shared" si="19"/>
        <v>1</v>
      </c>
      <c r="AE147" s="31">
        <f t="shared" si="22"/>
        <v>0</v>
      </c>
      <c r="AF147" s="1" t="b">
        <f t="shared" si="23"/>
        <v>0</v>
      </c>
      <c r="AG147" s="111">
        <v>2620</v>
      </c>
      <c r="AH147" s="26">
        <v>18</v>
      </c>
      <c r="AI147" s="34">
        <v>1</v>
      </c>
      <c r="AJ147" s="26"/>
      <c r="AK147" s="7" t="s">
        <v>18</v>
      </c>
      <c r="AL147" s="34">
        <v>1</v>
      </c>
      <c r="AM147" s="26">
        <v>15.1</v>
      </c>
      <c r="AN147" s="34">
        <v>1</v>
      </c>
      <c r="AO147" s="2" t="s">
        <v>18</v>
      </c>
      <c r="AP147" s="165" t="s">
        <v>18</v>
      </c>
    </row>
    <row r="148" spans="1:42" x14ac:dyDescent="0.2">
      <c r="A148" s="65">
        <v>163</v>
      </c>
      <c r="B148" s="208">
        <v>2018</v>
      </c>
      <c r="C148" s="5">
        <v>0</v>
      </c>
      <c r="D148" s="7">
        <v>0</v>
      </c>
      <c r="E148" s="1">
        <v>6</v>
      </c>
      <c r="F148" s="1">
        <v>10</v>
      </c>
      <c r="G148" s="7">
        <v>52</v>
      </c>
      <c r="H148" s="7">
        <v>1</v>
      </c>
      <c r="I148" s="2">
        <v>7</v>
      </c>
      <c r="J148" s="41">
        <f t="shared" si="20"/>
        <v>2</v>
      </c>
      <c r="K148" s="18">
        <v>0</v>
      </c>
      <c r="L148" s="11">
        <v>1</v>
      </c>
      <c r="M148" s="132">
        <f t="shared" si="21"/>
        <v>0</v>
      </c>
      <c r="N148" s="16">
        <v>0</v>
      </c>
      <c r="O148" s="7">
        <v>0</v>
      </c>
      <c r="P148" s="34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34">
        <v>0</v>
      </c>
      <c r="X148" s="27">
        <v>0.56999999999999995</v>
      </c>
      <c r="Y148" s="1">
        <v>0.86</v>
      </c>
      <c r="Z148" s="94">
        <v>0.86</v>
      </c>
      <c r="AA148" s="1">
        <f t="shared" si="16"/>
        <v>0</v>
      </c>
      <c r="AB148" s="1">
        <f t="shared" si="17"/>
        <v>1</v>
      </c>
      <c r="AC148" s="5">
        <f t="shared" si="18"/>
        <v>0</v>
      </c>
      <c r="AD148" s="5">
        <f t="shared" si="19"/>
        <v>-1</v>
      </c>
      <c r="AE148" s="1">
        <f t="shared" si="22"/>
        <v>1</v>
      </c>
      <c r="AF148" s="1">
        <f t="shared" si="23"/>
        <v>1</v>
      </c>
      <c r="AG148" s="111">
        <v>157</v>
      </c>
      <c r="AH148" s="26">
        <v>271</v>
      </c>
      <c r="AI148" s="34">
        <v>0</v>
      </c>
      <c r="AJ148" s="26">
        <v>0.6</v>
      </c>
      <c r="AK148" s="7">
        <v>0</v>
      </c>
      <c r="AL148" s="34" t="s">
        <v>18</v>
      </c>
      <c r="AM148" s="26">
        <v>8.3000000000000007</v>
      </c>
      <c r="AN148" s="34">
        <v>0</v>
      </c>
      <c r="AO148" s="2">
        <v>0</v>
      </c>
      <c r="AP148" s="165">
        <v>0</v>
      </c>
    </row>
    <row r="149" spans="1:42" x14ac:dyDescent="0.2">
      <c r="A149" s="65">
        <v>164</v>
      </c>
      <c r="B149" s="208">
        <v>2018</v>
      </c>
      <c r="C149" s="5">
        <v>0</v>
      </c>
      <c r="D149" s="7">
        <v>0</v>
      </c>
      <c r="E149" s="1">
        <v>8</v>
      </c>
      <c r="F149" s="1">
        <v>2</v>
      </c>
      <c r="G149" s="7">
        <v>60</v>
      </c>
      <c r="H149" s="7">
        <v>0</v>
      </c>
      <c r="I149" s="2">
        <v>0</v>
      </c>
      <c r="J149" s="41">
        <f t="shared" si="20"/>
        <v>1</v>
      </c>
      <c r="K149" s="18">
        <v>0</v>
      </c>
      <c r="L149" s="11">
        <v>0</v>
      </c>
      <c r="M149" s="132">
        <f t="shared" si="21"/>
        <v>1</v>
      </c>
      <c r="N149" s="16">
        <v>0</v>
      </c>
      <c r="O149" s="7">
        <v>1</v>
      </c>
      <c r="P149" s="34">
        <v>0</v>
      </c>
      <c r="Q149" s="7">
        <v>0</v>
      </c>
      <c r="R149" s="7">
        <v>0</v>
      </c>
      <c r="S149" s="7">
        <v>0</v>
      </c>
      <c r="T149" s="7">
        <v>1</v>
      </c>
      <c r="U149" s="7">
        <v>0</v>
      </c>
      <c r="V149" s="7">
        <v>0</v>
      </c>
      <c r="W149" s="34">
        <v>0</v>
      </c>
      <c r="X149" s="27">
        <v>2.14</v>
      </c>
      <c r="Y149" s="1">
        <v>2.14</v>
      </c>
      <c r="Z149" s="94">
        <v>0.85</v>
      </c>
      <c r="AA149" s="1">
        <f t="shared" si="16"/>
        <v>1</v>
      </c>
      <c r="AB149" s="1">
        <f t="shared" si="17"/>
        <v>0</v>
      </c>
      <c r="AC149" s="5">
        <f t="shared" si="18"/>
        <v>0</v>
      </c>
      <c r="AD149" s="5">
        <f t="shared" si="19"/>
        <v>1</v>
      </c>
      <c r="AE149" s="1">
        <f t="shared" si="22"/>
        <v>1</v>
      </c>
      <c r="AF149" s="1" t="b">
        <f t="shared" si="23"/>
        <v>0</v>
      </c>
      <c r="AG149" s="111">
        <v>171</v>
      </c>
      <c r="AH149" s="26">
        <v>321</v>
      </c>
      <c r="AI149" s="34">
        <v>0</v>
      </c>
      <c r="AJ149" s="26">
        <v>0.5</v>
      </c>
      <c r="AK149" s="7">
        <v>0</v>
      </c>
      <c r="AL149" s="34">
        <v>0</v>
      </c>
      <c r="AM149" s="26">
        <v>13.3</v>
      </c>
      <c r="AN149" s="34">
        <v>1</v>
      </c>
      <c r="AO149" s="2">
        <v>0</v>
      </c>
      <c r="AP149" s="165">
        <v>0</v>
      </c>
    </row>
    <row r="150" spans="1:42" x14ac:dyDescent="0.2">
      <c r="A150" s="65">
        <v>165</v>
      </c>
      <c r="B150" s="208">
        <v>2018</v>
      </c>
      <c r="C150" s="5">
        <v>0</v>
      </c>
      <c r="D150" s="7">
        <v>0</v>
      </c>
      <c r="E150" s="1">
        <v>4</v>
      </c>
      <c r="F150" s="1">
        <v>2</v>
      </c>
      <c r="G150" s="7">
        <v>53</v>
      </c>
      <c r="H150" s="7">
        <v>0</v>
      </c>
      <c r="I150" s="2">
        <v>4</v>
      </c>
      <c r="J150" s="41">
        <f t="shared" si="20"/>
        <v>5</v>
      </c>
      <c r="K150" s="18">
        <v>1</v>
      </c>
      <c r="L150" s="11">
        <v>1</v>
      </c>
      <c r="M150" s="132">
        <f t="shared" si="21"/>
        <v>1</v>
      </c>
      <c r="N150" s="16">
        <v>0</v>
      </c>
      <c r="O150" s="7">
        <v>0</v>
      </c>
      <c r="P150" s="34">
        <v>0</v>
      </c>
      <c r="Q150" s="7">
        <v>0</v>
      </c>
      <c r="R150" s="7">
        <v>1</v>
      </c>
      <c r="S150" s="7">
        <v>0</v>
      </c>
      <c r="T150" s="7">
        <v>1</v>
      </c>
      <c r="U150" s="7">
        <v>0</v>
      </c>
      <c r="V150" s="7">
        <v>0</v>
      </c>
      <c r="W150" s="34">
        <v>0</v>
      </c>
      <c r="X150" s="27">
        <v>6.89</v>
      </c>
      <c r="Y150" s="1">
        <v>6.89</v>
      </c>
      <c r="Z150" s="94">
        <v>1.37</v>
      </c>
      <c r="AA150" s="1">
        <f t="shared" si="16"/>
        <v>1</v>
      </c>
      <c r="AB150" s="1">
        <f t="shared" si="17"/>
        <v>0</v>
      </c>
      <c r="AC150" s="5">
        <f t="shared" si="18"/>
        <v>0</v>
      </c>
      <c r="AD150" s="5">
        <f t="shared" si="19"/>
        <v>1</v>
      </c>
      <c r="AE150" s="1">
        <f t="shared" si="22"/>
        <v>1</v>
      </c>
      <c r="AF150" s="1" t="b">
        <f t="shared" si="23"/>
        <v>0</v>
      </c>
      <c r="AG150" s="111">
        <v>246</v>
      </c>
      <c r="AH150" s="26">
        <v>228</v>
      </c>
      <c r="AI150" s="34">
        <v>0</v>
      </c>
      <c r="AJ150" s="26">
        <v>350</v>
      </c>
      <c r="AK150" s="7">
        <v>1</v>
      </c>
      <c r="AL150" s="34">
        <v>1</v>
      </c>
      <c r="AM150" s="26">
        <v>15.6</v>
      </c>
      <c r="AN150" s="34">
        <v>1</v>
      </c>
      <c r="AO150" s="2">
        <v>1</v>
      </c>
      <c r="AP150" s="165">
        <v>1</v>
      </c>
    </row>
    <row r="151" spans="1:42" x14ac:dyDescent="0.2">
      <c r="A151" s="65">
        <v>166</v>
      </c>
      <c r="B151" s="208">
        <v>2018</v>
      </c>
      <c r="C151" s="5">
        <v>0</v>
      </c>
      <c r="D151" s="7">
        <v>0</v>
      </c>
      <c r="E151" s="1">
        <v>7</v>
      </c>
      <c r="F151" s="1">
        <v>2</v>
      </c>
      <c r="G151" s="7">
        <v>19</v>
      </c>
      <c r="H151" s="7">
        <v>0</v>
      </c>
      <c r="I151" s="2">
        <v>1</v>
      </c>
      <c r="J151" s="41">
        <f t="shared" si="20"/>
        <v>0</v>
      </c>
      <c r="K151" s="18">
        <v>0</v>
      </c>
      <c r="L151" s="11">
        <v>0</v>
      </c>
      <c r="M151" s="132">
        <f t="shared" si="21"/>
        <v>0</v>
      </c>
      <c r="N151" s="16">
        <v>0</v>
      </c>
      <c r="O151" s="7">
        <v>0</v>
      </c>
      <c r="P151" s="34">
        <v>0</v>
      </c>
      <c r="Q151" s="7">
        <v>0</v>
      </c>
      <c r="R151" s="7">
        <v>0</v>
      </c>
      <c r="S151" s="7">
        <v>0</v>
      </c>
      <c r="T151" s="7">
        <v>1</v>
      </c>
      <c r="U151" s="7">
        <v>0</v>
      </c>
      <c r="V151" s="7">
        <v>0</v>
      </c>
      <c r="W151" s="34">
        <v>0</v>
      </c>
      <c r="X151" s="27">
        <v>1.4</v>
      </c>
      <c r="Y151" s="1">
        <v>1.4</v>
      </c>
      <c r="Z151" s="94">
        <v>1.02</v>
      </c>
      <c r="AA151" s="1">
        <f t="shared" si="16"/>
        <v>1</v>
      </c>
      <c r="AB151" s="1">
        <f t="shared" si="17"/>
        <v>0</v>
      </c>
      <c r="AC151" s="5">
        <f t="shared" si="18"/>
        <v>-1</v>
      </c>
      <c r="AD151" s="5">
        <f t="shared" si="19"/>
        <v>0</v>
      </c>
      <c r="AE151" s="1">
        <f t="shared" si="22"/>
        <v>1</v>
      </c>
      <c r="AF151" s="1">
        <f t="shared" si="23"/>
        <v>1</v>
      </c>
      <c r="AG151" s="111">
        <v>230</v>
      </c>
      <c r="AH151" s="26">
        <v>215</v>
      </c>
      <c r="AI151" s="34">
        <v>0</v>
      </c>
      <c r="AJ151" s="26">
        <v>27.3</v>
      </c>
      <c r="AK151" s="7">
        <v>0</v>
      </c>
      <c r="AL151" s="34" t="s">
        <v>18</v>
      </c>
      <c r="AM151" s="26">
        <v>6.9</v>
      </c>
      <c r="AN151" s="34">
        <v>0</v>
      </c>
      <c r="AO151" s="2">
        <v>1</v>
      </c>
      <c r="AP151" s="165">
        <v>1</v>
      </c>
    </row>
    <row r="152" spans="1:42" x14ac:dyDescent="0.2">
      <c r="A152" s="65">
        <v>167</v>
      </c>
      <c r="B152" s="208">
        <v>2018</v>
      </c>
      <c r="C152" s="5">
        <v>0</v>
      </c>
      <c r="D152" s="7">
        <v>1</v>
      </c>
      <c r="E152" s="1">
        <v>3</v>
      </c>
      <c r="F152" s="1">
        <v>5</v>
      </c>
      <c r="G152" s="7">
        <v>28</v>
      </c>
      <c r="H152" s="7">
        <v>0</v>
      </c>
      <c r="I152" s="2">
        <v>6</v>
      </c>
      <c r="J152" s="41">
        <f t="shared" si="20"/>
        <v>2</v>
      </c>
      <c r="K152" s="18">
        <v>1</v>
      </c>
      <c r="L152" s="11">
        <v>0</v>
      </c>
      <c r="M152" s="132">
        <f t="shared" si="21"/>
        <v>0</v>
      </c>
      <c r="N152" s="16">
        <v>0</v>
      </c>
      <c r="O152" s="7">
        <v>0</v>
      </c>
      <c r="P152" s="34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34">
        <v>0</v>
      </c>
      <c r="X152" s="27">
        <v>0.81</v>
      </c>
      <c r="Y152" s="1">
        <v>0.82</v>
      </c>
      <c r="Z152" s="94">
        <v>0.56000000000000005</v>
      </c>
      <c r="AA152" s="1">
        <f t="shared" si="16"/>
        <v>0</v>
      </c>
      <c r="AB152" s="1">
        <f t="shared" si="17"/>
        <v>0</v>
      </c>
      <c r="AC152" s="5">
        <f t="shared" si="18"/>
        <v>0</v>
      </c>
      <c r="AD152" s="5">
        <f t="shared" si="19"/>
        <v>0</v>
      </c>
      <c r="AE152" s="1">
        <f t="shared" si="22"/>
        <v>2</v>
      </c>
      <c r="AF152" s="1">
        <f t="shared" si="23"/>
        <v>0</v>
      </c>
      <c r="AG152" s="111">
        <v>189</v>
      </c>
      <c r="AH152" s="26">
        <v>101</v>
      </c>
      <c r="AI152" s="34">
        <v>1</v>
      </c>
      <c r="AJ152" s="26">
        <v>23.3</v>
      </c>
      <c r="AK152" s="7">
        <v>0</v>
      </c>
      <c r="AL152" s="34" t="s">
        <v>18</v>
      </c>
      <c r="AM152" s="26">
        <v>1.4</v>
      </c>
      <c r="AN152" s="34">
        <v>0</v>
      </c>
      <c r="AO152" s="2">
        <v>0</v>
      </c>
      <c r="AP152" s="165">
        <v>0</v>
      </c>
    </row>
    <row r="153" spans="1:42" x14ac:dyDescent="0.2">
      <c r="A153" s="65">
        <v>168</v>
      </c>
      <c r="B153" s="208">
        <v>2018</v>
      </c>
      <c r="C153" s="5">
        <v>0</v>
      </c>
      <c r="D153" s="7">
        <v>1</v>
      </c>
      <c r="E153" s="1">
        <v>3</v>
      </c>
      <c r="F153" s="1">
        <v>10</v>
      </c>
      <c r="G153" s="7">
        <v>57</v>
      </c>
      <c r="H153" s="7">
        <v>0</v>
      </c>
      <c r="I153" s="2">
        <v>3</v>
      </c>
      <c r="J153" s="41">
        <f t="shared" si="20"/>
        <v>1</v>
      </c>
      <c r="K153" s="18">
        <v>0</v>
      </c>
      <c r="L153" s="11">
        <v>0</v>
      </c>
      <c r="M153" s="132">
        <f t="shared" si="21"/>
        <v>1</v>
      </c>
      <c r="N153" s="16">
        <v>0</v>
      </c>
      <c r="O153" s="7">
        <v>0</v>
      </c>
      <c r="P153" s="34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34">
        <v>0</v>
      </c>
      <c r="X153" s="27">
        <v>6.61</v>
      </c>
      <c r="Y153" s="1">
        <v>6.61</v>
      </c>
      <c r="Z153" s="94">
        <v>1.27</v>
      </c>
      <c r="AA153" s="1">
        <f t="shared" si="16"/>
        <v>1</v>
      </c>
      <c r="AB153" s="1">
        <f t="shared" si="17"/>
        <v>0</v>
      </c>
      <c r="AC153" s="5">
        <f t="shared" si="18"/>
        <v>0</v>
      </c>
      <c r="AD153" s="5">
        <f t="shared" si="19"/>
        <v>1</v>
      </c>
      <c r="AE153" s="1">
        <f t="shared" si="22"/>
        <v>1</v>
      </c>
      <c r="AF153" s="1" t="b">
        <f t="shared" si="23"/>
        <v>0</v>
      </c>
      <c r="AG153" s="111">
        <v>227</v>
      </c>
      <c r="AH153" s="26">
        <v>243</v>
      </c>
      <c r="AI153" s="34">
        <v>0</v>
      </c>
      <c r="AJ153" s="26">
        <v>32.299999999999997</v>
      </c>
      <c r="AK153" s="7">
        <v>0</v>
      </c>
      <c r="AL153" s="34" t="s">
        <v>18</v>
      </c>
      <c r="AM153" s="26">
        <v>8.3000000000000007</v>
      </c>
      <c r="AN153" s="34">
        <v>0</v>
      </c>
      <c r="AO153" s="2">
        <v>1</v>
      </c>
      <c r="AP153" s="165">
        <v>1</v>
      </c>
    </row>
    <row r="154" spans="1:42" x14ac:dyDescent="0.2">
      <c r="A154" s="65">
        <v>169</v>
      </c>
      <c r="B154" s="208">
        <v>2018</v>
      </c>
      <c r="C154" s="5">
        <v>0</v>
      </c>
      <c r="D154" s="7">
        <v>0</v>
      </c>
      <c r="E154" s="1">
        <v>4</v>
      </c>
      <c r="F154" s="1">
        <v>4</v>
      </c>
      <c r="G154" s="7">
        <v>79</v>
      </c>
      <c r="H154" s="7">
        <v>0</v>
      </c>
      <c r="I154" s="2">
        <v>3</v>
      </c>
      <c r="J154" s="41">
        <f t="shared" si="20"/>
        <v>0</v>
      </c>
      <c r="K154" s="18">
        <v>0</v>
      </c>
      <c r="L154" s="11">
        <v>0</v>
      </c>
      <c r="M154" s="132">
        <f t="shared" si="21"/>
        <v>0</v>
      </c>
      <c r="N154" s="16">
        <v>0</v>
      </c>
      <c r="O154" s="7">
        <v>0</v>
      </c>
      <c r="P154" s="34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34">
        <v>0</v>
      </c>
      <c r="X154" s="27">
        <v>0.98</v>
      </c>
      <c r="Y154" s="1">
        <v>0.98</v>
      </c>
      <c r="Z154" s="94">
        <v>0.78</v>
      </c>
      <c r="AA154" s="1">
        <f t="shared" si="16"/>
        <v>0</v>
      </c>
      <c r="AB154" s="1">
        <f t="shared" si="17"/>
        <v>0</v>
      </c>
      <c r="AC154" s="5">
        <f t="shared" si="18"/>
        <v>0</v>
      </c>
      <c r="AD154" s="5">
        <f t="shared" si="19"/>
        <v>0</v>
      </c>
      <c r="AE154" s="1">
        <f t="shared" si="22"/>
        <v>2</v>
      </c>
      <c r="AF154" s="1">
        <f t="shared" si="23"/>
        <v>0</v>
      </c>
      <c r="AG154" s="111">
        <v>221</v>
      </c>
      <c r="AH154" s="26">
        <v>295</v>
      </c>
      <c r="AI154" s="34">
        <v>0</v>
      </c>
      <c r="AJ154" s="26">
        <v>39.6</v>
      </c>
      <c r="AK154" s="7">
        <v>0</v>
      </c>
      <c r="AL154" s="34" t="s">
        <v>18</v>
      </c>
      <c r="AM154" s="26">
        <v>14.3</v>
      </c>
      <c r="AN154" s="34">
        <v>1</v>
      </c>
      <c r="AO154" s="2">
        <v>0</v>
      </c>
      <c r="AP154" s="165">
        <v>1</v>
      </c>
    </row>
    <row r="155" spans="1:42" x14ac:dyDescent="0.2">
      <c r="A155" s="65">
        <v>170</v>
      </c>
      <c r="B155" s="208">
        <v>2018</v>
      </c>
      <c r="C155" s="5">
        <v>0</v>
      </c>
      <c r="D155" s="7">
        <v>0</v>
      </c>
      <c r="E155" s="1">
        <v>5</v>
      </c>
      <c r="F155" s="1">
        <v>28</v>
      </c>
      <c r="G155" s="7">
        <v>18</v>
      </c>
      <c r="H155" s="7">
        <v>0</v>
      </c>
      <c r="I155" s="2">
        <v>0</v>
      </c>
      <c r="J155" s="41">
        <f t="shared" si="20"/>
        <v>2</v>
      </c>
      <c r="K155" s="18">
        <v>0</v>
      </c>
      <c r="L155" s="11">
        <v>0</v>
      </c>
      <c r="M155" s="132">
        <f t="shared" si="21"/>
        <v>1</v>
      </c>
      <c r="N155" s="16">
        <v>1</v>
      </c>
      <c r="O155" s="7">
        <v>0</v>
      </c>
      <c r="P155" s="34">
        <v>1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34">
        <v>0</v>
      </c>
      <c r="X155" s="27">
        <v>2.35</v>
      </c>
      <c r="Y155" s="1">
        <v>2.35</v>
      </c>
      <c r="Z155" s="94">
        <v>0.55000000000000004</v>
      </c>
      <c r="AA155" s="1">
        <f t="shared" si="16"/>
        <v>1</v>
      </c>
      <c r="AB155" s="1">
        <f t="shared" si="17"/>
        <v>0</v>
      </c>
      <c r="AC155" s="5">
        <f t="shared" si="18"/>
        <v>0</v>
      </c>
      <c r="AD155" s="5">
        <f t="shared" si="19"/>
        <v>1</v>
      </c>
      <c r="AE155" s="1">
        <f t="shared" si="22"/>
        <v>1</v>
      </c>
      <c r="AF155" s="1" t="b">
        <f t="shared" si="23"/>
        <v>0</v>
      </c>
      <c r="AG155" s="111">
        <v>9448</v>
      </c>
      <c r="AH155" s="26">
        <v>75</v>
      </c>
      <c r="AI155" s="34">
        <v>1</v>
      </c>
      <c r="AJ155" s="26"/>
      <c r="AK155" s="7" t="s">
        <v>18</v>
      </c>
      <c r="AL155" s="34">
        <v>1</v>
      </c>
      <c r="AM155" s="26">
        <v>18.600000000000001</v>
      </c>
      <c r="AN155" s="34">
        <v>1</v>
      </c>
      <c r="AO155" s="2" t="s">
        <v>18</v>
      </c>
      <c r="AP155" s="165" t="s">
        <v>18</v>
      </c>
    </row>
    <row r="156" spans="1:42" x14ac:dyDescent="0.2">
      <c r="A156" s="65">
        <v>171</v>
      </c>
      <c r="B156" s="208">
        <v>2018</v>
      </c>
      <c r="C156" s="5">
        <v>0</v>
      </c>
      <c r="D156" s="7">
        <v>0</v>
      </c>
      <c r="E156" s="1">
        <v>5</v>
      </c>
      <c r="F156" s="1">
        <v>12</v>
      </c>
      <c r="G156" s="7">
        <v>84</v>
      </c>
      <c r="H156" s="7">
        <v>0</v>
      </c>
      <c r="I156" s="2">
        <v>0</v>
      </c>
      <c r="J156" s="41">
        <f t="shared" si="20"/>
        <v>4</v>
      </c>
      <c r="K156" s="18">
        <v>1</v>
      </c>
      <c r="L156" s="11">
        <v>0</v>
      </c>
      <c r="M156" s="132">
        <f t="shared" si="21"/>
        <v>1</v>
      </c>
      <c r="N156" s="16">
        <v>1</v>
      </c>
      <c r="O156" s="7">
        <v>0</v>
      </c>
      <c r="P156" s="34">
        <v>1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34">
        <v>0</v>
      </c>
      <c r="X156" s="27">
        <v>1.91</v>
      </c>
      <c r="Y156" s="1">
        <v>1.91</v>
      </c>
      <c r="Z156" s="94">
        <v>1.32</v>
      </c>
      <c r="AA156" s="1">
        <f t="shared" si="16"/>
        <v>1</v>
      </c>
      <c r="AB156" s="1">
        <f t="shared" si="17"/>
        <v>0</v>
      </c>
      <c r="AC156" s="5">
        <f t="shared" si="18"/>
        <v>0</v>
      </c>
      <c r="AD156" s="5">
        <f t="shared" si="19"/>
        <v>1</v>
      </c>
      <c r="AE156" s="1">
        <f t="shared" si="22"/>
        <v>1</v>
      </c>
      <c r="AF156" s="1" t="b">
        <f t="shared" si="23"/>
        <v>0</v>
      </c>
      <c r="AG156" s="111">
        <v>1124</v>
      </c>
      <c r="AH156" s="26">
        <v>55</v>
      </c>
      <c r="AI156" s="34">
        <v>1</v>
      </c>
      <c r="AJ156" s="26">
        <v>10.5</v>
      </c>
      <c r="AK156" s="7">
        <v>0</v>
      </c>
      <c r="AL156" s="34" t="s">
        <v>18</v>
      </c>
      <c r="AM156" s="26">
        <v>4.2</v>
      </c>
      <c r="AN156" s="34">
        <v>0</v>
      </c>
      <c r="AO156" s="2">
        <v>1</v>
      </c>
      <c r="AP156" s="165">
        <v>0</v>
      </c>
    </row>
    <row r="157" spans="1:42" x14ac:dyDescent="0.2">
      <c r="A157" s="65">
        <v>172</v>
      </c>
      <c r="B157" s="208">
        <v>2018</v>
      </c>
      <c r="C157" s="5">
        <v>0</v>
      </c>
      <c r="D157" s="7">
        <v>0</v>
      </c>
      <c r="E157" s="1">
        <v>7</v>
      </c>
      <c r="F157" s="1">
        <v>18</v>
      </c>
      <c r="G157" s="7">
        <v>52</v>
      </c>
      <c r="H157" s="7">
        <v>0</v>
      </c>
      <c r="I157" s="2">
        <v>4</v>
      </c>
      <c r="J157" s="41">
        <f t="shared" si="20"/>
        <v>3</v>
      </c>
      <c r="K157" s="18">
        <v>0</v>
      </c>
      <c r="L157" s="11">
        <v>1</v>
      </c>
      <c r="M157" s="132">
        <f t="shared" si="21"/>
        <v>1</v>
      </c>
      <c r="N157" s="16">
        <v>0</v>
      </c>
      <c r="O157" s="7">
        <v>1</v>
      </c>
      <c r="P157" s="34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34">
        <v>0</v>
      </c>
      <c r="X157" s="27">
        <v>7.51</v>
      </c>
      <c r="Y157" s="1">
        <v>8.09</v>
      </c>
      <c r="Z157" s="94">
        <v>2.17</v>
      </c>
      <c r="AA157" s="1">
        <f t="shared" si="16"/>
        <v>1</v>
      </c>
      <c r="AB157" s="1">
        <f t="shared" si="17"/>
        <v>1</v>
      </c>
      <c r="AC157" s="5">
        <f t="shared" si="18"/>
        <v>0</v>
      </c>
      <c r="AD157" s="5">
        <f t="shared" si="19"/>
        <v>0</v>
      </c>
      <c r="AE157" s="1">
        <f t="shared" si="22"/>
        <v>2</v>
      </c>
      <c r="AF157" s="1" t="b">
        <f t="shared" si="23"/>
        <v>0</v>
      </c>
      <c r="AG157" s="111">
        <v>286</v>
      </c>
      <c r="AH157" s="26">
        <v>284</v>
      </c>
      <c r="AI157" s="34">
        <v>0</v>
      </c>
      <c r="AJ157" s="26">
        <v>14.5</v>
      </c>
      <c r="AK157" s="7">
        <v>0</v>
      </c>
      <c r="AL157" s="34" t="s">
        <v>18</v>
      </c>
      <c r="AM157" s="26">
        <v>7.6</v>
      </c>
      <c r="AN157" s="34">
        <v>0</v>
      </c>
      <c r="AO157" s="2">
        <v>1</v>
      </c>
      <c r="AP157" s="165">
        <v>1</v>
      </c>
    </row>
    <row r="158" spans="1:42" x14ac:dyDescent="0.2">
      <c r="A158" s="65">
        <v>173</v>
      </c>
      <c r="B158" s="208">
        <v>2018</v>
      </c>
      <c r="C158" s="5">
        <v>0</v>
      </c>
      <c r="D158" s="7">
        <v>0</v>
      </c>
      <c r="E158" s="1">
        <v>8</v>
      </c>
      <c r="F158" s="1">
        <v>17</v>
      </c>
      <c r="G158" s="7">
        <v>59</v>
      </c>
      <c r="H158" s="7">
        <v>1</v>
      </c>
      <c r="I158" s="2">
        <v>6</v>
      </c>
      <c r="J158" s="41">
        <f t="shared" si="20"/>
        <v>2</v>
      </c>
      <c r="K158" s="18">
        <v>0</v>
      </c>
      <c r="L158" s="11">
        <v>0</v>
      </c>
      <c r="M158" s="132">
        <f t="shared" si="21"/>
        <v>1</v>
      </c>
      <c r="N158" s="16">
        <v>1</v>
      </c>
      <c r="O158" s="7">
        <v>0</v>
      </c>
      <c r="P158" s="34">
        <v>0</v>
      </c>
      <c r="Q158" s="7">
        <v>0</v>
      </c>
      <c r="R158" s="7">
        <v>0</v>
      </c>
      <c r="S158" s="7">
        <v>0</v>
      </c>
      <c r="T158" s="7">
        <v>0</v>
      </c>
      <c r="U158" s="7">
        <v>1</v>
      </c>
      <c r="V158" s="7">
        <v>0</v>
      </c>
      <c r="W158" s="34">
        <v>0</v>
      </c>
      <c r="X158" s="27">
        <v>3.34</v>
      </c>
      <c r="Y158" s="1">
        <v>4.79</v>
      </c>
      <c r="Z158" s="94">
        <v>2.84</v>
      </c>
      <c r="AA158" s="1">
        <f t="shared" si="16"/>
        <v>1</v>
      </c>
      <c r="AB158" s="1">
        <f t="shared" si="17"/>
        <v>1</v>
      </c>
      <c r="AC158" s="5">
        <f t="shared" si="18"/>
        <v>0</v>
      </c>
      <c r="AD158" s="5">
        <f t="shared" si="19"/>
        <v>0</v>
      </c>
      <c r="AE158" s="1">
        <f t="shared" si="22"/>
        <v>2</v>
      </c>
      <c r="AF158" s="1" t="b">
        <f t="shared" si="23"/>
        <v>0</v>
      </c>
      <c r="AG158" s="111">
        <v>344</v>
      </c>
      <c r="AH158" s="26">
        <v>16</v>
      </c>
      <c r="AI158" s="34">
        <v>1</v>
      </c>
      <c r="AJ158" s="26">
        <v>26.3</v>
      </c>
      <c r="AK158" s="7">
        <v>0</v>
      </c>
      <c r="AL158" s="34" t="s">
        <v>18</v>
      </c>
      <c r="AM158" s="26">
        <v>6.2</v>
      </c>
      <c r="AN158" s="34">
        <v>0</v>
      </c>
      <c r="AO158" s="2" t="s">
        <v>18</v>
      </c>
      <c r="AP158" s="165" t="s">
        <v>18</v>
      </c>
    </row>
    <row r="159" spans="1:42" x14ac:dyDescent="0.2">
      <c r="A159" s="65">
        <v>174</v>
      </c>
      <c r="B159" s="208">
        <v>2018</v>
      </c>
      <c r="C159" s="5">
        <v>0</v>
      </c>
      <c r="D159" s="7">
        <v>0</v>
      </c>
      <c r="E159" s="1">
        <v>1</v>
      </c>
      <c r="F159" s="1">
        <v>7</v>
      </c>
      <c r="G159" s="7">
        <v>67</v>
      </c>
      <c r="H159" s="7">
        <v>0</v>
      </c>
      <c r="I159" s="2">
        <v>1</v>
      </c>
      <c r="J159" s="41">
        <f t="shared" si="20"/>
        <v>1</v>
      </c>
      <c r="K159" s="18">
        <v>0</v>
      </c>
      <c r="L159" s="11">
        <v>0</v>
      </c>
      <c r="M159" s="132">
        <f t="shared" si="21"/>
        <v>1</v>
      </c>
      <c r="N159" s="16">
        <v>0</v>
      </c>
      <c r="O159" s="7">
        <v>0</v>
      </c>
      <c r="P159" s="34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34">
        <v>0</v>
      </c>
      <c r="X159" s="27">
        <v>3.23</v>
      </c>
      <c r="Y159" s="1">
        <v>3.23</v>
      </c>
      <c r="Z159" s="94">
        <v>1.4</v>
      </c>
      <c r="AA159" s="1">
        <f t="shared" si="16"/>
        <v>1</v>
      </c>
      <c r="AB159" s="1">
        <f t="shared" si="17"/>
        <v>0</v>
      </c>
      <c r="AC159" s="5">
        <f t="shared" si="18"/>
        <v>0</v>
      </c>
      <c r="AD159" s="5">
        <f t="shared" si="19"/>
        <v>1</v>
      </c>
      <c r="AE159" s="1">
        <f t="shared" si="22"/>
        <v>1</v>
      </c>
      <c r="AF159" s="1" t="b">
        <f t="shared" si="23"/>
        <v>0</v>
      </c>
      <c r="AG159" s="111">
        <v>247</v>
      </c>
      <c r="AH159" s="26">
        <v>715</v>
      </c>
      <c r="AI159" s="34">
        <v>0</v>
      </c>
      <c r="AJ159" s="26">
        <v>21.3</v>
      </c>
      <c r="AK159" s="7">
        <v>0</v>
      </c>
      <c r="AL159" s="34">
        <v>0</v>
      </c>
      <c r="AM159" s="26">
        <v>25.2</v>
      </c>
      <c r="AN159" s="34">
        <v>1</v>
      </c>
      <c r="AO159" s="2">
        <v>1</v>
      </c>
      <c r="AP159" s="165">
        <v>1</v>
      </c>
    </row>
    <row r="160" spans="1:42" x14ac:dyDescent="0.2">
      <c r="A160" s="65">
        <v>175</v>
      </c>
      <c r="B160" s="208">
        <v>2018</v>
      </c>
      <c r="C160" s="5">
        <v>0</v>
      </c>
      <c r="D160" s="7">
        <v>0</v>
      </c>
      <c r="E160" s="1">
        <v>10</v>
      </c>
      <c r="F160" s="1">
        <v>12</v>
      </c>
      <c r="G160" s="7">
        <v>58</v>
      </c>
      <c r="H160" s="7">
        <v>0</v>
      </c>
      <c r="I160" s="2">
        <v>6</v>
      </c>
      <c r="J160" s="41">
        <f t="shared" si="20"/>
        <v>0</v>
      </c>
      <c r="K160" s="18">
        <v>0</v>
      </c>
      <c r="L160" s="11">
        <v>0</v>
      </c>
      <c r="M160" s="132">
        <f t="shared" si="21"/>
        <v>0</v>
      </c>
      <c r="N160" s="16">
        <v>0</v>
      </c>
      <c r="O160" s="7">
        <v>0</v>
      </c>
      <c r="P160" s="34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34">
        <v>0</v>
      </c>
      <c r="X160" s="27">
        <v>0.77</v>
      </c>
      <c r="Y160" s="1">
        <v>0.94</v>
      </c>
      <c r="Z160" s="94">
        <v>0.74</v>
      </c>
      <c r="AA160" s="1">
        <f t="shared" si="16"/>
        <v>0</v>
      </c>
      <c r="AB160" s="1">
        <f t="shared" si="17"/>
        <v>0</v>
      </c>
      <c r="AC160" s="5">
        <f t="shared" si="18"/>
        <v>0</v>
      </c>
      <c r="AD160" s="5">
        <f t="shared" si="19"/>
        <v>0</v>
      </c>
      <c r="AE160" s="1">
        <f t="shared" si="22"/>
        <v>2</v>
      </c>
      <c r="AF160" s="1">
        <f t="shared" si="23"/>
        <v>0</v>
      </c>
      <c r="AG160" s="111">
        <v>234</v>
      </c>
      <c r="AH160" s="26">
        <v>14</v>
      </c>
      <c r="AI160" s="34">
        <v>1</v>
      </c>
      <c r="AJ160" s="26">
        <v>1.2</v>
      </c>
      <c r="AK160" s="7">
        <v>0</v>
      </c>
      <c r="AL160" s="34" t="s">
        <v>18</v>
      </c>
      <c r="AM160" s="26">
        <v>8.1</v>
      </c>
      <c r="AN160" s="34">
        <v>0</v>
      </c>
      <c r="AO160" s="2" t="s">
        <v>18</v>
      </c>
      <c r="AP160" s="165" t="s">
        <v>18</v>
      </c>
    </row>
    <row r="161" spans="1:42" x14ac:dyDescent="0.2">
      <c r="A161" s="65">
        <v>176</v>
      </c>
      <c r="B161" s="208">
        <v>2018</v>
      </c>
      <c r="C161" s="5">
        <v>0</v>
      </c>
      <c r="D161" s="7">
        <v>0</v>
      </c>
      <c r="E161" s="1">
        <v>4</v>
      </c>
      <c r="F161" s="1">
        <v>51</v>
      </c>
      <c r="G161" s="7">
        <v>56</v>
      </c>
      <c r="H161" s="7">
        <v>1</v>
      </c>
      <c r="I161" s="2">
        <v>0</v>
      </c>
      <c r="J161" s="41">
        <f t="shared" si="20"/>
        <v>4</v>
      </c>
      <c r="K161" s="18">
        <v>1</v>
      </c>
      <c r="L161" s="11">
        <v>0</v>
      </c>
      <c r="M161" s="132">
        <f t="shared" si="21"/>
        <v>1</v>
      </c>
      <c r="N161" s="16">
        <v>1</v>
      </c>
      <c r="O161" s="7">
        <v>0</v>
      </c>
      <c r="P161" s="34">
        <v>1</v>
      </c>
      <c r="Q161" s="7">
        <v>0</v>
      </c>
      <c r="R161" s="7">
        <v>0</v>
      </c>
      <c r="S161" s="7">
        <v>0</v>
      </c>
      <c r="T161" s="7">
        <v>0</v>
      </c>
      <c r="U161" s="7">
        <v>1</v>
      </c>
      <c r="V161" s="7">
        <v>0</v>
      </c>
      <c r="W161" s="34">
        <v>0</v>
      </c>
      <c r="X161" s="27">
        <v>2.54</v>
      </c>
      <c r="Y161" s="1">
        <v>2.54</v>
      </c>
      <c r="Z161" s="94">
        <v>0.67</v>
      </c>
      <c r="AA161" s="1">
        <f t="shared" si="16"/>
        <v>1</v>
      </c>
      <c r="AB161" s="1">
        <f t="shared" si="17"/>
        <v>0</v>
      </c>
      <c r="AC161" s="5">
        <f t="shared" si="18"/>
        <v>0</v>
      </c>
      <c r="AD161" s="5">
        <f t="shared" si="19"/>
        <v>1</v>
      </c>
      <c r="AE161" s="1">
        <f t="shared" si="22"/>
        <v>1</v>
      </c>
      <c r="AF161" s="1" t="b">
        <f t="shared" si="23"/>
        <v>0</v>
      </c>
      <c r="AG161" s="111">
        <v>327</v>
      </c>
      <c r="AH161" s="26">
        <v>215</v>
      </c>
      <c r="AI161" s="34">
        <v>0</v>
      </c>
      <c r="AJ161" s="26">
        <v>78.2</v>
      </c>
      <c r="AK161" s="7">
        <v>0</v>
      </c>
      <c r="AL161" s="34" t="s">
        <v>18</v>
      </c>
      <c r="AM161" s="26">
        <v>8.6</v>
      </c>
      <c r="AN161" s="34">
        <v>0</v>
      </c>
      <c r="AO161" s="2" t="s">
        <v>18</v>
      </c>
      <c r="AP161" s="165" t="s">
        <v>18</v>
      </c>
    </row>
    <row r="162" spans="1:42" x14ac:dyDescent="0.2">
      <c r="A162" s="65">
        <v>177</v>
      </c>
      <c r="B162" s="208">
        <v>2018</v>
      </c>
      <c r="C162" s="5">
        <v>0</v>
      </c>
      <c r="D162" s="7">
        <v>0</v>
      </c>
      <c r="E162" s="1">
        <v>2</v>
      </c>
      <c r="F162" s="1">
        <v>6</v>
      </c>
      <c r="G162" s="7">
        <v>56</v>
      </c>
      <c r="H162" s="7">
        <v>0</v>
      </c>
      <c r="I162" s="2">
        <v>3</v>
      </c>
      <c r="J162" s="41">
        <f t="shared" si="20"/>
        <v>4</v>
      </c>
      <c r="K162" s="18">
        <v>1</v>
      </c>
      <c r="L162" s="11">
        <v>1</v>
      </c>
      <c r="M162" s="132">
        <f t="shared" si="21"/>
        <v>0</v>
      </c>
      <c r="N162" s="16">
        <v>0</v>
      </c>
      <c r="O162" s="7">
        <v>0</v>
      </c>
      <c r="P162" s="34">
        <v>0</v>
      </c>
      <c r="Q162" s="7">
        <v>1</v>
      </c>
      <c r="R162" s="7">
        <v>1</v>
      </c>
      <c r="S162" s="7">
        <v>0</v>
      </c>
      <c r="T162" s="7">
        <v>1</v>
      </c>
      <c r="U162" s="7">
        <v>0</v>
      </c>
      <c r="V162" s="7">
        <v>1</v>
      </c>
      <c r="W162" s="34">
        <v>1</v>
      </c>
      <c r="X162" s="27">
        <v>1.38</v>
      </c>
      <c r="Y162" s="1">
        <v>1.38</v>
      </c>
      <c r="Z162" s="94">
        <v>0.66</v>
      </c>
      <c r="AA162" s="1">
        <f t="shared" si="16"/>
        <v>1</v>
      </c>
      <c r="AB162" s="1">
        <f t="shared" si="17"/>
        <v>0</v>
      </c>
      <c r="AC162" s="5">
        <f t="shared" si="18"/>
        <v>-1</v>
      </c>
      <c r="AD162" s="5">
        <f t="shared" si="19"/>
        <v>0</v>
      </c>
      <c r="AE162" s="1">
        <f t="shared" si="22"/>
        <v>1</v>
      </c>
      <c r="AF162" s="1">
        <f t="shared" si="23"/>
        <v>1</v>
      </c>
      <c r="AG162" s="111">
        <v>280</v>
      </c>
      <c r="AH162" s="26">
        <v>117</v>
      </c>
      <c r="AI162" s="34">
        <v>1</v>
      </c>
      <c r="AJ162" s="26">
        <v>298.2</v>
      </c>
      <c r="AK162" s="7">
        <v>1</v>
      </c>
      <c r="AL162" s="34">
        <v>0</v>
      </c>
      <c r="AM162" s="26">
        <v>8.6</v>
      </c>
      <c r="AN162" s="34">
        <v>0</v>
      </c>
      <c r="AO162" s="2">
        <v>1</v>
      </c>
      <c r="AP162" s="165">
        <v>1</v>
      </c>
    </row>
    <row r="163" spans="1:42" x14ac:dyDescent="0.2">
      <c r="A163" s="65">
        <v>178</v>
      </c>
      <c r="B163" s="208">
        <v>2018</v>
      </c>
      <c r="C163" s="5">
        <v>0</v>
      </c>
      <c r="D163" s="7">
        <v>0</v>
      </c>
      <c r="E163" s="1">
        <v>8</v>
      </c>
      <c r="F163" s="1">
        <v>6</v>
      </c>
      <c r="G163" s="7">
        <v>21</v>
      </c>
      <c r="H163" s="7">
        <v>0</v>
      </c>
      <c r="I163" s="2">
        <v>1</v>
      </c>
      <c r="J163" s="41">
        <f t="shared" si="20"/>
        <v>1</v>
      </c>
      <c r="K163" s="18">
        <v>0</v>
      </c>
      <c r="L163" s="11">
        <v>0</v>
      </c>
      <c r="M163" s="132">
        <f t="shared" si="21"/>
        <v>1</v>
      </c>
      <c r="N163" s="16">
        <v>0</v>
      </c>
      <c r="O163" s="7">
        <v>0</v>
      </c>
      <c r="P163" s="34">
        <v>0</v>
      </c>
      <c r="Q163" s="7">
        <v>0</v>
      </c>
      <c r="R163" s="7">
        <v>0</v>
      </c>
      <c r="S163" s="7">
        <v>1</v>
      </c>
      <c r="T163" s="7">
        <v>0</v>
      </c>
      <c r="U163" s="7">
        <v>0</v>
      </c>
      <c r="V163" s="7">
        <v>0</v>
      </c>
      <c r="W163" s="34">
        <v>0</v>
      </c>
      <c r="X163" s="27">
        <v>2.96</v>
      </c>
      <c r="Y163" s="1">
        <v>2.96</v>
      </c>
      <c r="Z163" s="94">
        <v>1.5</v>
      </c>
      <c r="AA163" s="1">
        <f t="shared" si="16"/>
        <v>1</v>
      </c>
      <c r="AB163" s="1">
        <f t="shared" si="17"/>
        <v>0</v>
      </c>
      <c r="AC163" s="5">
        <f t="shared" si="18"/>
        <v>0</v>
      </c>
      <c r="AD163" s="5">
        <f t="shared" si="19"/>
        <v>1</v>
      </c>
      <c r="AE163" s="1">
        <f t="shared" si="22"/>
        <v>1</v>
      </c>
      <c r="AF163" s="1" t="b">
        <f t="shared" si="23"/>
        <v>0</v>
      </c>
      <c r="AG163" s="111">
        <v>152</v>
      </c>
      <c r="AH163" s="26">
        <v>126</v>
      </c>
      <c r="AI163" s="34">
        <v>1</v>
      </c>
      <c r="AJ163" s="26">
        <v>30.4</v>
      </c>
      <c r="AK163" s="7">
        <v>0</v>
      </c>
      <c r="AL163" s="34">
        <v>0</v>
      </c>
      <c r="AM163" s="26">
        <v>6.4</v>
      </c>
      <c r="AN163" s="34">
        <v>0</v>
      </c>
      <c r="AO163" s="2" t="s">
        <v>18</v>
      </c>
      <c r="AP163" s="165" t="s">
        <v>18</v>
      </c>
    </row>
    <row r="164" spans="1:42" x14ac:dyDescent="0.2">
      <c r="A164" s="65">
        <v>179</v>
      </c>
      <c r="B164" s="208">
        <v>2018</v>
      </c>
      <c r="C164" s="5">
        <v>0</v>
      </c>
      <c r="D164" s="7">
        <v>0</v>
      </c>
      <c r="E164" s="1">
        <v>1</v>
      </c>
      <c r="F164" s="1">
        <v>5</v>
      </c>
      <c r="G164" s="7">
        <v>61</v>
      </c>
      <c r="H164" s="7">
        <v>1</v>
      </c>
      <c r="I164" s="2">
        <v>6</v>
      </c>
      <c r="J164" s="41">
        <f t="shared" si="20"/>
        <v>2</v>
      </c>
      <c r="K164" s="18">
        <v>0</v>
      </c>
      <c r="L164" s="11">
        <v>0</v>
      </c>
      <c r="M164" s="132">
        <f t="shared" si="21"/>
        <v>1</v>
      </c>
      <c r="N164" s="16">
        <v>1</v>
      </c>
      <c r="O164" s="7">
        <v>0</v>
      </c>
      <c r="P164" s="34">
        <v>0</v>
      </c>
      <c r="Q164" s="7">
        <v>0</v>
      </c>
      <c r="R164" s="7">
        <v>1</v>
      </c>
      <c r="S164" s="7">
        <v>0</v>
      </c>
      <c r="T164" s="7">
        <v>0</v>
      </c>
      <c r="U164" s="7">
        <v>0</v>
      </c>
      <c r="V164" s="7">
        <v>0</v>
      </c>
      <c r="W164" s="34">
        <v>0</v>
      </c>
      <c r="X164" s="27">
        <v>3.08</v>
      </c>
      <c r="Y164" s="1">
        <v>3.08</v>
      </c>
      <c r="Z164" s="94">
        <v>0.68</v>
      </c>
      <c r="AA164" s="1">
        <f t="shared" si="16"/>
        <v>1</v>
      </c>
      <c r="AB164" s="1">
        <f t="shared" si="17"/>
        <v>0</v>
      </c>
      <c r="AC164" s="5">
        <f t="shared" si="18"/>
        <v>0</v>
      </c>
      <c r="AD164" s="5">
        <f t="shared" si="19"/>
        <v>1</v>
      </c>
      <c r="AE164" s="1">
        <f t="shared" si="22"/>
        <v>1</v>
      </c>
      <c r="AF164" s="1" t="b">
        <f t="shared" si="23"/>
        <v>0</v>
      </c>
      <c r="AG164" s="111">
        <v>564</v>
      </c>
      <c r="AH164" s="26">
        <v>17</v>
      </c>
      <c r="AI164" s="34">
        <v>1</v>
      </c>
      <c r="AJ164" s="26">
        <v>55.2</v>
      </c>
      <c r="AK164" s="7">
        <v>0</v>
      </c>
      <c r="AL164" s="34">
        <v>1</v>
      </c>
      <c r="AM164" s="26">
        <v>16.8</v>
      </c>
      <c r="AN164" s="34">
        <v>1</v>
      </c>
      <c r="AO164" s="2">
        <v>1</v>
      </c>
      <c r="AP164" s="165">
        <v>0</v>
      </c>
    </row>
    <row r="165" spans="1:42" x14ac:dyDescent="0.2">
      <c r="A165" s="65">
        <v>180</v>
      </c>
      <c r="B165" s="208">
        <v>2018</v>
      </c>
      <c r="C165" s="5">
        <v>0</v>
      </c>
      <c r="D165" s="7">
        <v>0</v>
      </c>
      <c r="E165" s="1">
        <v>7</v>
      </c>
      <c r="F165" s="1">
        <v>16</v>
      </c>
      <c r="G165" s="7">
        <v>48</v>
      </c>
      <c r="H165" s="7">
        <v>0</v>
      </c>
      <c r="I165" s="2">
        <v>0</v>
      </c>
      <c r="J165" s="41">
        <f t="shared" si="20"/>
        <v>1</v>
      </c>
      <c r="K165" s="18">
        <v>0</v>
      </c>
      <c r="L165" s="11">
        <v>0</v>
      </c>
      <c r="M165" s="132">
        <f t="shared" si="21"/>
        <v>1</v>
      </c>
      <c r="N165" s="16">
        <v>0</v>
      </c>
      <c r="O165" s="7">
        <v>0</v>
      </c>
      <c r="P165" s="34">
        <v>0</v>
      </c>
      <c r="Q165" s="7">
        <v>0</v>
      </c>
      <c r="R165" s="7">
        <v>0</v>
      </c>
      <c r="S165" s="7">
        <v>0</v>
      </c>
      <c r="T165" s="7">
        <v>1</v>
      </c>
      <c r="U165" s="7">
        <v>0</v>
      </c>
      <c r="V165" s="7">
        <v>0</v>
      </c>
      <c r="W165" s="34">
        <v>0</v>
      </c>
      <c r="X165" s="27">
        <v>2.56</v>
      </c>
      <c r="Y165" s="1">
        <v>2.56</v>
      </c>
      <c r="Z165" s="94">
        <v>2.0699999999999998</v>
      </c>
      <c r="AA165" s="1">
        <f t="shared" si="16"/>
        <v>1</v>
      </c>
      <c r="AB165" s="1">
        <f t="shared" si="17"/>
        <v>0</v>
      </c>
      <c r="AC165" s="5">
        <f t="shared" si="18"/>
        <v>0</v>
      </c>
      <c r="AD165" s="5">
        <f t="shared" si="19"/>
        <v>1</v>
      </c>
      <c r="AE165" s="1">
        <f t="shared" si="22"/>
        <v>1</v>
      </c>
      <c r="AF165" s="1" t="b">
        <f t="shared" si="23"/>
        <v>0</v>
      </c>
      <c r="AG165" s="111">
        <v>189</v>
      </c>
      <c r="AH165" s="26">
        <v>267</v>
      </c>
      <c r="AI165" s="34">
        <v>0</v>
      </c>
      <c r="AJ165" s="26"/>
      <c r="AK165" s="7" t="s">
        <v>18</v>
      </c>
      <c r="AL165" s="34">
        <v>0</v>
      </c>
      <c r="AM165" s="26">
        <v>8.1</v>
      </c>
      <c r="AN165" s="34">
        <v>0</v>
      </c>
      <c r="AO165" s="2">
        <v>1</v>
      </c>
      <c r="AP165" s="165">
        <v>1</v>
      </c>
    </row>
    <row r="166" spans="1:42" x14ac:dyDescent="0.2">
      <c r="A166" s="65">
        <v>182</v>
      </c>
      <c r="B166" s="208">
        <v>2018</v>
      </c>
      <c r="C166" s="5">
        <v>0</v>
      </c>
      <c r="D166" s="7">
        <v>0</v>
      </c>
      <c r="E166" s="1">
        <v>5</v>
      </c>
      <c r="F166" s="1">
        <v>9</v>
      </c>
      <c r="G166" s="7">
        <v>48</v>
      </c>
      <c r="H166" s="7">
        <v>1</v>
      </c>
      <c r="I166" s="2">
        <v>0</v>
      </c>
      <c r="J166" s="41">
        <f t="shared" si="20"/>
        <v>3</v>
      </c>
      <c r="K166" s="18">
        <v>0</v>
      </c>
      <c r="L166" s="11">
        <v>1</v>
      </c>
      <c r="M166" s="132">
        <f t="shared" si="21"/>
        <v>0</v>
      </c>
      <c r="N166" s="16">
        <v>1</v>
      </c>
      <c r="O166" s="7">
        <v>0</v>
      </c>
      <c r="P166" s="34">
        <v>0</v>
      </c>
      <c r="Q166" s="7">
        <v>0</v>
      </c>
      <c r="R166" s="7">
        <v>0</v>
      </c>
      <c r="S166" s="7">
        <v>0</v>
      </c>
      <c r="T166" s="7">
        <v>1</v>
      </c>
      <c r="U166" s="7">
        <v>0</v>
      </c>
      <c r="V166" s="7">
        <v>0</v>
      </c>
      <c r="W166" s="34">
        <v>0</v>
      </c>
      <c r="X166" s="27">
        <v>0.81</v>
      </c>
      <c r="Y166" s="1">
        <v>0.81</v>
      </c>
      <c r="Z166" s="94">
        <v>0.79</v>
      </c>
      <c r="AA166" s="1">
        <f t="shared" si="16"/>
        <v>0</v>
      </c>
      <c r="AB166" s="1">
        <f t="shared" si="17"/>
        <v>0</v>
      </c>
      <c r="AC166" s="5">
        <f t="shared" si="18"/>
        <v>0</v>
      </c>
      <c r="AD166" s="5">
        <f t="shared" si="19"/>
        <v>0</v>
      </c>
      <c r="AE166" s="1">
        <f t="shared" si="22"/>
        <v>2</v>
      </c>
      <c r="AF166" s="1">
        <f t="shared" si="23"/>
        <v>0</v>
      </c>
      <c r="AG166" s="111">
        <v>1807</v>
      </c>
      <c r="AH166" s="26">
        <v>4</v>
      </c>
      <c r="AI166" s="34">
        <v>1</v>
      </c>
      <c r="AJ166" s="26">
        <v>6.9</v>
      </c>
      <c r="AK166" s="7">
        <v>0</v>
      </c>
      <c r="AL166" s="34" t="s">
        <v>18</v>
      </c>
      <c r="AM166" s="26">
        <v>8.5</v>
      </c>
      <c r="AN166" s="34">
        <v>0</v>
      </c>
      <c r="AO166" s="2">
        <v>1</v>
      </c>
      <c r="AP166" s="165">
        <v>1</v>
      </c>
    </row>
    <row r="167" spans="1:42" x14ac:dyDescent="0.2">
      <c r="A167" s="65">
        <v>184</v>
      </c>
      <c r="B167" s="208">
        <v>2018</v>
      </c>
      <c r="C167" s="5">
        <v>0</v>
      </c>
      <c r="D167" s="7">
        <v>0</v>
      </c>
      <c r="E167" s="1">
        <v>4</v>
      </c>
      <c r="F167" s="1">
        <v>8</v>
      </c>
      <c r="G167" s="7">
        <v>47</v>
      </c>
      <c r="H167" s="7">
        <v>0</v>
      </c>
      <c r="I167" s="2">
        <v>1</v>
      </c>
      <c r="J167" s="41">
        <f t="shared" si="20"/>
        <v>2</v>
      </c>
      <c r="K167" s="18">
        <v>1</v>
      </c>
      <c r="L167" s="11">
        <v>0</v>
      </c>
      <c r="M167" s="132">
        <f t="shared" si="21"/>
        <v>0</v>
      </c>
      <c r="N167" s="16">
        <v>0</v>
      </c>
      <c r="O167" s="7">
        <v>0</v>
      </c>
      <c r="P167" s="34">
        <v>0</v>
      </c>
      <c r="Q167" s="7">
        <v>0</v>
      </c>
      <c r="R167" s="7">
        <v>0</v>
      </c>
      <c r="S167" s="7">
        <v>0</v>
      </c>
      <c r="T167" s="7">
        <v>1</v>
      </c>
      <c r="U167" s="7">
        <v>0</v>
      </c>
      <c r="V167" s="7">
        <v>0</v>
      </c>
      <c r="W167" s="34">
        <v>0</v>
      </c>
      <c r="X167" s="27">
        <v>1.1299999999999999</v>
      </c>
      <c r="Y167" s="1">
        <v>1.1299999999999999</v>
      </c>
      <c r="Z167" s="94">
        <v>0.78</v>
      </c>
      <c r="AA167" s="1">
        <f t="shared" si="16"/>
        <v>1</v>
      </c>
      <c r="AB167" s="1">
        <f t="shared" si="17"/>
        <v>0</v>
      </c>
      <c r="AC167" s="5">
        <f t="shared" si="18"/>
        <v>-1</v>
      </c>
      <c r="AD167" s="5">
        <f t="shared" si="19"/>
        <v>0</v>
      </c>
      <c r="AE167" s="1">
        <f t="shared" si="22"/>
        <v>1</v>
      </c>
      <c r="AF167" s="1">
        <f t="shared" si="23"/>
        <v>1</v>
      </c>
      <c r="AG167" s="111">
        <v>168</v>
      </c>
      <c r="AH167" s="26">
        <v>107</v>
      </c>
      <c r="AI167" s="34">
        <v>1</v>
      </c>
      <c r="AJ167" s="26">
        <v>100.2</v>
      </c>
      <c r="AK167" s="7">
        <v>1</v>
      </c>
      <c r="AL167" s="34">
        <v>1</v>
      </c>
      <c r="AM167" s="26">
        <v>8.3000000000000007</v>
      </c>
      <c r="AN167" s="34">
        <v>0</v>
      </c>
      <c r="AO167" s="2">
        <v>1</v>
      </c>
      <c r="AP167" s="165">
        <v>0</v>
      </c>
    </row>
    <row r="168" spans="1:42" x14ac:dyDescent="0.2">
      <c r="A168" s="65">
        <v>185</v>
      </c>
      <c r="B168" s="208">
        <v>2018</v>
      </c>
      <c r="C168" s="5">
        <v>0</v>
      </c>
      <c r="D168" s="7">
        <v>0</v>
      </c>
      <c r="E168" s="1">
        <v>2</v>
      </c>
      <c r="F168" s="1">
        <v>5</v>
      </c>
      <c r="G168" s="7">
        <v>26</v>
      </c>
      <c r="H168" s="7">
        <v>1</v>
      </c>
      <c r="I168" s="2">
        <v>7</v>
      </c>
      <c r="J168" s="41">
        <f t="shared" si="20"/>
        <v>4</v>
      </c>
      <c r="K168" s="18">
        <v>1</v>
      </c>
      <c r="L168" s="11">
        <v>1</v>
      </c>
      <c r="M168" s="132">
        <f t="shared" si="21"/>
        <v>0</v>
      </c>
      <c r="N168" s="16">
        <v>0</v>
      </c>
      <c r="O168" s="7">
        <v>0</v>
      </c>
      <c r="P168" s="34">
        <v>0</v>
      </c>
      <c r="Q168" s="7">
        <v>0</v>
      </c>
      <c r="R168" s="7">
        <v>0</v>
      </c>
      <c r="S168" s="7">
        <v>1</v>
      </c>
      <c r="T168" s="7">
        <v>0</v>
      </c>
      <c r="U168" s="7">
        <v>0</v>
      </c>
      <c r="V168" s="7">
        <v>0</v>
      </c>
      <c r="W168" s="34">
        <v>0</v>
      </c>
      <c r="X168" s="27">
        <v>0.7</v>
      </c>
      <c r="Y168" s="1">
        <v>0.79</v>
      </c>
      <c r="Z168" s="94">
        <v>0.63</v>
      </c>
      <c r="AA168" s="1">
        <f t="shared" si="16"/>
        <v>0</v>
      </c>
      <c r="AB168" s="1">
        <f t="shared" si="17"/>
        <v>0</v>
      </c>
      <c r="AC168" s="5">
        <f t="shared" si="18"/>
        <v>0</v>
      </c>
      <c r="AD168" s="5">
        <f t="shared" si="19"/>
        <v>0</v>
      </c>
      <c r="AE168" s="1">
        <f t="shared" si="22"/>
        <v>2</v>
      </c>
      <c r="AF168" s="1">
        <f t="shared" si="23"/>
        <v>0</v>
      </c>
      <c r="AG168" s="111">
        <v>184</v>
      </c>
      <c r="AH168" s="26">
        <v>113</v>
      </c>
      <c r="AI168" s="34">
        <v>1</v>
      </c>
      <c r="AJ168" s="26">
        <v>137.80000000000001</v>
      </c>
      <c r="AK168" s="7">
        <v>1</v>
      </c>
      <c r="AL168" s="34">
        <v>0</v>
      </c>
      <c r="AM168" s="26">
        <v>6.2</v>
      </c>
      <c r="AN168" s="34">
        <v>0</v>
      </c>
      <c r="AO168" s="2">
        <v>1</v>
      </c>
      <c r="AP168" s="165">
        <v>0</v>
      </c>
    </row>
    <row r="169" spans="1:42" x14ac:dyDescent="0.2">
      <c r="A169" s="65">
        <v>186</v>
      </c>
      <c r="B169" s="208">
        <v>2018</v>
      </c>
      <c r="C169" s="5">
        <v>0</v>
      </c>
      <c r="D169" s="7">
        <v>0</v>
      </c>
      <c r="E169" s="1">
        <v>8</v>
      </c>
      <c r="F169" s="1">
        <v>8</v>
      </c>
      <c r="G169" s="7">
        <v>32</v>
      </c>
      <c r="H169" s="7">
        <v>0</v>
      </c>
      <c r="I169" s="2">
        <v>1</v>
      </c>
      <c r="J169" s="41">
        <f t="shared" si="20"/>
        <v>1</v>
      </c>
      <c r="K169" s="18">
        <v>0</v>
      </c>
      <c r="L169" s="11">
        <v>0</v>
      </c>
      <c r="M169" s="132">
        <f t="shared" si="21"/>
        <v>1</v>
      </c>
      <c r="N169" s="16">
        <v>0</v>
      </c>
      <c r="O169" s="7">
        <v>0</v>
      </c>
      <c r="P169" s="34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34">
        <v>1</v>
      </c>
      <c r="X169" s="27">
        <v>2.72</v>
      </c>
      <c r="Y169" s="1">
        <v>3.12</v>
      </c>
      <c r="Z169" s="94">
        <v>2.04</v>
      </c>
      <c r="AA169" s="1">
        <f t="shared" si="16"/>
        <v>1</v>
      </c>
      <c r="AB169" s="1">
        <f t="shared" si="17"/>
        <v>1</v>
      </c>
      <c r="AC169" s="5">
        <f t="shared" si="18"/>
        <v>0</v>
      </c>
      <c r="AD169" s="5">
        <f t="shared" si="19"/>
        <v>0</v>
      </c>
      <c r="AE169" s="1">
        <f t="shared" si="22"/>
        <v>2</v>
      </c>
      <c r="AF169" s="1" t="b">
        <f t="shared" si="23"/>
        <v>0</v>
      </c>
      <c r="AG169" s="111">
        <v>188</v>
      </c>
      <c r="AH169" s="26">
        <v>300</v>
      </c>
      <c r="AI169" s="34">
        <v>0</v>
      </c>
      <c r="AJ169" s="26"/>
      <c r="AK169" s="7" t="s">
        <v>18</v>
      </c>
      <c r="AL169" s="34" t="s">
        <v>18</v>
      </c>
      <c r="AM169" s="26">
        <v>8.8000000000000007</v>
      </c>
      <c r="AN169" s="34">
        <v>0</v>
      </c>
      <c r="AO169" s="2">
        <v>1</v>
      </c>
      <c r="AP169" s="165">
        <v>1</v>
      </c>
    </row>
    <row r="170" spans="1:42" x14ac:dyDescent="0.2">
      <c r="A170" s="65">
        <v>187</v>
      </c>
      <c r="B170" s="208">
        <v>2018</v>
      </c>
      <c r="C170" s="5">
        <v>0</v>
      </c>
      <c r="D170" s="7">
        <v>1</v>
      </c>
      <c r="E170" s="1">
        <v>3</v>
      </c>
      <c r="F170" s="1">
        <v>3</v>
      </c>
      <c r="G170" s="7">
        <v>24</v>
      </c>
      <c r="H170" s="7">
        <v>0</v>
      </c>
      <c r="I170" s="2">
        <v>0</v>
      </c>
      <c r="J170" s="41">
        <f t="shared" si="20"/>
        <v>2</v>
      </c>
      <c r="K170" s="18">
        <v>1</v>
      </c>
      <c r="L170" s="11">
        <v>0</v>
      </c>
      <c r="M170" s="132">
        <f t="shared" si="21"/>
        <v>0</v>
      </c>
      <c r="N170" s="16">
        <v>0</v>
      </c>
      <c r="O170" s="7">
        <v>0</v>
      </c>
      <c r="P170" s="34">
        <v>0</v>
      </c>
      <c r="Q170" s="7">
        <v>1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34">
        <v>0</v>
      </c>
      <c r="X170" s="27">
        <v>1.45</v>
      </c>
      <c r="Y170" s="1">
        <v>1.45</v>
      </c>
      <c r="Z170" s="94">
        <v>1.04</v>
      </c>
      <c r="AA170" s="1">
        <f t="shared" si="16"/>
        <v>1</v>
      </c>
      <c r="AB170" s="1">
        <f t="shared" si="17"/>
        <v>0</v>
      </c>
      <c r="AC170" s="5">
        <f t="shared" si="18"/>
        <v>-1</v>
      </c>
      <c r="AD170" s="5">
        <f t="shared" si="19"/>
        <v>0</v>
      </c>
      <c r="AE170" s="1">
        <f t="shared" si="22"/>
        <v>1</v>
      </c>
      <c r="AF170" s="1">
        <f t="shared" si="23"/>
        <v>1</v>
      </c>
      <c r="AG170" s="111">
        <v>242</v>
      </c>
      <c r="AH170" s="26">
        <v>80</v>
      </c>
      <c r="AI170" s="34">
        <v>1</v>
      </c>
      <c r="AJ170" s="26">
        <v>196.1</v>
      </c>
      <c r="AK170" s="7">
        <v>1</v>
      </c>
      <c r="AL170" s="34">
        <v>1</v>
      </c>
      <c r="AM170" s="26">
        <v>8.9</v>
      </c>
      <c r="AN170" s="34">
        <v>0</v>
      </c>
      <c r="AO170" s="2">
        <v>0</v>
      </c>
      <c r="AP170" s="165">
        <v>0</v>
      </c>
    </row>
    <row r="171" spans="1:42" x14ac:dyDescent="0.2">
      <c r="A171" s="65">
        <v>188</v>
      </c>
      <c r="B171" s="208">
        <v>2018</v>
      </c>
      <c r="C171" s="5">
        <v>0</v>
      </c>
      <c r="D171" s="7">
        <v>1</v>
      </c>
      <c r="E171" s="1">
        <v>3</v>
      </c>
      <c r="F171" s="1">
        <v>6</v>
      </c>
      <c r="G171" s="7">
        <v>27</v>
      </c>
      <c r="H171" s="7">
        <v>0</v>
      </c>
      <c r="I171" s="2">
        <v>1</v>
      </c>
      <c r="J171" s="41">
        <f t="shared" si="20"/>
        <v>2</v>
      </c>
      <c r="K171" s="18">
        <v>1</v>
      </c>
      <c r="L171" s="11">
        <v>0</v>
      </c>
      <c r="M171" s="132">
        <f t="shared" si="21"/>
        <v>0</v>
      </c>
      <c r="N171" s="16">
        <v>0</v>
      </c>
      <c r="O171" s="7">
        <v>0</v>
      </c>
      <c r="P171" s="34">
        <v>0</v>
      </c>
      <c r="Q171" s="7">
        <v>0</v>
      </c>
      <c r="R171" s="7">
        <v>0</v>
      </c>
      <c r="S171" s="7">
        <v>0</v>
      </c>
      <c r="T171" s="7">
        <v>1</v>
      </c>
      <c r="U171" s="7">
        <v>0</v>
      </c>
      <c r="V171" s="7">
        <v>0</v>
      </c>
      <c r="W171" s="34">
        <v>0</v>
      </c>
      <c r="X171" s="27">
        <v>1.04</v>
      </c>
      <c r="Y171" s="1">
        <v>1.04</v>
      </c>
      <c r="Z171" s="94">
        <v>0.83</v>
      </c>
      <c r="AA171" s="1">
        <f t="shared" si="16"/>
        <v>0</v>
      </c>
      <c r="AB171" s="1">
        <f t="shared" si="17"/>
        <v>0</v>
      </c>
      <c r="AC171" s="5">
        <f t="shared" si="18"/>
        <v>0</v>
      </c>
      <c r="AD171" s="5">
        <f t="shared" si="19"/>
        <v>0</v>
      </c>
      <c r="AE171" s="1">
        <f t="shared" si="22"/>
        <v>2</v>
      </c>
      <c r="AF171" s="1">
        <f t="shared" si="23"/>
        <v>0</v>
      </c>
      <c r="AG171" s="111">
        <v>201</v>
      </c>
      <c r="AH171" s="26">
        <v>166</v>
      </c>
      <c r="AI171" s="34">
        <v>0</v>
      </c>
      <c r="AJ171" s="26">
        <v>8.5</v>
      </c>
      <c r="AK171" s="7">
        <v>0</v>
      </c>
      <c r="AL171" s="34" t="s">
        <v>18</v>
      </c>
      <c r="AM171" s="26">
        <v>5.6</v>
      </c>
      <c r="AN171" s="34">
        <v>0</v>
      </c>
      <c r="AO171" s="2">
        <v>1</v>
      </c>
      <c r="AP171" s="165">
        <v>1</v>
      </c>
    </row>
    <row r="172" spans="1:42" x14ac:dyDescent="0.2">
      <c r="A172" s="65">
        <v>190</v>
      </c>
      <c r="B172" s="208">
        <v>2018</v>
      </c>
      <c r="C172" s="5">
        <v>0</v>
      </c>
      <c r="D172" s="7">
        <v>0</v>
      </c>
      <c r="E172" s="1">
        <v>7</v>
      </c>
      <c r="F172" s="1">
        <v>9</v>
      </c>
      <c r="G172" s="7">
        <v>30</v>
      </c>
      <c r="H172" s="7">
        <v>1</v>
      </c>
      <c r="I172" s="2">
        <v>2</v>
      </c>
      <c r="J172" s="41">
        <f t="shared" si="20"/>
        <v>2</v>
      </c>
      <c r="K172" s="18">
        <v>0</v>
      </c>
      <c r="L172" s="11">
        <v>1</v>
      </c>
      <c r="M172" s="132">
        <f t="shared" si="21"/>
        <v>0</v>
      </c>
      <c r="N172" s="16">
        <v>0</v>
      </c>
      <c r="O172" s="7">
        <v>0</v>
      </c>
      <c r="P172" s="34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34">
        <v>0</v>
      </c>
      <c r="X172" s="27">
        <v>1.05</v>
      </c>
      <c r="Y172" s="1">
        <v>1.1299999999999999</v>
      </c>
      <c r="Z172" s="94">
        <v>0.96</v>
      </c>
      <c r="AA172" s="1">
        <f t="shared" si="16"/>
        <v>0</v>
      </c>
      <c r="AB172" s="1">
        <f t="shared" si="17"/>
        <v>0</v>
      </c>
      <c r="AC172" s="5">
        <f t="shared" si="18"/>
        <v>0</v>
      </c>
      <c r="AD172" s="5">
        <f t="shared" si="19"/>
        <v>0</v>
      </c>
      <c r="AE172" s="1">
        <f t="shared" si="22"/>
        <v>2</v>
      </c>
      <c r="AF172" s="1">
        <f t="shared" si="23"/>
        <v>0</v>
      </c>
      <c r="AG172" s="111">
        <v>203</v>
      </c>
      <c r="AH172" s="26">
        <v>310</v>
      </c>
      <c r="AI172" s="34">
        <v>0</v>
      </c>
      <c r="AJ172" s="26">
        <v>53.3</v>
      </c>
      <c r="AK172" s="7">
        <v>0</v>
      </c>
      <c r="AL172" s="34" t="s">
        <v>18</v>
      </c>
      <c r="AM172" s="26">
        <v>9.9</v>
      </c>
      <c r="AN172" s="34">
        <v>0</v>
      </c>
      <c r="AO172" s="2">
        <v>1</v>
      </c>
      <c r="AP172" s="165">
        <v>1</v>
      </c>
    </row>
    <row r="173" spans="1:42" x14ac:dyDescent="0.2">
      <c r="A173" s="65">
        <v>191</v>
      </c>
      <c r="B173" s="208">
        <v>2018</v>
      </c>
      <c r="C173" s="5">
        <v>0</v>
      </c>
      <c r="D173" s="7">
        <v>0</v>
      </c>
      <c r="E173" s="1">
        <v>4</v>
      </c>
      <c r="F173" s="1">
        <v>13</v>
      </c>
      <c r="G173" s="7">
        <v>55</v>
      </c>
      <c r="H173" s="7">
        <v>0</v>
      </c>
      <c r="I173" s="2">
        <v>0</v>
      </c>
      <c r="J173" s="41">
        <f t="shared" si="20"/>
        <v>1</v>
      </c>
      <c r="K173" s="18">
        <v>0</v>
      </c>
      <c r="L173" s="11">
        <v>0</v>
      </c>
      <c r="M173" s="132">
        <f t="shared" si="21"/>
        <v>1</v>
      </c>
      <c r="N173" s="16">
        <v>0</v>
      </c>
      <c r="O173" s="7">
        <v>0</v>
      </c>
      <c r="P173" s="34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34">
        <v>0</v>
      </c>
      <c r="X173" s="27">
        <v>2.66</v>
      </c>
      <c r="Y173" s="1">
        <v>2.66</v>
      </c>
      <c r="Z173" s="94">
        <v>2.66</v>
      </c>
      <c r="AA173" s="1">
        <f t="shared" si="16"/>
        <v>0</v>
      </c>
      <c r="AB173" s="1">
        <f t="shared" si="17"/>
        <v>0</v>
      </c>
      <c r="AC173" s="5">
        <f t="shared" si="18"/>
        <v>1</v>
      </c>
      <c r="AD173" s="5">
        <f t="shared" si="19"/>
        <v>1</v>
      </c>
      <c r="AE173" s="31">
        <f t="shared" si="22"/>
        <v>0</v>
      </c>
      <c r="AF173" s="1" t="b">
        <f t="shared" si="23"/>
        <v>0</v>
      </c>
      <c r="AG173" s="111">
        <v>281</v>
      </c>
      <c r="AH173" s="26">
        <v>381</v>
      </c>
      <c r="AI173" s="34">
        <v>0</v>
      </c>
      <c r="AJ173" s="26">
        <v>31.8</v>
      </c>
      <c r="AK173" s="7">
        <v>0</v>
      </c>
      <c r="AL173" s="34" t="s">
        <v>18</v>
      </c>
      <c r="AM173" s="26">
        <v>15.8</v>
      </c>
      <c r="AN173" s="34">
        <v>1</v>
      </c>
      <c r="AO173" s="2" t="s">
        <v>18</v>
      </c>
      <c r="AP173" s="165" t="s">
        <v>18</v>
      </c>
    </row>
    <row r="174" spans="1:42" x14ac:dyDescent="0.2">
      <c r="A174" s="65">
        <v>192</v>
      </c>
      <c r="B174" s="208">
        <v>2018</v>
      </c>
      <c r="C174" s="5">
        <v>0</v>
      </c>
      <c r="D174" s="7">
        <v>0</v>
      </c>
      <c r="E174" s="1">
        <v>4</v>
      </c>
      <c r="F174" s="1">
        <v>118</v>
      </c>
      <c r="G174" s="7">
        <v>64</v>
      </c>
      <c r="H174" s="7">
        <v>0</v>
      </c>
      <c r="I174" s="2">
        <v>0</v>
      </c>
      <c r="J174" s="41">
        <f t="shared" si="20"/>
        <v>2</v>
      </c>
      <c r="K174" s="18">
        <v>1</v>
      </c>
      <c r="L174" s="11">
        <v>0</v>
      </c>
      <c r="M174" s="132">
        <f t="shared" si="21"/>
        <v>0</v>
      </c>
      <c r="N174" s="16">
        <v>0</v>
      </c>
      <c r="O174" s="7">
        <v>0</v>
      </c>
      <c r="P174" s="34">
        <v>1</v>
      </c>
      <c r="Q174" s="7">
        <v>0</v>
      </c>
      <c r="R174" s="7">
        <v>0</v>
      </c>
      <c r="S174" s="7">
        <v>0</v>
      </c>
      <c r="T174" s="7">
        <v>0</v>
      </c>
      <c r="U174" s="7">
        <v>1</v>
      </c>
      <c r="V174" s="7">
        <v>0</v>
      </c>
      <c r="W174" s="34">
        <v>0</v>
      </c>
      <c r="X174" s="27">
        <v>0.81</v>
      </c>
      <c r="Y174" s="1">
        <v>0.56999999999999995</v>
      </c>
      <c r="Z174" s="94">
        <v>0.56999999999999995</v>
      </c>
      <c r="AA174" s="1">
        <f t="shared" si="16"/>
        <v>0</v>
      </c>
      <c r="AB174" s="1">
        <f t="shared" si="17"/>
        <v>0</v>
      </c>
      <c r="AC174" s="5">
        <f t="shared" si="18"/>
        <v>0</v>
      </c>
      <c r="AD174" s="5">
        <f t="shared" si="19"/>
        <v>0</v>
      </c>
      <c r="AE174" s="1">
        <f t="shared" si="22"/>
        <v>2</v>
      </c>
      <c r="AF174" s="1">
        <f t="shared" si="23"/>
        <v>0</v>
      </c>
      <c r="AG174" s="111">
        <v>171</v>
      </c>
      <c r="AH174" s="26">
        <v>263</v>
      </c>
      <c r="AI174" s="34">
        <v>0</v>
      </c>
      <c r="AJ174" s="28">
        <v>107.6</v>
      </c>
      <c r="AK174" s="7">
        <v>1</v>
      </c>
      <c r="AL174" s="34">
        <v>0</v>
      </c>
      <c r="AM174" s="26">
        <v>10.5</v>
      </c>
      <c r="AN174" s="34">
        <v>1</v>
      </c>
      <c r="AO174" s="2" t="s">
        <v>18</v>
      </c>
      <c r="AP174" s="165" t="s">
        <v>18</v>
      </c>
    </row>
    <row r="175" spans="1:42" x14ac:dyDescent="0.2">
      <c r="A175" s="65">
        <v>193</v>
      </c>
      <c r="B175" s="208">
        <v>2018</v>
      </c>
      <c r="C175" s="5">
        <v>0</v>
      </c>
      <c r="D175" s="7">
        <v>0</v>
      </c>
      <c r="E175" s="1">
        <v>2</v>
      </c>
      <c r="F175" s="1">
        <v>6</v>
      </c>
      <c r="G175" s="7">
        <v>71</v>
      </c>
      <c r="H175" s="7">
        <v>0</v>
      </c>
      <c r="I175" s="2">
        <v>1</v>
      </c>
      <c r="J175" s="41">
        <f t="shared" si="20"/>
        <v>1</v>
      </c>
      <c r="K175" s="18">
        <v>0</v>
      </c>
      <c r="L175" s="11">
        <v>0</v>
      </c>
      <c r="M175" s="132">
        <f t="shared" si="21"/>
        <v>1</v>
      </c>
      <c r="N175" s="16">
        <v>0</v>
      </c>
      <c r="O175" s="7">
        <v>0</v>
      </c>
      <c r="P175" s="34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34">
        <v>0</v>
      </c>
      <c r="X175" s="27">
        <v>3.1</v>
      </c>
      <c r="Y175" s="1">
        <v>3.1</v>
      </c>
      <c r="Z175" s="94">
        <v>1.71</v>
      </c>
      <c r="AA175" s="1">
        <f t="shared" si="16"/>
        <v>1</v>
      </c>
      <c r="AB175" s="1">
        <f t="shared" si="17"/>
        <v>0</v>
      </c>
      <c r="AC175" s="5">
        <f t="shared" si="18"/>
        <v>0</v>
      </c>
      <c r="AD175" s="5">
        <f t="shared" si="19"/>
        <v>1</v>
      </c>
      <c r="AE175" s="1">
        <f t="shared" si="22"/>
        <v>1</v>
      </c>
      <c r="AF175" s="1" t="b">
        <f t="shared" si="23"/>
        <v>0</v>
      </c>
      <c r="AG175" s="111">
        <v>198</v>
      </c>
      <c r="AH175" s="26">
        <v>334</v>
      </c>
      <c r="AI175" s="34">
        <v>0</v>
      </c>
      <c r="AJ175" s="26">
        <v>107.2</v>
      </c>
      <c r="AK175" s="7">
        <v>1</v>
      </c>
      <c r="AL175" s="34" t="s">
        <v>18</v>
      </c>
      <c r="AM175" s="26">
        <v>11.5</v>
      </c>
      <c r="AN175" s="34">
        <v>1</v>
      </c>
      <c r="AO175" s="2">
        <v>1</v>
      </c>
      <c r="AP175" s="165">
        <v>0</v>
      </c>
    </row>
    <row r="176" spans="1:42" x14ac:dyDescent="0.2">
      <c r="A176" s="65">
        <v>194</v>
      </c>
      <c r="B176" s="208">
        <v>2018</v>
      </c>
      <c r="C176" s="5">
        <v>0</v>
      </c>
      <c r="D176" s="7">
        <v>0</v>
      </c>
      <c r="E176" s="1">
        <v>4</v>
      </c>
      <c r="F176" s="1">
        <v>9</v>
      </c>
      <c r="G176" s="7">
        <v>21</v>
      </c>
      <c r="H176" s="7">
        <v>0</v>
      </c>
      <c r="I176" s="2">
        <v>0</v>
      </c>
      <c r="J176" s="41">
        <f t="shared" si="20"/>
        <v>1</v>
      </c>
      <c r="K176" s="18">
        <v>0</v>
      </c>
      <c r="L176" s="11">
        <v>0</v>
      </c>
      <c r="M176" s="132">
        <f t="shared" si="21"/>
        <v>0</v>
      </c>
      <c r="N176" s="16">
        <v>1</v>
      </c>
      <c r="O176" s="7">
        <v>0</v>
      </c>
      <c r="P176" s="34">
        <v>1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1</v>
      </c>
      <c r="W176" s="34">
        <v>0</v>
      </c>
      <c r="X176" s="27">
        <v>0.68</v>
      </c>
      <c r="Y176" s="1">
        <v>0.65</v>
      </c>
      <c r="Z176" s="94">
        <v>0.65</v>
      </c>
      <c r="AA176" s="1">
        <f t="shared" si="16"/>
        <v>0</v>
      </c>
      <c r="AB176" s="1">
        <f t="shared" si="17"/>
        <v>0</v>
      </c>
      <c r="AC176" s="5">
        <f t="shared" si="18"/>
        <v>0</v>
      </c>
      <c r="AD176" s="5">
        <f t="shared" si="19"/>
        <v>0</v>
      </c>
      <c r="AE176" s="1">
        <f t="shared" si="22"/>
        <v>2</v>
      </c>
      <c r="AF176" s="1">
        <f t="shared" si="23"/>
        <v>0</v>
      </c>
      <c r="AG176" s="111">
        <v>569</v>
      </c>
      <c r="AH176" s="26">
        <v>154</v>
      </c>
      <c r="AI176" s="34">
        <v>0</v>
      </c>
      <c r="AJ176" s="26"/>
      <c r="AK176" s="7" t="s">
        <v>18</v>
      </c>
      <c r="AL176" s="34">
        <v>1</v>
      </c>
      <c r="AM176" s="26">
        <v>22.2</v>
      </c>
      <c r="AN176" s="34">
        <v>1</v>
      </c>
      <c r="AO176" s="2">
        <v>1</v>
      </c>
      <c r="AP176" s="165">
        <v>0</v>
      </c>
    </row>
    <row r="177" spans="1:42" x14ac:dyDescent="0.2">
      <c r="A177" s="65">
        <v>195</v>
      </c>
      <c r="B177" s="208">
        <v>2019</v>
      </c>
      <c r="C177" s="5">
        <v>0</v>
      </c>
      <c r="D177" s="7">
        <v>1</v>
      </c>
      <c r="E177" s="1">
        <v>3</v>
      </c>
      <c r="F177" s="1">
        <v>9</v>
      </c>
      <c r="G177" s="7">
        <v>33</v>
      </c>
      <c r="H177" s="7">
        <v>0</v>
      </c>
      <c r="I177" s="2">
        <v>3</v>
      </c>
      <c r="J177" s="41">
        <f t="shared" si="20"/>
        <v>3</v>
      </c>
      <c r="K177" s="18">
        <v>1</v>
      </c>
      <c r="L177" s="11">
        <v>0</v>
      </c>
      <c r="M177" s="132">
        <f t="shared" si="21"/>
        <v>0</v>
      </c>
      <c r="N177" s="16">
        <v>1</v>
      </c>
      <c r="O177" s="7">
        <v>0</v>
      </c>
      <c r="P177" s="34">
        <v>0</v>
      </c>
      <c r="Q177" s="7">
        <v>1</v>
      </c>
      <c r="R177" s="7">
        <v>0</v>
      </c>
      <c r="S177" s="7">
        <v>0</v>
      </c>
      <c r="T177" s="7">
        <v>1</v>
      </c>
      <c r="U177" s="7">
        <v>0</v>
      </c>
      <c r="V177" s="7">
        <v>0</v>
      </c>
      <c r="W177" s="34">
        <v>0</v>
      </c>
      <c r="X177" s="27">
        <v>1.01</v>
      </c>
      <c r="Y177" s="1">
        <v>1.01</v>
      </c>
      <c r="Z177" s="94">
        <v>0.89</v>
      </c>
      <c r="AA177" s="1">
        <f t="shared" si="16"/>
        <v>0</v>
      </c>
      <c r="AB177" s="1">
        <f t="shared" si="17"/>
        <v>0</v>
      </c>
      <c r="AC177" s="5">
        <f t="shared" si="18"/>
        <v>0</v>
      </c>
      <c r="AD177" s="5">
        <f t="shared" si="19"/>
        <v>0</v>
      </c>
      <c r="AE177" s="1">
        <f t="shared" si="22"/>
        <v>2</v>
      </c>
      <c r="AF177" s="1">
        <f t="shared" si="23"/>
        <v>0</v>
      </c>
      <c r="AG177" s="111">
        <v>412</v>
      </c>
      <c r="AH177" s="26">
        <v>143</v>
      </c>
      <c r="AI177" s="34">
        <v>1</v>
      </c>
      <c r="AJ177" s="26">
        <v>10.3</v>
      </c>
      <c r="AK177" s="7">
        <v>0</v>
      </c>
      <c r="AL177" s="34">
        <v>0</v>
      </c>
      <c r="AM177" s="26">
        <v>4.9000000000000004</v>
      </c>
      <c r="AN177" s="34">
        <v>0</v>
      </c>
      <c r="AO177" s="2">
        <v>0</v>
      </c>
      <c r="AP177" s="165">
        <v>0</v>
      </c>
    </row>
    <row r="178" spans="1:42" x14ac:dyDescent="0.2">
      <c r="A178" s="65">
        <v>196</v>
      </c>
      <c r="B178" s="208">
        <v>2019</v>
      </c>
      <c r="C178" s="5">
        <v>0</v>
      </c>
      <c r="D178" s="7">
        <v>0</v>
      </c>
      <c r="E178" s="1">
        <v>2</v>
      </c>
      <c r="F178" s="1">
        <v>4</v>
      </c>
      <c r="G178" s="7">
        <v>51</v>
      </c>
      <c r="H178" s="7">
        <v>0</v>
      </c>
      <c r="I178" s="2">
        <v>4</v>
      </c>
      <c r="J178" s="41">
        <f t="shared" si="20"/>
        <v>3</v>
      </c>
      <c r="K178" s="18">
        <v>1</v>
      </c>
      <c r="L178" s="11">
        <v>0</v>
      </c>
      <c r="M178" s="132">
        <f t="shared" si="21"/>
        <v>0</v>
      </c>
      <c r="N178" s="16">
        <v>1</v>
      </c>
      <c r="O178" s="7">
        <v>0</v>
      </c>
      <c r="P178" s="34">
        <v>0</v>
      </c>
      <c r="Q178" s="7">
        <v>0</v>
      </c>
      <c r="R178" s="7">
        <v>0</v>
      </c>
      <c r="S178" s="7">
        <v>1</v>
      </c>
      <c r="T178" s="7">
        <v>1</v>
      </c>
      <c r="U178" s="7">
        <v>0</v>
      </c>
      <c r="V178" s="7">
        <v>0</v>
      </c>
      <c r="W178" s="34">
        <v>0</v>
      </c>
      <c r="X178" s="27">
        <v>1.4</v>
      </c>
      <c r="Y178" s="1">
        <v>1.4</v>
      </c>
      <c r="Z178" s="94">
        <v>0.95</v>
      </c>
      <c r="AA178" s="1">
        <f t="shared" si="16"/>
        <v>1</v>
      </c>
      <c r="AB178" s="1">
        <f t="shared" si="17"/>
        <v>0</v>
      </c>
      <c r="AC178" s="5">
        <f t="shared" si="18"/>
        <v>-1</v>
      </c>
      <c r="AD178" s="5">
        <f t="shared" si="19"/>
        <v>0</v>
      </c>
      <c r="AE178" s="1">
        <f t="shared" si="22"/>
        <v>1</v>
      </c>
      <c r="AF178" s="1">
        <f t="shared" si="23"/>
        <v>1</v>
      </c>
      <c r="AG178" s="111">
        <v>301</v>
      </c>
      <c r="AH178" s="26">
        <v>263</v>
      </c>
      <c r="AI178" s="34">
        <v>0</v>
      </c>
      <c r="AJ178" s="26">
        <v>4.4000000000000004</v>
      </c>
      <c r="AK178" s="7">
        <v>0</v>
      </c>
      <c r="AL178" s="34" t="s">
        <v>18</v>
      </c>
      <c r="AM178" s="26">
        <v>13</v>
      </c>
      <c r="AN178" s="34">
        <v>1</v>
      </c>
      <c r="AO178" s="2">
        <v>1</v>
      </c>
      <c r="AP178" s="165">
        <v>1</v>
      </c>
    </row>
    <row r="179" spans="1:42" x14ac:dyDescent="0.2">
      <c r="A179" s="65">
        <v>197</v>
      </c>
      <c r="B179" s="208">
        <v>2019</v>
      </c>
      <c r="C179" s="5">
        <v>0</v>
      </c>
      <c r="D179" s="7">
        <v>0</v>
      </c>
      <c r="E179" s="1">
        <v>5</v>
      </c>
      <c r="F179" s="1">
        <v>3</v>
      </c>
      <c r="G179" s="7">
        <v>30</v>
      </c>
      <c r="H179" s="7">
        <v>1</v>
      </c>
      <c r="I179" s="2">
        <v>0</v>
      </c>
      <c r="J179" s="41">
        <f t="shared" si="20"/>
        <v>1</v>
      </c>
      <c r="K179" s="18">
        <v>0</v>
      </c>
      <c r="L179" s="11">
        <v>0</v>
      </c>
      <c r="M179" s="132">
        <f t="shared" si="21"/>
        <v>0</v>
      </c>
      <c r="N179" s="16">
        <v>1</v>
      </c>
      <c r="O179" s="7">
        <v>0</v>
      </c>
      <c r="P179" s="34">
        <v>1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34">
        <v>0</v>
      </c>
      <c r="X179" s="27">
        <v>0.84</v>
      </c>
      <c r="Y179" s="1">
        <v>0.84</v>
      </c>
      <c r="Z179" s="94">
        <v>0.62</v>
      </c>
      <c r="AA179" s="1">
        <f t="shared" si="16"/>
        <v>0</v>
      </c>
      <c r="AB179" s="1">
        <f t="shared" si="17"/>
        <v>0</v>
      </c>
      <c r="AC179" s="5">
        <f t="shared" si="18"/>
        <v>0</v>
      </c>
      <c r="AD179" s="5">
        <f t="shared" si="19"/>
        <v>0</v>
      </c>
      <c r="AE179" s="1">
        <f t="shared" si="22"/>
        <v>2</v>
      </c>
      <c r="AF179" s="1">
        <f t="shared" si="23"/>
        <v>0</v>
      </c>
      <c r="AG179" s="111">
        <v>476</v>
      </c>
      <c r="AH179" s="26">
        <v>81</v>
      </c>
      <c r="AI179" s="34">
        <v>1</v>
      </c>
      <c r="AJ179" s="26">
        <v>214.8</v>
      </c>
      <c r="AK179" s="7">
        <v>1</v>
      </c>
      <c r="AL179" s="34">
        <v>1</v>
      </c>
      <c r="AM179" s="26">
        <v>38.700000000000003</v>
      </c>
      <c r="AN179" s="34">
        <v>1</v>
      </c>
      <c r="AO179" s="2">
        <v>1</v>
      </c>
      <c r="AP179" s="165">
        <v>1</v>
      </c>
    </row>
    <row r="180" spans="1:42" x14ac:dyDescent="0.2">
      <c r="A180" s="65">
        <v>198</v>
      </c>
      <c r="B180" s="208">
        <v>2019</v>
      </c>
      <c r="C180" s="5">
        <v>0</v>
      </c>
      <c r="D180" s="7">
        <v>0</v>
      </c>
      <c r="E180" s="1">
        <v>8</v>
      </c>
      <c r="F180" s="1">
        <v>3</v>
      </c>
      <c r="G180" s="7">
        <v>37</v>
      </c>
      <c r="H180" s="7">
        <v>1</v>
      </c>
      <c r="I180" s="2">
        <v>1</v>
      </c>
      <c r="J180" s="41">
        <f t="shared" si="20"/>
        <v>1</v>
      </c>
      <c r="K180" s="18">
        <v>0</v>
      </c>
      <c r="L180" s="11">
        <v>0</v>
      </c>
      <c r="M180" s="132">
        <f t="shared" si="21"/>
        <v>1</v>
      </c>
      <c r="N180" s="16">
        <v>0</v>
      </c>
      <c r="O180" s="7">
        <v>0</v>
      </c>
      <c r="P180" s="34">
        <v>0</v>
      </c>
      <c r="Q180" s="7">
        <v>0</v>
      </c>
      <c r="R180" s="7">
        <v>0</v>
      </c>
      <c r="S180" s="7">
        <v>1</v>
      </c>
      <c r="T180" s="7">
        <v>0</v>
      </c>
      <c r="U180" s="7">
        <v>0</v>
      </c>
      <c r="V180" s="7">
        <v>0</v>
      </c>
      <c r="W180" s="34">
        <v>0</v>
      </c>
      <c r="X180" s="27">
        <v>1.79</v>
      </c>
      <c r="Y180" s="1">
        <v>1.79</v>
      </c>
      <c r="Z180" s="94">
        <v>1.1299999999999999</v>
      </c>
      <c r="AA180" s="1">
        <f t="shared" si="16"/>
        <v>1</v>
      </c>
      <c r="AB180" s="1">
        <f t="shared" si="17"/>
        <v>0</v>
      </c>
      <c r="AC180" s="5">
        <f t="shared" si="18"/>
        <v>0</v>
      </c>
      <c r="AD180" s="5">
        <f t="shared" si="19"/>
        <v>1</v>
      </c>
      <c r="AE180" s="1">
        <f t="shared" si="22"/>
        <v>1</v>
      </c>
      <c r="AF180" s="1" t="b">
        <f t="shared" si="23"/>
        <v>0</v>
      </c>
      <c r="AG180" s="111">
        <v>219</v>
      </c>
      <c r="AH180" s="26">
        <v>306</v>
      </c>
      <c r="AI180" s="34">
        <v>0</v>
      </c>
      <c r="AJ180" s="26">
        <v>214</v>
      </c>
      <c r="AK180" s="7">
        <v>1</v>
      </c>
      <c r="AL180" s="34">
        <v>1</v>
      </c>
      <c r="AM180" s="26">
        <v>7.4</v>
      </c>
      <c r="AN180" s="34">
        <v>0</v>
      </c>
      <c r="AO180" s="2">
        <v>1</v>
      </c>
      <c r="AP180" s="165">
        <v>0</v>
      </c>
    </row>
    <row r="181" spans="1:42" x14ac:dyDescent="0.2">
      <c r="A181" s="65">
        <v>199</v>
      </c>
      <c r="B181" s="208">
        <v>2019</v>
      </c>
      <c r="C181" s="5">
        <v>0</v>
      </c>
      <c r="D181" s="7">
        <v>0</v>
      </c>
      <c r="E181" s="1">
        <v>4</v>
      </c>
      <c r="F181" s="1">
        <v>50</v>
      </c>
      <c r="G181" s="7">
        <v>71</v>
      </c>
      <c r="H181" s="7">
        <v>0</v>
      </c>
      <c r="I181" s="2">
        <v>0</v>
      </c>
      <c r="J181" s="41">
        <f t="shared" si="20"/>
        <v>3</v>
      </c>
      <c r="K181" s="18">
        <v>1</v>
      </c>
      <c r="L181" s="11">
        <v>0</v>
      </c>
      <c r="M181" s="132">
        <f t="shared" si="21"/>
        <v>0</v>
      </c>
      <c r="N181" s="16">
        <v>1</v>
      </c>
      <c r="O181" s="7">
        <v>1</v>
      </c>
      <c r="P181" s="34">
        <v>1</v>
      </c>
      <c r="Q181" s="7">
        <v>0</v>
      </c>
      <c r="R181" s="7">
        <v>0</v>
      </c>
      <c r="S181" s="7">
        <v>0</v>
      </c>
      <c r="T181" s="7">
        <v>0</v>
      </c>
      <c r="U181" s="7">
        <v>1</v>
      </c>
      <c r="V181" s="7">
        <v>0</v>
      </c>
      <c r="W181" s="34">
        <v>0</v>
      </c>
      <c r="X181" s="27">
        <v>1.03</v>
      </c>
      <c r="Y181" s="1">
        <v>1.27</v>
      </c>
      <c r="Z181" s="94">
        <v>1.27</v>
      </c>
      <c r="AA181" s="1">
        <f t="shared" si="16"/>
        <v>0</v>
      </c>
      <c r="AB181" s="1">
        <f t="shared" si="17"/>
        <v>0</v>
      </c>
      <c r="AC181" s="5">
        <f t="shared" si="18"/>
        <v>0</v>
      </c>
      <c r="AD181" s="5">
        <f t="shared" si="19"/>
        <v>0</v>
      </c>
      <c r="AE181" s="1">
        <f t="shared" si="22"/>
        <v>2</v>
      </c>
      <c r="AF181" s="1">
        <f t="shared" si="23"/>
        <v>0</v>
      </c>
      <c r="AG181" s="111">
        <v>415</v>
      </c>
      <c r="AH181" s="26">
        <v>197</v>
      </c>
      <c r="AI181" s="34">
        <v>0</v>
      </c>
      <c r="AJ181" s="26">
        <v>95.1</v>
      </c>
      <c r="AK181" s="7">
        <v>0</v>
      </c>
      <c r="AL181" s="34">
        <v>1</v>
      </c>
      <c r="AM181" s="26">
        <v>13.8</v>
      </c>
      <c r="AN181" s="34">
        <v>1</v>
      </c>
      <c r="AO181" s="2" t="s">
        <v>18</v>
      </c>
      <c r="AP181" s="165" t="s">
        <v>18</v>
      </c>
    </row>
    <row r="182" spans="1:42" x14ac:dyDescent="0.2">
      <c r="A182" s="65">
        <v>200</v>
      </c>
      <c r="B182" s="208">
        <v>2019</v>
      </c>
      <c r="C182" s="5">
        <v>0</v>
      </c>
      <c r="D182" s="7">
        <v>0</v>
      </c>
      <c r="E182" s="1">
        <v>8</v>
      </c>
      <c r="F182" s="1">
        <v>1</v>
      </c>
      <c r="G182" s="7">
        <v>39</v>
      </c>
      <c r="H182" s="7">
        <v>0</v>
      </c>
      <c r="I182" s="2">
        <v>0</v>
      </c>
      <c r="J182" s="41">
        <f t="shared" si="20"/>
        <v>1</v>
      </c>
      <c r="K182" s="18">
        <v>0</v>
      </c>
      <c r="L182" s="11">
        <v>0</v>
      </c>
      <c r="M182" s="132">
        <f t="shared" si="21"/>
        <v>1</v>
      </c>
      <c r="N182" s="45">
        <v>0</v>
      </c>
      <c r="O182" s="7">
        <v>1</v>
      </c>
      <c r="P182" s="34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34">
        <v>0</v>
      </c>
      <c r="X182" s="27">
        <v>5.38</v>
      </c>
      <c r="Y182" s="1">
        <v>5.38</v>
      </c>
      <c r="Z182" s="94">
        <v>5.38</v>
      </c>
      <c r="AA182" s="1">
        <f t="shared" si="16"/>
        <v>0</v>
      </c>
      <c r="AB182" s="1">
        <f t="shared" si="17"/>
        <v>0</v>
      </c>
      <c r="AC182" s="5">
        <f t="shared" si="18"/>
        <v>1</v>
      </c>
      <c r="AD182" s="5">
        <f t="shared" si="19"/>
        <v>1</v>
      </c>
      <c r="AE182" s="31">
        <f t="shared" si="22"/>
        <v>0</v>
      </c>
      <c r="AF182" s="1" t="b">
        <f t="shared" si="23"/>
        <v>0</v>
      </c>
      <c r="AG182" s="111"/>
      <c r="AH182" s="26">
        <v>180</v>
      </c>
      <c r="AI182" s="34">
        <v>0</v>
      </c>
      <c r="AJ182" s="26"/>
      <c r="AK182" s="7" t="s">
        <v>18</v>
      </c>
      <c r="AL182" s="34" t="s">
        <v>18</v>
      </c>
      <c r="AM182" s="26">
        <v>1.7</v>
      </c>
      <c r="AN182" s="34">
        <v>0</v>
      </c>
      <c r="AO182" s="2" t="s">
        <v>18</v>
      </c>
      <c r="AP182" s="165" t="s">
        <v>18</v>
      </c>
    </row>
    <row r="183" spans="1:42" x14ac:dyDescent="0.2">
      <c r="A183" s="65">
        <v>201</v>
      </c>
      <c r="B183" s="208">
        <v>2019</v>
      </c>
      <c r="C183" s="5">
        <v>0</v>
      </c>
      <c r="D183" s="7">
        <v>0</v>
      </c>
      <c r="E183" s="1">
        <v>2</v>
      </c>
      <c r="F183" s="1">
        <v>41</v>
      </c>
      <c r="G183" s="7">
        <v>49</v>
      </c>
      <c r="H183" s="7">
        <v>0</v>
      </c>
      <c r="I183" s="2">
        <v>0</v>
      </c>
      <c r="J183" s="41">
        <f t="shared" si="20"/>
        <v>1</v>
      </c>
      <c r="K183" s="18">
        <v>0</v>
      </c>
      <c r="L183" s="11">
        <v>0</v>
      </c>
      <c r="M183" s="132">
        <f t="shared" si="21"/>
        <v>0</v>
      </c>
      <c r="N183" s="16">
        <v>1</v>
      </c>
      <c r="O183" s="7">
        <v>1</v>
      </c>
      <c r="P183" s="34">
        <v>1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34">
        <v>0</v>
      </c>
      <c r="X183" s="27">
        <v>0.96</v>
      </c>
      <c r="Y183" s="1">
        <v>0.96</v>
      </c>
      <c r="Z183" s="94">
        <v>0.42</v>
      </c>
      <c r="AA183" s="1">
        <f t="shared" si="16"/>
        <v>1</v>
      </c>
      <c r="AB183" s="1">
        <f t="shared" si="17"/>
        <v>0</v>
      </c>
      <c r="AC183" s="5">
        <f t="shared" si="18"/>
        <v>-1</v>
      </c>
      <c r="AD183" s="5">
        <f t="shared" si="19"/>
        <v>0</v>
      </c>
      <c r="AE183" s="1">
        <f t="shared" si="22"/>
        <v>1</v>
      </c>
      <c r="AF183" s="1">
        <f t="shared" si="23"/>
        <v>1</v>
      </c>
      <c r="AG183" s="111">
        <v>901</v>
      </c>
      <c r="AH183" s="26">
        <v>227</v>
      </c>
      <c r="AI183" s="34">
        <v>0</v>
      </c>
      <c r="AJ183" s="26"/>
      <c r="AK183" s="7" t="s">
        <v>18</v>
      </c>
      <c r="AL183" s="34">
        <v>0</v>
      </c>
      <c r="AM183" s="26">
        <v>18.899999999999999</v>
      </c>
      <c r="AN183" s="34">
        <v>1</v>
      </c>
      <c r="AO183" s="2">
        <v>1</v>
      </c>
      <c r="AP183" s="165">
        <v>1</v>
      </c>
    </row>
    <row r="184" spans="1:42" x14ac:dyDescent="0.2">
      <c r="A184" s="65">
        <v>202</v>
      </c>
      <c r="B184" s="208">
        <v>2019</v>
      </c>
      <c r="C184" s="5">
        <v>0</v>
      </c>
      <c r="D184" s="7">
        <v>0</v>
      </c>
      <c r="E184" s="1">
        <v>8</v>
      </c>
      <c r="F184" s="1">
        <v>12</v>
      </c>
      <c r="G184" s="7">
        <v>65</v>
      </c>
      <c r="H184" s="7">
        <v>0</v>
      </c>
      <c r="I184" s="2">
        <v>1</v>
      </c>
      <c r="J184" s="41">
        <f t="shared" si="20"/>
        <v>1</v>
      </c>
      <c r="K184" s="18">
        <v>0</v>
      </c>
      <c r="L184" s="11">
        <v>0</v>
      </c>
      <c r="M184" s="132">
        <f t="shared" si="21"/>
        <v>1</v>
      </c>
      <c r="N184" s="16">
        <v>0</v>
      </c>
      <c r="O184" s="7">
        <v>1</v>
      </c>
      <c r="P184" s="34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34">
        <v>0</v>
      </c>
      <c r="X184" s="27">
        <v>5.89</v>
      </c>
      <c r="Y184" s="1">
        <v>6.9</v>
      </c>
      <c r="Z184" s="94">
        <v>4.03</v>
      </c>
      <c r="AA184" s="1">
        <f t="shared" si="16"/>
        <v>1</v>
      </c>
      <c r="AB184" s="1">
        <f t="shared" si="17"/>
        <v>1</v>
      </c>
      <c r="AC184" s="5">
        <f t="shared" si="18"/>
        <v>0</v>
      </c>
      <c r="AD184" s="5">
        <f t="shared" si="19"/>
        <v>0</v>
      </c>
      <c r="AE184" s="1">
        <f t="shared" si="22"/>
        <v>2</v>
      </c>
      <c r="AF184" s="1" t="b">
        <f t="shared" si="23"/>
        <v>0</v>
      </c>
      <c r="AG184" s="111">
        <v>229</v>
      </c>
      <c r="AH184" s="26">
        <v>197</v>
      </c>
      <c r="AI184" s="34">
        <v>0</v>
      </c>
      <c r="AJ184" s="26">
        <v>0.4</v>
      </c>
      <c r="AK184" s="7">
        <v>0</v>
      </c>
      <c r="AL184" s="34" t="s">
        <v>18</v>
      </c>
      <c r="AM184" s="26">
        <v>8.4</v>
      </c>
      <c r="AN184" s="34">
        <v>0</v>
      </c>
      <c r="AO184" s="2">
        <v>1</v>
      </c>
      <c r="AP184" s="165">
        <v>1</v>
      </c>
    </row>
    <row r="185" spans="1:42" x14ac:dyDescent="0.2">
      <c r="A185" s="65">
        <v>203</v>
      </c>
      <c r="B185" s="208">
        <v>2019</v>
      </c>
      <c r="C185" s="5">
        <v>0</v>
      </c>
      <c r="D185" s="7">
        <v>0</v>
      </c>
      <c r="E185" s="1">
        <v>5</v>
      </c>
      <c r="F185" s="1">
        <v>2</v>
      </c>
      <c r="G185" s="7">
        <v>60</v>
      </c>
      <c r="H185" s="7">
        <v>0</v>
      </c>
      <c r="I185" s="2">
        <v>0</v>
      </c>
      <c r="J185" s="41">
        <f t="shared" si="20"/>
        <v>1</v>
      </c>
      <c r="K185" s="18">
        <v>0</v>
      </c>
      <c r="L185" s="11">
        <v>0</v>
      </c>
      <c r="M185" s="132">
        <f t="shared" si="21"/>
        <v>0</v>
      </c>
      <c r="N185" s="16">
        <v>1</v>
      </c>
      <c r="O185" s="7">
        <v>1</v>
      </c>
      <c r="P185" s="34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34">
        <v>0</v>
      </c>
      <c r="X185" s="27">
        <v>1.4</v>
      </c>
      <c r="Y185" s="1">
        <v>1.4</v>
      </c>
      <c r="Z185" s="94">
        <v>1.4</v>
      </c>
      <c r="AA185" s="1">
        <f t="shared" si="16"/>
        <v>0</v>
      </c>
      <c r="AB185" s="1">
        <f t="shared" si="17"/>
        <v>0</v>
      </c>
      <c r="AC185" s="5">
        <f t="shared" si="18"/>
        <v>0</v>
      </c>
      <c r="AD185" s="5">
        <f t="shared" si="19"/>
        <v>0</v>
      </c>
      <c r="AE185" s="1">
        <f t="shared" si="22"/>
        <v>2</v>
      </c>
      <c r="AF185" s="1">
        <f t="shared" si="23"/>
        <v>0</v>
      </c>
      <c r="AG185" s="111">
        <v>496</v>
      </c>
      <c r="AH185" s="26">
        <v>243</v>
      </c>
      <c r="AI185" s="34">
        <v>0</v>
      </c>
      <c r="AJ185" s="26"/>
      <c r="AK185" s="7" t="s">
        <v>18</v>
      </c>
      <c r="AL185" s="34">
        <v>0</v>
      </c>
      <c r="AM185" s="26">
        <v>17.600000000000001</v>
      </c>
      <c r="AN185" s="34">
        <v>1</v>
      </c>
      <c r="AO185" s="2">
        <v>1</v>
      </c>
      <c r="AP185" s="165">
        <v>1</v>
      </c>
    </row>
    <row r="186" spans="1:42" x14ac:dyDescent="0.2">
      <c r="A186" s="65">
        <v>205</v>
      </c>
      <c r="B186" s="208">
        <v>2019</v>
      </c>
      <c r="C186" s="5">
        <v>0</v>
      </c>
      <c r="D186" s="7">
        <v>0</v>
      </c>
      <c r="E186" s="1">
        <v>5</v>
      </c>
      <c r="F186" s="1">
        <v>37</v>
      </c>
      <c r="G186" s="7">
        <v>24</v>
      </c>
      <c r="H186" s="7">
        <v>1</v>
      </c>
      <c r="I186" s="2">
        <v>0</v>
      </c>
      <c r="J186" s="41">
        <f t="shared" si="20"/>
        <v>1</v>
      </c>
      <c r="K186" s="18">
        <v>0</v>
      </c>
      <c r="L186" s="11">
        <v>0</v>
      </c>
      <c r="M186" s="132">
        <f t="shared" si="21"/>
        <v>0</v>
      </c>
      <c r="N186" s="16">
        <v>1</v>
      </c>
      <c r="O186" s="7">
        <v>0</v>
      </c>
      <c r="P186" s="34">
        <v>1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34">
        <v>0</v>
      </c>
      <c r="X186" s="27">
        <v>0.45</v>
      </c>
      <c r="Y186" s="1">
        <v>0.45</v>
      </c>
      <c r="Z186" s="94">
        <v>0.31</v>
      </c>
      <c r="AA186" s="1">
        <f t="shared" si="16"/>
        <v>0</v>
      </c>
      <c r="AB186" s="1">
        <f t="shared" si="17"/>
        <v>0</v>
      </c>
      <c r="AC186" s="5">
        <f t="shared" si="18"/>
        <v>0</v>
      </c>
      <c r="AD186" s="5">
        <f t="shared" si="19"/>
        <v>0</v>
      </c>
      <c r="AE186" s="1">
        <f t="shared" si="22"/>
        <v>2</v>
      </c>
      <c r="AF186" s="1">
        <f t="shared" si="23"/>
        <v>0</v>
      </c>
      <c r="AG186" s="111">
        <v>463</v>
      </c>
      <c r="AH186" s="26">
        <v>182</v>
      </c>
      <c r="AI186" s="34">
        <v>0</v>
      </c>
      <c r="AJ186" s="26">
        <v>10.8</v>
      </c>
      <c r="AK186" s="7">
        <v>0</v>
      </c>
      <c r="AL186" s="34">
        <v>0</v>
      </c>
      <c r="AM186" s="26">
        <v>9.1999999999999993</v>
      </c>
      <c r="AN186" s="34">
        <v>0</v>
      </c>
      <c r="AO186" s="2">
        <v>0</v>
      </c>
      <c r="AP186" s="165">
        <v>0</v>
      </c>
    </row>
    <row r="187" spans="1:42" x14ac:dyDescent="0.2">
      <c r="A187" s="65">
        <v>206</v>
      </c>
      <c r="B187" s="208">
        <v>2019</v>
      </c>
      <c r="C187" s="5">
        <v>0</v>
      </c>
      <c r="D187" s="7">
        <v>1</v>
      </c>
      <c r="E187" s="1">
        <v>12</v>
      </c>
      <c r="F187" s="1">
        <v>5</v>
      </c>
      <c r="G187" s="7">
        <v>72</v>
      </c>
      <c r="H187" s="7">
        <v>1</v>
      </c>
      <c r="I187" s="2">
        <v>1</v>
      </c>
      <c r="J187" s="41">
        <f t="shared" si="20"/>
        <v>0</v>
      </c>
      <c r="K187" s="18">
        <v>0</v>
      </c>
      <c r="L187" s="11">
        <v>0</v>
      </c>
      <c r="M187" s="132">
        <f t="shared" si="21"/>
        <v>0</v>
      </c>
      <c r="N187" s="16">
        <v>0</v>
      </c>
      <c r="O187" s="7">
        <v>0</v>
      </c>
      <c r="P187" s="34">
        <v>0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34">
        <v>0</v>
      </c>
      <c r="X187" s="27">
        <v>0.85</v>
      </c>
      <c r="Y187" s="1">
        <v>0.85</v>
      </c>
      <c r="Z187" s="94">
        <v>0.76</v>
      </c>
      <c r="AA187" s="1">
        <f t="shared" si="16"/>
        <v>0</v>
      </c>
      <c r="AB187" s="1">
        <f t="shared" si="17"/>
        <v>0</v>
      </c>
      <c r="AC187" s="5">
        <f t="shared" si="18"/>
        <v>0</v>
      </c>
      <c r="AD187" s="5">
        <f t="shared" si="19"/>
        <v>0</v>
      </c>
      <c r="AE187" s="1">
        <f t="shared" si="22"/>
        <v>2</v>
      </c>
      <c r="AF187" s="1">
        <f t="shared" si="23"/>
        <v>0</v>
      </c>
      <c r="AG187" s="111">
        <v>275</v>
      </c>
      <c r="AH187" s="26">
        <v>132</v>
      </c>
      <c r="AI187" s="34">
        <v>1</v>
      </c>
      <c r="AJ187" s="26">
        <v>51.8</v>
      </c>
      <c r="AK187" s="7">
        <v>0</v>
      </c>
      <c r="AL187" s="34" t="s">
        <v>18</v>
      </c>
      <c r="AM187" s="26">
        <v>7.2</v>
      </c>
      <c r="AN187" s="34">
        <v>0</v>
      </c>
      <c r="AO187" s="2" t="s">
        <v>18</v>
      </c>
      <c r="AP187" s="165" t="s">
        <v>18</v>
      </c>
    </row>
    <row r="188" spans="1:42" x14ac:dyDescent="0.2">
      <c r="A188" s="65">
        <v>207</v>
      </c>
      <c r="B188" s="208">
        <v>2019</v>
      </c>
      <c r="C188" s="5">
        <v>0</v>
      </c>
      <c r="D188" s="7">
        <v>0</v>
      </c>
      <c r="E188" s="1">
        <v>7</v>
      </c>
      <c r="F188" s="1">
        <v>3</v>
      </c>
      <c r="G188" s="7">
        <v>66</v>
      </c>
      <c r="H188" s="7">
        <v>0</v>
      </c>
      <c r="I188" s="2">
        <v>4</v>
      </c>
      <c r="J188" s="41">
        <f t="shared" si="20"/>
        <v>1</v>
      </c>
      <c r="K188" s="18">
        <v>0</v>
      </c>
      <c r="L188" s="11">
        <v>0</v>
      </c>
      <c r="M188" s="132">
        <f t="shared" si="21"/>
        <v>1</v>
      </c>
      <c r="N188" s="16">
        <v>0</v>
      </c>
      <c r="O188" s="7">
        <v>0</v>
      </c>
      <c r="P188" s="34">
        <v>0</v>
      </c>
      <c r="Q188" s="7">
        <v>0</v>
      </c>
      <c r="R188" s="7">
        <v>0</v>
      </c>
      <c r="S188" s="7">
        <v>0</v>
      </c>
      <c r="T188" s="7">
        <v>0</v>
      </c>
      <c r="U188" s="7">
        <v>1</v>
      </c>
      <c r="V188" s="7">
        <v>0</v>
      </c>
      <c r="W188" s="34">
        <v>0</v>
      </c>
      <c r="X188" s="27">
        <v>3.7</v>
      </c>
      <c r="Y188" s="1">
        <v>3.7</v>
      </c>
      <c r="Z188" s="94">
        <v>3.7</v>
      </c>
      <c r="AA188" s="1">
        <f t="shared" si="16"/>
        <v>0</v>
      </c>
      <c r="AB188" s="1">
        <f t="shared" si="17"/>
        <v>0</v>
      </c>
      <c r="AC188" s="5">
        <f t="shared" si="18"/>
        <v>1</v>
      </c>
      <c r="AD188" s="5">
        <f t="shared" si="19"/>
        <v>1</v>
      </c>
      <c r="AE188" s="31">
        <f t="shared" si="22"/>
        <v>0</v>
      </c>
      <c r="AF188" s="1" t="b">
        <f t="shared" si="23"/>
        <v>0</v>
      </c>
      <c r="AG188" s="111">
        <v>154</v>
      </c>
      <c r="AH188" s="26">
        <v>433</v>
      </c>
      <c r="AI188" s="34">
        <v>0</v>
      </c>
      <c r="AJ188" s="26">
        <v>25.9</v>
      </c>
      <c r="AK188" s="7">
        <v>0</v>
      </c>
      <c r="AL188" s="34">
        <v>0</v>
      </c>
      <c r="AM188" s="26">
        <v>11.6</v>
      </c>
      <c r="AN188" s="34">
        <v>1</v>
      </c>
      <c r="AO188" s="2">
        <v>1</v>
      </c>
      <c r="AP188" s="165">
        <v>1</v>
      </c>
    </row>
    <row r="189" spans="1:42" x14ac:dyDescent="0.2">
      <c r="A189" s="65">
        <v>208</v>
      </c>
      <c r="B189" s="208">
        <v>2019</v>
      </c>
      <c r="C189" s="5">
        <v>0</v>
      </c>
      <c r="D189" s="7">
        <v>0</v>
      </c>
      <c r="E189" s="1">
        <v>1</v>
      </c>
      <c r="F189" s="1">
        <v>3</v>
      </c>
      <c r="G189" s="7">
        <v>39</v>
      </c>
      <c r="H189" s="7">
        <v>0</v>
      </c>
      <c r="I189" s="2">
        <v>3</v>
      </c>
      <c r="J189" s="41">
        <f t="shared" si="20"/>
        <v>3</v>
      </c>
      <c r="K189" s="18">
        <v>1</v>
      </c>
      <c r="L189" s="11">
        <v>0</v>
      </c>
      <c r="M189" s="132">
        <f t="shared" si="21"/>
        <v>1</v>
      </c>
      <c r="N189" s="16">
        <v>0</v>
      </c>
      <c r="O189" s="7">
        <v>0</v>
      </c>
      <c r="P189" s="34">
        <v>0</v>
      </c>
      <c r="Q189" s="7">
        <v>1</v>
      </c>
      <c r="R189" s="7">
        <v>1</v>
      </c>
      <c r="S189" s="7">
        <v>0</v>
      </c>
      <c r="T189" s="7">
        <v>0</v>
      </c>
      <c r="U189" s="7">
        <v>0</v>
      </c>
      <c r="V189" s="7">
        <v>0</v>
      </c>
      <c r="W189" s="34">
        <v>0</v>
      </c>
      <c r="X189" s="27">
        <v>4.47</v>
      </c>
      <c r="Y189" s="1">
        <v>4.47</v>
      </c>
      <c r="Z189" s="94">
        <v>0.92</v>
      </c>
      <c r="AA189" s="1">
        <f t="shared" si="16"/>
        <v>1</v>
      </c>
      <c r="AB189" s="1">
        <f t="shared" si="17"/>
        <v>0</v>
      </c>
      <c r="AC189" s="5">
        <f t="shared" si="18"/>
        <v>0</v>
      </c>
      <c r="AD189" s="5">
        <f t="shared" si="19"/>
        <v>1</v>
      </c>
      <c r="AE189" s="1">
        <f t="shared" si="22"/>
        <v>1</v>
      </c>
      <c r="AF189" s="1" t="b">
        <f t="shared" si="23"/>
        <v>0</v>
      </c>
      <c r="AG189" s="111">
        <v>213</v>
      </c>
      <c r="AH189" s="26">
        <v>248</v>
      </c>
      <c r="AI189" s="34">
        <v>0</v>
      </c>
      <c r="AJ189" s="26">
        <v>350</v>
      </c>
      <c r="AK189" s="7">
        <v>1</v>
      </c>
      <c r="AL189" s="34">
        <v>1</v>
      </c>
      <c r="AM189" s="26">
        <v>14.9</v>
      </c>
      <c r="AN189" s="34">
        <v>1</v>
      </c>
      <c r="AO189" s="2">
        <v>1</v>
      </c>
      <c r="AP189" s="165">
        <v>1</v>
      </c>
    </row>
    <row r="190" spans="1:42" x14ac:dyDescent="0.2">
      <c r="A190" s="65">
        <v>209</v>
      </c>
      <c r="B190" s="208">
        <v>2019</v>
      </c>
      <c r="C190" s="5">
        <v>0</v>
      </c>
      <c r="D190" s="7">
        <v>0</v>
      </c>
      <c r="E190" s="1">
        <v>2</v>
      </c>
      <c r="F190" s="1">
        <v>39</v>
      </c>
      <c r="G190" s="7">
        <v>21</v>
      </c>
      <c r="H190" s="7">
        <v>1</v>
      </c>
      <c r="I190" s="2">
        <v>2</v>
      </c>
      <c r="J190" s="41">
        <f t="shared" si="20"/>
        <v>2</v>
      </c>
      <c r="K190" s="18">
        <v>1</v>
      </c>
      <c r="L190" s="11">
        <v>0</v>
      </c>
      <c r="M190" s="132">
        <f t="shared" si="21"/>
        <v>0</v>
      </c>
      <c r="N190" s="16">
        <v>0</v>
      </c>
      <c r="O190" s="7">
        <v>0</v>
      </c>
      <c r="P190" s="34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34">
        <v>0</v>
      </c>
      <c r="X190" s="27">
        <v>0.93</v>
      </c>
      <c r="Y190" s="1">
        <v>0.93</v>
      </c>
      <c r="Z190" s="94">
        <v>0.92</v>
      </c>
      <c r="AA190" s="1">
        <f t="shared" si="16"/>
        <v>0</v>
      </c>
      <c r="AB190" s="1">
        <f t="shared" si="17"/>
        <v>0</v>
      </c>
      <c r="AC190" s="5">
        <f t="shared" si="18"/>
        <v>0</v>
      </c>
      <c r="AD190" s="5">
        <f t="shared" si="19"/>
        <v>0</v>
      </c>
      <c r="AE190" s="1">
        <f t="shared" si="22"/>
        <v>2</v>
      </c>
      <c r="AF190" s="1">
        <f t="shared" si="23"/>
        <v>0</v>
      </c>
      <c r="AG190" s="111">
        <v>251</v>
      </c>
      <c r="AH190" s="26">
        <v>216</v>
      </c>
      <c r="AI190" s="34">
        <v>0</v>
      </c>
      <c r="AJ190" s="26">
        <v>1</v>
      </c>
      <c r="AK190" s="7">
        <v>0</v>
      </c>
      <c r="AL190" s="34">
        <v>0</v>
      </c>
      <c r="AM190" s="26">
        <v>21.1</v>
      </c>
      <c r="AN190" s="34">
        <v>1</v>
      </c>
      <c r="AO190" s="2" t="s">
        <v>18</v>
      </c>
      <c r="AP190" s="165" t="s">
        <v>18</v>
      </c>
    </row>
    <row r="191" spans="1:42" x14ac:dyDescent="0.2">
      <c r="A191" s="65">
        <v>210</v>
      </c>
      <c r="B191" s="208">
        <v>2019</v>
      </c>
      <c r="C191" s="5">
        <v>0</v>
      </c>
      <c r="D191" s="7">
        <v>0</v>
      </c>
      <c r="E191" s="1">
        <v>4</v>
      </c>
      <c r="F191" s="1">
        <v>15</v>
      </c>
      <c r="G191" s="7">
        <v>69</v>
      </c>
      <c r="H191" s="7">
        <v>0</v>
      </c>
      <c r="I191" s="2">
        <v>1</v>
      </c>
      <c r="J191" s="41">
        <f t="shared" si="20"/>
        <v>1</v>
      </c>
      <c r="K191" s="18">
        <v>0</v>
      </c>
      <c r="L191" s="11">
        <v>0</v>
      </c>
      <c r="M191" s="132">
        <f t="shared" si="21"/>
        <v>1</v>
      </c>
      <c r="N191" s="16">
        <v>0</v>
      </c>
      <c r="O191" s="7">
        <v>1</v>
      </c>
      <c r="P191" s="34">
        <v>0</v>
      </c>
      <c r="Q191" s="7">
        <v>1</v>
      </c>
      <c r="R191" s="7">
        <v>0</v>
      </c>
      <c r="S191" s="7">
        <v>0</v>
      </c>
      <c r="T191" s="7">
        <v>1</v>
      </c>
      <c r="U191" s="7">
        <v>0</v>
      </c>
      <c r="V191" s="7">
        <v>0</v>
      </c>
      <c r="W191" s="34">
        <v>0</v>
      </c>
      <c r="X191" s="27">
        <v>9.24</v>
      </c>
      <c r="Y191" s="1">
        <v>9.24</v>
      </c>
      <c r="Z191" s="94">
        <v>1.18</v>
      </c>
      <c r="AA191" s="1">
        <f t="shared" si="16"/>
        <v>1</v>
      </c>
      <c r="AB191" s="1">
        <f t="shared" si="17"/>
        <v>0</v>
      </c>
      <c r="AC191" s="5">
        <f t="shared" si="18"/>
        <v>0</v>
      </c>
      <c r="AD191" s="5">
        <f t="shared" si="19"/>
        <v>1</v>
      </c>
      <c r="AE191" s="1">
        <f t="shared" si="22"/>
        <v>1</v>
      </c>
      <c r="AF191" s="1" t="b">
        <f t="shared" si="23"/>
        <v>0</v>
      </c>
      <c r="AG191" s="111">
        <v>193</v>
      </c>
      <c r="AH191" s="26">
        <v>208</v>
      </c>
      <c r="AI191" s="34">
        <v>0</v>
      </c>
      <c r="AJ191" s="26">
        <v>8.1</v>
      </c>
      <c r="AK191" s="7">
        <v>0</v>
      </c>
      <c r="AL191" s="34">
        <v>0</v>
      </c>
      <c r="AM191" s="26">
        <v>8.8000000000000007</v>
      </c>
      <c r="AN191" s="34">
        <v>0</v>
      </c>
      <c r="AO191" s="2">
        <v>1</v>
      </c>
      <c r="AP191" s="165">
        <v>1</v>
      </c>
    </row>
    <row r="192" spans="1:42" x14ac:dyDescent="0.2">
      <c r="A192" s="65">
        <v>211</v>
      </c>
      <c r="B192" s="208">
        <v>2019</v>
      </c>
      <c r="C192" s="5">
        <v>0</v>
      </c>
      <c r="D192" s="7">
        <v>0</v>
      </c>
      <c r="E192" s="1">
        <v>2</v>
      </c>
      <c r="F192" s="1">
        <v>6</v>
      </c>
      <c r="G192" s="7">
        <v>58</v>
      </c>
      <c r="H192" s="7">
        <v>0</v>
      </c>
      <c r="I192" s="2">
        <v>1</v>
      </c>
      <c r="J192" s="41">
        <f t="shared" si="20"/>
        <v>2</v>
      </c>
      <c r="K192" s="18">
        <v>1</v>
      </c>
      <c r="L192" s="11">
        <v>0</v>
      </c>
      <c r="M192" s="132">
        <f t="shared" si="21"/>
        <v>0</v>
      </c>
      <c r="N192" s="16">
        <v>0</v>
      </c>
      <c r="O192" s="7">
        <v>0</v>
      </c>
      <c r="P192" s="34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34">
        <v>0</v>
      </c>
      <c r="X192" s="27">
        <v>0.82</v>
      </c>
      <c r="Y192" s="1">
        <v>0.85</v>
      </c>
      <c r="Z192" s="94">
        <v>0.8</v>
      </c>
      <c r="AA192" s="1">
        <f t="shared" si="16"/>
        <v>0</v>
      </c>
      <c r="AB192" s="1">
        <f t="shared" si="17"/>
        <v>0</v>
      </c>
      <c r="AC192" s="5">
        <f t="shared" si="18"/>
        <v>0</v>
      </c>
      <c r="AD192" s="5">
        <f t="shared" si="19"/>
        <v>0</v>
      </c>
      <c r="AE192" s="1">
        <f t="shared" si="22"/>
        <v>2</v>
      </c>
      <c r="AF192" s="1">
        <f t="shared" si="23"/>
        <v>0</v>
      </c>
      <c r="AG192" s="111">
        <v>216</v>
      </c>
      <c r="AH192" s="26">
        <v>180</v>
      </c>
      <c r="AI192" s="34">
        <v>0</v>
      </c>
      <c r="AJ192" s="26">
        <v>326.8</v>
      </c>
      <c r="AK192" s="7">
        <v>1</v>
      </c>
      <c r="AL192" s="34">
        <v>0</v>
      </c>
      <c r="AM192" s="26">
        <v>12.9</v>
      </c>
      <c r="AN192" s="34">
        <v>1</v>
      </c>
      <c r="AO192" s="2">
        <v>1</v>
      </c>
      <c r="AP192" s="165">
        <v>1</v>
      </c>
    </row>
    <row r="193" spans="1:42" x14ac:dyDescent="0.2">
      <c r="A193" s="65">
        <v>212</v>
      </c>
      <c r="B193" s="208">
        <v>2019</v>
      </c>
      <c r="C193" s="5">
        <v>0</v>
      </c>
      <c r="D193" s="7">
        <v>0</v>
      </c>
      <c r="E193" s="1">
        <v>11</v>
      </c>
      <c r="F193" s="1">
        <v>2</v>
      </c>
      <c r="G193" s="7">
        <v>53</v>
      </c>
      <c r="H193" s="7">
        <v>1</v>
      </c>
      <c r="I193" s="2">
        <v>7</v>
      </c>
      <c r="J193" s="41">
        <f t="shared" si="20"/>
        <v>2</v>
      </c>
      <c r="K193" s="18">
        <v>0</v>
      </c>
      <c r="L193" s="11">
        <v>1</v>
      </c>
      <c r="M193" s="132">
        <f t="shared" si="21"/>
        <v>0</v>
      </c>
      <c r="N193" s="16">
        <v>0</v>
      </c>
      <c r="O193" s="7">
        <v>0</v>
      </c>
      <c r="P193" s="34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34">
        <v>0</v>
      </c>
      <c r="X193" s="27">
        <v>0.91</v>
      </c>
      <c r="Y193" s="1">
        <v>0.91</v>
      </c>
      <c r="Z193" s="94">
        <v>0.91</v>
      </c>
      <c r="AA193" s="1">
        <f t="shared" si="16"/>
        <v>0</v>
      </c>
      <c r="AB193" s="1">
        <f t="shared" si="17"/>
        <v>0</v>
      </c>
      <c r="AC193" s="5">
        <f t="shared" si="18"/>
        <v>0</v>
      </c>
      <c r="AD193" s="5">
        <f t="shared" si="19"/>
        <v>0</v>
      </c>
      <c r="AE193" s="1">
        <f t="shared" si="22"/>
        <v>2</v>
      </c>
      <c r="AF193" s="1">
        <f t="shared" si="23"/>
        <v>0</v>
      </c>
      <c r="AG193" s="111">
        <v>222</v>
      </c>
      <c r="AH193" s="26">
        <v>189</v>
      </c>
      <c r="AI193" s="34">
        <v>0</v>
      </c>
      <c r="AJ193" s="26">
        <v>3.2</v>
      </c>
      <c r="AK193" s="7">
        <v>0</v>
      </c>
      <c r="AL193" s="34">
        <v>0</v>
      </c>
      <c r="AM193" s="26">
        <v>6.2</v>
      </c>
      <c r="AN193" s="34">
        <v>0</v>
      </c>
      <c r="AO193" s="2" t="s">
        <v>18</v>
      </c>
      <c r="AP193" s="165" t="s">
        <v>18</v>
      </c>
    </row>
    <row r="194" spans="1:42" x14ac:dyDescent="0.2">
      <c r="A194" s="65">
        <v>213</v>
      </c>
      <c r="B194" s="208">
        <v>2019</v>
      </c>
      <c r="C194" s="5">
        <v>0</v>
      </c>
      <c r="D194" s="7">
        <v>0</v>
      </c>
      <c r="E194" s="1">
        <v>1</v>
      </c>
      <c r="F194" s="1">
        <v>9</v>
      </c>
      <c r="G194" s="7">
        <v>56</v>
      </c>
      <c r="H194" s="7">
        <v>0</v>
      </c>
      <c r="I194" s="2">
        <v>3</v>
      </c>
      <c r="J194" s="41">
        <f t="shared" si="20"/>
        <v>3</v>
      </c>
      <c r="K194" s="18">
        <v>1</v>
      </c>
      <c r="L194" s="11">
        <v>0</v>
      </c>
      <c r="M194" s="132">
        <f t="shared" si="21"/>
        <v>1</v>
      </c>
      <c r="N194" s="16">
        <v>0</v>
      </c>
      <c r="O194" s="7">
        <v>0</v>
      </c>
      <c r="P194" s="34">
        <v>0</v>
      </c>
      <c r="Q194" s="7">
        <v>1</v>
      </c>
      <c r="R194" s="7">
        <v>0</v>
      </c>
      <c r="S194" s="7">
        <v>0</v>
      </c>
      <c r="T194" s="7">
        <v>1</v>
      </c>
      <c r="U194" s="7">
        <v>1</v>
      </c>
      <c r="V194" s="7">
        <v>0</v>
      </c>
      <c r="W194" s="34">
        <v>0</v>
      </c>
      <c r="X194" s="27">
        <v>1.89</v>
      </c>
      <c r="Y194" s="1">
        <v>3.15</v>
      </c>
      <c r="Z194" s="94">
        <v>0.9</v>
      </c>
      <c r="AA194" s="1">
        <f t="shared" ref="AA194:AA257" si="24">IF((X194/Z194)&lt;1.5,IF((X194-Z194)&gt;=0.3,1,0),IF((X194/Z194)&gt;=1.5,1,0))</f>
        <v>1</v>
      </c>
      <c r="AB194" s="1">
        <f t="shared" ref="AB194:AB257" si="25">IF((Y194/X194)&lt;1.5,IF((Y194-X194)&gt;=0.3,1,0),IF((Y194/X194)&gt;=1.5,1,0))</f>
        <v>1</v>
      </c>
      <c r="AC194" s="5">
        <f t="shared" ref="AC194:AC257" si="26">M194-AA194</f>
        <v>0</v>
      </c>
      <c r="AD194" s="5">
        <f t="shared" ref="AD194:AD257" si="27">M194-AB194</f>
        <v>0</v>
      </c>
      <c r="AE194" s="1">
        <f t="shared" si="22"/>
        <v>2</v>
      </c>
      <c r="AF194" s="1" t="b">
        <f t="shared" si="23"/>
        <v>0</v>
      </c>
      <c r="AG194" s="111">
        <v>178</v>
      </c>
      <c r="AH194" s="26">
        <v>243</v>
      </c>
      <c r="AI194" s="34">
        <v>0</v>
      </c>
      <c r="AJ194" s="26">
        <v>23</v>
      </c>
      <c r="AK194" s="7">
        <v>0</v>
      </c>
      <c r="AL194" s="34" t="s">
        <v>18</v>
      </c>
      <c r="AM194" s="26">
        <v>6.5</v>
      </c>
      <c r="AN194" s="34">
        <v>0</v>
      </c>
      <c r="AO194" s="2" t="s">
        <v>18</v>
      </c>
      <c r="AP194" s="165" t="s">
        <v>18</v>
      </c>
    </row>
    <row r="195" spans="1:42" x14ac:dyDescent="0.2">
      <c r="A195" s="65">
        <v>214</v>
      </c>
      <c r="B195" s="208">
        <v>2019</v>
      </c>
      <c r="C195" s="5">
        <v>0</v>
      </c>
      <c r="D195" s="7">
        <v>0</v>
      </c>
      <c r="E195" s="1">
        <v>8</v>
      </c>
      <c r="F195" s="1">
        <v>10</v>
      </c>
      <c r="G195" s="7">
        <v>28</v>
      </c>
      <c r="H195" s="7">
        <v>0</v>
      </c>
      <c r="I195" s="2">
        <v>0</v>
      </c>
      <c r="J195" s="41">
        <f t="shared" ref="J195:J258" si="28">SUM(IF(K195=1,2,0),IF(L195=1,2,0),IF(M195=1,1,0),IF(N195=1,1,0))</f>
        <v>2</v>
      </c>
      <c r="K195" s="18">
        <v>0</v>
      </c>
      <c r="L195" s="11">
        <v>0</v>
      </c>
      <c r="M195" s="132">
        <f t="shared" ref="M195:M258" si="29">IF(H195=1,IF(X195&gt;=1.3,1,0),IF(X195&gt;=1.5,1,0))</f>
        <v>1</v>
      </c>
      <c r="N195" s="16">
        <v>1</v>
      </c>
      <c r="O195" s="7">
        <v>0</v>
      </c>
      <c r="P195" s="34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34">
        <v>0</v>
      </c>
      <c r="X195" s="27">
        <v>3.27</v>
      </c>
      <c r="Y195" s="1">
        <v>3.27</v>
      </c>
      <c r="Z195" s="94">
        <v>1.74</v>
      </c>
      <c r="AA195" s="1">
        <f t="shared" si="24"/>
        <v>1</v>
      </c>
      <c r="AB195" s="1">
        <f t="shared" si="25"/>
        <v>0</v>
      </c>
      <c r="AC195" s="5">
        <f t="shared" si="26"/>
        <v>0</v>
      </c>
      <c r="AD195" s="5">
        <f t="shared" si="27"/>
        <v>1</v>
      </c>
      <c r="AE195" s="1">
        <f t="shared" ref="AE195:AE258" si="30">COUNTIF(AC195:AD195, 0)</f>
        <v>1</v>
      </c>
      <c r="AF195" s="1" t="b">
        <f t="shared" ref="AF195:AF258" si="31">IF((M195)=0,IF((AE195)&lt;=1,1,0))</f>
        <v>0</v>
      </c>
      <c r="AG195" s="111">
        <v>3719</v>
      </c>
      <c r="AH195" s="26">
        <v>111</v>
      </c>
      <c r="AI195" s="34">
        <v>1</v>
      </c>
      <c r="AJ195" s="26">
        <v>186.4</v>
      </c>
      <c r="AK195" s="7">
        <v>1</v>
      </c>
      <c r="AL195" s="34">
        <v>1</v>
      </c>
      <c r="AM195" s="26">
        <v>24.2</v>
      </c>
      <c r="AN195" s="34">
        <v>1</v>
      </c>
      <c r="AO195" s="2" t="s">
        <v>18</v>
      </c>
      <c r="AP195" s="165" t="s">
        <v>18</v>
      </c>
    </row>
    <row r="196" spans="1:42" x14ac:dyDescent="0.2">
      <c r="A196" s="65">
        <v>215</v>
      </c>
      <c r="B196" s="208">
        <v>2019</v>
      </c>
      <c r="C196" s="5">
        <v>0</v>
      </c>
      <c r="D196" s="7">
        <v>0</v>
      </c>
      <c r="E196" s="1">
        <v>4</v>
      </c>
      <c r="F196" s="1">
        <v>65</v>
      </c>
      <c r="G196" s="7">
        <v>31</v>
      </c>
      <c r="H196" s="7">
        <v>0</v>
      </c>
      <c r="I196" s="2">
        <v>0</v>
      </c>
      <c r="J196" s="41">
        <f t="shared" si="28"/>
        <v>2</v>
      </c>
      <c r="K196" s="18">
        <v>1</v>
      </c>
      <c r="L196" s="11">
        <v>0</v>
      </c>
      <c r="M196" s="132">
        <f t="shared" si="29"/>
        <v>0</v>
      </c>
      <c r="N196" s="16">
        <v>0</v>
      </c>
      <c r="O196" s="7">
        <v>0</v>
      </c>
      <c r="P196" s="34">
        <v>1</v>
      </c>
      <c r="Q196" s="7">
        <v>1</v>
      </c>
      <c r="R196" s="7">
        <v>1</v>
      </c>
      <c r="S196" s="7">
        <v>0</v>
      </c>
      <c r="T196" s="7">
        <v>1</v>
      </c>
      <c r="U196" s="7">
        <v>1</v>
      </c>
      <c r="V196" s="7">
        <v>0</v>
      </c>
      <c r="W196" s="34">
        <v>0</v>
      </c>
      <c r="X196" s="27">
        <v>1.28</v>
      </c>
      <c r="Y196" s="1">
        <v>1.28</v>
      </c>
      <c r="Z196" s="94">
        <v>1.28</v>
      </c>
      <c r="AA196" s="1">
        <f t="shared" si="24"/>
        <v>0</v>
      </c>
      <c r="AB196" s="1">
        <f t="shared" si="25"/>
        <v>0</v>
      </c>
      <c r="AC196" s="5">
        <f t="shared" si="26"/>
        <v>0</v>
      </c>
      <c r="AD196" s="5">
        <f t="shared" si="27"/>
        <v>0</v>
      </c>
      <c r="AE196" s="1">
        <f t="shared" si="30"/>
        <v>2</v>
      </c>
      <c r="AF196" s="1">
        <f t="shared" si="31"/>
        <v>0</v>
      </c>
      <c r="AG196" s="111">
        <v>160</v>
      </c>
      <c r="AH196" s="26">
        <v>244</v>
      </c>
      <c r="AI196" s="34">
        <v>0</v>
      </c>
      <c r="AJ196" s="26">
        <v>1.8</v>
      </c>
      <c r="AK196" s="7">
        <v>0</v>
      </c>
      <c r="AL196" s="34" t="s">
        <v>18</v>
      </c>
      <c r="AM196" s="26">
        <v>6.4</v>
      </c>
      <c r="AN196" s="34">
        <v>0</v>
      </c>
      <c r="AO196" s="2" t="s">
        <v>18</v>
      </c>
      <c r="AP196" s="165" t="s">
        <v>18</v>
      </c>
    </row>
    <row r="197" spans="1:42" x14ac:dyDescent="0.2">
      <c r="A197" s="65">
        <v>216</v>
      </c>
      <c r="B197" s="208">
        <v>2019</v>
      </c>
      <c r="C197" s="5">
        <v>0</v>
      </c>
      <c r="D197" s="7">
        <v>0</v>
      </c>
      <c r="E197" s="1">
        <v>7</v>
      </c>
      <c r="F197" s="1">
        <v>2</v>
      </c>
      <c r="G197" s="7">
        <v>20</v>
      </c>
      <c r="H197" s="7">
        <v>1</v>
      </c>
      <c r="I197" s="2">
        <v>6</v>
      </c>
      <c r="J197" s="41">
        <f t="shared" si="28"/>
        <v>2</v>
      </c>
      <c r="K197" s="18">
        <v>1</v>
      </c>
      <c r="L197" s="11">
        <v>0</v>
      </c>
      <c r="M197" s="132">
        <f t="shared" si="29"/>
        <v>0</v>
      </c>
      <c r="N197" s="16">
        <v>0</v>
      </c>
      <c r="O197" s="7">
        <v>0</v>
      </c>
      <c r="P197" s="34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34">
        <v>0</v>
      </c>
      <c r="X197" s="27">
        <v>0.96</v>
      </c>
      <c r="Y197" s="1">
        <v>0.96</v>
      </c>
      <c r="Z197" s="94">
        <v>0.93</v>
      </c>
      <c r="AA197" s="1">
        <f t="shared" si="24"/>
        <v>0</v>
      </c>
      <c r="AB197" s="1">
        <f t="shared" si="25"/>
        <v>0</v>
      </c>
      <c r="AC197" s="5">
        <f t="shared" si="26"/>
        <v>0</v>
      </c>
      <c r="AD197" s="5">
        <f t="shared" si="27"/>
        <v>0</v>
      </c>
      <c r="AE197" s="1">
        <f t="shared" si="30"/>
        <v>2</v>
      </c>
      <c r="AF197" s="1">
        <f t="shared" si="31"/>
        <v>0</v>
      </c>
      <c r="AG197" s="111">
        <v>172</v>
      </c>
      <c r="AH197" s="26">
        <v>225</v>
      </c>
      <c r="AI197" s="34">
        <v>0</v>
      </c>
      <c r="AJ197" s="26">
        <v>31.5</v>
      </c>
      <c r="AK197" s="7">
        <v>0</v>
      </c>
      <c r="AL197" s="34" t="s">
        <v>18</v>
      </c>
      <c r="AM197" s="26">
        <v>8.6999999999999993</v>
      </c>
      <c r="AN197" s="34">
        <v>0</v>
      </c>
      <c r="AO197" s="2">
        <v>1</v>
      </c>
      <c r="AP197" s="165">
        <v>1</v>
      </c>
    </row>
    <row r="198" spans="1:42" x14ac:dyDescent="0.2">
      <c r="A198" s="65">
        <v>217</v>
      </c>
      <c r="B198" s="208">
        <v>2020</v>
      </c>
      <c r="C198" s="5">
        <v>0</v>
      </c>
      <c r="D198" s="7">
        <v>0</v>
      </c>
      <c r="E198" s="1">
        <v>1</v>
      </c>
      <c r="F198" s="1">
        <v>6</v>
      </c>
      <c r="G198" s="7">
        <v>20</v>
      </c>
      <c r="H198" s="7">
        <v>1</v>
      </c>
      <c r="I198" s="2">
        <v>1</v>
      </c>
      <c r="J198" s="41">
        <f t="shared" si="28"/>
        <v>3</v>
      </c>
      <c r="K198" s="18">
        <v>1</v>
      </c>
      <c r="L198" s="11">
        <v>0</v>
      </c>
      <c r="M198" s="132">
        <f t="shared" si="29"/>
        <v>1</v>
      </c>
      <c r="N198" s="16">
        <v>0</v>
      </c>
      <c r="O198" s="7">
        <v>0</v>
      </c>
      <c r="P198" s="34">
        <v>0</v>
      </c>
      <c r="Q198" s="7">
        <v>0</v>
      </c>
      <c r="R198" s="7">
        <v>0</v>
      </c>
      <c r="S198" s="7">
        <v>1</v>
      </c>
      <c r="T198" s="7">
        <v>1</v>
      </c>
      <c r="U198" s="7">
        <v>0</v>
      </c>
      <c r="V198" s="7">
        <v>0</v>
      </c>
      <c r="W198" s="34">
        <v>0</v>
      </c>
      <c r="X198" s="27">
        <v>2.0699999999999998</v>
      </c>
      <c r="Y198" s="1">
        <v>2.1800000000000002</v>
      </c>
      <c r="Z198" s="94">
        <v>1.0900000000000001</v>
      </c>
      <c r="AA198" s="1">
        <f t="shared" si="24"/>
        <v>1</v>
      </c>
      <c r="AB198" s="1">
        <f t="shared" si="25"/>
        <v>0</v>
      </c>
      <c r="AC198" s="5">
        <f t="shared" si="26"/>
        <v>0</v>
      </c>
      <c r="AD198" s="5">
        <f t="shared" si="27"/>
        <v>1</v>
      </c>
      <c r="AE198" s="1">
        <f t="shared" si="30"/>
        <v>1</v>
      </c>
      <c r="AF198" s="1" t="b">
        <f t="shared" si="31"/>
        <v>0</v>
      </c>
      <c r="AG198" s="111">
        <v>265</v>
      </c>
      <c r="AH198" s="26">
        <v>262</v>
      </c>
      <c r="AI198" s="34">
        <v>0</v>
      </c>
      <c r="AJ198" s="26">
        <v>52.9</v>
      </c>
      <c r="AK198" s="7">
        <v>0</v>
      </c>
      <c r="AL198" s="34">
        <v>0</v>
      </c>
      <c r="AM198" s="26">
        <v>9.8000000000000007</v>
      </c>
      <c r="AN198" s="34">
        <v>0</v>
      </c>
      <c r="AO198" s="2">
        <v>1</v>
      </c>
      <c r="AP198" s="165">
        <v>1</v>
      </c>
    </row>
    <row r="199" spans="1:42" x14ac:dyDescent="0.2">
      <c r="A199" s="65">
        <v>218</v>
      </c>
      <c r="B199" s="208">
        <v>2020</v>
      </c>
      <c r="C199" s="5">
        <v>0</v>
      </c>
      <c r="D199" s="7">
        <v>0</v>
      </c>
      <c r="E199" s="1">
        <v>10</v>
      </c>
      <c r="F199" s="1">
        <v>12</v>
      </c>
      <c r="G199" s="7">
        <v>47</v>
      </c>
      <c r="H199" s="7">
        <v>0</v>
      </c>
      <c r="I199" s="2">
        <v>6</v>
      </c>
      <c r="J199" s="41">
        <f t="shared" si="28"/>
        <v>5</v>
      </c>
      <c r="K199" s="18">
        <v>1</v>
      </c>
      <c r="L199" s="11">
        <v>1</v>
      </c>
      <c r="M199" s="132">
        <f t="shared" si="29"/>
        <v>0</v>
      </c>
      <c r="N199" s="16">
        <v>1</v>
      </c>
      <c r="O199" s="7">
        <v>0</v>
      </c>
      <c r="P199" s="34">
        <v>0</v>
      </c>
      <c r="Q199" s="7">
        <v>1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34">
        <v>0</v>
      </c>
      <c r="X199" s="27">
        <v>0.88</v>
      </c>
      <c r="Y199" s="1">
        <v>1.1000000000000001</v>
      </c>
      <c r="Z199" s="94">
        <v>0.78</v>
      </c>
      <c r="AA199" s="1">
        <f t="shared" si="24"/>
        <v>0</v>
      </c>
      <c r="AB199" s="1">
        <f t="shared" si="25"/>
        <v>0</v>
      </c>
      <c r="AC199" s="5">
        <f t="shared" si="26"/>
        <v>0</v>
      </c>
      <c r="AD199" s="5">
        <f t="shared" si="27"/>
        <v>0</v>
      </c>
      <c r="AE199" s="1">
        <f t="shared" si="30"/>
        <v>2</v>
      </c>
      <c r="AF199" s="1">
        <f t="shared" si="31"/>
        <v>0</v>
      </c>
      <c r="AG199" s="111">
        <v>435</v>
      </c>
      <c r="AH199" s="26">
        <v>323</v>
      </c>
      <c r="AI199" s="34">
        <v>0</v>
      </c>
      <c r="AJ199" s="26">
        <v>155.5</v>
      </c>
      <c r="AK199" s="7">
        <v>1</v>
      </c>
      <c r="AL199" s="34">
        <v>0</v>
      </c>
      <c r="AM199" s="26">
        <v>15.6</v>
      </c>
      <c r="AN199" s="34">
        <v>1</v>
      </c>
      <c r="AO199" s="2">
        <v>0</v>
      </c>
      <c r="AP199" s="165">
        <v>0</v>
      </c>
    </row>
    <row r="200" spans="1:42" x14ac:dyDescent="0.2">
      <c r="A200" s="65">
        <v>220</v>
      </c>
      <c r="B200" s="208">
        <v>2020</v>
      </c>
      <c r="C200" s="5">
        <v>0</v>
      </c>
      <c r="D200" s="7">
        <v>0</v>
      </c>
      <c r="E200" s="1">
        <v>5</v>
      </c>
      <c r="F200" s="1">
        <v>23</v>
      </c>
      <c r="G200" s="7">
        <v>60</v>
      </c>
      <c r="H200" s="7">
        <v>0</v>
      </c>
      <c r="I200" s="2">
        <v>3</v>
      </c>
      <c r="J200" s="41">
        <f t="shared" si="28"/>
        <v>1</v>
      </c>
      <c r="K200" s="18">
        <v>0</v>
      </c>
      <c r="L200" s="11">
        <v>0</v>
      </c>
      <c r="M200" s="132">
        <f t="shared" si="29"/>
        <v>1</v>
      </c>
      <c r="N200" s="16">
        <v>0</v>
      </c>
      <c r="O200" s="7">
        <v>1</v>
      </c>
      <c r="P200" s="34">
        <v>0</v>
      </c>
      <c r="Q200" s="7">
        <v>0</v>
      </c>
      <c r="R200" s="7">
        <v>0</v>
      </c>
      <c r="S200" s="7">
        <v>0</v>
      </c>
      <c r="T200" s="7">
        <v>0</v>
      </c>
      <c r="U200" s="7">
        <v>1</v>
      </c>
      <c r="V200" s="7">
        <v>0</v>
      </c>
      <c r="W200" s="34">
        <v>0</v>
      </c>
      <c r="X200" s="27">
        <v>5.27</v>
      </c>
      <c r="Y200" s="1">
        <v>5.9</v>
      </c>
      <c r="Z200" s="94">
        <v>1.85</v>
      </c>
      <c r="AA200" s="1">
        <f t="shared" si="24"/>
        <v>1</v>
      </c>
      <c r="AB200" s="1">
        <f t="shared" si="25"/>
        <v>1</v>
      </c>
      <c r="AC200" s="5">
        <f t="shared" si="26"/>
        <v>0</v>
      </c>
      <c r="AD200" s="5">
        <f t="shared" si="27"/>
        <v>0</v>
      </c>
      <c r="AE200" s="1">
        <f t="shared" si="30"/>
        <v>2</v>
      </c>
      <c r="AF200" s="1" t="b">
        <f t="shared" si="31"/>
        <v>0</v>
      </c>
      <c r="AG200" s="111">
        <v>102</v>
      </c>
      <c r="AH200" s="26">
        <v>119</v>
      </c>
      <c r="AI200" s="34">
        <v>1</v>
      </c>
      <c r="AJ200" s="26">
        <v>156.30000000000001</v>
      </c>
      <c r="AK200" s="7">
        <v>1</v>
      </c>
      <c r="AL200" s="34">
        <v>0</v>
      </c>
      <c r="AM200" s="26">
        <v>6.1</v>
      </c>
      <c r="AN200" s="34">
        <v>0</v>
      </c>
      <c r="AO200" s="2">
        <v>1</v>
      </c>
      <c r="AP200" s="165">
        <v>0</v>
      </c>
    </row>
    <row r="201" spans="1:42" x14ac:dyDescent="0.2">
      <c r="A201" s="65">
        <v>221</v>
      </c>
      <c r="B201" s="208">
        <v>2020</v>
      </c>
      <c r="C201" s="5">
        <v>0</v>
      </c>
      <c r="D201" s="7">
        <v>0</v>
      </c>
      <c r="E201" s="1">
        <v>4</v>
      </c>
      <c r="F201" s="1">
        <v>57</v>
      </c>
      <c r="G201" s="7">
        <v>34</v>
      </c>
      <c r="H201" s="7">
        <v>0</v>
      </c>
      <c r="I201" s="2">
        <v>0</v>
      </c>
      <c r="J201" s="41">
        <f t="shared" si="28"/>
        <v>3</v>
      </c>
      <c r="K201" s="18">
        <v>1</v>
      </c>
      <c r="L201" s="11">
        <v>0</v>
      </c>
      <c r="M201" s="132">
        <f t="shared" si="29"/>
        <v>0</v>
      </c>
      <c r="N201" s="16">
        <v>1</v>
      </c>
      <c r="O201" s="7">
        <v>0</v>
      </c>
      <c r="P201" s="34">
        <v>0</v>
      </c>
      <c r="Q201" s="7">
        <v>0</v>
      </c>
      <c r="R201" s="7">
        <v>0</v>
      </c>
      <c r="S201" s="7">
        <v>0</v>
      </c>
      <c r="T201" s="7">
        <v>0</v>
      </c>
      <c r="U201" s="7">
        <v>1</v>
      </c>
      <c r="V201" s="7">
        <v>0</v>
      </c>
      <c r="W201" s="34">
        <v>1</v>
      </c>
      <c r="X201" s="27">
        <v>0.87</v>
      </c>
      <c r="Y201" s="1">
        <v>1.08</v>
      </c>
      <c r="Z201" s="94">
        <v>0.64</v>
      </c>
      <c r="AA201" s="1">
        <f t="shared" si="24"/>
        <v>0</v>
      </c>
      <c r="AB201" s="1">
        <f t="shared" si="25"/>
        <v>0</v>
      </c>
      <c r="AC201" s="5">
        <f t="shared" si="26"/>
        <v>0</v>
      </c>
      <c r="AD201" s="5">
        <f t="shared" si="27"/>
        <v>0</v>
      </c>
      <c r="AE201" s="1">
        <f t="shared" si="30"/>
        <v>2</v>
      </c>
      <c r="AF201" s="1">
        <f t="shared" si="31"/>
        <v>0</v>
      </c>
      <c r="AG201" s="111">
        <v>578</v>
      </c>
      <c r="AH201" s="26">
        <v>33</v>
      </c>
      <c r="AI201" s="34">
        <v>1</v>
      </c>
      <c r="AJ201" s="26">
        <v>346.5</v>
      </c>
      <c r="AK201" s="7">
        <v>1</v>
      </c>
      <c r="AL201" s="34">
        <v>1</v>
      </c>
      <c r="AM201" s="26">
        <v>11.3</v>
      </c>
      <c r="AN201" s="34">
        <v>1</v>
      </c>
      <c r="AO201" s="2">
        <v>1</v>
      </c>
      <c r="AP201" s="165">
        <v>1</v>
      </c>
    </row>
    <row r="202" spans="1:42" x14ac:dyDescent="0.2">
      <c r="A202" s="65">
        <v>222</v>
      </c>
      <c r="B202" s="208">
        <v>2020</v>
      </c>
      <c r="C202" s="5">
        <v>0</v>
      </c>
      <c r="D202" s="7">
        <v>0</v>
      </c>
      <c r="E202" s="1">
        <v>11</v>
      </c>
      <c r="F202" s="1">
        <v>25</v>
      </c>
      <c r="G202" s="7">
        <v>90</v>
      </c>
      <c r="H202" s="7">
        <v>1</v>
      </c>
      <c r="I202" s="2">
        <v>1</v>
      </c>
      <c r="J202" s="41">
        <f t="shared" si="28"/>
        <v>1</v>
      </c>
      <c r="K202" s="18">
        <v>0</v>
      </c>
      <c r="L202" s="11">
        <v>0</v>
      </c>
      <c r="M202" s="132">
        <f t="shared" si="29"/>
        <v>1</v>
      </c>
      <c r="N202" s="16">
        <v>0</v>
      </c>
      <c r="O202" s="7">
        <v>1</v>
      </c>
      <c r="P202" s="34">
        <v>0</v>
      </c>
      <c r="Q202" s="7">
        <v>0</v>
      </c>
      <c r="R202" s="7">
        <v>0</v>
      </c>
      <c r="S202" s="7">
        <v>0</v>
      </c>
      <c r="T202" s="7">
        <v>0</v>
      </c>
      <c r="U202" s="7">
        <v>1</v>
      </c>
      <c r="V202" s="7">
        <v>0</v>
      </c>
      <c r="W202" s="34">
        <v>0</v>
      </c>
      <c r="X202" s="27">
        <v>6.69</v>
      </c>
      <c r="Y202" s="1">
        <v>7.98</v>
      </c>
      <c r="Z202" s="94">
        <v>4.71</v>
      </c>
      <c r="AA202" s="1">
        <f t="shared" si="24"/>
        <v>1</v>
      </c>
      <c r="AB202" s="1">
        <f t="shared" si="25"/>
        <v>1</v>
      </c>
      <c r="AC202" s="5">
        <f t="shared" si="26"/>
        <v>0</v>
      </c>
      <c r="AD202" s="5">
        <f t="shared" si="27"/>
        <v>0</v>
      </c>
      <c r="AE202" s="1">
        <f t="shared" si="30"/>
        <v>2</v>
      </c>
      <c r="AF202" s="1" t="b">
        <f t="shared" si="31"/>
        <v>0</v>
      </c>
      <c r="AG202" s="111">
        <v>283</v>
      </c>
      <c r="AH202" s="26">
        <v>30</v>
      </c>
      <c r="AI202" s="34">
        <v>1</v>
      </c>
      <c r="AJ202" s="26">
        <v>7</v>
      </c>
      <c r="AK202" s="7">
        <v>0</v>
      </c>
      <c r="AL202" s="34" t="s">
        <v>18</v>
      </c>
      <c r="AM202" s="26">
        <v>3.5</v>
      </c>
      <c r="AN202" s="34">
        <v>0</v>
      </c>
      <c r="AO202" s="2" t="s">
        <v>18</v>
      </c>
      <c r="AP202" s="165" t="s">
        <v>18</v>
      </c>
    </row>
    <row r="203" spans="1:42" x14ac:dyDescent="0.2">
      <c r="A203" s="65">
        <v>223</v>
      </c>
      <c r="B203" s="208">
        <v>2020</v>
      </c>
      <c r="C203" s="5">
        <v>0</v>
      </c>
      <c r="D203" s="7">
        <v>0</v>
      </c>
      <c r="E203" s="1">
        <v>10</v>
      </c>
      <c r="F203" s="1">
        <v>12</v>
      </c>
      <c r="G203" s="7">
        <v>36</v>
      </c>
      <c r="H203" s="7">
        <v>1</v>
      </c>
      <c r="I203" s="2">
        <v>0</v>
      </c>
      <c r="J203" s="41">
        <f t="shared" si="28"/>
        <v>2</v>
      </c>
      <c r="K203" s="18">
        <v>0</v>
      </c>
      <c r="L203" s="11">
        <v>0</v>
      </c>
      <c r="M203" s="132">
        <f t="shared" si="29"/>
        <v>1</v>
      </c>
      <c r="N203" s="16">
        <v>1</v>
      </c>
      <c r="O203" s="7">
        <v>1</v>
      </c>
      <c r="P203" s="34">
        <v>0</v>
      </c>
      <c r="Q203" s="7">
        <v>1</v>
      </c>
      <c r="R203" s="7">
        <v>0</v>
      </c>
      <c r="S203" s="7">
        <v>0</v>
      </c>
      <c r="T203" s="7">
        <v>1</v>
      </c>
      <c r="U203" s="7">
        <v>1</v>
      </c>
      <c r="V203" s="7">
        <v>0</v>
      </c>
      <c r="W203" s="34">
        <v>0</v>
      </c>
      <c r="X203" s="27">
        <v>13.92</v>
      </c>
      <c r="Y203" s="1">
        <v>13.92</v>
      </c>
      <c r="Z203" s="94">
        <v>2.73</v>
      </c>
      <c r="AA203" s="1">
        <f t="shared" si="24"/>
        <v>1</v>
      </c>
      <c r="AB203" s="1">
        <f t="shared" si="25"/>
        <v>0</v>
      </c>
      <c r="AC203" s="5">
        <f t="shared" si="26"/>
        <v>0</v>
      </c>
      <c r="AD203" s="5">
        <f t="shared" si="27"/>
        <v>1</v>
      </c>
      <c r="AE203" s="1">
        <f t="shared" si="30"/>
        <v>1</v>
      </c>
      <c r="AF203" s="1" t="b">
        <f t="shared" si="31"/>
        <v>0</v>
      </c>
      <c r="AG203" s="111">
        <v>746</v>
      </c>
      <c r="AH203" s="26">
        <v>87</v>
      </c>
      <c r="AI203" s="34">
        <v>1</v>
      </c>
      <c r="AJ203" s="26"/>
      <c r="AK203" s="7" t="s">
        <v>18</v>
      </c>
      <c r="AL203" s="34">
        <v>0</v>
      </c>
      <c r="AM203" s="26">
        <v>25</v>
      </c>
      <c r="AN203" s="34">
        <v>1</v>
      </c>
      <c r="AO203" s="2">
        <v>1</v>
      </c>
      <c r="AP203" s="165">
        <v>0</v>
      </c>
    </row>
    <row r="204" spans="1:42" x14ac:dyDescent="0.2">
      <c r="A204" s="65">
        <v>224</v>
      </c>
      <c r="B204" s="208">
        <v>2020</v>
      </c>
      <c r="C204" s="5">
        <v>0</v>
      </c>
      <c r="D204" s="7">
        <v>0</v>
      </c>
      <c r="E204" s="1">
        <v>7</v>
      </c>
      <c r="F204" s="1">
        <v>14</v>
      </c>
      <c r="G204" s="7">
        <v>26</v>
      </c>
      <c r="H204" s="7">
        <v>0</v>
      </c>
      <c r="I204" s="2">
        <v>1</v>
      </c>
      <c r="J204" s="41">
        <f t="shared" si="28"/>
        <v>1</v>
      </c>
      <c r="K204" s="18">
        <v>0</v>
      </c>
      <c r="L204" s="11">
        <v>0</v>
      </c>
      <c r="M204" s="132">
        <f t="shared" si="29"/>
        <v>1</v>
      </c>
      <c r="N204" s="16">
        <v>0</v>
      </c>
      <c r="O204" s="7">
        <v>0</v>
      </c>
      <c r="P204" s="34">
        <v>0</v>
      </c>
      <c r="Q204" s="7">
        <v>0</v>
      </c>
      <c r="R204" s="7">
        <v>0</v>
      </c>
      <c r="S204" s="7">
        <v>0</v>
      </c>
      <c r="T204" s="7">
        <v>0</v>
      </c>
      <c r="U204" s="7">
        <v>1</v>
      </c>
      <c r="V204" s="7">
        <v>0</v>
      </c>
      <c r="W204" s="34">
        <v>0</v>
      </c>
      <c r="X204" s="27">
        <v>2.59</v>
      </c>
      <c r="Y204" s="1">
        <v>2.69</v>
      </c>
      <c r="Z204" s="94">
        <v>1.97</v>
      </c>
      <c r="AA204" s="1">
        <f t="shared" si="24"/>
        <v>1</v>
      </c>
      <c r="AB204" s="1">
        <f t="shared" si="25"/>
        <v>0</v>
      </c>
      <c r="AC204" s="5">
        <f t="shared" si="26"/>
        <v>0</v>
      </c>
      <c r="AD204" s="5">
        <f t="shared" si="27"/>
        <v>1</v>
      </c>
      <c r="AE204" s="1">
        <f t="shared" si="30"/>
        <v>1</v>
      </c>
      <c r="AF204" s="1" t="b">
        <f t="shared" si="31"/>
        <v>0</v>
      </c>
      <c r="AG204" s="111">
        <v>218</v>
      </c>
      <c r="AH204" s="26">
        <v>218</v>
      </c>
      <c r="AI204" s="34">
        <v>0</v>
      </c>
      <c r="AJ204" s="26">
        <v>1.6</v>
      </c>
      <c r="AK204" s="7">
        <v>0</v>
      </c>
      <c r="AL204" s="34">
        <v>0</v>
      </c>
      <c r="AM204" s="26">
        <v>5.9</v>
      </c>
      <c r="AN204" s="34">
        <v>0</v>
      </c>
      <c r="AO204" s="2">
        <v>1</v>
      </c>
      <c r="AP204" s="165" t="s">
        <v>18</v>
      </c>
    </row>
    <row r="205" spans="1:42" x14ac:dyDescent="0.2">
      <c r="A205" s="65">
        <v>225</v>
      </c>
      <c r="B205" s="208">
        <v>2020</v>
      </c>
      <c r="C205" s="5">
        <v>0</v>
      </c>
      <c r="D205" s="7">
        <v>0</v>
      </c>
      <c r="E205" s="1">
        <v>4</v>
      </c>
      <c r="F205" s="1">
        <v>36</v>
      </c>
      <c r="G205" s="7">
        <v>63</v>
      </c>
      <c r="H205" s="7">
        <v>0</v>
      </c>
      <c r="I205" s="2">
        <v>0</v>
      </c>
      <c r="J205" s="41">
        <f t="shared" si="28"/>
        <v>2</v>
      </c>
      <c r="K205" s="18">
        <v>0</v>
      </c>
      <c r="L205" s="11">
        <v>0</v>
      </c>
      <c r="M205" s="132">
        <f t="shared" si="29"/>
        <v>1</v>
      </c>
      <c r="N205" s="16">
        <v>1</v>
      </c>
      <c r="O205" s="7">
        <v>0</v>
      </c>
      <c r="P205" s="34">
        <v>1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34">
        <v>0</v>
      </c>
      <c r="X205" s="27">
        <v>2.0699999999999998</v>
      </c>
      <c r="Y205" s="1">
        <v>2.0699999999999998</v>
      </c>
      <c r="Z205" s="94">
        <v>1.0900000000000001</v>
      </c>
      <c r="AA205" s="1">
        <f t="shared" si="24"/>
        <v>1</v>
      </c>
      <c r="AB205" s="1">
        <f t="shared" si="25"/>
        <v>0</v>
      </c>
      <c r="AC205" s="5">
        <f t="shared" si="26"/>
        <v>0</v>
      </c>
      <c r="AD205" s="5">
        <f t="shared" si="27"/>
        <v>1</v>
      </c>
      <c r="AE205" s="1">
        <f t="shared" si="30"/>
        <v>1</v>
      </c>
      <c r="AF205" s="1" t="b">
        <f t="shared" si="31"/>
        <v>0</v>
      </c>
      <c r="AG205" s="111">
        <v>851</v>
      </c>
      <c r="AH205" s="26">
        <v>243</v>
      </c>
      <c r="AI205" s="34">
        <v>0</v>
      </c>
      <c r="AJ205" s="26"/>
      <c r="AK205" s="7" t="s">
        <v>18</v>
      </c>
      <c r="AL205" s="34">
        <v>1</v>
      </c>
      <c r="AM205" s="26">
        <v>9.8000000000000007</v>
      </c>
      <c r="AN205" s="34">
        <v>0</v>
      </c>
      <c r="AO205" s="2" t="s">
        <v>18</v>
      </c>
      <c r="AP205" s="165" t="s">
        <v>18</v>
      </c>
    </row>
    <row r="206" spans="1:42" x14ac:dyDescent="0.2">
      <c r="A206" s="65">
        <v>226</v>
      </c>
      <c r="B206" s="208">
        <v>2020</v>
      </c>
      <c r="C206" s="5">
        <v>0</v>
      </c>
      <c r="D206" s="7">
        <v>0</v>
      </c>
      <c r="E206" s="1">
        <v>6</v>
      </c>
      <c r="F206" s="1">
        <v>14</v>
      </c>
      <c r="G206" s="7">
        <v>32</v>
      </c>
      <c r="H206" s="7">
        <v>0</v>
      </c>
      <c r="I206" s="2">
        <v>0</v>
      </c>
      <c r="J206" s="41">
        <f t="shared" si="28"/>
        <v>2</v>
      </c>
      <c r="K206" s="18">
        <v>0</v>
      </c>
      <c r="L206" s="11">
        <v>0</v>
      </c>
      <c r="M206" s="132">
        <f t="shared" si="29"/>
        <v>1</v>
      </c>
      <c r="N206" s="16">
        <v>1</v>
      </c>
      <c r="O206" s="7">
        <v>1</v>
      </c>
      <c r="P206" s="34">
        <v>1</v>
      </c>
      <c r="Q206" s="7">
        <v>1</v>
      </c>
      <c r="R206" s="7">
        <v>0</v>
      </c>
      <c r="S206" s="7">
        <v>0</v>
      </c>
      <c r="T206" s="7">
        <v>1</v>
      </c>
      <c r="U206" s="7">
        <v>1</v>
      </c>
      <c r="V206" s="7">
        <v>0</v>
      </c>
      <c r="W206" s="34">
        <v>0</v>
      </c>
      <c r="X206" s="27">
        <v>3.16</v>
      </c>
      <c r="Y206" s="1">
        <v>3.16</v>
      </c>
      <c r="Z206" s="94">
        <v>1.39</v>
      </c>
      <c r="AA206" s="1">
        <f t="shared" si="24"/>
        <v>1</v>
      </c>
      <c r="AB206" s="1">
        <f t="shared" si="25"/>
        <v>0</v>
      </c>
      <c r="AC206" s="5">
        <f t="shared" si="26"/>
        <v>0</v>
      </c>
      <c r="AD206" s="5">
        <f t="shared" si="27"/>
        <v>1</v>
      </c>
      <c r="AE206" s="1">
        <f t="shared" si="30"/>
        <v>1</v>
      </c>
      <c r="AF206" s="1" t="b">
        <f t="shared" si="31"/>
        <v>0</v>
      </c>
      <c r="AG206" s="111">
        <v>389</v>
      </c>
      <c r="AH206" s="26">
        <v>156</v>
      </c>
      <c r="AI206" s="34">
        <v>0</v>
      </c>
      <c r="AJ206" s="26">
        <v>55.9</v>
      </c>
      <c r="AK206" s="7">
        <v>0</v>
      </c>
      <c r="AL206" s="34">
        <v>1</v>
      </c>
      <c r="AM206" s="26">
        <v>1.9</v>
      </c>
      <c r="AN206" s="34">
        <v>0</v>
      </c>
      <c r="AO206" s="2">
        <v>0</v>
      </c>
      <c r="AP206" s="165">
        <v>0</v>
      </c>
    </row>
    <row r="207" spans="1:42" x14ac:dyDescent="0.2">
      <c r="A207" s="65">
        <v>228</v>
      </c>
      <c r="B207" s="208">
        <v>2020</v>
      </c>
      <c r="C207" s="5">
        <v>0</v>
      </c>
      <c r="D207" s="7">
        <v>0</v>
      </c>
      <c r="E207" s="1">
        <v>4</v>
      </c>
      <c r="F207" s="1">
        <v>35</v>
      </c>
      <c r="G207" s="7">
        <v>82</v>
      </c>
      <c r="H207" s="7">
        <v>0</v>
      </c>
      <c r="I207" s="2">
        <v>0</v>
      </c>
      <c r="J207" s="41">
        <f t="shared" si="28"/>
        <v>2</v>
      </c>
      <c r="K207" s="18">
        <v>0</v>
      </c>
      <c r="L207" s="11">
        <v>0</v>
      </c>
      <c r="M207" s="132">
        <f t="shared" si="29"/>
        <v>1</v>
      </c>
      <c r="N207" s="16">
        <v>1</v>
      </c>
      <c r="O207" s="7">
        <v>1</v>
      </c>
      <c r="P207" s="34">
        <v>1</v>
      </c>
      <c r="Q207" s="7">
        <v>0</v>
      </c>
      <c r="R207" s="7">
        <v>0</v>
      </c>
      <c r="S207" s="7">
        <v>0</v>
      </c>
      <c r="T207" s="7">
        <v>0</v>
      </c>
      <c r="U207" s="7">
        <v>1</v>
      </c>
      <c r="V207" s="7">
        <v>0</v>
      </c>
      <c r="W207" s="34">
        <v>0</v>
      </c>
      <c r="X207" s="27">
        <v>2.7</v>
      </c>
      <c r="Y207" s="1">
        <v>2.7</v>
      </c>
      <c r="Z207" s="94">
        <v>1.03</v>
      </c>
      <c r="AA207" s="1">
        <f t="shared" si="24"/>
        <v>1</v>
      </c>
      <c r="AB207" s="1">
        <f t="shared" si="25"/>
        <v>0</v>
      </c>
      <c r="AC207" s="5">
        <f t="shared" si="26"/>
        <v>0</v>
      </c>
      <c r="AD207" s="5">
        <f t="shared" si="27"/>
        <v>1</v>
      </c>
      <c r="AE207" s="1">
        <f t="shared" si="30"/>
        <v>1</v>
      </c>
      <c r="AF207" s="1" t="b">
        <f t="shared" si="31"/>
        <v>0</v>
      </c>
      <c r="AG207" s="111">
        <v>397</v>
      </c>
      <c r="AH207" s="26">
        <v>392</v>
      </c>
      <c r="AI207" s="34">
        <v>0</v>
      </c>
      <c r="AJ207" s="26"/>
      <c r="AK207" s="7" t="s">
        <v>18</v>
      </c>
      <c r="AL207" s="34">
        <v>0</v>
      </c>
      <c r="AM207" s="26">
        <v>20.8</v>
      </c>
      <c r="AN207" s="34">
        <v>1</v>
      </c>
      <c r="AO207" s="2">
        <v>0</v>
      </c>
      <c r="AP207" s="165">
        <v>0</v>
      </c>
    </row>
    <row r="208" spans="1:42" x14ac:dyDescent="0.2">
      <c r="A208" s="65">
        <v>229</v>
      </c>
      <c r="B208" s="208">
        <v>2020</v>
      </c>
      <c r="C208" s="5">
        <v>0</v>
      </c>
      <c r="D208" s="7">
        <v>0</v>
      </c>
      <c r="E208" s="1">
        <v>4</v>
      </c>
      <c r="F208" s="1">
        <v>46</v>
      </c>
      <c r="G208" s="7">
        <v>60</v>
      </c>
      <c r="H208" s="7">
        <v>1</v>
      </c>
      <c r="I208" s="2">
        <v>0</v>
      </c>
      <c r="J208" s="41">
        <f t="shared" si="28"/>
        <v>1</v>
      </c>
      <c r="K208" s="18">
        <v>0</v>
      </c>
      <c r="L208" s="11">
        <v>0</v>
      </c>
      <c r="M208" s="132">
        <f t="shared" si="29"/>
        <v>0</v>
      </c>
      <c r="N208" s="16">
        <v>1</v>
      </c>
      <c r="O208" s="7">
        <v>1</v>
      </c>
      <c r="P208" s="34">
        <v>1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34">
        <v>0</v>
      </c>
      <c r="X208" s="27">
        <v>0.85</v>
      </c>
      <c r="Y208" s="1">
        <v>0.85</v>
      </c>
      <c r="Z208" s="94">
        <v>0.6</v>
      </c>
      <c r="AA208" s="1">
        <f t="shared" si="24"/>
        <v>0</v>
      </c>
      <c r="AB208" s="1">
        <f t="shared" si="25"/>
        <v>0</v>
      </c>
      <c r="AC208" s="5">
        <f t="shared" si="26"/>
        <v>0</v>
      </c>
      <c r="AD208" s="5">
        <f t="shared" si="27"/>
        <v>0</v>
      </c>
      <c r="AE208" s="1">
        <f t="shared" si="30"/>
        <v>2</v>
      </c>
      <c r="AF208" s="1">
        <f t="shared" si="31"/>
        <v>0</v>
      </c>
      <c r="AG208" s="111">
        <v>428</v>
      </c>
      <c r="AH208" s="26">
        <v>342</v>
      </c>
      <c r="AI208" s="34">
        <v>0</v>
      </c>
      <c r="AJ208" s="26">
        <v>172.2</v>
      </c>
      <c r="AK208" s="7">
        <v>1</v>
      </c>
      <c r="AL208" s="34">
        <v>0</v>
      </c>
      <c r="AM208" s="26">
        <v>9.5</v>
      </c>
      <c r="AN208" s="34">
        <v>0</v>
      </c>
      <c r="AO208" s="2">
        <v>1</v>
      </c>
      <c r="AP208" s="165">
        <v>1</v>
      </c>
    </row>
    <row r="209" spans="1:42" x14ac:dyDescent="0.2">
      <c r="A209" s="65">
        <v>231</v>
      </c>
      <c r="B209" s="208">
        <v>2020</v>
      </c>
      <c r="C209" s="5">
        <v>0</v>
      </c>
      <c r="D209" s="7">
        <v>0</v>
      </c>
      <c r="E209" s="1">
        <v>5</v>
      </c>
      <c r="F209" s="1">
        <v>7</v>
      </c>
      <c r="G209" s="7">
        <v>69</v>
      </c>
      <c r="H209" s="7">
        <v>0</v>
      </c>
      <c r="I209" s="2">
        <v>0</v>
      </c>
      <c r="J209" s="41">
        <f t="shared" si="28"/>
        <v>1</v>
      </c>
      <c r="K209" s="18">
        <v>0</v>
      </c>
      <c r="L209" s="11">
        <v>0</v>
      </c>
      <c r="M209" s="132">
        <f t="shared" si="29"/>
        <v>0</v>
      </c>
      <c r="N209" s="16">
        <v>1</v>
      </c>
      <c r="O209" s="7">
        <v>1</v>
      </c>
      <c r="P209" s="34">
        <v>1</v>
      </c>
      <c r="Q209" s="7">
        <v>0</v>
      </c>
      <c r="R209" s="7">
        <v>0</v>
      </c>
      <c r="S209" s="7">
        <v>0</v>
      </c>
      <c r="T209" s="7">
        <v>1</v>
      </c>
      <c r="U209" s="7">
        <v>0</v>
      </c>
      <c r="V209" s="7">
        <v>0</v>
      </c>
      <c r="W209" s="34">
        <v>0</v>
      </c>
      <c r="X209" s="27">
        <v>1.0900000000000001</v>
      </c>
      <c r="Y209" s="1">
        <v>3.13</v>
      </c>
      <c r="Z209" s="94">
        <v>1.0900000000000001</v>
      </c>
      <c r="AA209" s="1">
        <f t="shared" si="24"/>
        <v>0</v>
      </c>
      <c r="AB209" s="1">
        <f t="shared" si="25"/>
        <v>1</v>
      </c>
      <c r="AC209" s="5">
        <f t="shared" si="26"/>
        <v>0</v>
      </c>
      <c r="AD209" s="5">
        <f t="shared" si="27"/>
        <v>-1</v>
      </c>
      <c r="AE209" s="1">
        <f t="shared" si="30"/>
        <v>1</v>
      </c>
      <c r="AF209" s="1">
        <f t="shared" si="31"/>
        <v>1</v>
      </c>
      <c r="AG209" s="111">
        <v>602</v>
      </c>
      <c r="AH209" s="26">
        <v>223</v>
      </c>
      <c r="AI209" s="34">
        <v>0</v>
      </c>
      <c r="AJ209" s="26">
        <v>89.7</v>
      </c>
      <c r="AK209" s="7">
        <v>0</v>
      </c>
      <c r="AL209" s="34">
        <v>1</v>
      </c>
      <c r="AM209" s="26">
        <v>3.4</v>
      </c>
      <c r="AN209" s="34">
        <v>0</v>
      </c>
      <c r="AO209" s="2">
        <v>1</v>
      </c>
      <c r="AP209" s="165">
        <v>1</v>
      </c>
    </row>
    <row r="210" spans="1:42" x14ac:dyDescent="0.2">
      <c r="A210" s="65">
        <v>233</v>
      </c>
      <c r="B210" s="208">
        <v>2020</v>
      </c>
      <c r="C210" s="5">
        <v>0</v>
      </c>
      <c r="D210" s="7">
        <v>0</v>
      </c>
      <c r="E210" s="1">
        <v>8</v>
      </c>
      <c r="F210" s="1">
        <v>6</v>
      </c>
      <c r="G210" s="7">
        <v>54</v>
      </c>
      <c r="H210" s="7">
        <v>0</v>
      </c>
      <c r="I210" s="2">
        <v>4</v>
      </c>
      <c r="J210" s="41">
        <f t="shared" si="28"/>
        <v>1</v>
      </c>
      <c r="K210" s="18">
        <v>0</v>
      </c>
      <c r="L210" s="11">
        <v>0</v>
      </c>
      <c r="M210" s="132">
        <f t="shared" si="29"/>
        <v>1</v>
      </c>
      <c r="N210" s="16">
        <v>0</v>
      </c>
      <c r="O210" s="7">
        <v>1</v>
      </c>
      <c r="P210" s="34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34">
        <v>0</v>
      </c>
      <c r="X210" s="27">
        <v>8.7899999999999991</v>
      </c>
      <c r="Y210" s="1">
        <v>8.7899999999999991</v>
      </c>
      <c r="Z210" s="94">
        <v>1.85</v>
      </c>
      <c r="AA210" s="1">
        <f t="shared" si="24"/>
        <v>1</v>
      </c>
      <c r="AB210" s="1">
        <f t="shared" si="25"/>
        <v>0</v>
      </c>
      <c r="AC210" s="5">
        <f t="shared" si="26"/>
        <v>0</v>
      </c>
      <c r="AD210" s="5">
        <f t="shared" si="27"/>
        <v>1</v>
      </c>
      <c r="AE210" s="1">
        <f t="shared" si="30"/>
        <v>1</v>
      </c>
      <c r="AF210" s="1" t="b">
        <f t="shared" si="31"/>
        <v>0</v>
      </c>
      <c r="AG210" s="111">
        <v>221</v>
      </c>
      <c r="AH210" s="26">
        <v>253</v>
      </c>
      <c r="AI210" s="34">
        <v>0</v>
      </c>
      <c r="AJ210" s="26">
        <v>32.700000000000003</v>
      </c>
      <c r="AK210" s="7">
        <v>0</v>
      </c>
      <c r="AL210" s="34">
        <v>0</v>
      </c>
      <c r="AM210" s="26">
        <v>11.2</v>
      </c>
      <c r="AN210" s="34">
        <v>1</v>
      </c>
      <c r="AO210" s="2" t="s">
        <v>18</v>
      </c>
      <c r="AP210" s="165" t="s">
        <v>18</v>
      </c>
    </row>
    <row r="211" spans="1:42" x14ac:dyDescent="0.2">
      <c r="A211" s="65">
        <v>234</v>
      </c>
      <c r="B211" s="208">
        <v>2020</v>
      </c>
      <c r="C211" s="5">
        <v>0</v>
      </c>
      <c r="D211" s="7">
        <v>0</v>
      </c>
      <c r="E211" s="1">
        <v>8</v>
      </c>
      <c r="F211" s="1">
        <v>19</v>
      </c>
      <c r="G211" s="7">
        <v>58</v>
      </c>
      <c r="H211" s="7">
        <v>0</v>
      </c>
      <c r="I211" s="2">
        <v>0</v>
      </c>
      <c r="J211" s="41">
        <f t="shared" si="28"/>
        <v>1</v>
      </c>
      <c r="K211" s="18">
        <v>0</v>
      </c>
      <c r="L211" s="11">
        <v>0</v>
      </c>
      <c r="M211" s="132">
        <f t="shared" si="29"/>
        <v>1</v>
      </c>
      <c r="N211" s="16">
        <v>0</v>
      </c>
      <c r="O211" s="7">
        <v>0</v>
      </c>
      <c r="P211" s="34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34">
        <v>0</v>
      </c>
      <c r="X211" s="27">
        <v>2.16</v>
      </c>
      <c r="Y211" s="1">
        <v>2.35</v>
      </c>
      <c r="Z211" s="94">
        <v>1.52</v>
      </c>
      <c r="AA211" s="1">
        <f t="shared" si="24"/>
        <v>1</v>
      </c>
      <c r="AB211" s="1">
        <f t="shared" si="25"/>
        <v>0</v>
      </c>
      <c r="AC211" s="5">
        <f t="shared" si="26"/>
        <v>0</v>
      </c>
      <c r="AD211" s="5">
        <f t="shared" si="27"/>
        <v>1</v>
      </c>
      <c r="AE211" s="1">
        <f t="shared" si="30"/>
        <v>1</v>
      </c>
      <c r="AF211" s="1" t="b">
        <f t="shared" si="31"/>
        <v>0</v>
      </c>
      <c r="AG211" s="111">
        <v>284</v>
      </c>
      <c r="AH211" s="26">
        <v>456</v>
      </c>
      <c r="AI211" s="34">
        <v>0</v>
      </c>
      <c r="AJ211" s="26">
        <v>2</v>
      </c>
      <c r="AK211" s="7">
        <v>0</v>
      </c>
      <c r="AL211" s="34">
        <v>0</v>
      </c>
      <c r="AM211" s="26">
        <v>22.9</v>
      </c>
      <c r="AN211" s="34">
        <v>1</v>
      </c>
      <c r="AO211" s="2">
        <v>0</v>
      </c>
      <c r="AP211" s="165">
        <v>0</v>
      </c>
    </row>
    <row r="212" spans="1:42" x14ac:dyDescent="0.2">
      <c r="A212" s="65">
        <v>235</v>
      </c>
      <c r="B212" s="208">
        <v>2020</v>
      </c>
      <c r="C212" s="5">
        <v>0</v>
      </c>
      <c r="D212" s="7">
        <v>0</v>
      </c>
      <c r="E212" s="1">
        <v>4</v>
      </c>
      <c r="F212" s="1">
        <v>11</v>
      </c>
      <c r="G212" s="7">
        <v>77</v>
      </c>
      <c r="H212" s="7">
        <v>1</v>
      </c>
      <c r="I212" s="2">
        <v>1</v>
      </c>
      <c r="J212" s="41">
        <f t="shared" si="28"/>
        <v>3</v>
      </c>
      <c r="K212" s="18">
        <v>1</v>
      </c>
      <c r="L212" s="11">
        <v>0</v>
      </c>
      <c r="M212" s="132">
        <f t="shared" si="29"/>
        <v>1</v>
      </c>
      <c r="N212" s="16">
        <v>0</v>
      </c>
      <c r="O212" s="7">
        <v>0</v>
      </c>
      <c r="P212" s="34">
        <v>0</v>
      </c>
      <c r="Q212" s="7">
        <v>0</v>
      </c>
      <c r="R212" s="7">
        <v>0</v>
      </c>
      <c r="S212" s="7">
        <v>0</v>
      </c>
      <c r="T212" s="7">
        <v>1</v>
      </c>
      <c r="U212" s="7">
        <v>0</v>
      </c>
      <c r="V212" s="7">
        <v>0</v>
      </c>
      <c r="W212" s="34">
        <v>0</v>
      </c>
      <c r="X212" s="27">
        <v>4.91</v>
      </c>
      <c r="Y212" s="1">
        <v>4.91</v>
      </c>
      <c r="Z212" s="94">
        <v>1.63</v>
      </c>
      <c r="AA212" s="1">
        <f t="shared" si="24"/>
        <v>1</v>
      </c>
      <c r="AB212" s="1">
        <f t="shared" si="25"/>
        <v>0</v>
      </c>
      <c r="AC212" s="5">
        <f t="shared" si="26"/>
        <v>0</v>
      </c>
      <c r="AD212" s="5">
        <f t="shared" si="27"/>
        <v>1</v>
      </c>
      <c r="AE212" s="1">
        <f t="shared" si="30"/>
        <v>1</v>
      </c>
      <c r="AF212" s="1" t="b">
        <f t="shared" si="31"/>
        <v>0</v>
      </c>
      <c r="AG212" s="111">
        <v>252</v>
      </c>
      <c r="AH212" s="26">
        <v>118</v>
      </c>
      <c r="AI212" s="34">
        <v>1</v>
      </c>
      <c r="AJ212" s="26">
        <v>350</v>
      </c>
      <c r="AK212" s="7">
        <v>1</v>
      </c>
      <c r="AL212" s="34">
        <v>0</v>
      </c>
      <c r="AM212" s="26">
        <v>21.8</v>
      </c>
      <c r="AN212" s="34">
        <v>1</v>
      </c>
      <c r="AO212" s="2">
        <v>1</v>
      </c>
      <c r="AP212" s="165">
        <v>1</v>
      </c>
    </row>
    <row r="213" spans="1:42" x14ac:dyDescent="0.2">
      <c r="A213" s="65">
        <v>236</v>
      </c>
      <c r="B213" s="208">
        <v>2020</v>
      </c>
      <c r="C213" s="5">
        <v>0</v>
      </c>
      <c r="D213" s="7">
        <v>0</v>
      </c>
      <c r="E213" s="1">
        <v>8</v>
      </c>
      <c r="F213" s="1">
        <v>6</v>
      </c>
      <c r="G213" s="7">
        <v>60</v>
      </c>
      <c r="H213" s="7">
        <v>0</v>
      </c>
      <c r="I213" s="2">
        <v>1</v>
      </c>
      <c r="J213" s="41">
        <f t="shared" si="28"/>
        <v>1</v>
      </c>
      <c r="K213" s="18">
        <v>0</v>
      </c>
      <c r="L213" s="11">
        <v>0</v>
      </c>
      <c r="M213" s="132">
        <f t="shared" si="29"/>
        <v>1</v>
      </c>
      <c r="N213" s="16">
        <v>0</v>
      </c>
      <c r="O213" s="7">
        <v>0</v>
      </c>
      <c r="P213" s="34">
        <v>0</v>
      </c>
      <c r="Q213" s="7">
        <v>0</v>
      </c>
      <c r="R213" s="7">
        <v>0</v>
      </c>
      <c r="S213" s="7">
        <v>0</v>
      </c>
      <c r="T213" s="7">
        <v>1</v>
      </c>
      <c r="U213" s="7">
        <v>0</v>
      </c>
      <c r="V213" s="7">
        <v>0</v>
      </c>
      <c r="W213" s="34">
        <v>0</v>
      </c>
      <c r="X213" s="27">
        <v>2.2799999999999998</v>
      </c>
      <c r="Y213" s="1">
        <v>2.93</v>
      </c>
      <c r="Z213" s="94">
        <v>1.99</v>
      </c>
      <c r="AA213" s="1">
        <f t="shared" si="24"/>
        <v>0</v>
      </c>
      <c r="AB213" s="1">
        <f t="shared" si="25"/>
        <v>1</v>
      </c>
      <c r="AC213" s="5">
        <f t="shared" si="26"/>
        <v>1</v>
      </c>
      <c r="AD213" s="5">
        <f t="shared" si="27"/>
        <v>0</v>
      </c>
      <c r="AE213" s="1">
        <f t="shared" si="30"/>
        <v>1</v>
      </c>
      <c r="AF213" s="1" t="b">
        <f t="shared" si="31"/>
        <v>0</v>
      </c>
      <c r="AG213" s="111">
        <v>216</v>
      </c>
      <c r="AH213" s="26">
        <v>143</v>
      </c>
      <c r="AI213" s="34">
        <v>1</v>
      </c>
      <c r="AJ213" s="26">
        <v>0.3</v>
      </c>
      <c r="AK213" s="7">
        <v>0</v>
      </c>
      <c r="AL213" s="34" t="s">
        <v>18</v>
      </c>
      <c r="AM213" s="26">
        <v>4.8</v>
      </c>
      <c r="AN213" s="34">
        <v>0</v>
      </c>
      <c r="AO213" s="2">
        <v>0</v>
      </c>
      <c r="AP213" s="165">
        <v>1</v>
      </c>
    </row>
    <row r="214" spans="1:42" x14ac:dyDescent="0.2">
      <c r="A214" s="65">
        <v>237</v>
      </c>
      <c r="B214" s="208">
        <v>2020</v>
      </c>
      <c r="C214" s="5">
        <v>0</v>
      </c>
      <c r="D214" s="7">
        <v>0</v>
      </c>
      <c r="E214" s="1">
        <v>10</v>
      </c>
      <c r="F214" s="1">
        <v>14</v>
      </c>
      <c r="G214" s="7">
        <v>67</v>
      </c>
      <c r="H214" s="7">
        <v>0</v>
      </c>
      <c r="I214" s="2">
        <v>1</v>
      </c>
      <c r="J214" s="41">
        <f t="shared" si="28"/>
        <v>3</v>
      </c>
      <c r="K214" s="18">
        <v>1</v>
      </c>
      <c r="L214" s="11">
        <v>0</v>
      </c>
      <c r="M214" s="132">
        <f t="shared" si="29"/>
        <v>1</v>
      </c>
      <c r="N214" s="16">
        <v>0</v>
      </c>
      <c r="O214" s="7">
        <v>0</v>
      </c>
      <c r="P214" s="34">
        <v>0</v>
      </c>
      <c r="Q214" s="7">
        <v>0</v>
      </c>
      <c r="R214" s="7">
        <v>0</v>
      </c>
      <c r="S214" s="7">
        <v>1</v>
      </c>
      <c r="T214" s="7">
        <v>1</v>
      </c>
      <c r="U214" s="7">
        <v>0</v>
      </c>
      <c r="V214" s="7">
        <v>0</v>
      </c>
      <c r="W214" s="34">
        <v>0</v>
      </c>
      <c r="X214" s="27">
        <v>5.33</v>
      </c>
      <c r="Y214" s="1">
        <v>10.66</v>
      </c>
      <c r="Z214" s="94">
        <v>1.36</v>
      </c>
      <c r="AA214" s="1">
        <f t="shared" si="24"/>
        <v>1</v>
      </c>
      <c r="AB214" s="1">
        <f t="shared" si="25"/>
        <v>1</v>
      </c>
      <c r="AC214" s="5">
        <f t="shared" si="26"/>
        <v>0</v>
      </c>
      <c r="AD214" s="5">
        <f t="shared" si="27"/>
        <v>0</v>
      </c>
      <c r="AE214" s="1">
        <f t="shared" si="30"/>
        <v>2</v>
      </c>
      <c r="AF214" s="1" t="b">
        <f t="shared" si="31"/>
        <v>0</v>
      </c>
      <c r="AG214" s="111">
        <v>287</v>
      </c>
      <c r="AH214" s="26">
        <v>173</v>
      </c>
      <c r="AI214" s="34">
        <v>0</v>
      </c>
      <c r="AJ214" s="26">
        <v>350</v>
      </c>
      <c r="AK214" s="7">
        <v>1</v>
      </c>
      <c r="AL214" s="34">
        <v>1</v>
      </c>
      <c r="AM214" s="26">
        <v>15</v>
      </c>
      <c r="AN214" s="34">
        <v>1</v>
      </c>
      <c r="AO214" s="2">
        <v>1</v>
      </c>
      <c r="AP214" s="165">
        <v>1</v>
      </c>
    </row>
    <row r="215" spans="1:42" x14ac:dyDescent="0.2">
      <c r="A215" s="65">
        <v>238</v>
      </c>
      <c r="B215" s="208">
        <v>2020</v>
      </c>
      <c r="C215" s="5">
        <v>0</v>
      </c>
      <c r="D215" s="7">
        <v>0</v>
      </c>
      <c r="E215" s="1">
        <v>10</v>
      </c>
      <c r="F215" s="1">
        <v>46</v>
      </c>
      <c r="G215" s="7">
        <v>23</v>
      </c>
      <c r="H215" s="7">
        <v>1</v>
      </c>
      <c r="I215" s="2">
        <v>1</v>
      </c>
      <c r="J215" s="41">
        <f t="shared" si="28"/>
        <v>2</v>
      </c>
      <c r="K215" s="18">
        <v>0</v>
      </c>
      <c r="L215" s="11">
        <v>0</v>
      </c>
      <c r="M215" s="132">
        <f t="shared" si="29"/>
        <v>1</v>
      </c>
      <c r="N215" s="16">
        <v>1</v>
      </c>
      <c r="O215" s="7">
        <v>1</v>
      </c>
      <c r="P215" s="34">
        <v>0</v>
      </c>
      <c r="Q215" s="7">
        <v>0</v>
      </c>
      <c r="R215" s="7">
        <v>0</v>
      </c>
      <c r="S215" s="7">
        <v>0</v>
      </c>
      <c r="T215" s="7">
        <v>1</v>
      </c>
      <c r="U215" s="7">
        <v>1</v>
      </c>
      <c r="V215" s="7">
        <v>0</v>
      </c>
      <c r="W215" s="34">
        <v>1</v>
      </c>
      <c r="X215" s="27">
        <v>12.06</v>
      </c>
      <c r="Y215" s="1">
        <v>12.06</v>
      </c>
      <c r="Z215" s="94">
        <v>3.73</v>
      </c>
      <c r="AA215" s="1">
        <f t="shared" si="24"/>
        <v>1</v>
      </c>
      <c r="AB215" s="1">
        <f t="shared" si="25"/>
        <v>0</v>
      </c>
      <c r="AC215" s="5">
        <f t="shared" si="26"/>
        <v>0</v>
      </c>
      <c r="AD215" s="5">
        <f t="shared" si="27"/>
        <v>1</v>
      </c>
      <c r="AE215" s="1">
        <f t="shared" si="30"/>
        <v>1</v>
      </c>
      <c r="AF215" s="1" t="b">
        <f t="shared" si="31"/>
        <v>0</v>
      </c>
      <c r="AG215" s="111">
        <v>1020</v>
      </c>
      <c r="AH215" s="26">
        <v>45</v>
      </c>
      <c r="AI215" s="34">
        <v>1</v>
      </c>
      <c r="AJ215" s="26">
        <v>12.7</v>
      </c>
      <c r="AK215" s="7">
        <v>0</v>
      </c>
      <c r="AL215" s="34">
        <v>0</v>
      </c>
      <c r="AM215" s="26">
        <v>7.1</v>
      </c>
      <c r="AN215" s="34">
        <v>0</v>
      </c>
      <c r="AO215" s="2" t="s">
        <v>18</v>
      </c>
      <c r="AP215" s="165" t="s">
        <v>18</v>
      </c>
    </row>
    <row r="216" spans="1:42" x14ac:dyDescent="0.2">
      <c r="A216" s="65">
        <v>239</v>
      </c>
      <c r="B216" s="208">
        <v>2020</v>
      </c>
      <c r="C216" s="5">
        <v>0</v>
      </c>
      <c r="D216" s="7">
        <v>0</v>
      </c>
      <c r="E216" s="1">
        <v>10</v>
      </c>
      <c r="F216" s="1">
        <v>8</v>
      </c>
      <c r="G216" s="7">
        <v>22</v>
      </c>
      <c r="H216" s="7">
        <v>0</v>
      </c>
      <c r="I216" s="2">
        <v>0</v>
      </c>
      <c r="J216" s="41">
        <f t="shared" si="28"/>
        <v>2</v>
      </c>
      <c r="K216" s="18">
        <v>0</v>
      </c>
      <c r="L216" s="11">
        <v>0</v>
      </c>
      <c r="M216" s="132">
        <f t="shared" si="29"/>
        <v>1</v>
      </c>
      <c r="N216" s="16">
        <v>1</v>
      </c>
      <c r="O216" s="7">
        <v>0</v>
      </c>
      <c r="P216" s="34">
        <v>0</v>
      </c>
      <c r="Q216" s="7">
        <v>0</v>
      </c>
      <c r="R216" s="7">
        <v>0</v>
      </c>
      <c r="S216" s="7">
        <v>0</v>
      </c>
      <c r="T216" s="7">
        <v>1</v>
      </c>
      <c r="U216" s="7">
        <v>0</v>
      </c>
      <c r="V216" s="7">
        <v>0</v>
      </c>
      <c r="W216" s="34">
        <v>0</v>
      </c>
      <c r="X216" s="27">
        <v>1.58</v>
      </c>
      <c r="Y216" s="1">
        <v>1.58</v>
      </c>
      <c r="Z216" s="94">
        <v>1.0900000000000001</v>
      </c>
      <c r="AA216" s="1">
        <f t="shared" si="24"/>
        <v>1</v>
      </c>
      <c r="AB216" s="1">
        <f t="shared" si="25"/>
        <v>0</v>
      </c>
      <c r="AC216" s="5">
        <f t="shared" si="26"/>
        <v>0</v>
      </c>
      <c r="AD216" s="5">
        <f t="shared" si="27"/>
        <v>1</v>
      </c>
      <c r="AE216" s="1">
        <f t="shared" si="30"/>
        <v>1</v>
      </c>
      <c r="AF216" s="1" t="b">
        <f t="shared" si="31"/>
        <v>0</v>
      </c>
      <c r="AG216" s="111">
        <v>1131</v>
      </c>
      <c r="AH216" s="26">
        <v>38</v>
      </c>
      <c r="AI216" s="34">
        <v>1</v>
      </c>
      <c r="AJ216" s="26">
        <v>2.7</v>
      </c>
      <c r="AK216" s="7">
        <v>0</v>
      </c>
      <c r="AL216" s="34" t="s">
        <v>18</v>
      </c>
      <c r="AM216" s="26">
        <v>9.6</v>
      </c>
      <c r="AN216" s="34">
        <v>0</v>
      </c>
      <c r="AO216" s="2" t="s">
        <v>18</v>
      </c>
      <c r="AP216" s="165" t="s">
        <v>18</v>
      </c>
    </row>
    <row r="217" spans="1:42" x14ac:dyDescent="0.2">
      <c r="A217" s="65">
        <v>240</v>
      </c>
      <c r="B217" s="208">
        <v>2020</v>
      </c>
      <c r="C217" s="5">
        <v>0</v>
      </c>
      <c r="D217" s="7">
        <v>0</v>
      </c>
      <c r="E217" s="1">
        <v>11</v>
      </c>
      <c r="F217" s="1">
        <v>30</v>
      </c>
      <c r="G217" s="7">
        <v>60</v>
      </c>
      <c r="H217" s="7">
        <v>0</v>
      </c>
      <c r="I217" s="2">
        <v>0</v>
      </c>
      <c r="J217" s="41">
        <f t="shared" si="28"/>
        <v>3</v>
      </c>
      <c r="K217" s="18">
        <v>1</v>
      </c>
      <c r="L217" s="11">
        <v>0</v>
      </c>
      <c r="M217" s="132">
        <f t="shared" si="29"/>
        <v>0</v>
      </c>
      <c r="N217" s="16">
        <v>1</v>
      </c>
      <c r="O217" s="7">
        <v>0</v>
      </c>
      <c r="P217" s="34">
        <v>1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34">
        <v>0</v>
      </c>
      <c r="X217" s="27">
        <v>0.92</v>
      </c>
      <c r="Y217" s="1">
        <v>2.0499999999999998</v>
      </c>
      <c r="Z217" s="94">
        <v>0.59</v>
      </c>
      <c r="AA217" s="1">
        <f t="shared" si="24"/>
        <v>1</v>
      </c>
      <c r="AB217" s="1">
        <f t="shared" si="25"/>
        <v>1</v>
      </c>
      <c r="AC217" s="5">
        <f t="shared" si="26"/>
        <v>-1</v>
      </c>
      <c r="AD217" s="5">
        <f t="shared" si="27"/>
        <v>-1</v>
      </c>
      <c r="AE217" s="31">
        <f t="shared" si="30"/>
        <v>0</v>
      </c>
      <c r="AF217" s="1">
        <f t="shared" si="31"/>
        <v>1</v>
      </c>
      <c r="AG217" s="111">
        <v>507</v>
      </c>
      <c r="AH217" s="26">
        <v>351</v>
      </c>
      <c r="AI217" s="34">
        <v>0</v>
      </c>
      <c r="AJ217" s="26">
        <v>285.39999999999998</v>
      </c>
      <c r="AK217" s="7">
        <v>1</v>
      </c>
      <c r="AL217" s="34">
        <v>0</v>
      </c>
      <c r="AM217" s="26">
        <v>8.1</v>
      </c>
      <c r="AN217" s="34">
        <v>0</v>
      </c>
      <c r="AO217" s="2" t="s">
        <v>18</v>
      </c>
      <c r="AP217" s="165" t="s">
        <v>18</v>
      </c>
    </row>
    <row r="218" spans="1:42" x14ac:dyDescent="0.2">
      <c r="A218" s="65">
        <v>241</v>
      </c>
      <c r="B218" s="208">
        <v>2020</v>
      </c>
      <c r="C218" s="5">
        <v>0</v>
      </c>
      <c r="D218" s="7">
        <v>0</v>
      </c>
      <c r="E218" s="1">
        <v>8</v>
      </c>
      <c r="F218" s="1">
        <v>12</v>
      </c>
      <c r="G218" s="7">
        <v>80</v>
      </c>
      <c r="H218" s="7">
        <v>0</v>
      </c>
      <c r="I218" s="2">
        <v>2</v>
      </c>
      <c r="J218" s="41">
        <f t="shared" si="28"/>
        <v>2</v>
      </c>
      <c r="K218" s="18">
        <v>0</v>
      </c>
      <c r="L218" s="11">
        <v>0</v>
      </c>
      <c r="M218" s="132">
        <f t="shared" si="29"/>
        <v>1</v>
      </c>
      <c r="N218" s="16">
        <v>1</v>
      </c>
      <c r="O218" s="7">
        <v>0</v>
      </c>
      <c r="P218" s="34">
        <v>0</v>
      </c>
      <c r="Q218" s="7">
        <v>0</v>
      </c>
      <c r="R218" s="7">
        <v>0</v>
      </c>
      <c r="S218" s="7">
        <v>0</v>
      </c>
      <c r="T218" s="7">
        <v>1</v>
      </c>
      <c r="U218" s="7">
        <v>1</v>
      </c>
      <c r="V218" s="7">
        <v>0</v>
      </c>
      <c r="W218" s="34">
        <v>0</v>
      </c>
      <c r="X218" s="27">
        <v>2.63</v>
      </c>
      <c r="Y218" s="1">
        <v>5.88</v>
      </c>
      <c r="Z218" s="94">
        <v>2.63</v>
      </c>
      <c r="AA218" s="1">
        <f t="shared" si="24"/>
        <v>0</v>
      </c>
      <c r="AB218" s="1">
        <f t="shared" si="25"/>
        <v>1</v>
      </c>
      <c r="AC218" s="5">
        <f t="shared" si="26"/>
        <v>1</v>
      </c>
      <c r="AD218" s="5">
        <f t="shared" si="27"/>
        <v>0</v>
      </c>
      <c r="AE218" s="1">
        <f t="shared" si="30"/>
        <v>1</v>
      </c>
      <c r="AF218" s="1" t="b">
        <f t="shared" si="31"/>
        <v>0</v>
      </c>
      <c r="AG218" s="111">
        <v>317</v>
      </c>
      <c r="AH218" s="26">
        <v>192</v>
      </c>
      <c r="AI218" s="34">
        <v>0</v>
      </c>
      <c r="AJ218" s="26">
        <v>98.6</v>
      </c>
      <c r="AK218" s="7">
        <v>0</v>
      </c>
      <c r="AL218" s="34">
        <v>0</v>
      </c>
      <c r="AM218" s="26">
        <v>7.9</v>
      </c>
      <c r="AN218" s="34">
        <v>0</v>
      </c>
      <c r="AO218" s="2">
        <v>1</v>
      </c>
      <c r="AP218" s="165">
        <v>1</v>
      </c>
    </row>
    <row r="219" spans="1:42" x14ac:dyDescent="0.2">
      <c r="A219" s="65">
        <v>242</v>
      </c>
      <c r="B219" s="208">
        <v>2020</v>
      </c>
      <c r="C219" s="5">
        <v>0</v>
      </c>
      <c r="D219" s="7">
        <v>1</v>
      </c>
      <c r="E219" s="1">
        <v>3</v>
      </c>
      <c r="F219" s="1">
        <v>0</v>
      </c>
      <c r="G219" s="7">
        <v>48</v>
      </c>
      <c r="H219" s="7">
        <v>1</v>
      </c>
      <c r="I219" s="2">
        <v>6</v>
      </c>
      <c r="J219" s="41">
        <f t="shared" si="28"/>
        <v>0</v>
      </c>
      <c r="K219" s="18">
        <v>0</v>
      </c>
      <c r="L219" s="11">
        <v>0</v>
      </c>
      <c r="M219" s="132">
        <f t="shared" si="29"/>
        <v>0</v>
      </c>
      <c r="N219" s="16">
        <v>0</v>
      </c>
      <c r="O219" s="7">
        <v>0</v>
      </c>
      <c r="P219" s="34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34">
        <v>0</v>
      </c>
      <c r="X219" s="27">
        <v>0.82</v>
      </c>
      <c r="Y219" s="1">
        <v>0.82</v>
      </c>
      <c r="Z219" s="94">
        <v>0.82</v>
      </c>
      <c r="AA219" s="1">
        <f t="shared" si="24"/>
        <v>0</v>
      </c>
      <c r="AB219" s="1">
        <f t="shared" si="25"/>
        <v>0</v>
      </c>
      <c r="AC219" s="5">
        <f t="shared" si="26"/>
        <v>0</v>
      </c>
      <c r="AD219" s="5">
        <f t="shared" si="27"/>
        <v>0</v>
      </c>
      <c r="AE219" s="1">
        <f t="shared" si="30"/>
        <v>2</v>
      </c>
      <c r="AF219" s="1">
        <f t="shared" si="31"/>
        <v>0</v>
      </c>
      <c r="AG219" s="111">
        <v>186</v>
      </c>
      <c r="AH219" s="26">
        <v>294</v>
      </c>
      <c r="AI219" s="34">
        <v>0</v>
      </c>
      <c r="AJ219" s="26">
        <v>3.4</v>
      </c>
      <c r="AK219" s="7">
        <v>0</v>
      </c>
      <c r="AL219" s="34" t="s">
        <v>18</v>
      </c>
      <c r="AM219" s="26">
        <v>6.3</v>
      </c>
      <c r="AN219" s="34">
        <v>0</v>
      </c>
      <c r="AO219" s="2" t="s">
        <v>18</v>
      </c>
      <c r="AP219" s="165" t="s">
        <v>18</v>
      </c>
    </row>
    <row r="220" spans="1:42" x14ac:dyDescent="0.2">
      <c r="A220" s="65">
        <v>243</v>
      </c>
      <c r="B220" s="208">
        <v>2020</v>
      </c>
      <c r="C220" s="5">
        <v>0</v>
      </c>
      <c r="D220" s="7">
        <v>0</v>
      </c>
      <c r="E220" s="1">
        <v>10</v>
      </c>
      <c r="F220" s="1">
        <v>12</v>
      </c>
      <c r="G220" s="7">
        <v>70</v>
      </c>
      <c r="H220" s="7">
        <v>1</v>
      </c>
      <c r="I220" s="2">
        <v>1</v>
      </c>
      <c r="J220" s="41">
        <f t="shared" si="28"/>
        <v>2</v>
      </c>
      <c r="K220" s="18">
        <v>0</v>
      </c>
      <c r="L220" s="11">
        <v>0</v>
      </c>
      <c r="M220" s="132">
        <f t="shared" si="29"/>
        <v>1</v>
      </c>
      <c r="N220" s="16">
        <v>1</v>
      </c>
      <c r="O220" s="7">
        <v>0</v>
      </c>
      <c r="P220" s="34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34">
        <v>1</v>
      </c>
      <c r="X220" s="27">
        <v>1.63</v>
      </c>
      <c r="Y220" s="1">
        <v>3.21</v>
      </c>
      <c r="Z220" s="94">
        <v>1.63</v>
      </c>
      <c r="AA220" s="1">
        <f t="shared" si="24"/>
        <v>0</v>
      </c>
      <c r="AB220" s="1">
        <f t="shared" si="25"/>
        <v>1</v>
      </c>
      <c r="AC220" s="5">
        <f t="shared" si="26"/>
        <v>1</v>
      </c>
      <c r="AD220" s="5">
        <f t="shared" si="27"/>
        <v>0</v>
      </c>
      <c r="AE220" s="1">
        <f t="shared" si="30"/>
        <v>1</v>
      </c>
      <c r="AF220" s="1" t="b">
        <f t="shared" si="31"/>
        <v>0</v>
      </c>
      <c r="AG220" s="111">
        <v>3161</v>
      </c>
      <c r="AH220" s="26">
        <v>3</v>
      </c>
      <c r="AI220" s="34">
        <v>1</v>
      </c>
      <c r="AJ220" s="26">
        <v>24.4</v>
      </c>
      <c r="AK220" s="7">
        <v>0</v>
      </c>
      <c r="AL220" s="34" t="s">
        <v>18</v>
      </c>
      <c r="AM220" s="26">
        <v>8.4</v>
      </c>
      <c r="AN220" s="34">
        <v>0</v>
      </c>
      <c r="AO220" s="2" t="s">
        <v>18</v>
      </c>
      <c r="AP220" s="165" t="s">
        <v>18</v>
      </c>
    </row>
    <row r="221" spans="1:42" x14ac:dyDescent="0.2">
      <c r="A221" s="65">
        <v>244</v>
      </c>
      <c r="B221" s="208">
        <v>2020</v>
      </c>
      <c r="C221" s="5">
        <v>0</v>
      </c>
      <c r="D221" s="7">
        <v>0</v>
      </c>
      <c r="E221" s="1">
        <v>5</v>
      </c>
      <c r="F221" s="1">
        <v>21</v>
      </c>
      <c r="G221" s="7">
        <v>40</v>
      </c>
      <c r="H221" s="7">
        <v>0</v>
      </c>
      <c r="I221" s="2">
        <v>0</v>
      </c>
      <c r="J221" s="41">
        <f t="shared" si="28"/>
        <v>4</v>
      </c>
      <c r="K221" s="18">
        <v>1</v>
      </c>
      <c r="L221" s="11">
        <v>0</v>
      </c>
      <c r="M221" s="132">
        <f t="shared" si="29"/>
        <v>1</v>
      </c>
      <c r="N221" s="16">
        <v>1</v>
      </c>
      <c r="O221" s="7">
        <v>1</v>
      </c>
      <c r="P221" s="34">
        <v>1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34">
        <v>0</v>
      </c>
      <c r="X221" s="27">
        <v>4.13</v>
      </c>
      <c r="Y221" s="1">
        <v>6.79</v>
      </c>
      <c r="Z221" s="94">
        <v>2.4900000000000002</v>
      </c>
      <c r="AA221" s="1">
        <f t="shared" si="24"/>
        <v>1</v>
      </c>
      <c r="AB221" s="1">
        <f t="shared" si="25"/>
        <v>1</v>
      </c>
      <c r="AC221" s="5">
        <f t="shared" si="26"/>
        <v>0</v>
      </c>
      <c r="AD221" s="5">
        <f t="shared" si="27"/>
        <v>0</v>
      </c>
      <c r="AE221" s="1">
        <f t="shared" si="30"/>
        <v>2</v>
      </c>
      <c r="AF221" s="1" t="b">
        <f t="shared" si="31"/>
        <v>0</v>
      </c>
      <c r="AG221" s="111">
        <v>700</v>
      </c>
      <c r="AH221" s="26">
        <v>20</v>
      </c>
      <c r="AI221" s="34">
        <v>1</v>
      </c>
      <c r="AJ221" s="26">
        <v>331</v>
      </c>
      <c r="AK221" s="7">
        <v>1</v>
      </c>
      <c r="AL221" s="34">
        <v>1</v>
      </c>
      <c r="AM221" s="26">
        <v>19.5</v>
      </c>
      <c r="AN221" s="34">
        <v>1</v>
      </c>
      <c r="AO221" s="2">
        <v>1</v>
      </c>
      <c r="AP221" s="165">
        <v>1</v>
      </c>
    </row>
    <row r="222" spans="1:42" x14ac:dyDescent="0.2">
      <c r="A222" s="65">
        <v>245</v>
      </c>
      <c r="B222" s="208">
        <v>2020</v>
      </c>
      <c r="C222" s="5">
        <v>0</v>
      </c>
      <c r="D222" s="7">
        <v>0</v>
      </c>
      <c r="E222" s="1">
        <v>7</v>
      </c>
      <c r="F222" s="1">
        <v>18</v>
      </c>
      <c r="G222" s="7">
        <v>70</v>
      </c>
      <c r="H222" s="7">
        <v>1</v>
      </c>
      <c r="I222" s="2">
        <v>1</v>
      </c>
      <c r="J222" s="41">
        <f t="shared" si="28"/>
        <v>1</v>
      </c>
      <c r="K222" s="18">
        <v>0</v>
      </c>
      <c r="L222" s="11">
        <v>0</v>
      </c>
      <c r="M222" s="132">
        <f t="shared" si="29"/>
        <v>0</v>
      </c>
      <c r="N222" s="16">
        <v>1</v>
      </c>
      <c r="O222" s="7">
        <v>0</v>
      </c>
      <c r="P222" s="34">
        <v>0</v>
      </c>
      <c r="Q222" s="7">
        <v>0</v>
      </c>
      <c r="R222" s="7">
        <v>0</v>
      </c>
      <c r="S222" s="7">
        <v>0</v>
      </c>
      <c r="T222" s="7">
        <v>0</v>
      </c>
      <c r="U222" s="7">
        <v>1</v>
      </c>
      <c r="V222" s="7">
        <v>0</v>
      </c>
      <c r="W222" s="34">
        <v>0</v>
      </c>
      <c r="X222" s="27">
        <v>1.28</v>
      </c>
      <c r="Y222" s="1">
        <v>5.72</v>
      </c>
      <c r="Z222" s="94">
        <v>1.28</v>
      </c>
      <c r="AA222" s="1">
        <f t="shared" si="24"/>
        <v>0</v>
      </c>
      <c r="AB222" s="1">
        <f t="shared" si="25"/>
        <v>1</v>
      </c>
      <c r="AC222" s="5">
        <f t="shared" si="26"/>
        <v>0</v>
      </c>
      <c r="AD222" s="5">
        <f t="shared" si="27"/>
        <v>-1</v>
      </c>
      <c r="AE222" s="1">
        <f t="shared" si="30"/>
        <v>1</v>
      </c>
      <c r="AF222" s="1">
        <f t="shared" si="31"/>
        <v>1</v>
      </c>
      <c r="AG222" s="111">
        <v>335</v>
      </c>
      <c r="AH222" s="26">
        <v>254</v>
      </c>
      <c r="AI222" s="34">
        <v>0</v>
      </c>
      <c r="AJ222" s="26">
        <v>0.9</v>
      </c>
      <c r="AK222" s="7">
        <v>0</v>
      </c>
      <c r="AL222" s="34" t="s">
        <v>18</v>
      </c>
      <c r="AM222" s="26">
        <v>7.3</v>
      </c>
      <c r="AN222" s="34">
        <v>0</v>
      </c>
      <c r="AO222" s="2">
        <v>1</v>
      </c>
      <c r="AP222" s="165">
        <v>1</v>
      </c>
    </row>
    <row r="223" spans="1:42" x14ac:dyDescent="0.2">
      <c r="A223" s="65">
        <v>246</v>
      </c>
      <c r="B223" s="208">
        <v>2020</v>
      </c>
      <c r="C223" s="5">
        <v>0</v>
      </c>
      <c r="D223" s="7">
        <v>0</v>
      </c>
      <c r="E223" s="1">
        <v>1</v>
      </c>
      <c r="F223" s="1">
        <v>14</v>
      </c>
      <c r="G223" s="7">
        <v>50</v>
      </c>
      <c r="H223" s="7">
        <v>0</v>
      </c>
      <c r="I223" s="2">
        <v>2</v>
      </c>
      <c r="J223" s="41">
        <f t="shared" si="28"/>
        <v>1</v>
      </c>
      <c r="K223" s="18">
        <v>0</v>
      </c>
      <c r="L223" s="11">
        <v>0</v>
      </c>
      <c r="M223" s="132">
        <f t="shared" si="29"/>
        <v>0</v>
      </c>
      <c r="N223" s="16">
        <v>1</v>
      </c>
      <c r="O223" s="7">
        <v>0</v>
      </c>
      <c r="P223" s="34">
        <v>0</v>
      </c>
      <c r="Q223" s="7">
        <v>0</v>
      </c>
      <c r="R223" s="7">
        <v>1</v>
      </c>
      <c r="S223" s="7">
        <v>0</v>
      </c>
      <c r="T223" s="7">
        <v>0</v>
      </c>
      <c r="U223" s="7">
        <v>1</v>
      </c>
      <c r="V223" s="7">
        <v>0</v>
      </c>
      <c r="W223" s="34">
        <v>0</v>
      </c>
      <c r="X223" s="27">
        <v>1.28</v>
      </c>
      <c r="Y223" s="1">
        <v>1.4</v>
      </c>
      <c r="Z223" s="94">
        <v>1.21</v>
      </c>
      <c r="AA223" s="1">
        <f t="shared" si="24"/>
        <v>0</v>
      </c>
      <c r="AB223" s="1">
        <f t="shared" si="25"/>
        <v>0</v>
      </c>
      <c r="AC223" s="5">
        <f t="shared" si="26"/>
        <v>0</v>
      </c>
      <c r="AD223" s="5">
        <f t="shared" si="27"/>
        <v>0</v>
      </c>
      <c r="AE223" s="1">
        <f t="shared" si="30"/>
        <v>2</v>
      </c>
      <c r="AF223" s="1">
        <f t="shared" si="31"/>
        <v>0</v>
      </c>
      <c r="AG223" s="111">
        <v>316</v>
      </c>
      <c r="AH223" s="26">
        <v>677</v>
      </c>
      <c r="AI223" s="34">
        <v>0</v>
      </c>
      <c r="AJ223" s="26">
        <v>47.9</v>
      </c>
      <c r="AK223" s="7">
        <v>0</v>
      </c>
      <c r="AL223" s="34">
        <v>0</v>
      </c>
      <c r="AM223" s="26">
        <v>9.9</v>
      </c>
      <c r="AN223" s="34">
        <v>0</v>
      </c>
      <c r="AO223" s="2">
        <v>1</v>
      </c>
      <c r="AP223" s="165">
        <v>0</v>
      </c>
    </row>
    <row r="224" spans="1:42" x14ac:dyDescent="0.2">
      <c r="A224" s="65">
        <v>247</v>
      </c>
      <c r="B224" s="208">
        <v>2020</v>
      </c>
      <c r="C224" s="5">
        <v>0</v>
      </c>
      <c r="D224" s="7">
        <v>0</v>
      </c>
      <c r="E224" s="1">
        <v>8</v>
      </c>
      <c r="F224" s="1">
        <v>16</v>
      </c>
      <c r="G224" s="7">
        <v>77</v>
      </c>
      <c r="H224" s="7">
        <v>1</v>
      </c>
      <c r="I224" s="2">
        <v>1</v>
      </c>
      <c r="J224" s="41">
        <f t="shared" si="28"/>
        <v>2</v>
      </c>
      <c r="K224" s="18">
        <v>0</v>
      </c>
      <c r="L224" s="11">
        <v>0</v>
      </c>
      <c r="M224" s="132">
        <f t="shared" si="29"/>
        <v>1</v>
      </c>
      <c r="N224" s="16">
        <v>1</v>
      </c>
      <c r="O224" s="7">
        <v>1</v>
      </c>
      <c r="P224" s="34">
        <v>0</v>
      </c>
      <c r="Q224" s="7">
        <v>0</v>
      </c>
      <c r="R224" s="7">
        <v>0</v>
      </c>
      <c r="S224" s="7">
        <v>0</v>
      </c>
      <c r="T224" s="7">
        <v>0</v>
      </c>
      <c r="U224" s="7">
        <v>1</v>
      </c>
      <c r="V224" s="7">
        <v>0</v>
      </c>
      <c r="W224" s="34">
        <v>0</v>
      </c>
      <c r="X224" s="27">
        <v>7.13</v>
      </c>
      <c r="Y224" s="1">
        <v>9.32</v>
      </c>
      <c r="Z224" s="94">
        <v>2.72</v>
      </c>
      <c r="AA224" s="1">
        <f t="shared" si="24"/>
        <v>1</v>
      </c>
      <c r="AB224" s="1">
        <f t="shared" si="25"/>
        <v>1</v>
      </c>
      <c r="AC224" s="5">
        <f t="shared" si="26"/>
        <v>0</v>
      </c>
      <c r="AD224" s="5">
        <f t="shared" si="27"/>
        <v>0</v>
      </c>
      <c r="AE224" s="1">
        <f t="shared" si="30"/>
        <v>2</v>
      </c>
      <c r="AF224" s="1" t="b">
        <f t="shared" si="31"/>
        <v>0</v>
      </c>
      <c r="AG224" s="111">
        <v>432</v>
      </c>
      <c r="AH224" s="26">
        <v>676</v>
      </c>
      <c r="AI224" s="34">
        <v>0</v>
      </c>
      <c r="AJ224" s="26">
        <v>80.5</v>
      </c>
      <c r="AK224" s="7">
        <v>0</v>
      </c>
      <c r="AL224" s="34" t="s">
        <v>18</v>
      </c>
      <c r="AM224" s="26">
        <v>20.6</v>
      </c>
      <c r="AN224" s="34">
        <v>1</v>
      </c>
      <c r="AO224" s="2" t="s">
        <v>18</v>
      </c>
      <c r="AP224" s="165" t="s">
        <v>18</v>
      </c>
    </row>
    <row r="225" spans="1:42" x14ac:dyDescent="0.2">
      <c r="A225" s="65">
        <v>248</v>
      </c>
      <c r="B225" s="208">
        <v>2020</v>
      </c>
      <c r="C225" s="5">
        <v>0</v>
      </c>
      <c r="D225" s="7">
        <v>0</v>
      </c>
      <c r="E225" s="1">
        <v>1</v>
      </c>
      <c r="F225" s="1">
        <v>5</v>
      </c>
      <c r="G225" s="7">
        <v>59</v>
      </c>
      <c r="H225" s="7">
        <v>1</v>
      </c>
      <c r="I225" s="2">
        <v>1</v>
      </c>
      <c r="J225" s="41">
        <f t="shared" si="28"/>
        <v>1</v>
      </c>
      <c r="K225" s="18">
        <v>0</v>
      </c>
      <c r="L225" s="11">
        <v>0</v>
      </c>
      <c r="M225" s="132">
        <f t="shared" si="29"/>
        <v>1</v>
      </c>
      <c r="N225" s="16">
        <v>0</v>
      </c>
      <c r="O225" s="7">
        <v>0</v>
      </c>
      <c r="P225" s="34">
        <v>0</v>
      </c>
      <c r="Q225" s="7">
        <v>0</v>
      </c>
      <c r="R225" s="7">
        <v>0</v>
      </c>
      <c r="S225" s="7">
        <v>1</v>
      </c>
      <c r="T225" s="7">
        <v>0</v>
      </c>
      <c r="U225" s="7">
        <v>0</v>
      </c>
      <c r="V225" s="7">
        <v>0</v>
      </c>
      <c r="W225" s="34">
        <v>0</v>
      </c>
      <c r="X225" s="27">
        <v>1.33</v>
      </c>
      <c r="Y225" s="1">
        <v>1.33</v>
      </c>
      <c r="Z225" s="94">
        <v>0.7</v>
      </c>
      <c r="AA225" s="1">
        <f t="shared" si="24"/>
        <v>1</v>
      </c>
      <c r="AB225" s="1">
        <f t="shared" si="25"/>
        <v>0</v>
      </c>
      <c r="AC225" s="5">
        <f t="shared" si="26"/>
        <v>0</v>
      </c>
      <c r="AD225" s="5">
        <f t="shared" si="27"/>
        <v>1</v>
      </c>
      <c r="AE225" s="1">
        <f t="shared" si="30"/>
        <v>1</v>
      </c>
      <c r="AF225" s="1" t="b">
        <f t="shared" si="31"/>
        <v>0</v>
      </c>
      <c r="AG225" s="111">
        <v>193</v>
      </c>
      <c r="AH225" s="26">
        <v>3.37</v>
      </c>
      <c r="AI225" s="34">
        <v>1</v>
      </c>
      <c r="AJ225" s="26">
        <v>0</v>
      </c>
      <c r="AK225" s="7">
        <v>0</v>
      </c>
      <c r="AL225" s="34">
        <v>0</v>
      </c>
      <c r="AM225" s="26">
        <v>8.6</v>
      </c>
      <c r="AN225" s="34">
        <v>0</v>
      </c>
      <c r="AO225" s="2">
        <v>1</v>
      </c>
      <c r="AP225" s="165">
        <v>0</v>
      </c>
    </row>
    <row r="226" spans="1:42" x14ac:dyDescent="0.2">
      <c r="A226" s="65">
        <v>249</v>
      </c>
      <c r="B226" s="208">
        <v>2020</v>
      </c>
      <c r="C226" s="5">
        <v>0</v>
      </c>
      <c r="D226" s="7">
        <v>0</v>
      </c>
      <c r="E226" s="1">
        <v>2</v>
      </c>
      <c r="F226" s="1">
        <v>7</v>
      </c>
      <c r="G226" s="7">
        <v>68</v>
      </c>
      <c r="H226" s="7">
        <v>1</v>
      </c>
      <c r="I226" s="2">
        <v>1</v>
      </c>
      <c r="J226" s="41">
        <f t="shared" si="28"/>
        <v>2</v>
      </c>
      <c r="K226" s="18">
        <v>1</v>
      </c>
      <c r="L226" s="11">
        <v>0</v>
      </c>
      <c r="M226" s="132">
        <f t="shared" si="29"/>
        <v>0</v>
      </c>
      <c r="N226" s="16">
        <v>0</v>
      </c>
      <c r="O226" s="7">
        <v>0</v>
      </c>
      <c r="P226" s="34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34">
        <v>0</v>
      </c>
      <c r="X226" s="27">
        <v>0.8</v>
      </c>
      <c r="Y226" s="1">
        <v>0.8</v>
      </c>
      <c r="Z226" s="94">
        <v>0.61</v>
      </c>
      <c r="AA226" s="1">
        <f t="shared" si="24"/>
        <v>0</v>
      </c>
      <c r="AB226" s="1">
        <f t="shared" si="25"/>
        <v>0</v>
      </c>
      <c r="AC226" s="5">
        <f t="shared" si="26"/>
        <v>0</v>
      </c>
      <c r="AD226" s="5">
        <f t="shared" si="27"/>
        <v>0</v>
      </c>
      <c r="AE226" s="1">
        <f t="shared" si="30"/>
        <v>2</v>
      </c>
      <c r="AF226" s="1">
        <f t="shared" si="31"/>
        <v>0</v>
      </c>
      <c r="AG226" s="111">
        <v>289</v>
      </c>
      <c r="AH226" s="26">
        <v>107</v>
      </c>
      <c r="AI226" s="34">
        <v>1</v>
      </c>
      <c r="AJ226" s="26">
        <v>68.900000000000006</v>
      </c>
      <c r="AK226" s="7">
        <v>0</v>
      </c>
      <c r="AL226" s="34">
        <v>0</v>
      </c>
      <c r="AM226" s="26">
        <v>2.7</v>
      </c>
      <c r="AN226" s="34">
        <v>0</v>
      </c>
      <c r="AO226" s="2">
        <v>1</v>
      </c>
      <c r="AP226" s="165">
        <v>1</v>
      </c>
    </row>
    <row r="227" spans="1:42" x14ac:dyDescent="0.2">
      <c r="A227" s="65">
        <v>250</v>
      </c>
      <c r="B227" s="208">
        <v>2020</v>
      </c>
      <c r="C227" s="5">
        <v>0</v>
      </c>
      <c r="D227" s="7">
        <v>0</v>
      </c>
      <c r="E227" s="1">
        <v>7</v>
      </c>
      <c r="F227" s="1">
        <v>5</v>
      </c>
      <c r="G227" s="7">
        <v>27</v>
      </c>
      <c r="H227" s="7">
        <v>0</v>
      </c>
      <c r="I227" s="2">
        <v>1</v>
      </c>
      <c r="J227" s="41">
        <f t="shared" si="28"/>
        <v>1</v>
      </c>
      <c r="K227" s="18">
        <v>0</v>
      </c>
      <c r="L227" s="11">
        <v>0</v>
      </c>
      <c r="M227" s="132">
        <f t="shared" si="29"/>
        <v>1</v>
      </c>
      <c r="N227" s="16">
        <v>0</v>
      </c>
      <c r="O227" s="7">
        <v>0</v>
      </c>
      <c r="P227" s="34">
        <v>0</v>
      </c>
      <c r="Q227" s="7">
        <v>1</v>
      </c>
      <c r="R227" s="7">
        <v>0</v>
      </c>
      <c r="S227" s="7">
        <v>0</v>
      </c>
      <c r="T227" s="7">
        <v>0</v>
      </c>
      <c r="U227" s="7">
        <v>1</v>
      </c>
      <c r="V227" s="7">
        <v>0</v>
      </c>
      <c r="W227" s="34">
        <v>0</v>
      </c>
      <c r="X227" s="27">
        <v>1.52</v>
      </c>
      <c r="Y227" s="1">
        <v>1.52</v>
      </c>
      <c r="Z227" s="94">
        <v>1.29</v>
      </c>
      <c r="AA227" s="1">
        <f t="shared" si="24"/>
        <v>0</v>
      </c>
      <c r="AB227" s="1">
        <f t="shared" si="25"/>
        <v>0</v>
      </c>
      <c r="AC227" s="5">
        <f t="shared" si="26"/>
        <v>1</v>
      </c>
      <c r="AD227" s="5">
        <f t="shared" si="27"/>
        <v>1</v>
      </c>
      <c r="AE227" s="131">
        <f t="shared" si="30"/>
        <v>0</v>
      </c>
      <c r="AF227" s="1" t="b">
        <f t="shared" si="31"/>
        <v>0</v>
      </c>
      <c r="AG227" s="111">
        <v>258</v>
      </c>
      <c r="AH227" s="26">
        <v>271</v>
      </c>
      <c r="AI227" s="34">
        <v>0</v>
      </c>
      <c r="AJ227" s="26">
        <v>0.8</v>
      </c>
      <c r="AK227" s="7">
        <v>0</v>
      </c>
      <c r="AL227" s="34" t="s">
        <v>18</v>
      </c>
      <c r="AM227" s="26">
        <v>11.7</v>
      </c>
      <c r="AN227" s="34">
        <v>1</v>
      </c>
      <c r="AO227" s="2">
        <v>1</v>
      </c>
      <c r="AP227" s="165">
        <v>1</v>
      </c>
    </row>
    <row r="228" spans="1:42" x14ac:dyDescent="0.2">
      <c r="A228" s="65">
        <v>251</v>
      </c>
      <c r="B228" s="208">
        <v>2020</v>
      </c>
      <c r="C228" s="5">
        <v>0</v>
      </c>
      <c r="D228" s="7">
        <v>0</v>
      </c>
      <c r="E228" s="1">
        <v>7</v>
      </c>
      <c r="F228" s="1">
        <v>17</v>
      </c>
      <c r="G228" s="7">
        <v>43</v>
      </c>
      <c r="H228" s="7">
        <v>0</v>
      </c>
      <c r="I228" s="2">
        <v>0</v>
      </c>
      <c r="J228" s="41">
        <f t="shared" si="28"/>
        <v>1</v>
      </c>
      <c r="K228" s="18">
        <v>0</v>
      </c>
      <c r="L228" s="11">
        <v>0</v>
      </c>
      <c r="M228" s="132">
        <f t="shared" si="29"/>
        <v>1</v>
      </c>
      <c r="N228" s="16">
        <v>0</v>
      </c>
      <c r="O228" s="7">
        <v>0</v>
      </c>
      <c r="P228" s="34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34">
        <v>0</v>
      </c>
      <c r="X228" s="27">
        <v>2.16</v>
      </c>
      <c r="Y228" s="1">
        <v>2.25</v>
      </c>
      <c r="Z228" s="94">
        <v>1.24</v>
      </c>
      <c r="AA228" s="1">
        <f t="shared" si="24"/>
        <v>1</v>
      </c>
      <c r="AB228" s="1">
        <f t="shared" si="25"/>
        <v>0</v>
      </c>
      <c r="AC228" s="5">
        <f t="shared" si="26"/>
        <v>0</v>
      </c>
      <c r="AD228" s="5">
        <f t="shared" si="27"/>
        <v>1</v>
      </c>
      <c r="AE228" s="1">
        <f t="shared" si="30"/>
        <v>1</v>
      </c>
      <c r="AF228" s="1" t="b">
        <f t="shared" si="31"/>
        <v>0</v>
      </c>
      <c r="AG228" s="111">
        <v>297</v>
      </c>
      <c r="AH228" s="26">
        <v>411</v>
      </c>
      <c r="AI228" s="34">
        <v>0</v>
      </c>
      <c r="AJ228" s="26">
        <v>48.4</v>
      </c>
      <c r="AK228" s="7">
        <v>0</v>
      </c>
      <c r="AL228" s="34">
        <v>0</v>
      </c>
      <c r="AM228" s="26">
        <v>11.8</v>
      </c>
      <c r="AN228" s="34">
        <v>1</v>
      </c>
      <c r="AO228" s="2">
        <v>1</v>
      </c>
      <c r="AP228" s="165">
        <v>1</v>
      </c>
    </row>
    <row r="229" spans="1:42" x14ac:dyDescent="0.2">
      <c r="A229" s="65">
        <v>252</v>
      </c>
      <c r="B229" s="208">
        <v>2020</v>
      </c>
      <c r="C229" s="5">
        <v>0</v>
      </c>
      <c r="D229" s="7">
        <v>0</v>
      </c>
      <c r="E229" s="1">
        <v>8</v>
      </c>
      <c r="F229" s="1">
        <v>12</v>
      </c>
      <c r="G229" s="7">
        <v>61</v>
      </c>
      <c r="H229" s="7">
        <v>1</v>
      </c>
      <c r="I229" s="2">
        <v>9</v>
      </c>
      <c r="J229" s="41">
        <f t="shared" si="28"/>
        <v>2</v>
      </c>
      <c r="K229" s="18">
        <v>0</v>
      </c>
      <c r="L229" s="11">
        <v>0</v>
      </c>
      <c r="M229" s="132">
        <f t="shared" si="29"/>
        <v>1</v>
      </c>
      <c r="N229" s="16">
        <v>1</v>
      </c>
      <c r="O229" s="7">
        <v>0</v>
      </c>
      <c r="P229" s="34">
        <v>0</v>
      </c>
      <c r="Q229" s="7">
        <v>0</v>
      </c>
      <c r="R229" s="7">
        <v>0</v>
      </c>
      <c r="S229" s="7">
        <v>0</v>
      </c>
      <c r="T229" s="7">
        <v>0</v>
      </c>
      <c r="U229" s="7">
        <v>1</v>
      </c>
      <c r="V229" s="7">
        <v>0</v>
      </c>
      <c r="W229" s="34">
        <v>0</v>
      </c>
      <c r="X229" s="27">
        <v>2.2200000000000002</v>
      </c>
      <c r="Y229" s="1">
        <v>2.2200000000000002</v>
      </c>
      <c r="Z229" s="94">
        <v>0.51</v>
      </c>
      <c r="AA229" s="1">
        <f t="shared" si="24"/>
        <v>1</v>
      </c>
      <c r="AB229" s="1">
        <f t="shared" si="25"/>
        <v>0</v>
      </c>
      <c r="AC229" s="5">
        <f t="shared" si="26"/>
        <v>0</v>
      </c>
      <c r="AD229" s="5">
        <f t="shared" si="27"/>
        <v>1</v>
      </c>
      <c r="AE229" s="1">
        <f t="shared" si="30"/>
        <v>1</v>
      </c>
      <c r="AF229" s="1" t="b">
        <f t="shared" si="31"/>
        <v>0</v>
      </c>
      <c r="AG229" s="111">
        <v>435</v>
      </c>
      <c r="AH229" s="26">
        <v>192</v>
      </c>
      <c r="AI229" s="34">
        <v>0</v>
      </c>
      <c r="AJ229" s="26">
        <v>41.4</v>
      </c>
      <c r="AK229" s="7">
        <v>0</v>
      </c>
      <c r="AL229" s="34" t="s">
        <v>18</v>
      </c>
      <c r="AM229" s="26">
        <v>4.5999999999999996</v>
      </c>
      <c r="AN229" s="34">
        <v>0</v>
      </c>
      <c r="AO229" s="2">
        <v>1</v>
      </c>
      <c r="AP229" s="165">
        <v>1</v>
      </c>
    </row>
    <row r="230" spans="1:42" x14ac:dyDescent="0.2">
      <c r="A230" s="65">
        <v>253</v>
      </c>
      <c r="B230" s="208">
        <v>2020</v>
      </c>
      <c r="C230" s="5">
        <v>0</v>
      </c>
      <c r="D230" s="7">
        <v>0</v>
      </c>
      <c r="E230" s="1">
        <v>1</v>
      </c>
      <c r="F230" s="1">
        <v>11</v>
      </c>
      <c r="G230" s="7">
        <v>79</v>
      </c>
      <c r="H230" s="7">
        <v>1</v>
      </c>
      <c r="I230" s="2">
        <v>1</v>
      </c>
      <c r="J230" s="41">
        <f t="shared" si="28"/>
        <v>1</v>
      </c>
      <c r="K230" s="18">
        <v>0</v>
      </c>
      <c r="L230" s="11">
        <v>0</v>
      </c>
      <c r="M230" s="132">
        <f t="shared" si="29"/>
        <v>1</v>
      </c>
      <c r="N230" s="16">
        <v>0</v>
      </c>
      <c r="O230" s="7">
        <v>0</v>
      </c>
      <c r="P230" s="34">
        <v>0</v>
      </c>
      <c r="Q230" s="7">
        <v>0</v>
      </c>
      <c r="R230" s="7">
        <v>0</v>
      </c>
      <c r="S230" s="7">
        <v>0</v>
      </c>
      <c r="T230" s="7">
        <v>1</v>
      </c>
      <c r="U230" s="7">
        <v>1</v>
      </c>
      <c r="V230" s="7">
        <v>0</v>
      </c>
      <c r="W230" s="34">
        <v>0</v>
      </c>
      <c r="X230" s="27">
        <v>2.71</v>
      </c>
      <c r="Y230" s="1">
        <v>2.71</v>
      </c>
      <c r="Z230" s="94">
        <v>1.75</v>
      </c>
      <c r="AA230" s="1">
        <f t="shared" si="24"/>
        <v>1</v>
      </c>
      <c r="AB230" s="1">
        <f t="shared" si="25"/>
        <v>0</v>
      </c>
      <c r="AC230" s="5">
        <f t="shared" si="26"/>
        <v>0</v>
      </c>
      <c r="AD230" s="5">
        <f t="shared" si="27"/>
        <v>1</v>
      </c>
      <c r="AE230" s="1">
        <f t="shared" si="30"/>
        <v>1</v>
      </c>
      <c r="AF230" s="1" t="b">
        <f t="shared" si="31"/>
        <v>0</v>
      </c>
      <c r="AG230" s="111">
        <v>264</v>
      </c>
      <c r="AH230" s="26">
        <v>188</v>
      </c>
      <c r="AI230" s="34">
        <v>0</v>
      </c>
      <c r="AJ230" s="26">
        <v>71.099999999999994</v>
      </c>
      <c r="AK230" s="7">
        <v>0</v>
      </c>
      <c r="AL230" s="34" t="s">
        <v>18</v>
      </c>
      <c r="AM230" s="26">
        <v>5.7</v>
      </c>
      <c r="AN230" s="34">
        <v>0</v>
      </c>
      <c r="AO230" s="2">
        <v>1</v>
      </c>
      <c r="AP230" s="165">
        <v>0</v>
      </c>
    </row>
    <row r="231" spans="1:42" x14ac:dyDescent="0.2">
      <c r="A231" s="65">
        <v>254</v>
      </c>
      <c r="B231" s="208">
        <v>2020</v>
      </c>
      <c r="C231" s="5">
        <v>0</v>
      </c>
      <c r="D231" s="7">
        <v>0</v>
      </c>
      <c r="E231" s="1">
        <v>8</v>
      </c>
      <c r="F231" s="1">
        <v>9</v>
      </c>
      <c r="G231" s="7">
        <v>85</v>
      </c>
      <c r="H231" s="7">
        <v>1</v>
      </c>
      <c r="I231" s="2">
        <v>9</v>
      </c>
      <c r="J231" s="41">
        <f t="shared" si="28"/>
        <v>1</v>
      </c>
      <c r="K231" s="18">
        <v>0</v>
      </c>
      <c r="L231" s="11">
        <v>0</v>
      </c>
      <c r="M231" s="132">
        <f t="shared" si="29"/>
        <v>1</v>
      </c>
      <c r="N231" s="16">
        <v>0</v>
      </c>
      <c r="O231" s="7">
        <v>0</v>
      </c>
      <c r="P231" s="34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34">
        <v>0</v>
      </c>
      <c r="X231" s="27">
        <v>5.57</v>
      </c>
      <c r="Y231" s="1">
        <v>5.92</v>
      </c>
      <c r="Z231" s="94">
        <v>1.76</v>
      </c>
      <c r="AA231" s="1">
        <f t="shared" si="24"/>
        <v>1</v>
      </c>
      <c r="AB231" s="1">
        <f t="shared" si="25"/>
        <v>1</v>
      </c>
      <c r="AC231" s="5">
        <f t="shared" si="26"/>
        <v>0</v>
      </c>
      <c r="AD231" s="5">
        <f t="shared" si="27"/>
        <v>0</v>
      </c>
      <c r="AE231" s="1">
        <f t="shared" si="30"/>
        <v>2</v>
      </c>
      <c r="AF231" s="1" t="b">
        <f t="shared" si="31"/>
        <v>0</v>
      </c>
      <c r="AG231" s="111">
        <v>282</v>
      </c>
      <c r="AH231" s="26">
        <v>428</v>
      </c>
      <c r="AI231" s="34">
        <v>0</v>
      </c>
      <c r="AJ231" s="26">
        <v>110.5</v>
      </c>
      <c r="AK231" s="7">
        <v>1</v>
      </c>
      <c r="AL231" s="34">
        <v>0</v>
      </c>
      <c r="AM231" s="26">
        <v>15.7</v>
      </c>
      <c r="AN231" s="34">
        <v>1</v>
      </c>
      <c r="AO231" s="2">
        <v>1</v>
      </c>
      <c r="AP231" s="165">
        <v>1</v>
      </c>
    </row>
    <row r="232" spans="1:42" x14ac:dyDescent="0.2">
      <c r="A232" s="65">
        <v>255</v>
      </c>
      <c r="B232" s="208">
        <v>2020</v>
      </c>
      <c r="C232" s="5">
        <v>0</v>
      </c>
      <c r="D232" s="7">
        <v>0</v>
      </c>
      <c r="E232" s="1">
        <v>2</v>
      </c>
      <c r="F232" s="1">
        <v>27</v>
      </c>
      <c r="G232" s="7">
        <v>72</v>
      </c>
      <c r="H232" s="7">
        <v>0</v>
      </c>
      <c r="I232" s="2">
        <v>1</v>
      </c>
      <c r="J232" s="41">
        <f t="shared" si="28"/>
        <v>1</v>
      </c>
      <c r="K232" s="18">
        <v>0</v>
      </c>
      <c r="L232" s="11">
        <v>0</v>
      </c>
      <c r="M232" s="132">
        <f t="shared" si="29"/>
        <v>1</v>
      </c>
      <c r="N232" s="16">
        <v>0</v>
      </c>
      <c r="O232" s="7">
        <v>0</v>
      </c>
      <c r="P232" s="34">
        <v>0</v>
      </c>
      <c r="Q232" s="7">
        <v>1</v>
      </c>
      <c r="R232" s="7">
        <v>0</v>
      </c>
      <c r="S232" s="7">
        <v>0</v>
      </c>
      <c r="T232" s="7">
        <v>0</v>
      </c>
      <c r="U232" s="7">
        <v>1</v>
      </c>
      <c r="V232" s="7">
        <v>0</v>
      </c>
      <c r="W232" s="34">
        <v>0</v>
      </c>
      <c r="X232" s="27">
        <v>6.19</v>
      </c>
      <c r="Y232" s="1">
        <v>6.19</v>
      </c>
      <c r="Z232" s="94">
        <v>3.4</v>
      </c>
      <c r="AA232" s="1">
        <f t="shared" si="24"/>
        <v>1</v>
      </c>
      <c r="AB232" s="1">
        <f t="shared" si="25"/>
        <v>0</v>
      </c>
      <c r="AC232" s="5">
        <f t="shared" si="26"/>
        <v>0</v>
      </c>
      <c r="AD232" s="5">
        <f t="shared" si="27"/>
        <v>1</v>
      </c>
      <c r="AE232" s="1">
        <f t="shared" si="30"/>
        <v>1</v>
      </c>
      <c r="AF232" s="1" t="b">
        <f t="shared" si="31"/>
        <v>0</v>
      </c>
      <c r="AG232" s="111">
        <v>234</v>
      </c>
      <c r="AH232" s="26">
        <v>149</v>
      </c>
      <c r="AI232" s="34">
        <v>1</v>
      </c>
      <c r="AJ232" s="26">
        <v>199.7</v>
      </c>
      <c r="AK232" s="7">
        <v>1</v>
      </c>
      <c r="AL232" s="34">
        <v>1</v>
      </c>
      <c r="AM232" s="26">
        <v>7.7</v>
      </c>
      <c r="AN232" s="34">
        <v>0</v>
      </c>
      <c r="AO232" s="2">
        <v>1</v>
      </c>
      <c r="AP232" s="165">
        <v>1</v>
      </c>
    </row>
    <row r="233" spans="1:42" x14ac:dyDescent="0.2">
      <c r="A233" s="65">
        <v>256</v>
      </c>
      <c r="B233" s="208">
        <v>2020</v>
      </c>
      <c r="C233" s="5">
        <v>0</v>
      </c>
      <c r="D233" s="7">
        <v>0</v>
      </c>
      <c r="E233" s="1">
        <v>2</v>
      </c>
      <c r="F233" s="1">
        <v>19</v>
      </c>
      <c r="G233" s="7">
        <v>34</v>
      </c>
      <c r="H233" s="7">
        <v>1</v>
      </c>
      <c r="I233" s="2">
        <v>1</v>
      </c>
      <c r="J233" s="41">
        <f t="shared" si="28"/>
        <v>3</v>
      </c>
      <c r="K233" s="18">
        <v>1</v>
      </c>
      <c r="L233" s="11">
        <v>0</v>
      </c>
      <c r="M233" s="132">
        <f t="shared" si="29"/>
        <v>0</v>
      </c>
      <c r="N233" s="16">
        <v>1</v>
      </c>
      <c r="O233" s="7">
        <v>0</v>
      </c>
      <c r="P233" s="34">
        <v>0</v>
      </c>
      <c r="Q233" s="7">
        <v>1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34">
        <v>0</v>
      </c>
      <c r="X233" s="27">
        <v>0.84</v>
      </c>
      <c r="Y233" s="1">
        <v>0.84</v>
      </c>
      <c r="Z233" s="94">
        <v>0.49</v>
      </c>
      <c r="AA233" s="1">
        <f t="shared" si="24"/>
        <v>1</v>
      </c>
      <c r="AB233" s="1">
        <f t="shared" si="25"/>
        <v>0</v>
      </c>
      <c r="AC233" s="5">
        <f t="shared" si="26"/>
        <v>-1</v>
      </c>
      <c r="AD233" s="5">
        <f t="shared" si="27"/>
        <v>0</v>
      </c>
      <c r="AE233" s="1">
        <f t="shared" si="30"/>
        <v>1</v>
      </c>
      <c r="AF233" s="1">
        <f t="shared" si="31"/>
        <v>1</v>
      </c>
      <c r="AG233" s="111">
        <v>1096</v>
      </c>
      <c r="AH233" s="26">
        <v>118</v>
      </c>
      <c r="AI233" s="34">
        <v>1</v>
      </c>
      <c r="AJ233" s="26">
        <v>133.9</v>
      </c>
      <c r="AK233" s="7">
        <v>1</v>
      </c>
      <c r="AL233" s="34">
        <v>0</v>
      </c>
      <c r="AM233" s="26">
        <v>8.8000000000000007</v>
      </c>
      <c r="AN233" s="34">
        <v>0</v>
      </c>
      <c r="AO233" s="2">
        <v>1</v>
      </c>
      <c r="AP233" s="165">
        <v>1</v>
      </c>
    </row>
    <row r="234" spans="1:42" x14ac:dyDescent="0.2">
      <c r="A234" s="65">
        <v>257</v>
      </c>
      <c r="B234" s="208">
        <v>2020</v>
      </c>
      <c r="C234" s="5">
        <v>0</v>
      </c>
      <c r="D234" s="7">
        <v>0</v>
      </c>
      <c r="E234" s="1">
        <v>8</v>
      </c>
      <c r="F234" s="1">
        <v>7</v>
      </c>
      <c r="G234" s="7">
        <v>71</v>
      </c>
      <c r="H234" s="7">
        <v>1</v>
      </c>
      <c r="I234" s="2">
        <v>1</v>
      </c>
      <c r="J234" s="41">
        <f t="shared" si="28"/>
        <v>1</v>
      </c>
      <c r="K234" s="18">
        <v>0</v>
      </c>
      <c r="L234" s="11">
        <v>0</v>
      </c>
      <c r="M234" s="132">
        <f t="shared" si="29"/>
        <v>0</v>
      </c>
      <c r="N234" s="16">
        <v>1</v>
      </c>
      <c r="O234" s="7">
        <v>0</v>
      </c>
      <c r="P234" s="34">
        <v>0</v>
      </c>
      <c r="Q234" s="7">
        <v>0</v>
      </c>
      <c r="R234" s="7">
        <v>0</v>
      </c>
      <c r="S234" s="7">
        <v>0</v>
      </c>
      <c r="T234" s="7">
        <v>0</v>
      </c>
      <c r="U234" s="7">
        <v>1</v>
      </c>
      <c r="V234" s="7">
        <v>0</v>
      </c>
      <c r="W234" s="34">
        <v>0</v>
      </c>
      <c r="X234" s="27">
        <v>0.87</v>
      </c>
      <c r="Y234" s="1">
        <v>0.95</v>
      </c>
      <c r="Z234" s="94">
        <v>0.67</v>
      </c>
      <c r="AA234" s="1">
        <f t="shared" si="24"/>
        <v>0</v>
      </c>
      <c r="AB234" s="1">
        <f t="shared" si="25"/>
        <v>0</v>
      </c>
      <c r="AC234" s="5">
        <f t="shared" si="26"/>
        <v>0</v>
      </c>
      <c r="AD234" s="5">
        <f t="shared" si="27"/>
        <v>0</v>
      </c>
      <c r="AE234" s="1">
        <f t="shared" si="30"/>
        <v>2</v>
      </c>
      <c r="AF234" s="1">
        <f t="shared" si="31"/>
        <v>0</v>
      </c>
      <c r="AG234" s="111">
        <v>386</v>
      </c>
      <c r="AH234" s="26">
        <v>295</v>
      </c>
      <c r="AI234" s="34">
        <v>0</v>
      </c>
      <c r="AJ234" s="26"/>
      <c r="AK234" s="7" t="s">
        <v>18</v>
      </c>
      <c r="AL234" s="34" t="s">
        <v>18</v>
      </c>
      <c r="AM234" s="26">
        <v>7.5</v>
      </c>
      <c r="AN234" s="34">
        <v>0</v>
      </c>
      <c r="AO234" s="2">
        <v>1</v>
      </c>
      <c r="AP234" s="165">
        <v>1</v>
      </c>
    </row>
    <row r="235" spans="1:42" x14ac:dyDescent="0.2">
      <c r="A235" s="65">
        <v>258</v>
      </c>
      <c r="B235" s="208">
        <v>2020</v>
      </c>
      <c r="C235" s="5">
        <v>0</v>
      </c>
      <c r="D235" s="7">
        <v>0</v>
      </c>
      <c r="E235" s="1">
        <v>8</v>
      </c>
      <c r="F235" s="1">
        <v>7</v>
      </c>
      <c r="G235" s="7">
        <v>23</v>
      </c>
      <c r="H235" s="7">
        <v>0</v>
      </c>
      <c r="I235" s="2">
        <v>1</v>
      </c>
      <c r="J235" s="41">
        <f t="shared" si="28"/>
        <v>1</v>
      </c>
      <c r="K235" s="18">
        <v>0</v>
      </c>
      <c r="L235" s="11">
        <v>0</v>
      </c>
      <c r="M235" s="132">
        <f t="shared" si="29"/>
        <v>1</v>
      </c>
      <c r="N235" s="16">
        <v>0</v>
      </c>
      <c r="O235" s="7">
        <v>0</v>
      </c>
      <c r="P235" s="34">
        <v>0</v>
      </c>
      <c r="Q235" s="7">
        <v>0</v>
      </c>
      <c r="R235" s="7">
        <v>0</v>
      </c>
      <c r="S235" s="7">
        <v>1</v>
      </c>
      <c r="T235" s="7">
        <v>0</v>
      </c>
      <c r="U235" s="7">
        <v>0</v>
      </c>
      <c r="V235" s="7">
        <v>0</v>
      </c>
      <c r="W235" s="34">
        <v>0</v>
      </c>
      <c r="X235" s="27">
        <v>2.27</v>
      </c>
      <c r="Y235" s="1">
        <v>2.33</v>
      </c>
      <c r="Z235" s="94">
        <v>1.78</v>
      </c>
      <c r="AA235" s="1">
        <f t="shared" si="24"/>
        <v>1</v>
      </c>
      <c r="AB235" s="1">
        <f t="shared" si="25"/>
        <v>0</v>
      </c>
      <c r="AC235" s="5">
        <f t="shared" si="26"/>
        <v>0</v>
      </c>
      <c r="AD235" s="5">
        <f t="shared" si="27"/>
        <v>1</v>
      </c>
      <c r="AE235" s="1">
        <f t="shared" si="30"/>
        <v>1</v>
      </c>
      <c r="AF235" s="1" t="b">
        <f t="shared" si="31"/>
        <v>0</v>
      </c>
      <c r="AG235" s="111">
        <v>248</v>
      </c>
      <c r="AH235" s="26">
        <v>156</v>
      </c>
      <c r="AI235" s="34">
        <v>0</v>
      </c>
      <c r="AJ235" s="26">
        <v>11.5</v>
      </c>
      <c r="AK235" s="7">
        <v>0</v>
      </c>
      <c r="AL235" s="34" t="s">
        <v>18</v>
      </c>
      <c r="AM235" s="26">
        <v>7.5</v>
      </c>
      <c r="AN235" s="34">
        <v>0</v>
      </c>
      <c r="AO235" s="2">
        <v>1</v>
      </c>
      <c r="AP235" s="165">
        <v>0</v>
      </c>
    </row>
    <row r="236" spans="1:42" x14ac:dyDescent="0.2">
      <c r="A236" s="65">
        <v>259</v>
      </c>
      <c r="B236" s="208">
        <v>2020</v>
      </c>
      <c r="C236" s="5">
        <v>0</v>
      </c>
      <c r="D236" s="7">
        <v>0</v>
      </c>
      <c r="E236" s="1">
        <v>1</v>
      </c>
      <c r="F236" s="1">
        <v>11</v>
      </c>
      <c r="G236" s="7">
        <v>72</v>
      </c>
      <c r="H236" s="7">
        <v>0</v>
      </c>
      <c r="I236" s="2">
        <v>1</v>
      </c>
      <c r="J236" s="41">
        <f t="shared" si="28"/>
        <v>1</v>
      </c>
      <c r="K236" s="18">
        <v>0</v>
      </c>
      <c r="L236" s="11">
        <v>0</v>
      </c>
      <c r="M236" s="132">
        <f t="shared" si="29"/>
        <v>1</v>
      </c>
      <c r="N236" s="16">
        <v>0</v>
      </c>
      <c r="O236" s="7">
        <v>0</v>
      </c>
      <c r="P236" s="34">
        <v>0</v>
      </c>
      <c r="Q236" s="7">
        <v>0</v>
      </c>
      <c r="R236" s="7">
        <v>0</v>
      </c>
      <c r="S236" s="7">
        <v>0</v>
      </c>
      <c r="T236" s="7">
        <v>1</v>
      </c>
      <c r="U236" s="7">
        <v>0</v>
      </c>
      <c r="V236" s="7">
        <v>0</v>
      </c>
      <c r="W236" s="34">
        <v>0</v>
      </c>
      <c r="X236" s="27">
        <v>3.06</v>
      </c>
      <c r="Y236" s="1">
        <v>3.06</v>
      </c>
      <c r="Z236" s="94">
        <v>1.17</v>
      </c>
      <c r="AA236" s="1">
        <f t="shared" si="24"/>
        <v>1</v>
      </c>
      <c r="AB236" s="1">
        <f t="shared" si="25"/>
        <v>0</v>
      </c>
      <c r="AC236" s="5">
        <f t="shared" si="26"/>
        <v>0</v>
      </c>
      <c r="AD236" s="5">
        <f t="shared" si="27"/>
        <v>1</v>
      </c>
      <c r="AE236" s="1">
        <f t="shared" si="30"/>
        <v>1</v>
      </c>
      <c r="AF236" s="1" t="b">
        <f t="shared" si="31"/>
        <v>0</v>
      </c>
      <c r="AG236" s="111">
        <v>227</v>
      </c>
      <c r="AH236" s="26">
        <v>186</v>
      </c>
      <c r="AI236" s="34">
        <v>0</v>
      </c>
      <c r="AJ236" s="26">
        <v>21.4</v>
      </c>
      <c r="AK236" s="7">
        <v>0</v>
      </c>
      <c r="AL236" s="34" t="s">
        <v>18</v>
      </c>
      <c r="AM236" s="26">
        <v>7.3</v>
      </c>
      <c r="AN236" s="34">
        <v>0</v>
      </c>
      <c r="AO236" s="2">
        <v>0</v>
      </c>
      <c r="AP236" s="165">
        <v>1</v>
      </c>
    </row>
    <row r="237" spans="1:42" x14ac:dyDescent="0.2">
      <c r="A237" s="65">
        <v>260</v>
      </c>
      <c r="B237" s="208">
        <v>2020</v>
      </c>
      <c r="C237" s="5">
        <v>0</v>
      </c>
      <c r="D237" s="7">
        <v>0</v>
      </c>
      <c r="E237" s="1">
        <v>10</v>
      </c>
      <c r="F237" s="1">
        <v>13</v>
      </c>
      <c r="G237" s="7">
        <v>24</v>
      </c>
      <c r="H237" s="7">
        <v>0</v>
      </c>
      <c r="I237" s="2">
        <v>0</v>
      </c>
      <c r="J237" s="41">
        <f t="shared" si="28"/>
        <v>2</v>
      </c>
      <c r="K237" s="18">
        <v>0</v>
      </c>
      <c r="L237" s="11">
        <v>0</v>
      </c>
      <c r="M237" s="132">
        <f t="shared" si="29"/>
        <v>1</v>
      </c>
      <c r="N237" s="16">
        <v>1</v>
      </c>
      <c r="O237" s="7">
        <v>0</v>
      </c>
      <c r="P237" s="34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34">
        <v>0</v>
      </c>
      <c r="X237" s="27">
        <v>4.53</v>
      </c>
      <c r="Y237" s="1">
        <v>4.9800000000000004</v>
      </c>
      <c r="Z237" s="94">
        <v>4.42</v>
      </c>
      <c r="AA237" s="1">
        <f t="shared" si="24"/>
        <v>0</v>
      </c>
      <c r="AB237" s="1">
        <f t="shared" si="25"/>
        <v>1</v>
      </c>
      <c r="AC237" s="5">
        <f t="shared" si="26"/>
        <v>1</v>
      </c>
      <c r="AD237" s="5">
        <f t="shared" si="27"/>
        <v>0</v>
      </c>
      <c r="AE237" s="1">
        <f t="shared" si="30"/>
        <v>1</v>
      </c>
      <c r="AF237" s="1" t="b">
        <f t="shared" si="31"/>
        <v>0</v>
      </c>
      <c r="AG237" s="111">
        <v>785</v>
      </c>
      <c r="AH237" s="26">
        <v>80</v>
      </c>
      <c r="AI237" s="34">
        <v>1</v>
      </c>
      <c r="AJ237" s="26">
        <v>6.5</v>
      </c>
      <c r="AK237" s="7">
        <v>0</v>
      </c>
      <c r="AL237" s="34">
        <v>0</v>
      </c>
      <c r="AM237" s="26">
        <v>8.5</v>
      </c>
      <c r="AN237" s="34">
        <v>0</v>
      </c>
      <c r="AO237" s="2">
        <v>1</v>
      </c>
      <c r="AP237" s="165">
        <v>1</v>
      </c>
    </row>
    <row r="238" spans="1:42" x14ac:dyDescent="0.2">
      <c r="A238" s="65">
        <v>261</v>
      </c>
      <c r="B238" s="208">
        <v>2020</v>
      </c>
      <c r="C238" s="5">
        <v>0</v>
      </c>
      <c r="D238" s="7">
        <v>0</v>
      </c>
      <c r="E238" s="1">
        <v>10</v>
      </c>
      <c r="F238" s="1">
        <v>24</v>
      </c>
      <c r="G238" s="7">
        <v>23</v>
      </c>
      <c r="H238" s="7">
        <v>1</v>
      </c>
      <c r="I238" s="2">
        <v>0</v>
      </c>
      <c r="J238" s="41">
        <f t="shared" si="28"/>
        <v>2</v>
      </c>
      <c r="K238" s="18">
        <v>0</v>
      </c>
      <c r="L238" s="11">
        <v>0</v>
      </c>
      <c r="M238" s="132">
        <f t="shared" si="29"/>
        <v>1</v>
      </c>
      <c r="N238" s="16">
        <v>1</v>
      </c>
      <c r="O238" s="7">
        <v>1</v>
      </c>
      <c r="P238" s="34">
        <v>0</v>
      </c>
      <c r="Q238" s="7">
        <v>0</v>
      </c>
      <c r="R238" s="7">
        <v>0</v>
      </c>
      <c r="S238" s="7">
        <v>0</v>
      </c>
      <c r="T238" s="7">
        <v>1</v>
      </c>
      <c r="U238" s="7">
        <v>1</v>
      </c>
      <c r="V238" s="7">
        <v>0</v>
      </c>
      <c r="W238" s="34">
        <v>0</v>
      </c>
      <c r="X238" s="27">
        <v>10.96</v>
      </c>
      <c r="Y238" s="1">
        <v>10.96</v>
      </c>
      <c r="Z238" s="94">
        <v>2.63</v>
      </c>
      <c r="AA238" s="1">
        <f t="shared" si="24"/>
        <v>1</v>
      </c>
      <c r="AB238" s="1">
        <f t="shared" si="25"/>
        <v>0</v>
      </c>
      <c r="AC238" s="5">
        <f t="shared" si="26"/>
        <v>0</v>
      </c>
      <c r="AD238" s="5">
        <f t="shared" si="27"/>
        <v>1</v>
      </c>
      <c r="AE238" s="1">
        <f t="shared" si="30"/>
        <v>1</v>
      </c>
      <c r="AF238" s="1" t="b">
        <f t="shared" si="31"/>
        <v>0</v>
      </c>
      <c r="AG238" s="111">
        <v>2403</v>
      </c>
      <c r="AH238" s="26">
        <v>16</v>
      </c>
      <c r="AI238" s="34">
        <v>1</v>
      </c>
      <c r="AJ238" s="26">
        <v>30</v>
      </c>
      <c r="AK238" s="7">
        <v>0</v>
      </c>
      <c r="AL238" s="34">
        <v>1</v>
      </c>
      <c r="AM238" s="26">
        <v>11.1</v>
      </c>
      <c r="AN238" s="34">
        <v>1</v>
      </c>
      <c r="AO238" s="2" t="s">
        <v>18</v>
      </c>
      <c r="AP238" s="165" t="s">
        <v>18</v>
      </c>
    </row>
    <row r="239" spans="1:42" x14ac:dyDescent="0.2">
      <c r="A239" s="65">
        <v>262</v>
      </c>
      <c r="B239" s="208">
        <v>2020</v>
      </c>
      <c r="C239" s="5">
        <v>0</v>
      </c>
      <c r="D239" s="7">
        <v>0</v>
      </c>
      <c r="E239" s="1">
        <v>8</v>
      </c>
      <c r="F239" s="1">
        <v>6</v>
      </c>
      <c r="G239" s="7">
        <v>70</v>
      </c>
      <c r="H239" s="7">
        <v>0</v>
      </c>
      <c r="I239" s="2">
        <v>1</v>
      </c>
      <c r="J239" s="41">
        <f t="shared" si="28"/>
        <v>3</v>
      </c>
      <c r="K239" s="18">
        <v>1</v>
      </c>
      <c r="L239" s="11">
        <v>0</v>
      </c>
      <c r="M239" s="132">
        <f t="shared" si="29"/>
        <v>1</v>
      </c>
      <c r="N239" s="16">
        <v>0</v>
      </c>
      <c r="O239" s="7">
        <v>0</v>
      </c>
      <c r="P239" s="34">
        <v>0</v>
      </c>
      <c r="Q239" s="7">
        <v>0</v>
      </c>
      <c r="R239" s="7">
        <v>0</v>
      </c>
      <c r="S239" s="7">
        <v>0</v>
      </c>
      <c r="T239" s="7">
        <v>1</v>
      </c>
      <c r="U239" s="7">
        <v>0</v>
      </c>
      <c r="V239" s="7">
        <v>0</v>
      </c>
      <c r="W239" s="34">
        <v>0</v>
      </c>
      <c r="X239" s="27">
        <v>4.57</v>
      </c>
      <c r="Y239" s="1">
        <v>4.57</v>
      </c>
      <c r="Z239" s="94">
        <v>3.61</v>
      </c>
      <c r="AA239" s="1">
        <f t="shared" si="24"/>
        <v>1</v>
      </c>
      <c r="AB239" s="1">
        <f t="shared" si="25"/>
        <v>0</v>
      </c>
      <c r="AC239" s="5">
        <f t="shared" si="26"/>
        <v>0</v>
      </c>
      <c r="AD239" s="5">
        <f t="shared" si="27"/>
        <v>1</v>
      </c>
      <c r="AE239" s="1">
        <f t="shared" si="30"/>
        <v>1</v>
      </c>
      <c r="AF239" s="1" t="b">
        <f t="shared" si="31"/>
        <v>0</v>
      </c>
      <c r="AG239" s="111">
        <v>199</v>
      </c>
      <c r="AH239" s="26">
        <v>177</v>
      </c>
      <c r="AI239" s="34">
        <v>0</v>
      </c>
      <c r="AJ239" s="26">
        <v>39.9</v>
      </c>
      <c r="AK239" s="7">
        <v>0</v>
      </c>
      <c r="AL239" s="34">
        <v>1</v>
      </c>
      <c r="AM239" s="26">
        <v>3.8</v>
      </c>
      <c r="AN239" s="34">
        <v>0</v>
      </c>
      <c r="AO239" s="2">
        <v>1</v>
      </c>
      <c r="AP239" s="165">
        <v>1</v>
      </c>
    </row>
    <row r="240" spans="1:42" x14ac:dyDescent="0.2">
      <c r="A240" s="65">
        <v>263</v>
      </c>
      <c r="B240" s="208">
        <v>2020</v>
      </c>
      <c r="C240" s="5">
        <v>0</v>
      </c>
      <c r="D240" s="7">
        <v>0</v>
      </c>
      <c r="E240" s="1">
        <v>8</v>
      </c>
      <c r="F240" s="1">
        <v>15</v>
      </c>
      <c r="G240" s="7">
        <v>61</v>
      </c>
      <c r="H240" s="7">
        <v>1</v>
      </c>
      <c r="I240" s="2">
        <v>1</v>
      </c>
      <c r="J240" s="41">
        <f t="shared" si="28"/>
        <v>1</v>
      </c>
      <c r="K240" s="18">
        <v>0</v>
      </c>
      <c r="L240" s="11">
        <v>0</v>
      </c>
      <c r="M240" s="132">
        <f t="shared" si="29"/>
        <v>1</v>
      </c>
      <c r="N240" s="16">
        <v>0</v>
      </c>
      <c r="O240" s="7">
        <v>1</v>
      </c>
      <c r="P240" s="34">
        <v>0</v>
      </c>
      <c r="Q240" s="7">
        <v>0</v>
      </c>
      <c r="R240" s="7">
        <v>0</v>
      </c>
      <c r="S240" s="7">
        <v>0</v>
      </c>
      <c r="T240" s="7">
        <v>1</v>
      </c>
      <c r="U240" s="7">
        <v>1</v>
      </c>
      <c r="V240" s="7">
        <v>0</v>
      </c>
      <c r="W240" s="34">
        <v>0</v>
      </c>
      <c r="X240" s="27">
        <v>8.42</v>
      </c>
      <c r="Y240" s="1">
        <v>8.42</v>
      </c>
      <c r="Z240" s="94">
        <v>2.08</v>
      </c>
      <c r="AA240" s="1">
        <f t="shared" si="24"/>
        <v>1</v>
      </c>
      <c r="AB240" s="1">
        <f t="shared" si="25"/>
        <v>0</v>
      </c>
      <c r="AC240" s="5">
        <f t="shared" si="26"/>
        <v>0</v>
      </c>
      <c r="AD240" s="5">
        <f t="shared" si="27"/>
        <v>1</v>
      </c>
      <c r="AE240" s="1">
        <f t="shared" si="30"/>
        <v>1</v>
      </c>
      <c r="AF240" s="1" t="b">
        <f t="shared" si="31"/>
        <v>0</v>
      </c>
      <c r="AG240" s="111">
        <v>199</v>
      </c>
      <c r="AH240" s="26">
        <v>146</v>
      </c>
      <c r="AI240" s="34">
        <v>1</v>
      </c>
      <c r="AJ240" s="26">
        <v>11.7</v>
      </c>
      <c r="AK240" s="7">
        <v>0</v>
      </c>
      <c r="AL240" s="34">
        <v>0</v>
      </c>
      <c r="AM240" s="26">
        <v>8.9</v>
      </c>
      <c r="AN240" s="34">
        <v>0</v>
      </c>
      <c r="AO240" s="2" t="s">
        <v>18</v>
      </c>
      <c r="AP240" s="165" t="s">
        <v>18</v>
      </c>
    </row>
    <row r="241" spans="1:42" x14ac:dyDescent="0.2">
      <c r="A241" s="65">
        <v>264</v>
      </c>
      <c r="B241" s="208">
        <v>2021</v>
      </c>
      <c r="C241" s="5">
        <v>0</v>
      </c>
      <c r="D241" s="7">
        <v>0</v>
      </c>
      <c r="E241" s="1">
        <v>2</v>
      </c>
      <c r="F241" s="1">
        <v>3</v>
      </c>
      <c r="G241" s="7">
        <v>73</v>
      </c>
      <c r="H241" s="7">
        <v>0</v>
      </c>
      <c r="I241" s="2">
        <v>3</v>
      </c>
      <c r="J241" s="41">
        <f t="shared" si="28"/>
        <v>3</v>
      </c>
      <c r="K241" s="18">
        <v>1</v>
      </c>
      <c r="L241" s="11">
        <v>0</v>
      </c>
      <c r="M241" s="132">
        <f t="shared" si="29"/>
        <v>1</v>
      </c>
      <c r="N241" s="16">
        <v>0</v>
      </c>
      <c r="O241" s="7">
        <v>0</v>
      </c>
      <c r="P241" s="34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34">
        <v>0</v>
      </c>
      <c r="X241" s="27">
        <v>1.81</v>
      </c>
      <c r="Y241" s="1">
        <v>1.81</v>
      </c>
      <c r="Z241" s="94">
        <v>1.81</v>
      </c>
      <c r="AA241" s="1">
        <f t="shared" si="24"/>
        <v>0</v>
      </c>
      <c r="AB241" s="1">
        <f t="shared" si="25"/>
        <v>0</v>
      </c>
      <c r="AC241" s="5">
        <f t="shared" si="26"/>
        <v>1</v>
      </c>
      <c r="AD241" s="5">
        <f t="shared" si="27"/>
        <v>1</v>
      </c>
      <c r="AE241" s="31">
        <f t="shared" si="30"/>
        <v>0</v>
      </c>
      <c r="AF241" s="1" t="b">
        <f t="shared" si="31"/>
        <v>0</v>
      </c>
      <c r="AG241" s="111">
        <v>205</v>
      </c>
      <c r="AH241" s="26">
        <v>256</v>
      </c>
      <c r="AI241" s="34">
        <v>0</v>
      </c>
      <c r="AJ241" s="26">
        <v>148.6</v>
      </c>
      <c r="AK241" s="7">
        <v>1</v>
      </c>
      <c r="AL241" s="34">
        <v>1</v>
      </c>
      <c r="AM241" s="26">
        <v>12.7</v>
      </c>
      <c r="AN241" s="34">
        <v>1</v>
      </c>
      <c r="AO241" s="2">
        <v>0</v>
      </c>
      <c r="AP241" s="165">
        <v>0</v>
      </c>
    </row>
    <row r="242" spans="1:42" x14ac:dyDescent="0.2">
      <c r="A242" s="65">
        <v>266</v>
      </c>
      <c r="B242" s="208">
        <v>2021</v>
      </c>
      <c r="C242" s="5">
        <v>0</v>
      </c>
      <c r="D242" s="7">
        <v>0</v>
      </c>
      <c r="E242" s="1">
        <v>1</v>
      </c>
      <c r="F242" s="1">
        <v>9</v>
      </c>
      <c r="G242" s="7">
        <v>81</v>
      </c>
      <c r="H242" s="7">
        <v>0</v>
      </c>
      <c r="I242" s="2">
        <v>1</v>
      </c>
      <c r="J242" s="41">
        <f t="shared" si="28"/>
        <v>1</v>
      </c>
      <c r="K242" s="18">
        <v>0</v>
      </c>
      <c r="L242" s="11">
        <v>0</v>
      </c>
      <c r="M242" s="132">
        <f t="shared" si="29"/>
        <v>1</v>
      </c>
      <c r="N242" s="16">
        <v>0</v>
      </c>
      <c r="O242" s="7">
        <v>0</v>
      </c>
      <c r="P242" s="34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34">
        <v>0</v>
      </c>
      <c r="X242" s="27">
        <v>3.37</v>
      </c>
      <c r="Y242" s="1">
        <v>4.41</v>
      </c>
      <c r="Z242" s="94">
        <v>1.22</v>
      </c>
      <c r="AA242" s="1">
        <f t="shared" si="24"/>
        <v>1</v>
      </c>
      <c r="AB242" s="1">
        <f t="shared" si="25"/>
        <v>1</v>
      </c>
      <c r="AC242" s="5">
        <f t="shared" si="26"/>
        <v>0</v>
      </c>
      <c r="AD242" s="5">
        <f t="shared" si="27"/>
        <v>0</v>
      </c>
      <c r="AE242" s="1">
        <f t="shared" si="30"/>
        <v>2</v>
      </c>
      <c r="AF242" s="1" t="b">
        <f t="shared" si="31"/>
        <v>0</v>
      </c>
      <c r="AG242" s="111">
        <v>265</v>
      </c>
      <c r="AH242" s="26">
        <v>179</v>
      </c>
      <c r="AI242" s="34">
        <v>0</v>
      </c>
      <c r="AJ242" s="26">
        <v>17.8</v>
      </c>
      <c r="AK242" s="7">
        <v>0</v>
      </c>
      <c r="AL242" s="34">
        <v>0</v>
      </c>
      <c r="AM242" s="26">
        <v>9.4</v>
      </c>
      <c r="AN242" s="34">
        <v>0</v>
      </c>
      <c r="AO242" s="2">
        <v>0</v>
      </c>
      <c r="AP242" s="165">
        <v>0</v>
      </c>
    </row>
    <row r="243" spans="1:42" x14ac:dyDescent="0.2">
      <c r="A243" s="65">
        <v>268</v>
      </c>
      <c r="B243" s="208">
        <v>2021</v>
      </c>
      <c r="C243" s="5">
        <v>0</v>
      </c>
      <c r="D243" s="7">
        <v>0</v>
      </c>
      <c r="E243" s="1">
        <v>8</v>
      </c>
      <c r="F243" s="1">
        <v>7</v>
      </c>
      <c r="G243" s="7">
        <v>25</v>
      </c>
      <c r="H243" s="7">
        <v>0</v>
      </c>
      <c r="I243" s="2">
        <v>4</v>
      </c>
      <c r="J243" s="41">
        <f t="shared" si="28"/>
        <v>1</v>
      </c>
      <c r="K243" s="18">
        <v>0</v>
      </c>
      <c r="L243" s="11">
        <v>0</v>
      </c>
      <c r="M243" s="132">
        <f t="shared" si="29"/>
        <v>1</v>
      </c>
      <c r="N243" s="16">
        <v>0</v>
      </c>
      <c r="O243" s="7">
        <v>0</v>
      </c>
      <c r="P243" s="34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34">
        <v>0</v>
      </c>
      <c r="X243" s="27">
        <v>4.38</v>
      </c>
      <c r="Y243" s="1">
        <v>4.7699999999999996</v>
      </c>
      <c r="Z243" s="94">
        <v>3.71</v>
      </c>
      <c r="AA243" s="1">
        <f t="shared" si="24"/>
        <v>1</v>
      </c>
      <c r="AB243" s="1">
        <f t="shared" si="25"/>
        <v>1</v>
      </c>
      <c r="AC243" s="5">
        <f t="shared" si="26"/>
        <v>0</v>
      </c>
      <c r="AD243" s="5">
        <f t="shared" si="27"/>
        <v>0</v>
      </c>
      <c r="AE243" s="1">
        <f t="shared" si="30"/>
        <v>2</v>
      </c>
      <c r="AF243" s="1" t="b">
        <f t="shared" si="31"/>
        <v>0</v>
      </c>
      <c r="AG243" s="111">
        <v>277</v>
      </c>
      <c r="AH243" s="26">
        <v>228</v>
      </c>
      <c r="AI243" s="34">
        <v>0</v>
      </c>
      <c r="AJ243" s="26">
        <v>14.5</v>
      </c>
      <c r="AK243" s="7">
        <v>0</v>
      </c>
      <c r="AL243" s="34" t="s">
        <v>18</v>
      </c>
      <c r="AM243" s="26">
        <v>16.5</v>
      </c>
      <c r="AN243" s="34">
        <v>1</v>
      </c>
      <c r="AO243" s="2">
        <v>1</v>
      </c>
      <c r="AP243" s="165">
        <v>1</v>
      </c>
    </row>
    <row r="244" spans="1:42" x14ac:dyDescent="0.2">
      <c r="A244" s="65">
        <v>269</v>
      </c>
      <c r="B244" s="208">
        <v>2021</v>
      </c>
      <c r="C244" s="5">
        <v>0</v>
      </c>
      <c r="D244" s="7">
        <v>0</v>
      </c>
      <c r="E244" s="1">
        <v>7</v>
      </c>
      <c r="F244" s="1">
        <v>17</v>
      </c>
      <c r="G244" s="7">
        <v>69</v>
      </c>
      <c r="H244" s="7">
        <v>0</v>
      </c>
      <c r="I244" s="2">
        <v>1</v>
      </c>
      <c r="J244" s="41">
        <f t="shared" si="28"/>
        <v>1</v>
      </c>
      <c r="K244" s="18">
        <v>0</v>
      </c>
      <c r="L244" s="11">
        <v>0</v>
      </c>
      <c r="M244" s="132">
        <f t="shared" si="29"/>
        <v>1</v>
      </c>
      <c r="N244" s="16">
        <v>0</v>
      </c>
      <c r="O244" s="7">
        <v>0</v>
      </c>
      <c r="P244" s="34">
        <v>0</v>
      </c>
      <c r="Q244" s="7">
        <v>0</v>
      </c>
      <c r="R244" s="7">
        <v>0</v>
      </c>
      <c r="S244" s="7">
        <v>0</v>
      </c>
      <c r="T244" s="7">
        <v>0</v>
      </c>
      <c r="U244" s="7">
        <v>1</v>
      </c>
      <c r="V244" s="7">
        <v>0</v>
      </c>
      <c r="W244" s="34">
        <v>0</v>
      </c>
      <c r="X244" s="27">
        <v>2.14</v>
      </c>
      <c r="Y244" s="1">
        <v>2.4500000000000002</v>
      </c>
      <c r="Z244" s="94">
        <v>1.67</v>
      </c>
      <c r="AA244" s="1">
        <f t="shared" si="24"/>
        <v>1</v>
      </c>
      <c r="AB244" s="1">
        <f t="shared" si="25"/>
        <v>1</v>
      </c>
      <c r="AC244" s="5">
        <f t="shared" si="26"/>
        <v>0</v>
      </c>
      <c r="AD244" s="5">
        <f t="shared" si="27"/>
        <v>0</v>
      </c>
      <c r="AE244" s="1">
        <f t="shared" si="30"/>
        <v>2</v>
      </c>
      <c r="AF244" s="1" t="b">
        <f t="shared" si="31"/>
        <v>0</v>
      </c>
      <c r="AG244" s="111">
        <v>276</v>
      </c>
      <c r="AH244" s="26">
        <v>227</v>
      </c>
      <c r="AI244" s="34">
        <v>0</v>
      </c>
      <c r="AJ244" s="26">
        <v>1.6</v>
      </c>
      <c r="AK244" s="7">
        <v>0</v>
      </c>
      <c r="AL244" s="34" t="s">
        <v>18</v>
      </c>
      <c r="AM244" s="26">
        <v>5.5</v>
      </c>
      <c r="AN244" s="34">
        <v>0</v>
      </c>
      <c r="AO244" s="2">
        <v>1</v>
      </c>
      <c r="AP244" s="165">
        <v>1</v>
      </c>
    </row>
    <row r="245" spans="1:42" x14ac:dyDescent="0.2">
      <c r="A245" s="65">
        <v>271</v>
      </c>
      <c r="B245" s="208">
        <v>2021</v>
      </c>
      <c r="C245" s="5">
        <v>0</v>
      </c>
      <c r="D245" s="7">
        <v>0</v>
      </c>
      <c r="E245" s="1">
        <v>1</v>
      </c>
      <c r="F245" s="1">
        <v>10</v>
      </c>
      <c r="G245" s="7">
        <v>82</v>
      </c>
      <c r="H245" s="7">
        <v>0</v>
      </c>
      <c r="I245" s="2">
        <v>1</v>
      </c>
      <c r="J245" s="41">
        <f t="shared" si="28"/>
        <v>1</v>
      </c>
      <c r="K245" s="18">
        <v>0</v>
      </c>
      <c r="L245" s="11">
        <v>0</v>
      </c>
      <c r="M245" s="132">
        <f t="shared" si="29"/>
        <v>1</v>
      </c>
      <c r="N245" s="16">
        <v>0</v>
      </c>
      <c r="O245" s="7">
        <v>0</v>
      </c>
      <c r="P245" s="34">
        <v>0</v>
      </c>
      <c r="Q245" s="7">
        <v>0</v>
      </c>
      <c r="R245" s="7">
        <v>0</v>
      </c>
      <c r="S245" s="7">
        <v>0</v>
      </c>
      <c r="T245" s="7">
        <v>0</v>
      </c>
      <c r="U245" s="7">
        <v>1</v>
      </c>
      <c r="V245" s="7">
        <v>0</v>
      </c>
      <c r="W245" s="34">
        <v>0</v>
      </c>
      <c r="X245" s="27">
        <v>2.2799999999999998</v>
      </c>
      <c r="Y245" s="1">
        <v>4.04</v>
      </c>
      <c r="Z245" s="94">
        <v>1.71</v>
      </c>
      <c r="AA245" s="1">
        <f t="shared" si="24"/>
        <v>1</v>
      </c>
      <c r="AB245" s="1">
        <f t="shared" si="25"/>
        <v>1</v>
      </c>
      <c r="AC245" s="5">
        <f t="shared" si="26"/>
        <v>0</v>
      </c>
      <c r="AD245" s="5">
        <f t="shared" si="27"/>
        <v>0</v>
      </c>
      <c r="AE245" s="1">
        <f t="shared" si="30"/>
        <v>2</v>
      </c>
      <c r="AF245" s="1" t="b">
        <f t="shared" si="31"/>
        <v>0</v>
      </c>
      <c r="AG245" s="111">
        <v>239</v>
      </c>
      <c r="AH245" s="26">
        <v>230</v>
      </c>
      <c r="AI245" s="34">
        <v>0</v>
      </c>
      <c r="AJ245" s="26">
        <v>26.2</v>
      </c>
      <c r="AK245" s="7">
        <v>0</v>
      </c>
      <c r="AL245" s="34">
        <v>0</v>
      </c>
      <c r="AM245" s="26">
        <v>9.1</v>
      </c>
      <c r="AN245" s="34">
        <v>0</v>
      </c>
      <c r="AO245" s="2">
        <v>0</v>
      </c>
      <c r="AP245" s="165">
        <v>0</v>
      </c>
    </row>
    <row r="246" spans="1:42" x14ac:dyDescent="0.2">
      <c r="A246" s="65">
        <v>273</v>
      </c>
      <c r="B246" s="208">
        <v>2021</v>
      </c>
      <c r="C246" s="5">
        <v>0</v>
      </c>
      <c r="D246" s="7">
        <v>0</v>
      </c>
      <c r="E246" s="1">
        <v>1</v>
      </c>
      <c r="F246" s="1">
        <v>6</v>
      </c>
      <c r="G246" s="7">
        <v>61</v>
      </c>
      <c r="H246" s="7">
        <v>0</v>
      </c>
      <c r="I246" s="2">
        <v>4</v>
      </c>
      <c r="J246" s="41">
        <f t="shared" si="28"/>
        <v>1</v>
      </c>
      <c r="K246" s="18">
        <v>0</v>
      </c>
      <c r="L246" s="11">
        <v>0</v>
      </c>
      <c r="M246" s="132">
        <f t="shared" si="29"/>
        <v>1</v>
      </c>
      <c r="N246" s="16">
        <v>0</v>
      </c>
      <c r="O246" s="7">
        <v>0</v>
      </c>
      <c r="P246" s="34">
        <v>0</v>
      </c>
      <c r="Q246" s="7">
        <v>1</v>
      </c>
      <c r="R246" s="7">
        <v>0</v>
      </c>
      <c r="S246" s="7">
        <v>0</v>
      </c>
      <c r="T246" s="7">
        <v>1</v>
      </c>
      <c r="U246" s="7">
        <v>0</v>
      </c>
      <c r="V246" s="7">
        <v>0</v>
      </c>
      <c r="W246" s="34">
        <v>0</v>
      </c>
      <c r="X246" s="27">
        <v>8.73</v>
      </c>
      <c r="Y246" s="1">
        <v>8.73</v>
      </c>
      <c r="Z246" s="94">
        <v>0.98</v>
      </c>
      <c r="AA246" s="1">
        <f t="shared" si="24"/>
        <v>1</v>
      </c>
      <c r="AB246" s="1">
        <f t="shared" si="25"/>
        <v>0</v>
      </c>
      <c r="AC246" s="5">
        <f t="shared" si="26"/>
        <v>0</v>
      </c>
      <c r="AD246" s="5">
        <f t="shared" si="27"/>
        <v>1</v>
      </c>
      <c r="AE246" s="1">
        <f t="shared" si="30"/>
        <v>1</v>
      </c>
      <c r="AF246" s="1" t="b">
        <f t="shared" si="31"/>
        <v>0</v>
      </c>
      <c r="AG246" s="111">
        <v>204</v>
      </c>
      <c r="AH246" s="26">
        <v>373</v>
      </c>
      <c r="AI246" s="34">
        <v>0</v>
      </c>
      <c r="AJ246" s="26">
        <v>27.3</v>
      </c>
      <c r="AK246" s="7">
        <v>0</v>
      </c>
      <c r="AL246" s="34" t="s">
        <v>18</v>
      </c>
      <c r="AM246" s="26">
        <v>23.8</v>
      </c>
      <c r="AN246" s="34">
        <v>1</v>
      </c>
      <c r="AO246" s="2">
        <v>1</v>
      </c>
      <c r="AP246" s="165">
        <v>1</v>
      </c>
    </row>
    <row r="247" spans="1:42" x14ac:dyDescent="0.2">
      <c r="A247" s="65">
        <v>274</v>
      </c>
      <c r="B247" s="208">
        <v>2021</v>
      </c>
      <c r="C247" s="5">
        <v>0</v>
      </c>
      <c r="D247" s="7">
        <v>0</v>
      </c>
      <c r="E247" s="1">
        <v>9</v>
      </c>
      <c r="F247" s="1">
        <v>75</v>
      </c>
      <c r="G247" s="7">
        <v>47</v>
      </c>
      <c r="H247" s="7">
        <v>0</v>
      </c>
      <c r="I247" s="2">
        <v>9</v>
      </c>
      <c r="J247" s="41">
        <f t="shared" si="28"/>
        <v>0</v>
      </c>
      <c r="K247" s="18">
        <v>0</v>
      </c>
      <c r="L247" s="11">
        <v>0</v>
      </c>
      <c r="M247" s="132">
        <f t="shared" si="29"/>
        <v>0</v>
      </c>
      <c r="N247" s="16">
        <v>0</v>
      </c>
      <c r="O247" s="7">
        <v>0</v>
      </c>
      <c r="P247" s="34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34">
        <v>0</v>
      </c>
      <c r="X247" s="27">
        <v>0.59</v>
      </c>
      <c r="Y247" s="1">
        <v>3.46</v>
      </c>
      <c r="Z247" s="94">
        <v>0.59</v>
      </c>
      <c r="AA247" s="1">
        <f t="shared" si="24"/>
        <v>0</v>
      </c>
      <c r="AB247" s="1">
        <f t="shared" si="25"/>
        <v>1</v>
      </c>
      <c r="AC247" s="5">
        <f t="shared" si="26"/>
        <v>0</v>
      </c>
      <c r="AD247" s="5">
        <f t="shared" si="27"/>
        <v>-1</v>
      </c>
      <c r="AE247" s="1">
        <f t="shared" si="30"/>
        <v>1</v>
      </c>
      <c r="AF247" s="1">
        <f t="shared" si="31"/>
        <v>1</v>
      </c>
      <c r="AG247" s="111">
        <v>254</v>
      </c>
      <c r="AH247" s="26">
        <v>315</v>
      </c>
      <c r="AI247" s="34">
        <v>0</v>
      </c>
      <c r="AJ247" s="26">
        <v>154.6</v>
      </c>
      <c r="AK247" s="7">
        <v>1</v>
      </c>
      <c r="AL247" s="34">
        <v>0</v>
      </c>
      <c r="AM247" s="26">
        <v>11.6</v>
      </c>
      <c r="AN247" s="34">
        <v>1</v>
      </c>
      <c r="AO247" s="2">
        <v>0</v>
      </c>
      <c r="AP247" s="165">
        <v>0</v>
      </c>
    </row>
    <row r="248" spans="1:42" x14ac:dyDescent="0.2">
      <c r="A248" s="65">
        <v>275</v>
      </c>
      <c r="B248" s="208">
        <v>2021</v>
      </c>
      <c r="C248" s="5">
        <v>0</v>
      </c>
      <c r="D248" s="7">
        <v>0</v>
      </c>
      <c r="E248" s="1">
        <v>10</v>
      </c>
      <c r="F248" s="1">
        <v>40</v>
      </c>
      <c r="G248" s="7">
        <v>59</v>
      </c>
      <c r="H248" s="7">
        <v>0</v>
      </c>
      <c r="I248" s="2">
        <v>1</v>
      </c>
      <c r="J248" s="41">
        <f t="shared" si="28"/>
        <v>3</v>
      </c>
      <c r="K248" s="18">
        <v>1</v>
      </c>
      <c r="L248" s="11">
        <v>0</v>
      </c>
      <c r="M248" s="132">
        <f t="shared" si="29"/>
        <v>0</v>
      </c>
      <c r="N248" s="16">
        <v>1</v>
      </c>
      <c r="O248" s="7">
        <v>0</v>
      </c>
      <c r="P248" s="34">
        <v>1</v>
      </c>
      <c r="Q248" s="7">
        <v>1</v>
      </c>
      <c r="R248" s="7">
        <v>1</v>
      </c>
      <c r="S248" s="7">
        <v>0</v>
      </c>
      <c r="T248" s="7">
        <v>0</v>
      </c>
      <c r="U248" s="7">
        <v>1</v>
      </c>
      <c r="V248" s="7">
        <v>0</v>
      </c>
      <c r="W248" s="34">
        <v>0</v>
      </c>
      <c r="X248" s="27">
        <v>1.25</v>
      </c>
      <c r="Y248" s="1">
        <v>2.84</v>
      </c>
      <c r="Z248" s="94">
        <v>0.62</v>
      </c>
      <c r="AA248" s="1">
        <f t="shared" si="24"/>
        <v>1</v>
      </c>
      <c r="AB248" s="1">
        <f t="shared" si="25"/>
        <v>1</v>
      </c>
      <c r="AC248" s="5">
        <f t="shared" si="26"/>
        <v>-1</v>
      </c>
      <c r="AD248" s="5">
        <f t="shared" si="27"/>
        <v>-1</v>
      </c>
      <c r="AE248" s="131">
        <f t="shared" si="30"/>
        <v>0</v>
      </c>
      <c r="AF248" s="1">
        <f t="shared" si="31"/>
        <v>1</v>
      </c>
      <c r="AG248" s="111">
        <v>460</v>
      </c>
      <c r="AH248" s="26">
        <v>210</v>
      </c>
      <c r="AI248" s="34">
        <v>0</v>
      </c>
      <c r="AJ248" s="26"/>
      <c r="AK248" s="7" t="s">
        <v>18</v>
      </c>
      <c r="AL248" s="34">
        <v>1</v>
      </c>
      <c r="AM248" s="26">
        <v>18.2</v>
      </c>
      <c r="AN248" s="34">
        <v>1</v>
      </c>
      <c r="AO248" s="2">
        <v>0</v>
      </c>
      <c r="AP248" s="165">
        <v>1</v>
      </c>
    </row>
    <row r="249" spans="1:42" x14ac:dyDescent="0.2">
      <c r="A249" s="65">
        <v>276</v>
      </c>
      <c r="B249" s="208">
        <v>2021</v>
      </c>
      <c r="C249" s="5">
        <v>0</v>
      </c>
      <c r="D249" s="7">
        <v>0</v>
      </c>
      <c r="E249" s="1">
        <v>2</v>
      </c>
      <c r="F249" s="1">
        <v>11</v>
      </c>
      <c r="G249" s="7">
        <v>84</v>
      </c>
      <c r="H249" s="7">
        <v>1</v>
      </c>
      <c r="I249" s="2">
        <v>1</v>
      </c>
      <c r="J249" s="41">
        <f t="shared" si="28"/>
        <v>4</v>
      </c>
      <c r="K249" s="18">
        <v>1</v>
      </c>
      <c r="L249" s="11">
        <v>0</v>
      </c>
      <c r="M249" s="132">
        <f t="shared" si="29"/>
        <v>1</v>
      </c>
      <c r="N249" s="16">
        <v>1</v>
      </c>
      <c r="O249" s="7">
        <v>0</v>
      </c>
      <c r="P249" s="34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34">
        <v>0</v>
      </c>
      <c r="X249" s="27">
        <v>1.75</v>
      </c>
      <c r="Y249" s="1">
        <v>1.75</v>
      </c>
      <c r="Z249" s="94">
        <v>0.88</v>
      </c>
      <c r="AA249" s="1">
        <f t="shared" si="24"/>
        <v>1</v>
      </c>
      <c r="AB249" s="1">
        <f t="shared" si="25"/>
        <v>0</v>
      </c>
      <c r="AC249" s="5">
        <f t="shared" si="26"/>
        <v>0</v>
      </c>
      <c r="AD249" s="5">
        <f t="shared" si="27"/>
        <v>1</v>
      </c>
      <c r="AE249" s="1">
        <f t="shared" si="30"/>
        <v>1</v>
      </c>
      <c r="AF249" s="1" t="b">
        <f t="shared" si="31"/>
        <v>0</v>
      </c>
      <c r="AG249" s="111">
        <v>469</v>
      </c>
      <c r="AH249" s="26">
        <v>122</v>
      </c>
      <c r="AI249" s="34">
        <v>1</v>
      </c>
      <c r="AJ249" s="26">
        <v>36.5</v>
      </c>
      <c r="AK249" s="7">
        <v>0</v>
      </c>
      <c r="AL249" s="34">
        <v>0</v>
      </c>
      <c r="AM249" s="26">
        <v>7.5</v>
      </c>
      <c r="AN249" s="34">
        <v>0</v>
      </c>
      <c r="AO249" s="2">
        <v>0</v>
      </c>
      <c r="AP249" s="165">
        <v>0</v>
      </c>
    </row>
    <row r="250" spans="1:42" x14ac:dyDescent="0.2">
      <c r="A250" s="65">
        <v>277</v>
      </c>
      <c r="B250" s="208">
        <v>2021</v>
      </c>
      <c r="C250" s="5">
        <v>0</v>
      </c>
      <c r="D250" s="7">
        <v>0</v>
      </c>
      <c r="E250" s="1">
        <v>11</v>
      </c>
      <c r="F250" s="1">
        <v>14</v>
      </c>
      <c r="G250" s="7">
        <v>54</v>
      </c>
      <c r="H250" s="7">
        <v>0</v>
      </c>
      <c r="I250" s="2">
        <v>0</v>
      </c>
      <c r="J250" s="41">
        <f t="shared" si="28"/>
        <v>1</v>
      </c>
      <c r="K250" s="18">
        <v>0</v>
      </c>
      <c r="L250" s="11">
        <v>0</v>
      </c>
      <c r="M250" s="132">
        <f t="shared" si="29"/>
        <v>1</v>
      </c>
      <c r="N250" s="16">
        <v>0</v>
      </c>
      <c r="O250" s="7">
        <v>1</v>
      </c>
      <c r="P250" s="34">
        <v>1</v>
      </c>
      <c r="Q250" s="7">
        <v>0</v>
      </c>
      <c r="R250" s="7">
        <v>0</v>
      </c>
      <c r="S250" s="7">
        <v>0</v>
      </c>
      <c r="T250" s="7">
        <v>0</v>
      </c>
      <c r="U250" s="7">
        <v>1</v>
      </c>
      <c r="V250" s="7">
        <v>0</v>
      </c>
      <c r="W250" s="34">
        <v>0</v>
      </c>
      <c r="X250" s="27">
        <v>3.47</v>
      </c>
      <c r="Y250" s="1">
        <v>3.47</v>
      </c>
      <c r="Z250" s="94">
        <v>1.05</v>
      </c>
      <c r="AA250" s="1">
        <f t="shared" si="24"/>
        <v>1</v>
      </c>
      <c r="AB250" s="1">
        <f t="shared" si="25"/>
        <v>0</v>
      </c>
      <c r="AC250" s="5">
        <f t="shared" si="26"/>
        <v>0</v>
      </c>
      <c r="AD250" s="5">
        <f t="shared" si="27"/>
        <v>1</v>
      </c>
      <c r="AE250" s="1">
        <f t="shared" si="30"/>
        <v>1</v>
      </c>
      <c r="AF250" s="1" t="b">
        <f t="shared" si="31"/>
        <v>0</v>
      </c>
      <c r="AG250" s="111">
        <v>288</v>
      </c>
      <c r="AH250" s="26">
        <v>109</v>
      </c>
      <c r="AI250" s="34">
        <v>1</v>
      </c>
      <c r="AJ250" s="26">
        <v>63.1</v>
      </c>
      <c r="AK250" s="7">
        <v>0</v>
      </c>
      <c r="AL250" s="34">
        <v>0</v>
      </c>
      <c r="AM250" s="26">
        <v>19.399999999999999</v>
      </c>
      <c r="AN250" s="34">
        <v>1</v>
      </c>
      <c r="AO250" s="2">
        <v>1</v>
      </c>
      <c r="AP250" s="165">
        <v>1</v>
      </c>
    </row>
    <row r="251" spans="1:42" x14ac:dyDescent="0.2">
      <c r="A251" s="65">
        <v>278</v>
      </c>
      <c r="B251" s="208">
        <v>2021</v>
      </c>
      <c r="C251" s="5">
        <v>0</v>
      </c>
      <c r="D251" s="7">
        <v>0</v>
      </c>
      <c r="E251" s="1">
        <v>9</v>
      </c>
      <c r="F251" s="1">
        <v>14</v>
      </c>
      <c r="G251" s="7">
        <v>71</v>
      </c>
      <c r="H251" s="7">
        <v>0</v>
      </c>
      <c r="I251" s="2">
        <v>9</v>
      </c>
      <c r="J251" s="41">
        <f t="shared" si="28"/>
        <v>1</v>
      </c>
      <c r="K251" s="18">
        <v>0</v>
      </c>
      <c r="L251" s="11">
        <v>0</v>
      </c>
      <c r="M251" s="132">
        <f t="shared" si="29"/>
        <v>0</v>
      </c>
      <c r="N251" s="16">
        <v>1</v>
      </c>
      <c r="O251" s="7">
        <v>0</v>
      </c>
      <c r="P251" s="34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34">
        <v>0</v>
      </c>
      <c r="X251" s="27">
        <v>1.1399999999999999</v>
      </c>
      <c r="Y251" s="1">
        <v>1.1399999999999999</v>
      </c>
      <c r="Z251" s="94">
        <v>0.74</v>
      </c>
      <c r="AA251" s="1">
        <f t="shared" si="24"/>
        <v>1</v>
      </c>
      <c r="AB251" s="1">
        <f t="shared" si="25"/>
        <v>0</v>
      </c>
      <c r="AC251" s="5">
        <f t="shared" si="26"/>
        <v>-1</v>
      </c>
      <c r="AD251" s="5">
        <f t="shared" si="27"/>
        <v>0</v>
      </c>
      <c r="AE251" s="1">
        <f t="shared" si="30"/>
        <v>1</v>
      </c>
      <c r="AF251" s="1">
        <f t="shared" si="31"/>
        <v>1</v>
      </c>
      <c r="AG251" s="111">
        <v>356</v>
      </c>
      <c r="AH251" s="26">
        <v>159</v>
      </c>
      <c r="AI251" s="34">
        <v>0</v>
      </c>
      <c r="AJ251" s="26">
        <v>39.5</v>
      </c>
      <c r="AK251" s="7">
        <v>0</v>
      </c>
      <c r="AL251" s="34">
        <v>0</v>
      </c>
      <c r="AM251" s="26">
        <v>8.5</v>
      </c>
      <c r="AN251" s="34">
        <v>0</v>
      </c>
      <c r="AO251" s="2" t="s">
        <v>18</v>
      </c>
      <c r="AP251" s="165" t="s">
        <v>18</v>
      </c>
    </row>
    <row r="252" spans="1:42" x14ac:dyDescent="0.2">
      <c r="A252" s="65">
        <v>279</v>
      </c>
      <c r="B252" s="208">
        <v>2021</v>
      </c>
      <c r="C252" s="5">
        <v>0</v>
      </c>
      <c r="D252" s="7">
        <v>0</v>
      </c>
      <c r="E252" s="1">
        <v>1</v>
      </c>
      <c r="F252" s="1">
        <v>17</v>
      </c>
      <c r="G252" s="7">
        <v>61</v>
      </c>
      <c r="H252" s="7">
        <v>0</v>
      </c>
      <c r="I252" s="2">
        <v>3</v>
      </c>
      <c r="J252" s="41">
        <f t="shared" si="28"/>
        <v>2</v>
      </c>
      <c r="K252" s="18">
        <v>0</v>
      </c>
      <c r="L252" s="11">
        <v>0</v>
      </c>
      <c r="M252" s="132">
        <f t="shared" si="29"/>
        <v>1</v>
      </c>
      <c r="N252" s="16">
        <v>1</v>
      </c>
      <c r="O252" s="7">
        <v>1</v>
      </c>
      <c r="P252" s="34">
        <v>0</v>
      </c>
      <c r="Q252" s="7">
        <v>0</v>
      </c>
      <c r="R252" s="7">
        <v>0</v>
      </c>
      <c r="S252" s="7">
        <v>0</v>
      </c>
      <c r="T252" s="7">
        <v>0</v>
      </c>
      <c r="U252" s="7">
        <v>1</v>
      </c>
      <c r="V252" s="7">
        <v>0</v>
      </c>
      <c r="W252" s="34">
        <v>0</v>
      </c>
      <c r="X252" s="27">
        <v>8.6300000000000008</v>
      </c>
      <c r="Y252" s="1">
        <v>8.6300000000000008</v>
      </c>
      <c r="Z252" s="94">
        <v>1.76</v>
      </c>
      <c r="AA252" s="1">
        <f t="shared" si="24"/>
        <v>1</v>
      </c>
      <c r="AB252" s="1">
        <f t="shared" si="25"/>
        <v>0</v>
      </c>
      <c r="AC252" s="5">
        <f t="shared" si="26"/>
        <v>0</v>
      </c>
      <c r="AD252" s="5">
        <f t="shared" si="27"/>
        <v>1</v>
      </c>
      <c r="AE252" s="1">
        <f t="shared" si="30"/>
        <v>1</v>
      </c>
      <c r="AF252" s="1" t="b">
        <f t="shared" si="31"/>
        <v>0</v>
      </c>
      <c r="AG252" s="111">
        <v>309</v>
      </c>
      <c r="AH252" s="26">
        <v>211</v>
      </c>
      <c r="AI252" s="34">
        <v>0</v>
      </c>
      <c r="AJ252" s="26">
        <v>11.7</v>
      </c>
      <c r="AK252" s="7">
        <v>0</v>
      </c>
      <c r="AL252" s="34" t="s">
        <v>18</v>
      </c>
      <c r="AM252" s="26">
        <v>14</v>
      </c>
      <c r="AN252" s="34">
        <v>1</v>
      </c>
      <c r="AO252" s="2">
        <v>0</v>
      </c>
      <c r="AP252" s="165">
        <v>1</v>
      </c>
    </row>
    <row r="253" spans="1:42" x14ac:dyDescent="0.2">
      <c r="A253" s="65">
        <v>280</v>
      </c>
      <c r="B253" s="208">
        <v>2021</v>
      </c>
      <c r="C253" s="5">
        <v>0</v>
      </c>
      <c r="D253" s="7">
        <v>0</v>
      </c>
      <c r="E253" s="1">
        <v>1</v>
      </c>
      <c r="F253" s="1">
        <v>31</v>
      </c>
      <c r="G253" s="7">
        <v>81</v>
      </c>
      <c r="H253" s="7">
        <v>0</v>
      </c>
      <c r="I253" s="2">
        <v>1</v>
      </c>
      <c r="J253" s="41">
        <f t="shared" si="28"/>
        <v>1</v>
      </c>
      <c r="K253" s="18">
        <v>0</v>
      </c>
      <c r="L253" s="11">
        <v>0</v>
      </c>
      <c r="M253" s="132">
        <f t="shared" si="29"/>
        <v>1</v>
      </c>
      <c r="N253" s="16">
        <v>0</v>
      </c>
      <c r="O253" s="7">
        <v>1</v>
      </c>
      <c r="P253" s="34">
        <v>0</v>
      </c>
      <c r="Q253" s="7">
        <v>0</v>
      </c>
      <c r="R253" s="7">
        <v>0</v>
      </c>
      <c r="S253" s="7">
        <v>0</v>
      </c>
      <c r="T253" s="7">
        <v>0</v>
      </c>
      <c r="U253" s="7">
        <v>1</v>
      </c>
      <c r="V253" s="7">
        <v>0</v>
      </c>
      <c r="W253" s="34">
        <v>0</v>
      </c>
      <c r="X253" s="27">
        <v>3.8</v>
      </c>
      <c r="Y253" s="1">
        <v>5.25</v>
      </c>
      <c r="Z253" s="94">
        <v>2.83</v>
      </c>
      <c r="AA253" s="1">
        <f t="shared" si="24"/>
        <v>1</v>
      </c>
      <c r="AB253" s="1">
        <f t="shared" si="25"/>
        <v>1</v>
      </c>
      <c r="AC253" s="5">
        <f t="shared" si="26"/>
        <v>0</v>
      </c>
      <c r="AD253" s="5">
        <f t="shared" si="27"/>
        <v>0</v>
      </c>
      <c r="AE253" s="1">
        <f t="shared" si="30"/>
        <v>2</v>
      </c>
      <c r="AF253" s="1" t="b">
        <f t="shared" si="31"/>
        <v>0</v>
      </c>
      <c r="AG253" s="111">
        <v>158</v>
      </c>
      <c r="AH253" s="26">
        <v>173</v>
      </c>
      <c r="AI253" s="34">
        <v>0</v>
      </c>
      <c r="AJ253" s="26">
        <v>1.1000000000000001</v>
      </c>
      <c r="AK253" s="7">
        <v>0</v>
      </c>
      <c r="AL253" s="34">
        <v>0</v>
      </c>
      <c r="AM253" s="26">
        <v>5.6</v>
      </c>
      <c r="AN253" s="34">
        <v>0</v>
      </c>
      <c r="AO253" s="2">
        <v>0</v>
      </c>
      <c r="AP253" s="165">
        <v>0</v>
      </c>
    </row>
    <row r="254" spans="1:42" x14ac:dyDescent="0.2">
      <c r="A254" s="65">
        <v>281</v>
      </c>
      <c r="B254" s="208">
        <v>2021</v>
      </c>
      <c r="C254" s="5">
        <v>0</v>
      </c>
      <c r="D254" s="7">
        <v>0</v>
      </c>
      <c r="E254" s="1">
        <v>7</v>
      </c>
      <c r="F254" s="1">
        <v>4</v>
      </c>
      <c r="G254" s="7">
        <v>36</v>
      </c>
      <c r="H254" s="7">
        <v>0</v>
      </c>
      <c r="I254" s="2">
        <v>1</v>
      </c>
      <c r="J254" s="41">
        <f t="shared" si="28"/>
        <v>0</v>
      </c>
      <c r="K254" s="18">
        <v>0</v>
      </c>
      <c r="L254" s="11">
        <v>0</v>
      </c>
      <c r="M254" s="132">
        <f t="shared" si="29"/>
        <v>0</v>
      </c>
      <c r="N254" s="16">
        <v>0</v>
      </c>
      <c r="O254" s="7">
        <v>0</v>
      </c>
      <c r="P254" s="34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34">
        <v>0</v>
      </c>
      <c r="X254" s="27">
        <v>1.42</v>
      </c>
      <c r="Y254" s="1">
        <v>1.43</v>
      </c>
      <c r="Z254" s="94">
        <v>1.41</v>
      </c>
      <c r="AA254" s="1">
        <f t="shared" si="24"/>
        <v>0</v>
      </c>
      <c r="AB254" s="1">
        <f t="shared" si="25"/>
        <v>0</v>
      </c>
      <c r="AC254" s="5">
        <f t="shared" si="26"/>
        <v>0</v>
      </c>
      <c r="AD254" s="5">
        <f t="shared" si="27"/>
        <v>0</v>
      </c>
      <c r="AE254" s="1">
        <f t="shared" si="30"/>
        <v>2</v>
      </c>
      <c r="AF254" s="1">
        <f t="shared" si="31"/>
        <v>0</v>
      </c>
      <c r="AG254" s="111">
        <v>177</v>
      </c>
      <c r="AH254" s="26">
        <v>456</v>
      </c>
      <c r="AI254" s="34">
        <v>0</v>
      </c>
      <c r="AJ254" s="26">
        <v>11.8</v>
      </c>
      <c r="AK254" s="7">
        <v>0</v>
      </c>
      <c r="AL254" s="34" t="s">
        <v>18</v>
      </c>
      <c r="AM254" s="26">
        <v>9.9</v>
      </c>
      <c r="AN254" s="34">
        <v>0</v>
      </c>
      <c r="AO254" s="2" t="s">
        <v>18</v>
      </c>
      <c r="AP254" s="165" t="s">
        <v>18</v>
      </c>
    </row>
    <row r="255" spans="1:42" x14ac:dyDescent="0.2">
      <c r="A255" s="65">
        <v>282</v>
      </c>
      <c r="B255" s="208">
        <v>2021</v>
      </c>
      <c r="C255" s="5">
        <v>0</v>
      </c>
      <c r="D255" s="7">
        <v>0</v>
      </c>
      <c r="E255" s="1">
        <v>7</v>
      </c>
      <c r="F255" s="1">
        <v>11</v>
      </c>
      <c r="G255" s="7">
        <v>66</v>
      </c>
      <c r="H255" s="7">
        <v>0</v>
      </c>
      <c r="I255" s="2">
        <v>1</v>
      </c>
      <c r="J255" s="41">
        <f t="shared" si="28"/>
        <v>3</v>
      </c>
      <c r="K255" s="18">
        <v>1</v>
      </c>
      <c r="L255" s="11">
        <v>0</v>
      </c>
      <c r="M255" s="132">
        <f t="shared" si="29"/>
        <v>1</v>
      </c>
      <c r="N255" s="16">
        <v>0</v>
      </c>
      <c r="O255" s="7">
        <v>0</v>
      </c>
      <c r="P255" s="34">
        <v>0</v>
      </c>
      <c r="Q255" s="7">
        <v>1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34">
        <v>0</v>
      </c>
      <c r="X255" s="27">
        <v>1.93</v>
      </c>
      <c r="Y255" s="1">
        <v>9.67</v>
      </c>
      <c r="Z255" s="94">
        <v>1.93</v>
      </c>
      <c r="AA255" s="1">
        <f t="shared" si="24"/>
        <v>0</v>
      </c>
      <c r="AB255" s="1">
        <f t="shared" si="25"/>
        <v>1</v>
      </c>
      <c r="AC255" s="5">
        <f t="shared" si="26"/>
        <v>1</v>
      </c>
      <c r="AD255" s="5">
        <f t="shared" si="27"/>
        <v>0</v>
      </c>
      <c r="AE255" s="1">
        <f t="shared" si="30"/>
        <v>1</v>
      </c>
      <c r="AF255" s="1" t="b">
        <f t="shared" si="31"/>
        <v>0</v>
      </c>
      <c r="AG255" s="111">
        <v>236</v>
      </c>
      <c r="AH255" s="26">
        <v>287</v>
      </c>
      <c r="AI255" s="34">
        <v>0</v>
      </c>
      <c r="AJ255" s="26">
        <v>148.1</v>
      </c>
      <c r="AK255" s="7">
        <v>1</v>
      </c>
      <c r="AL255" s="34">
        <v>0</v>
      </c>
      <c r="AM255" s="26">
        <v>10.6</v>
      </c>
      <c r="AN255" s="34">
        <v>1</v>
      </c>
      <c r="AO255" s="2">
        <v>1</v>
      </c>
      <c r="AP255" s="165">
        <v>1</v>
      </c>
    </row>
    <row r="256" spans="1:42" x14ac:dyDescent="0.2">
      <c r="A256" s="65">
        <v>283</v>
      </c>
      <c r="B256" s="208">
        <v>2021</v>
      </c>
      <c r="C256" s="5">
        <v>0</v>
      </c>
      <c r="D256" s="7">
        <v>0</v>
      </c>
      <c r="E256" s="1">
        <v>8</v>
      </c>
      <c r="F256" s="1">
        <v>16</v>
      </c>
      <c r="G256" s="7">
        <v>57</v>
      </c>
      <c r="H256" s="7">
        <v>0</v>
      </c>
      <c r="I256" s="2">
        <v>1</v>
      </c>
      <c r="J256" s="41">
        <f t="shared" si="28"/>
        <v>1</v>
      </c>
      <c r="K256" s="18">
        <v>0</v>
      </c>
      <c r="L256" s="11">
        <v>0</v>
      </c>
      <c r="M256" s="132">
        <f t="shared" si="29"/>
        <v>1</v>
      </c>
      <c r="N256" s="16">
        <v>0</v>
      </c>
      <c r="O256" s="7">
        <v>1</v>
      </c>
      <c r="P256" s="34">
        <v>0</v>
      </c>
      <c r="Q256" s="7">
        <v>0</v>
      </c>
      <c r="R256" s="7">
        <v>0</v>
      </c>
      <c r="S256" s="7">
        <v>0</v>
      </c>
      <c r="T256" s="7">
        <v>0</v>
      </c>
      <c r="U256" s="7">
        <v>1</v>
      </c>
      <c r="V256" s="7">
        <v>0</v>
      </c>
      <c r="W256" s="34">
        <v>0</v>
      </c>
      <c r="X256" s="27">
        <v>5.56</v>
      </c>
      <c r="Y256" s="1">
        <v>11.52</v>
      </c>
      <c r="Z256" s="94">
        <v>5.56</v>
      </c>
      <c r="AA256" s="1">
        <f t="shared" si="24"/>
        <v>0</v>
      </c>
      <c r="AB256" s="1">
        <f t="shared" si="25"/>
        <v>1</v>
      </c>
      <c r="AC256" s="5">
        <f t="shared" si="26"/>
        <v>1</v>
      </c>
      <c r="AD256" s="5">
        <f t="shared" si="27"/>
        <v>0</v>
      </c>
      <c r="AE256" s="1">
        <f t="shared" si="30"/>
        <v>1</v>
      </c>
      <c r="AF256" s="1" t="b">
        <f t="shared" si="31"/>
        <v>0</v>
      </c>
      <c r="AG256" s="111">
        <v>239</v>
      </c>
      <c r="AH256" s="26">
        <v>177</v>
      </c>
      <c r="AI256" s="34">
        <v>0</v>
      </c>
      <c r="AJ256" s="26">
        <v>39</v>
      </c>
      <c r="AK256" s="7">
        <v>0</v>
      </c>
      <c r="AL256" s="34">
        <v>0</v>
      </c>
      <c r="AM256" s="26">
        <v>6.1</v>
      </c>
      <c r="AN256" s="34">
        <v>0</v>
      </c>
      <c r="AO256" s="2">
        <v>1</v>
      </c>
      <c r="AP256" s="165">
        <v>1</v>
      </c>
    </row>
    <row r="257" spans="1:42" x14ac:dyDescent="0.2">
      <c r="A257" s="65">
        <v>284</v>
      </c>
      <c r="B257" s="208">
        <v>2021</v>
      </c>
      <c r="C257" s="5">
        <v>0</v>
      </c>
      <c r="D257" s="7">
        <v>0</v>
      </c>
      <c r="E257" s="1">
        <v>10</v>
      </c>
      <c r="F257" s="1">
        <v>20</v>
      </c>
      <c r="G257" s="7">
        <v>50</v>
      </c>
      <c r="H257" s="7">
        <v>0</v>
      </c>
      <c r="I257" s="2">
        <v>1</v>
      </c>
      <c r="J257" s="41">
        <f t="shared" si="28"/>
        <v>1</v>
      </c>
      <c r="K257" s="18">
        <v>0</v>
      </c>
      <c r="L257" s="11">
        <v>0</v>
      </c>
      <c r="M257" s="132">
        <f t="shared" si="29"/>
        <v>1</v>
      </c>
      <c r="N257" s="16">
        <v>0</v>
      </c>
      <c r="O257" s="7">
        <v>1</v>
      </c>
      <c r="P257" s="34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34">
        <v>0</v>
      </c>
      <c r="X257" s="27">
        <v>7.74</v>
      </c>
      <c r="Y257" s="1">
        <v>11.57</v>
      </c>
      <c r="Z257" s="94">
        <v>1.34</v>
      </c>
      <c r="AA257" s="1">
        <f t="shared" si="24"/>
        <v>1</v>
      </c>
      <c r="AB257" s="1">
        <f t="shared" si="25"/>
        <v>1</v>
      </c>
      <c r="AC257" s="5">
        <f t="shared" si="26"/>
        <v>0</v>
      </c>
      <c r="AD257" s="5">
        <f t="shared" si="27"/>
        <v>0</v>
      </c>
      <c r="AE257" s="1">
        <f t="shared" si="30"/>
        <v>2</v>
      </c>
      <c r="AF257" s="1" t="b">
        <f t="shared" si="31"/>
        <v>0</v>
      </c>
      <c r="AG257" s="111">
        <v>237</v>
      </c>
      <c r="AH257" s="26">
        <v>134</v>
      </c>
      <c r="AI257" s="34">
        <v>1</v>
      </c>
      <c r="AJ257" s="26">
        <v>33.200000000000003</v>
      </c>
      <c r="AK257" s="7">
        <v>0</v>
      </c>
      <c r="AL257" s="34">
        <v>0</v>
      </c>
      <c r="AM257" s="26">
        <v>6.6</v>
      </c>
      <c r="AN257" s="34">
        <v>0</v>
      </c>
      <c r="AO257" s="2" t="s">
        <v>18</v>
      </c>
      <c r="AP257" s="165" t="s">
        <v>18</v>
      </c>
    </row>
    <row r="258" spans="1:42" x14ac:dyDescent="0.2">
      <c r="A258" s="65">
        <v>285</v>
      </c>
      <c r="B258" s="208">
        <v>2021</v>
      </c>
      <c r="C258" s="5">
        <v>0</v>
      </c>
      <c r="D258" s="7">
        <v>0</v>
      </c>
      <c r="E258" s="1">
        <v>2</v>
      </c>
      <c r="F258" s="1">
        <v>12</v>
      </c>
      <c r="G258" s="7">
        <v>60</v>
      </c>
      <c r="H258" s="7">
        <v>0</v>
      </c>
      <c r="I258" s="2">
        <v>1</v>
      </c>
      <c r="J258" s="41">
        <f t="shared" si="28"/>
        <v>1</v>
      </c>
      <c r="K258" s="18">
        <v>0</v>
      </c>
      <c r="L258" s="11">
        <v>0</v>
      </c>
      <c r="M258" s="132">
        <f t="shared" si="29"/>
        <v>1</v>
      </c>
      <c r="N258" s="16">
        <v>0</v>
      </c>
      <c r="O258" s="7">
        <v>0</v>
      </c>
      <c r="P258" s="34">
        <v>0</v>
      </c>
      <c r="Q258" s="7">
        <v>1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34">
        <v>0</v>
      </c>
      <c r="X258" s="27">
        <v>4.57</v>
      </c>
      <c r="Y258" s="1">
        <v>4.57</v>
      </c>
      <c r="Z258" s="94">
        <v>1.31</v>
      </c>
      <c r="AA258" s="1">
        <f t="shared" ref="AA258:AA294" si="32">IF((X258/Z258)&lt;1.5,IF((X258-Z258)&gt;=0.3,1,0),IF((X258/Z258)&gt;=1.5,1,0))</f>
        <v>1</v>
      </c>
      <c r="AB258" s="1">
        <f t="shared" ref="AB258:AB294" si="33">IF((Y258/X258)&lt;1.5,IF((Y258-X258)&gt;=0.3,1,0),IF((Y258/X258)&gt;=1.5,1,0))</f>
        <v>0</v>
      </c>
      <c r="AC258" s="5">
        <f t="shared" ref="AC258:AC294" si="34">M258-AA258</f>
        <v>0</v>
      </c>
      <c r="AD258" s="5">
        <f t="shared" ref="AD258:AD294" si="35">M258-AB258</f>
        <v>1</v>
      </c>
      <c r="AE258" s="1">
        <f t="shared" si="30"/>
        <v>1</v>
      </c>
      <c r="AF258" s="1" t="b">
        <f t="shared" si="31"/>
        <v>0</v>
      </c>
      <c r="AG258" s="111">
        <v>226</v>
      </c>
      <c r="AH258" s="26">
        <v>138</v>
      </c>
      <c r="AI258" s="34">
        <v>1</v>
      </c>
      <c r="AJ258" s="26">
        <v>306.7</v>
      </c>
      <c r="AK258" s="7">
        <v>1</v>
      </c>
      <c r="AL258" s="34">
        <v>1</v>
      </c>
      <c r="AM258" s="26">
        <v>12.8</v>
      </c>
      <c r="AN258" s="34">
        <v>1</v>
      </c>
      <c r="AO258" s="2">
        <v>1</v>
      </c>
      <c r="AP258" s="165">
        <v>1</v>
      </c>
    </row>
    <row r="259" spans="1:42" x14ac:dyDescent="0.2">
      <c r="A259" s="65">
        <v>286</v>
      </c>
      <c r="B259" s="208">
        <v>2021</v>
      </c>
      <c r="C259" s="5">
        <v>0</v>
      </c>
      <c r="D259" s="7">
        <v>0</v>
      </c>
      <c r="E259" s="1">
        <v>11</v>
      </c>
      <c r="F259" s="1">
        <v>7</v>
      </c>
      <c r="G259" s="7">
        <v>58</v>
      </c>
      <c r="H259" s="7">
        <v>1</v>
      </c>
      <c r="I259" s="2">
        <v>3</v>
      </c>
      <c r="J259" s="41">
        <f t="shared" ref="J259:J294" si="36">SUM(IF(K259=1,2,0),IF(L259=1,2,0),IF(M259=1,1,0),IF(N259=1,1,0))</f>
        <v>1</v>
      </c>
      <c r="K259" s="18">
        <v>0</v>
      </c>
      <c r="L259" s="11">
        <v>0</v>
      </c>
      <c r="M259" s="132">
        <f t="shared" ref="M259:M294" si="37">IF(H259=1,IF(X259&gt;=1.3,1,0),IF(X259&gt;=1.5,1,0))</f>
        <v>0</v>
      </c>
      <c r="N259" s="16">
        <v>1</v>
      </c>
      <c r="O259" s="7">
        <v>0</v>
      </c>
      <c r="P259" s="34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34">
        <v>1</v>
      </c>
      <c r="X259" s="27">
        <v>1.19</v>
      </c>
      <c r="Y259" s="1">
        <v>1.43</v>
      </c>
      <c r="Z259" s="94">
        <v>0.79</v>
      </c>
      <c r="AA259" s="1">
        <f t="shared" si="32"/>
        <v>1</v>
      </c>
      <c r="AB259" s="1">
        <f t="shared" si="33"/>
        <v>0</v>
      </c>
      <c r="AC259" s="5">
        <f t="shared" si="34"/>
        <v>-1</v>
      </c>
      <c r="AD259" s="5">
        <f t="shared" si="35"/>
        <v>0</v>
      </c>
      <c r="AE259" s="1">
        <f t="shared" ref="AE259:AE294" si="38">COUNTIF(AC259:AD259, 0)</f>
        <v>1</v>
      </c>
      <c r="AF259" s="1">
        <f t="shared" ref="AF259:AF294" si="39">IF((M259)=0,IF((AE259)&lt;=1,1,0))</f>
        <v>1</v>
      </c>
      <c r="AG259" s="111">
        <v>499</v>
      </c>
      <c r="AH259" s="26">
        <v>839</v>
      </c>
      <c r="AI259" s="34">
        <v>0</v>
      </c>
      <c r="AJ259" s="26">
        <v>33.200000000000003</v>
      </c>
      <c r="AK259" s="7">
        <v>0</v>
      </c>
      <c r="AL259" s="34">
        <v>0</v>
      </c>
      <c r="AM259" s="26">
        <v>6.9</v>
      </c>
      <c r="AN259" s="34">
        <v>0</v>
      </c>
      <c r="AO259" s="2" t="s">
        <v>18</v>
      </c>
      <c r="AP259" s="165" t="s">
        <v>18</v>
      </c>
    </row>
    <row r="260" spans="1:42" x14ac:dyDescent="0.2">
      <c r="A260" s="65">
        <v>287</v>
      </c>
      <c r="B260" s="208">
        <v>2021</v>
      </c>
      <c r="C260" s="5">
        <v>0</v>
      </c>
      <c r="D260" s="7">
        <v>0</v>
      </c>
      <c r="E260" s="1">
        <v>1</v>
      </c>
      <c r="F260" s="1">
        <v>6</v>
      </c>
      <c r="G260" s="7">
        <v>60</v>
      </c>
      <c r="H260" s="7">
        <v>0</v>
      </c>
      <c r="I260" s="2">
        <v>3</v>
      </c>
      <c r="J260" s="41">
        <f t="shared" si="36"/>
        <v>1</v>
      </c>
      <c r="K260" s="18">
        <v>0</v>
      </c>
      <c r="L260" s="11">
        <v>0</v>
      </c>
      <c r="M260" s="132">
        <f t="shared" si="37"/>
        <v>1</v>
      </c>
      <c r="N260" s="16">
        <v>0</v>
      </c>
      <c r="O260" s="7">
        <v>0</v>
      </c>
      <c r="P260" s="34">
        <v>0</v>
      </c>
      <c r="Q260" s="7">
        <v>0</v>
      </c>
      <c r="R260" s="7">
        <v>0</v>
      </c>
      <c r="S260" s="7">
        <v>0</v>
      </c>
      <c r="T260" s="7">
        <v>1</v>
      </c>
      <c r="U260" s="7">
        <v>0</v>
      </c>
      <c r="V260" s="7">
        <v>0</v>
      </c>
      <c r="W260" s="34">
        <v>0</v>
      </c>
      <c r="X260" s="27">
        <v>7.27</v>
      </c>
      <c r="Y260" s="1">
        <v>7.27</v>
      </c>
      <c r="Z260" s="94">
        <v>1.49</v>
      </c>
      <c r="AA260" s="1">
        <f t="shared" si="32"/>
        <v>1</v>
      </c>
      <c r="AB260" s="1">
        <f t="shared" si="33"/>
        <v>0</v>
      </c>
      <c r="AC260" s="5">
        <f t="shared" si="34"/>
        <v>0</v>
      </c>
      <c r="AD260" s="5">
        <f t="shared" si="35"/>
        <v>1</v>
      </c>
      <c r="AE260" s="1">
        <f t="shared" si="38"/>
        <v>1</v>
      </c>
      <c r="AF260" s="1" t="b">
        <f t="shared" si="39"/>
        <v>0</v>
      </c>
      <c r="AG260" s="111">
        <v>251</v>
      </c>
      <c r="AH260" s="26">
        <v>108</v>
      </c>
      <c r="AI260" s="34">
        <v>1</v>
      </c>
      <c r="AJ260" s="26">
        <v>10.8</v>
      </c>
      <c r="AK260" s="7">
        <v>0</v>
      </c>
      <c r="AL260" s="34" t="s">
        <v>18</v>
      </c>
      <c r="AM260" s="26">
        <v>4.5999999999999996</v>
      </c>
      <c r="AN260" s="34">
        <v>0</v>
      </c>
      <c r="AO260" s="2">
        <v>0</v>
      </c>
      <c r="AP260" s="165">
        <v>0</v>
      </c>
    </row>
    <row r="261" spans="1:42" x14ac:dyDescent="0.2">
      <c r="A261" s="65">
        <v>288</v>
      </c>
      <c r="B261" s="208">
        <v>2021</v>
      </c>
      <c r="C261" s="5">
        <v>0</v>
      </c>
      <c r="D261" s="7">
        <v>0</v>
      </c>
      <c r="E261" s="1">
        <v>1</v>
      </c>
      <c r="F261" s="1">
        <v>14</v>
      </c>
      <c r="G261" s="7">
        <v>38</v>
      </c>
      <c r="H261" s="7">
        <v>0</v>
      </c>
      <c r="I261" s="2">
        <v>1</v>
      </c>
      <c r="J261" s="41">
        <f t="shared" si="36"/>
        <v>1</v>
      </c>
      <c r="K261" s="18">
        <v>0</v>
      </c>
      <c r="L261" s="11">
        <v>0</v>
      </c>
      <c r="M261" s="132">
        <f t="shared" si="37"/>
        <v>1</v>
      </c>
      <c r="N261" s="16">
        <v>0</v>
      </c>
      <c r="O261" s="7">
        <v>0</v>
      </c>
      <c r="P261" s="34">
        <v>0</v>
      </c>
      <c r="Q261" s="7">
        <v>0</v>
      </c>
      <c r="R261" s="7">
        <v>0</v>
      </c>
      <c r="S261" s="7">
        <v>0</v>
      </c>
      <c r="T261" s="7">
        <v>0</v>
      </c>
      <c r="U261" s="7">
        <v>1</v>
      </c>
      <c r="V261" s="7">
        <v>0</v>
      </c>
      <c r="W261" s="34">
        <v>0</v>
      </c>
      <c r="X261" s="27">
        <v>1.6</v>
      </c>
      <c r="Y261" s="1">
        <v>1.6</v>
      </c>
      <c r="Z261" s="94">
        <v>1.19</v>
      </c>
      <c r="AA261" s="1">
        <f t="shared" si="32"/>
        <v>1</v>
      </c>
      <c r="AB261" s="1">
        <f t="shared" si="33"/>
        <v>0</v>
      </c>
      <c r="AC261" s="5">
        <f t="shared" si="34"/>
        <v>0</v>
      </c>
      <c r="AD261" s="5">
        <f t="shared" si="35"/>
        <v>1</v>
      </c>
      <c r="AE261" s="1">
        <f t="shared" si="38"/>
        <v>1</v>
      </c>
      <c r="AF261" s="1" t="b">
        <f t="shared" si="39"/>
        <v>0</v>
      </c>
      <c r="AG261" s="111">
        <v>199</v>
      </c>
      <c r="AH261" s="26">
        <v>191</v>
      </c>
      <c r="AI261" s="34">
        <v>0</v>
      </c>
      <c r="AJ261" s="26">
        <v>23.4</v>
      </c>
      <c r="AK261" s="7">
        <v>0</v>
      </c>
      <c r="AL261" s="34">
        <v>0</v>
      </c>
      <c r="AM261" s="26">
        <v>10.199999999999999</v>
      </c>
      <c r="AN261" s="34">
        <v>1</v>
      </c>
      <c r="AO261" s="2">
        <v>0</v>
      </c>
      <c r="AP261" s="165">
        <v>0</v>
      </c>
    </row>
    <row r="262" spans="1:42" x14ac:dyDescent="0.2">
      <c r="A262" s="65">
        <v>289</v>
      </c>
      <c r="B262" s="208">
        <v>2021</v>
      </c>
      <c r="C262" s="5">
        <v>0</v>
      </c>
      <c r="D262" s="7">
        <v>0</v>
      </c>
      <c r="E262" s="1">
        <v>11</v>
      </c>
      <c r="F262" s="1">
        <v>18</v>
      </c>
      <c r="G262" s="7">
        <v>69</v>
      </c>
      <c r="H262" s="7">
        <v>1</v>
      </c>
      <c r="I262" s="2">
        <v>1</v>
      </c>
      <c r="J262" s="41">
        <f t="shared" si="36"/>
        <v>2</v>
      </c>
      <c r="K262" s="18">
        <v>0</v>
      </c>
      <c r="L262" s="11">
        <v>0</v>
      </c>
      <c r="M262" s="132">
        <f t="shared" si="37"/>
        <v>1</v>
      </c>
      <c r="N262" s="16">
        <v>1</v>
      </c>
      <c r="O262" s="7">
        <v>1</v>
      </c>
      <c r="P262" s="34">
        <v>0</v>
      </c>
      <c r="Q262" s="7">
        <v>0</v>
      </c>
      <c r="R262" s="7">
        <v>0</v>
      </c>
      <c r="S262" s="7">
        <v>0</v>
      </c>
      <c r="T262" s="7">
        <v>0</v>
      </c>
      <c r="U262" s="7">
        <v>1</v>
      </c>
      <c r="V262" s="7">
        <v>0</v>
      </c>
      <c r="W262" s="34">
        <v>0</v>
      </c>
      <c r="X262" s="27">
        <v>5.08</v>
      </c>
      <c r="Y262" s="1">
        <v>6.16</v>
      </c>
      <c r="Z262" s="94">
        <v>1.53</v>
      </c>
      <c r="AA262" s="1">
        <f t="shared" si="32"/>
        <v>1</v>
      </c>
      <c r="AB262" s="1">
        <f t="shared" si="33"/>
        <v>1</v>
      </c>
      <c r="AC262" s="5">
        <f t="shared" si="34"/>
        <v>0</v>
      </c>
      <c r="AD262" s="5">
        <f t="shared" si="35"/>
        <v>0</v>
      </c>
      <c r="AE262" s="1">
        <f t="shared" si="38"/>
        <v>2</v>
      </c>
      <c r="AF262" s="1" t="b">
        <f t="shared" si="39"/>
        <v>0</v>
      </c>
      <c r="AG262" s="111">
        <v>304</v>
      </c>
      <c r="AH262" s="26">
        <v>91</v>
      </c>
      <c r="AI262" s="34">
        <v>1</v>
      </c>
      <c r="AJ262" s="26">
        <v>98.3</v>
      </c>
      <c r="AK262" s="7">
        <v>0</v>
      </c>
      <c r="AL262" s="34">
        <v>0</v>
      </c>
      <c r="AM262" s="26">
        <v>6.8</v>
      </c>
      <c r="AN262" s="34">
        <v>0</v>
      </c>
      <c r="AO262" s="2">
        <v>1</v>
      </c>
      <c r="AP262" s="165">
        <v>1</v>
      </c>
    </row>
    <row r="263" spans="1:42" x14ac:dyDescent="0.2">
      <c r="A263" s="65">
        <v>290</v>
      </c>
      <c r="B263" s="208">
        <v>2021</v>
      </c>
      <c r="C263" s="5">
        <v>0</v>
      </c>
      <c r="D263" s="7">
        <v>0</v>
      </c>
      <c r="E263" s="1">
        <v>1</v>
      </c>
      <c r="F263" s="1">
        <v>8</v>
      </c>
      <c r="G263" s="7">
        <v>60</v>
      </c>
      <c r="H263" s="7">
        <v>1</v>
      </c>
      <c r="I263" s="2">
        <v>1</v>
      </c>
      <c r="J263" s="41">
        <f t="shared" si="36"/>
        <v>1</v>
      </c>
      <c r="K263" s="18">
        <v>0</v>
      </c>
      <c r="L263" s="11">
        <v>0</v>
      </c>
      <c r="M263" s="132">
        <f t="shared" si="37"/>
        <v>1</v>
      </c>
      <c r="N263" s="16">
        <v>0</v>
      </c>
      <c r="O263" s="7">
        <v>0</v>
      </c>
      <c r="P263" s="34">
        <v>0</v>
      </c>
      <c r="Q263" s="7">
        <v>0</v>
      </c>
      <c r="R263" s="7">
        <v>0</v>
      </c>
      <c r="S263" s="7">
        <v>0</v>
      </c>
      <c r="T263" s="7">
        <v>0</v>
      </c>
      <c r="U263" s="7">
        <v>1</v>
      </c>
      <c r="V263" s="7">
        <v>0</v>
      </c>
      <c r="W263" s="34">
        <v>0</v>
      </c>
      <c r="X263" s="27">
        <v>4.0599999999999996</v>
      </c>
      <c r="Y263" s="1">
        <v>4.0599999999999996</v>
      </c>
      <c r="Z263" s="94">
        <v>1.03</v>
      </c>
      <c r="AA263" s="1">
        <f t="shared" si="32"/>
        <v>1</v>
      </c>
      <c r="AB263" s="1">
        <f t="shared" si="33"/>
        <v>0</v>
      </c>
      <c r="AC263" s="5">
        <f t="shared" si="34"/>
        <v>0</v>
      </c>
      <c r="AD263" s="5">
        <f t="shared" si="35"/>
        <v>1</v>
      </c>
      <c r="AE263" s="1">
        <f t="shared" si="38"/>
        <v>1</v>
      </c>
      <c r="AF263" s="1" t="b">
        <f t="shared" si="39"/>
        <v>0</v>
      </c>
      <c r="AG263" s="111">
        <v>123</v>
      </c>
      <c r="AH263" s="26">
        <v>73</v>
      </c>
      <c r="AI263" s="34">
        <v>1</v>
      </c>
      <c r="AJ263" s="26">
        <v>3.7</v>
      </c>
      <c r="AK263" s="7">
        <v>0</v>
      </c>
      <c r="AL263" s="34" t="s">
        <v>18</v>
      </c>
      <c r="AM263" s="26">
        <v>4.7</v>
      </c>
      <c r="AN263" s="34">
        <v>0</v>
      </c>
      <c r="AO263" s="2">
        <v>0</v>
      </c>
      <c r="AP263" s="165">
        <v>0</v>
      </c>
    </row>
    <row r="264" spans="1:42" x14ac:dyDescent="0.2">
      <c r="A264" s="66">
        <v>292</v>
      </c>
      <c r="B264" s="208">
        <v>2021</v>
      </c>
      <c r="C264" s="9">
        <v>0</v>
      </c>
      <c r="D264" s="8">
        <v>0</v>
      </c>
      <c r="E264" s="3">
        <v>8</v>
      </c>
      <c r="F264" s="3">
        <v>7</v>
      </c>
      <c r="G264" s="8">
        <v>63</v>
      </c>
      <c r="H264" s="8">
        <v>0</v>
      </c>
      <c r="I264" s="21">
        <v>1</v>
      </c>
      <c r="J264" s="42">
        <f t="shared" si="36"/>
        <v>1</v>
      </c>
      <c r="K264" s="19">
        <v>0</v>
      </c>
      <c r="L264" s="12">
        <v>0</v>
      </c>
      <c r="M264" s="133">
        <f t="shared" si="37"/>
        <v>1</v>
      </c>
      <c r="N264" s="17">
        <v>0</v>
      </c>
      <c r="O264" s="8">
        <v>0</v>
      </c>
      <c r="P264" s="35">
        <v>0</v>
      </c>
      <c r="Q264" s="8">
        <v>0</v>
      </c>
      <c r="R264" s="8">
        <v>0</v>
      </c>
      <c r="S264" s="8">
        <v>0</v>
      </c>
      <c r="T264" s="8">
        <v>0</v>
      </c>
      <c r="U264" s="8">
        <v>1</v>
      </c>
      <c r="V264" s="8">
        <v>0</v>
      </c>
      <c r="W264" s="35">
        <v>0</v>
      </c>
      <c r="X264" s="24">
        <v>4.97</v>
      </c>
      <c r="Y264" s="3">
        <v>4.97</v>
      </c>
      <c r="Z264" s="15">
        <v>3.8</v>
      </c>
      <c r="AA264" s="3">
        <f t="shared" si="32"/>
        <v>1</v>
      </c>
      <c r="AB264" s="3">
        <f t="shared" si="33"/>
        <v>0</v>
      </c>
      <c r="AC264" s="9">
        <f t="shared" si="34"/>
        <v>0</v>
      </c>
      <c r="AD264" s="9">
        <f t="shared" si="35"/>
        <v>1</v>
      </c>
      <c r="AE264" s="3">
        <f t="shared" si="38"/>
        <v>1</v>
      </c>
      <c r="AF264" s="15" t="b">
        <f t="shared" si="39"/>
        <v>0</v>
      </c>
      <c r="AG264" s="113">
        <v>203</v>
      </c>
      <c r="AH264" s="20">
        <v>369</v>
      </c>
      <c r="AI264" s="35">
        <v>0</v>
      </c>
      <c r="AJ264" s="20"/>
      <c r="AK264" s="8" t="s">
        <v>18</v>
      </c>
      <c r="AL264" s="35" t="s">
        <v>18</v>
      </c>
      <c r="AM264" s="20">
        <v>9.6999999999999993</v>
      </c>
      <c r="AN264" s="35">
        <v>0</v>
      </c>
      <c r="AO264" s="20">
        <v>0</v>
      </c>
      <c r="AP264" s="166">
        <v>1</v>
      </c>
    </row>
    <row r="265" spans="1:42" x14ac:dyDescent="0.2">
      <c r="A265" s="64">
        <v>353</v>
      </c>
      <c r="B265" s="208">
        <v>2013</v>
      </c>
      <c r="C265" s="5">
        <v>1</v>
      </c>
      <c r="D265" s="7">
        <v>0</v>
      </c>
      <c r="F265" s="38">
        <v>2</v>
      </c>
      <c r="G265" s="7">
        <v>31</v>
      </c>
      <c r="H265" s="7">
        <v>0</v>
      </c>
      <c r="I265" s="1">
        <v>1</v>
      </c>
      <c r="J265" s="41">
        <f t="shared" si="36"/>
        <v>5</v>
      </c>
      <c r="K265" s="18">
        <v>1</v>
      </c>
      <c r="L265" s="11">
        <v>1</v>
      </c>
      <c r="M265" s="132">
        <f t="shared" si="37"/>
        <v>1</v>
      </c>
      <c r="N265" s="16">
        <v>0</v>
      </c>
      <c r="O265" s="7">
        <v>0</v>
      </c>
      <c r="P265" s="34">
        <v>0</v>
      </c>
      <c r="Q265" s="7">
        <v>0</v>
      </c>
      <c r="R265" s="7">
        <v>0</v>
      </c>
      <c r="S265" s="7">
        <v>1</v>
      </c>
      <c r="T265" s="7">
        <v>0</v>
      </c>
      <c r="U265" s="7">
        <v>0</v>
      </c>
      <c r="V265" s="7">
        <v>0</v>
      </c>
      <c r="W265" s="34">
        <v>0</v>
      </c>
      <c r="X265" s="134">
        <v>1.97</v>
      </c>
      <c r="Y265" s="134">
        <v>1.97</v>
      </c>
      <c r="Z265" s="135">
        <v>1.74</v>
      </c>
      <c r="AA265" s="127">
        <f t="shared" si="32"/>
        <v>0</v>
      </c>
      <c r="AB265" s="127">
        <f t="shared" si="33"/>
        <v>0</v>
      </c>
      <c r="AC265" s="136">
        <f t="shared" si="34"/>
        <v>1</v>
      </c>
      <c r="AD265" s="5">
        <f t="shared" si="35"/>
        <v>1</v>
      </c>
      <c r="AE265" s="31">
        <f t="shared" si="38"/>
        <v>0</v>
      </c>
      <c r="AF265" s="1" t="b">
        <f t="shared" si="39"/>
        <v>0</v>
      </c>
      <c r="AG265" s="114">
        <v>209</v>
      </c>
      <c r="AH265">
        <v>253</v>
      </c>
      <c r="AI265" s="34">
        <v>0</v>
      </c>
      <c r="AJ265">
        <v>5.4</v>
      </c>
      <c r="AK265" s="7">
        <v>0</v>
      </c>
      <c r="AL265" s="34"/>
      <c r="AM265">
        <v>7.6</v>
      </c>
      <c r="AN265" s="34">
        <v>0</v>
      </c>
      <c r="AO265" s="7">
        <v>1</v>
      </c>
      <c r="AP265" s="34">
        <v>0</v>
      </c>
    </row>
    <row r="266" spans="1:42" x14ac:dyDescent="0.2">
      <c r="A266" s="64">
        <v>354</v>
      </c>
      <c r="B266" s="208">
        <v>2013</v>
      </c>
      <c r="C266" s="5">
        <v>1</v>
      </c>
      <c r="D266" s="7">
        <v>0</v>
      </c>
      <c r="F266" s="38">
        <v>3</v>
      </c>
      <c r="G266" s="7">
        <v>39</v>
      </c>
      <c r="H266" s="7">
        <v>0</v>
      </c>
      <c r="I266" s="1">
        <v>1</v>
      </c>
      <c r="J266" s="41">
        <f t="shared" si="36"/>
        <v>4</v>
      </c>
      <c r="K266" s="18">
        <v>1</v>
      </c>
      <c r="L266" s="11">
        <v>0</v>
      </c>
      <c r="M266" s="132">
        <f t="shared" si="37"/>
        <v>1</v>
      </c>
      <c r="N266" s="16">
        <v>1</v>
      </c>
      <c r="O266" s="7">
        <v>0</v>
      </c>
      <c r="P266" s="34">
        <v>0</v>
      </c>
      <c r="Q266" s="7">
        <v>1</v>
      </c>
      <c r="R266" s="7">
        <v>0</v>
      </c>
      <c r="S266" s="7">
        <v>1</v>
      </c>
      <c r="T266" s="7">
        <v>0</v>
      </c>
      <c r="U266" s="7">
        <v>0</v>
      </c>
      <c r="V266" s="7">
        <v>0</v>
      </c>
      <c r="W266" s="34">
        <v>0</v>
      </c>
      <c r="X266" s="134">
        <v>2.11</v>
      </c>
      <c r="Y266" s="134">
        <v>2.11</v>
      </c>
      <c r="Z266" s="135">
        <v>0.97</v>
      </c>
      <c r="AA266" s="127">
        <f t="shared" si="32"/>
        <v>1</v>
      </c>
      <c r="AB266" s="127">
        <f t="shared" si="33"/>
        <v>0</v>
      </c>
      <c r="AC266" s="136">
        <f t="shared" si="34"/>
        <v>0</v>
      </c>
      <c r="AD266" s="5">
        <f t="shared" si="35"/>
        <v>1</v>
      </c>
      <c r="AE266" s="1">
        <f t="shared" si="38"/>
        <v>1</v>
      </c>
      <c r="AF266" s="1" t="b">
        <f t="shared" si="39"/>
        <v>0</v>
      </c>
      <c r="AG266" s="114">
        <v>315</v>
      </c>
      <c r="AH266">
        <v>304</v>
      </c>
      <c r="AI266" s="34">
        <v>0</v>
      </c>
      <c r="AJ266">
        <v>27.6</v>
      </c>
      <c r="AK266" s="7">
        <v>0</v>
      </c>
      <c r="AL266" s="34"/>
      <c r="AM266">
        <v>5.4</v>
      </c>
      <c r="AN266" s="34">
        <v>0</v>
      </c>
      <c r="AO266" s="7">
        <v>1</v>
      </c>
      <c r="AP266" s="34">
        <v>0</v>
      </c>
    </row>
    <row r="267" spans="1:42" x14ac:dyDescent="0.2">
      <c r="A267" s="64">
        <v>355</v>
      </c>
      <c r="B267" s="208">
        <v>2014</v>
      </c>
      <c r="C267" s="5">
        <v>1</v>
      </c>
      <c r="D267" s="7">
        <v>0</v>
      </c>
      <c r="F267" s="38">
        <v>6</v>
      </c>
      <c r="G267" s="7">
        <v>49</v>
      </c>
      <c r="H267" s="7">
        <v>1</v>
      </c>
      <c r="I267" s="1">
        <v>1</v>
      </c>
      <c r="J267" s="41">
        <f t="shared" si="36"/>
        <v>5</v>
      </c>
      <c r="K267" s="18">
        <v>1</v>
      </c>
      <c r="L267" s="11">
        <v>1</v>
      </c>
      <c r="M267" s="132">
        <f t="shared" si="37"/>
        <v>1</v>
      </c>
      <c r="N267" s="16">
        <v>0</v>
      </c>
      <c r="O267" s="7">
        <v>0</v>
      </c>
      <c r="P267" s="34">
        <v>0</v>
      </c>
      <c r="Q267" s="7">
        <v>0</v>
      </c>
      <c r="R267" s="7">
        <v>1</v>
      </c>
      <c r="S267" s="7">
        <v>0</v>
      </c>
      <c r="T267" s="7">
        <v>0</v>
      </c>
      <c r="U267" s="7">
        <v>1</v>
      </c>
      <c r="V267" s="7">
        <v>0</v>
      </c>
      <c r="W267" s="34">
        <v>0</v>
      </c>
      <c r="X267" s="134">
        <v>6.82</v>
      </c>
      <c r="Y267" s="134">
        <v>6.82</v>
      </c>
      <c r="Z267" s="135">
        <v>1.8</v>
      </c>
      <c r="AA267" s="127">
        <f t="shared" si="32"/>
        <v>1</v>
      </c>
      <c r="AB267" s="127">
        <f t="shared" si="33"/>
        <v>0</v>
      </c>
      <c r="AC267" s="136">
        <f t="shared" si="34"/>
        <v>0</v>
      </c>
      <c r="AD267" s="5">
        <f t="shared" si="35"/>
        <v>1</v>
      </c>
      <c r="AE267" s="1">
        <f t="shared" si="38"/>
        <v>1</v>
      </c>
      <c r="AF267" s="1" t="b">
        <f t="shared" si="39"/>
        <v>0</v>
      </c>
      <c r="AG267" s="114">
        <v>289</v>
      </c>
      <c r="AH267">
        <v>252</v>
      </c>
      <c r="AI267" s="34">
        <v>0</v>
      </c>
      <c r="AJ267"/>
      <c r="AK267" s="7"/>
      <c r="AL267" s="34"/>
      <c r="AM267" s="25">
        <v>8.6999999999999993</v>
      </c>
      <c r="AN267" s="34">
        <v>0</v>
      </c>
      <c r="AO267" s="7">
        <v>1</v>
      </c>
      <c r="AP267" s="34">
        <v>0</v>
      </c>
    </row>
    <row r="268" spans="1:42" x14ac:dyDescent="0.2">
      <c r="A268" s="64">
        <v>357</v>
      </c>
      <c r="B268" s="208">
        <v>2015</v>
      </c>
      <c r="C268" s="5">
        <v>1</v>
      </c>
      <c r="D268" s="7">
        <v>0</v>
      </c>
      <c r="F268" s="38">
        <v>3</v>
      </c>
      <c r="G268" s="7">
        <v>60</v>
      </c>
      <c r="H268" s="7">
        <v>1</v>
      </c>
      <c r="I268" s="1">
        <v>1</v>
      </c>
      <c r="J268" s="41">
        <f t="shared" si="36"/>
        <v>5</v>
      </c>
      <c r="K268" s="18">
        <v>1</v>
      </c>
      <c r="L268" s="11">
        <v>1</v>
      </c>
      <c r="M268" s="132">
        <f t="shared" si="37"/>
        <v>1</v>
      </c>
      <c r="N268" s="45">
        <v>0</v>
      </c>
      <c r="O268" s="7">
        <v>0</v>
      </c>
      <c r="P268" s="34">
        <v>0</v>
      </c>
      <c r="Q268" s="7">
        <v>0</v>
      </c>
      <c r="R268" s="7">
        <v>1</v>
      </c>
      <c r="S268" s="7">
        <v>1</v>
      </c>
      <c r="T268" s="7">
        <v>0</v>
      </c>
      <c r="U268" s="7">
        <v>1</v>
      </c>
      <c r="V268" s="7">
        <v>0</v>
      </c>
      <c r="W268" s="34">
        <v>1</v>
      </c>
      <c r="X268" s="134">
        <v>9.85</v>
      </c>
      <c r="Y268" s="134">
        <v>9.85</v>
      </c>
      <c r="Z268" s="135">
        <v>0.87</v>
      </c>
      <c r="AA268" s="127">
        <f t="shared" si="32"/>
        <v>1</v>
      </c>
      <c r="AB268" s="127">
        <f t="shared" si="33"/>
        <v>0</v>
      </c>
      <c r="AC268" s="136">
        <f t="shared" si="34"/>
        <v>0</v>
      </c>
      <c r="AD268" s="5">
        <f t="shared" si="35"/>
        <v>1</v>
      </c>
      <c r="AE268" s="1">
        <f t="shared" si="38"/>
        <v>1</v>
      </c>
      <c r="AF268" s="1" t="b">
        <f t="shared" si="39"/>
        <v>0</v>
      </c>
      <c r="AG268" s="114"/>
      <c r="AH268">
        <v>268</v>
      </c>
      <c r="AI268" s="34">
        <v>0</v>
      </c>
      <c r="AJ268"/>
      <c r="AK268" s="7"/>
      <c r="AL268" s="34"/>
      <c r="AM268">
        <v>10.3</v>
      </c>
      <c r="AN268" s="34">
        <v>1</v>
      </c>
      <c r="AO268" s="7">
        <v>1</v>
      </c>
      <c r="AP268" s="34">
        <v>0</v>
      </c>
    </row>
    <row r="269" spans="1:42" x14ac:dyDescent="0.2">
      <c r="A269" s="64">
        <v>358</v>
      </c>
      <c r="B269" s="208">
        <v>2015</v>
      </c>
      <c r="C269" s="5">
        <v>1</v>
      </c>
      <c r="D269" s="7">
        <v>0</v>
      </c>
      <c r="F269" s="38">
        <v>14</v>
      </c>
      <c r="G269" s="7">
        <v>60</v>
      </c>
      <c r="H269" s="7">
        <v>0</v>
      </c>
      <c r="I269" s="1">
        <v>1</v>
      </c>
      <c r="J269" s="41">
        <f t="shared" si="36"/>
        <v>5</v>
      </c>
      <c r="K269" s="18">
        <v>1</v>
      </c>
      <c r="L269" s="11">
        <v>1</v>
      </c>
      <c r="M269" s="132">
        <f t="shared" si="37"/>
        <v>1</v>
      </c>
      <c r="N269" s="45">
        <v>0</v>
      </c>
      <c r="O269" s="7">
        <v>1</v>
      </c>
      <c r="P269" s="34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34">
        <v>0</v>
      </c>
      <c r="X269" s="134">
        <v>10.18</v>
      </c>
      <c r="Y269" s="134">
        <v>10.57</v>
      </c>
      <c r="Z269" s="135">
        <v>2.69</v>
      </c>
      <c r="AA269" s="127">
        <f t="shared" si="32"/>
        <v>1</v>
      </c>
      <c r="AB269" s="127">
        <f t="shared" si="33"/>
        <v>1</v>
      </c>
      <c r="AC269" s="136">
        <f t="shared" si="34"/>
        <v>0</v>
      </c>
      <c r="AD269" s="5">
        <f t="shared" si="35"/>
        <v>0</v>
      </c>
      <c r="AE269" s="1">
        <f t="shared" si="38"/>
        <v>2</v>
      </c>
      <c r="AF269" s="1" t="b">
        <f t="shared" si="39"/>
        <v>0</v>
      </c>
      <c r="AG269" s="114"/>
      <c r="AH269">
        <v>88</v>
      </c>
      <c r="AI269" s="34">
        <v>1</v>
      </c>
      <c r="AJ269" s="25">
        <v>39.700000000000003</v>
      </c>
      <c r="AK269" s="7">
        <v>0</v>
      </c>
      <c r="AL269" s="34"/>
      <c r="AM269">
        <v>10.199999999999999</v>
      </c>
      <c r="AN269" s="34">
        <v>1</v>
      </c>
      <c r="AO269" s="7">
        <v>0</v>
      </c>
      <c r="AP269" s="34">
        <v>0</v>
      </c>
    </row>
    <row r="270" spans="1:42" x14ac:dyDescent="0.2">
      <c r="A270" s="64">
        <v>359</v>
      </c>
      <c r="B270" s="208">
        <v>2016</v>
      </c>
      <c r="C270" s="5">
        <v>1</v>
      </c>
      <c r="D270" s="7">
        <v>0</v>
      </c>
      <c r="F270" s="38">
        <v>5</v>
      </c>
      <c r="G270" s="7">
        <v>29</v>
      </c>
      <c r="H270" s="7">
        <v>0</v>
      </c>
      <c r="I270" s="1">
        <v>0</v>
      </c>
      <c r="J270" s="41">
        <f t="shared" si="36"/>
        <v>4</v>
      </c>
      <c r="K270" s="18">
        <v>1</v>
      </c>
      <c r="L270" s="11">
        <v>0</v>
      </c>
      <c r="M270" s="132">
        <f t="shared" si="37"/>
        <v>1</v>
      </c>
      <c r="N270" s="16">
        <v>1</v>
      </c>
      <c r="O270" s="7">
        <v>0</v>
      </c>
      <c r="P270" s="34">
        <v>0</v>
      </c>
      <c r="Q270" s="7">
        <v>0</v>
      </c>
      <c r="R270" s="7">
        <v>1</v>
      </c>
      <c r="S270" s="7">
        <v>0</v>
      </c>
      <c r="T270" s="7">
        <v>0</v>
      </c>
      <c r="U270" s="7">
        <v>1</v>
      </c>
      <c r="V270" s="7">
        <v>0</v>
      </c>
      <c r="W270" s="34">
        <v>0</v>
      </c>
      <c r="X270" s="134">
        <v>2.81</v>
      </c>
      <c r="Y270" s="134">
        <v>5.25</v>
      </c>
      <c r="Z270" s="135">
        <v>2.81</v>
      </c>
      <c r="AA270" s="127">
        <f t="shared" si="32"/>
        <v>0</v>
      </c>
      <c r="AB270" s="127">
        <f t="shared" si="33"/>
        <v>1</v>
      </c>
      <c r="AC270" s="136">
        <f t="shared" si="34"/>
        <v>1</v>
      </c>
      <c r="AD270" s="5">
        <f t="shared" si="35"/>
        <v>0</v>
      </c>
      <c r="AE270" s="1">
        <f t="shared" si="38"/>
        <v>1</v>
      </c>
      <c r="AF270" s="1" t="b">
        <f t="shared" si="39"/>
        <v>0</v>
      </c>
      <c r="AG270" s="114">
        <v>352</v>
      </c>
      <c r="AH270">
        <v>76</v>
      </c>
      <c r="AI270" s="34">
        <v>1</v>
      </c>
      <c r="AJ270">
        <v>23.9</v>
      </c>
      <c r="AK270" s="7">
        <v>0</v>
      </c>
      <c r="AL270" s="34">
        <v>0</v>
      </c>
      <c r="AM270">
        <v>12.6</v>
      </c>
      <c r="AN270" s="34">
        <v>1</v>
      </c>
      <c r="AO270" s="7">
        <v>1</v>
      </c>
      <c r="AP270" s="34">
        <v>1</v>
      </c>
    </row>
    <row r="271" spans="1:42" x14ac:dyDescent="0.2">
      <c r="A271" s="64">
        <v>360</v>
      </c>
      <c r="B271" s="208">
        <v>2017</v>
      </c>
      <c r="C271" s="5">
        <v>1</v>
      </c>
      <c r="D271" s="7">
        <v>0</v>
      </c>
      <c r="F271" s="38">
        <v>6</v>
      </c>
      <c r="G271" s="7">
        <v>29</v>
      </c>
      <c r="H271" s="7">
        <v>0</v>
      </c>
      <c r="I271" s="1">
        <v>1</v>
      </c>
      <c r="J271" s="41">
        <f t="shared" si="36"/>
        <v>3</v>
      </c>
      <c r="K271" s="18">
        <v>1</v>
      </c>
      <c r="L271" s="11">
        <v>0</v>
      </c>
      <c r="M271" s="132">
        <f t="shared" si="37"/>
        <v>1</v>
      </c>
      <c r="N271" s="16">
        <v>0</v>
      </c>
      <c r="O271" s="7">
        <v>0</v>
      </c>
      <c r="P271" s="34">
        <v>0</v>
      </c>
      <c r="Q271" s="7">
        <v>0</v>
      </c>
      <c r="R271" s="7">
        <v>0</v>
      </c>
      <c r="S271" s="7">
        <v>1</v>
      </c>
      <c r="T271" s="7">
        <v>1</v>
      </c>
      <c r="U271" s="7">
        <v>1</v>
      </c>
      <c r="V271" s="7">
        <v>0</v>
      </c>
      <c r="W271" s="34">
        <v>0</v>
      </c>
      <c r="X271" s="134">
        <v>1.97</v>
      </c>
      <c r="Y271" s="134">
        <v>2.71</v>
      </c>
      <c r="Z271" s="135">
        <v>1.05</v>
      </c>
      <c r="AA271" s="127">
        <f t="shared" si="32"/>
        <v>1</v>
      </c>
      <c r="AB271" s="127">
        <f t="shared" si="33"/>
        <v>1</v>
      </c>
      <c r="AC271" s="136">
        <f t="shared" si="34"/>
        <v>0</v>
      </c>
      <c r="AD271" s="5">
        <f t="shared" si="35"/>
        <v>0</v>
      </c>
      <c r="AE271" s="1">
        <f t="shared" si="38"/>
        <v>2</v>
      </c>
      <c r="AF271" s="1" t="b">
        <f t="shared" si="39"/>
        <v>0</v>
      </c>
      <c r="AG271" s="114">
        <v>269</v>
      </c>
      <c r="AH271">
        <v>130</v>
      </c>
      <c r="AI271" s="34">
        <v>1</v>
      </c>
      <c r="AJ271"/>
      <c r="AK271" s="7"/>
      <c r="AL271" s="34"/>
      <c r="AM271">
        <v>10.7</v>
      </c>
      <c r="AN271" s="34">
        <v>1</v>
      </c>
      <c r="AO271" s="7">
        <v>1</v>
      </c>
      <c r="AP271" s="34">
        <v>1</v>
      </c>
    </row>
    <row r="272" spans="1:42" x14ac:dyDescent="0.2">
      <c r="A272" s="64">
        <v>361</v>
      </c>
      <c r="B272" s="208">
        <v>2017</v>
      </c>
      <c r="C272" s="5">
        <v>1</v>
      </c>
      <c r="D272" s="7">
        <v>0</v>
      </c>
      <c r="F272" s="38">
        <v>12</v>
      </c>
      <c r="G272" s="7">
        <v>51</v>
      </c>
      <c r="H272" s="7">
        <v>0</v>
      </c>
      <c r="I272" s="1">
        <v>3</v>
      </c>
      <c r="J272" s="41">
        <f t="shared" si="36"/>
        <v>5</v>
      </c>
      <c r="K272" s="18">
        <v>1</v>
      </c>
      <c r="L272" s="11">
        <v>1</v>
      </c>
      <c r="M272" s="132">
        <f t="shared" si="37"/>
        <v>0</v>
      </c>
      <c r="N272" s="16">
        <v>1</v>
      </c>
      <c r="O272" s="7">
        <v>0</v>
      </c>
      <c r="P272" s="34">
        <v>0</v>
      </c>
      <c r="Q272" s="7">
        <v>1</v>
      </c>
      <c r="R272" s="7">
        <v>1</v>
      </c>
      <c r="S272" s="7">
        <v>1</v>
      </c>
      <c r="T272" s="7">
        <v>0</v>
      </c>
      <c r="U272" s="7">
        <v>0</v>
      </c>
      <c r="V272" s="7">
        <v>0</v>
      </c>
      <c r="W272" s="34">
        <v>0</v>
      </c>
      <c r="X272" s="134">
        <v>1</v>
      </c>
      <c r="Y272" s="134">
        <v>1.8</v>
      </c>
      <c r="Z272" s="135">
        <v>0.91</v>
      </c>
      <c r="AA272" s="127">
        <f t="shared" si="32"/>
        <v>0</v>
      </c>
      <c r="AB272" s="127">
        <f t="shared" si="33"/>
        <v>1</v>
      </c>
      <c r="AC272" s="136">
        <f t="shared" si="34"/>
        <v>0</v>
      </c>
      <c r="AD272" s="5">
        <f t="shared" si="35"/>
        <v>-1</v>
      </c>
      <c r="AE272" s="1">
        <f t="shared" si="38"/>
        <v>1</v>
      </c>
      <c r="AF272" s="1">
        <f t="shared" si="39"/>
        <v>1</v>
      </c>
      <c r="AG272" s="114">
        <v>301</v>
      </c>
      <c r="AH272">
        <v>67</v>
      </c>
      <c r="AI272" s="34">
        <v>1</v>
      </c>
      <c r="AJ272">
        <v>149</v>
      </c>
      <c r="AK272" s="7">
        <v>1</v>
      </c>
      <c r="AL272" s="34"/>
      <c r="AM272">
        <v>8.3000000000000007</v>
      </c>
      <c r="AN272" s="34">
        <v>0</v>
      </c>
      <c r="AO272" s="7">
        <v>1</v>
      </c>
      <c r="AP272" s="34">
        <v>1</v>
      </c>
    </row>
    <row r="273" spans="1:42" x14ac:dyDescent="0.2">
      <c r="A273" s="64">
        <v>363</v>
      </c>
      <c r="B273" s="208">
        <v>2017</v>
      </c>
      <c r="C273" s="5">
        <v>1</v>
      </c>
      <c r="D273" s="7">
        <v>0</v>
      </c>
      <c r="F273" s="38">
        <v>5</v>
      </c>
      <c r="G273" s="7">
        <v>65</v>
      </c>
      <c r="H273" s="7">
        <v>1</v>
      </c>
      <c r="I273" s="1">
        <v>1</v>
      </c>
      <c r="J273" s="41">
        <f t="shared" si="36"/>
        <v>6</v>
      </c>
      <c r="K273" s="18">
        <v>1</v>
      </c>
      <c r="L273" s="11">
        <v>1</v>
      </c>
      <c r="M273" s="132">
        <f t="shared" si="37"/>
        <v>1</v>
      </c>
      <c r="N273" s="16">
        <v>1</v>
      </c>
      <c r="O273" s="7">
        <v>0</v>
      </c>
      <c r="P273" s="34">
        <v>0</v>
      </c>
      <c r="Q273" s="7">
        <v>0</v>
      </c>
      <c r="R273" s="7">
        <v>0</v>
      </c>
      <c r="S273" s="7">
        <v>0</v>
      </c>
      <c r="T273" s="7">
        <v>1</v>
      </c>
      <c r="U273" s="7">
        <v>1</v>
      </c>
      <c r="V273" s="7">
        <v>1</v>
      </c>
      <c r="W273" s="34">
        <v>0</v>
      </c>
      <c r="X273" s="134">
        <v>5.98</v>
      </c>
      <c r="Y273" s="134">
        <v>6.25</v>
      </c>
      <c r="Z273" s="135">
        <v>3.23</v>
      </c>
      <c r="AA273" s="127">
        <f t="shared" si="32"/>
        <v>1</v>
      </c>
      <c r="AB273" s="127">
        <f t="shared" si="33"/>
        <v>0</v>
      </c>
      <c r="AC273" s="136">
        <f t="shared" si="34"/>
        <v>0</v>
      </c>
      <c r="AD273" s="5">
        <f t="shared" si="35"/>
        <v>1</v>
      </c>
      <c r="AE273" s="1">
        <f t="shared" si="38"/>
        <v>1</v>
      </c>
      <c r="AF273" s="1" t="b">
        <f t="shared" si="39"/>
        <v>0</v>
      </c>
      <c r="AG273" s="114">
        <v>340</v>
      </c>
      <c r="AH273">
        <v>67</v>
      </c>
      <c r="AI273" s="34">
        <v>1</v>
      </c>
      <c r="AJ273">
        <v>60.6</v>
      </c>
      <c r="AK273" s="7">
        <v>0</v>
      </c>
      <c r="AL273" s="34">
        <v>1</v>
      </c>
      <c r="AM273">
        <v>10.9</v>
      </c>
      <c r="AN273" s="34">
        <v>1</v>
      </c>
      <c r="AO273" s="7">
        <v>1</v>
      </c>
      <c r="AP273" s="34">
        <v>1</v>
      </c>
    </row>
    <row r="274" spans="1:42" x14ac:dyDescent="0.2">
      <c r="A274" s="64">
        <v>364</v>
      </c>
      <c r="B274" s="208">
        <v>2017</v>
      </c>
      <c r="C274" s="5">
        <v>1</v>
      </c>
      <c r="D274" s="7">
        <v>0</v>
      </c>
      <c r="F274" s="38">
        <v>2</v>
      </c>
      <c r="G274" s="7">
        <v>26</v>
      </c>
      <c r="H274" s="7">
        <v>0</v>
      </c>
      <c r="I274" s="1">
        <v>1</v>
      </c>
      <c r="J274" s="41">
        <f t="shared" si="36"/>
        <v>5</v>
      </c>
      <c r="K274" s="18">
        <v>1</v>
      </c>
      <c r="L274" s="11">
        <v>1</v>
      </c>
      <c r="M274" s="132">
        <f t="shared" si="37"/>
        <v>0</v>
      </c>
      <c r="N274" s="16">
        <v>1</v>
      </c>
      <c r="O274" s="7">
        <v>0</v>
      </c>
      <c r="P274" s="34">
        <v>0</v>
      </c>
      <c r="Q274" s="7">
        <v>0</v>
      </c>
      <c r="R274" s="7">
        <v>1</v>
      </c>
      <c r="S274" s="7">
        <v>1</v>
      </c>
      <c r="T274" s="7">
        <v>0</v>
      </c>
      <c r="U274" s="7">
        <v>0</v>
      </c>
      <c r="V274" s="7">
        <v>0</v>
      </c>
      <c r="W274" s="34">
        <v>0</v>
      </c>
      <c r="X274" s="134">
        <v>0.9</v>
      </c>
      <c r="Y274" s="134">
        <v>2</v>
      </c>
      <c r="Z274" s="135">
        <v>0.9</v>
      </c>
      <c r="AA274" s="127">
        <f t="shared" si="32"/>
        <v>0</v>
      </c>
      <c r="AB274" s="127">
        <f t="shared" si="33"/>
        <v>1</v>
      </c>
      <c r="AC274" s="136">
        <f t="shared" si="34"/>
        <v>0</v>
      </c>
      <c r="AD274" s="5">
        <f t="shared" si="35"/>
        <v>-1</v>
      </c>
      <c r="AE274" s="1">
        <f t="shared" si="38"/>
        <v>1</v>
      </c>
      <c r="AF274" s="1">
        <f t="shared" si="39"/>
        <v>1</v>
      </c>
      <c r="AG274" s="114">
        <v>327</v>
      </c>
      <c r="AH274">
        <v>73</v>
      </c>
      <c r="AI274" s="34">
        <v>1</v>
      </c>
      <c r="AJ274">
        <v>28.5</v>
      </c>
      <c r="AK274" s="7">
        <v>0</v>
      </c>
      <c r="AL274" s="34"/>
      <c r="AM274">
        <v>8.1999999999999993</v>
      </c>
      <c r="AN274" s="34">
        <v>0</v>
      </c>
      <c r="AO274" s="7"/>
      <c r="AP274" s="34"/>
    </row>
    <row r="275" spans="1:42" x14ac:dyDescent="0.2">
      <c r="A275" s="64">
        <v>366</v>
      </c>
      <c r="B275" s="208">
        <v>2017</v>
      </c>
      <c r="C275" s="5">
        <v>1</v>
      </c>
      <c r="D275" s="7">
        <v>0</v>
      </c>
      <c r="F275" s="38">
        <v>3</v>
      </c>
      <c r="G275" s="7">
        <v>25</v>
      </c>
      <c r="H275" s="7">
        <v>0</v>
      </c>
      <c r="I275" s="1">
        <v>1</v>
      </c>
      <c r="J275" s="41">
        <f t="shared" si="36"/>
        <v>4</v>
      </c>
      <c r="K275" s="18">
        <v>1</v>
      </c>
      <c r="L275" s="11">
        <v>0</v>
      </c>
      <c r="M275" s="132">
        <f t="shared" si="37"/>
        <v>1</v>
      </c>
      <c r="N275" s="16">
        <v>1</v>
      </c>
      <c r="O275" s="7">
        <v>0</v>
      </c>
      <c r="P275" s="34">
        <v>0</v>
      </c>
      <c r="Q275" s="7">
        <v>1</v>
      </c>
      <c r="R275" s="7">
        <v>1</v>
      </c>
      <c r="S275" s="7">
        <v>0</v>
      </c>
      <c r="T275" s="7">
        <v>1</v>
      </c>
      <c r="U275" s="7">
        <v>0</v>
      </c>
      <c r="V275" s="7">
        <v>0</v>
      </c>
      <c r="W275" s="34">
        <v>0</v>
      </c>
      <c r="X275" s="134">
        <v>2.15</v>
      </c>
      <c r="Y275" s="134">
        <v>2.15</v>
      </c>
      <c r="Z275" s="135">
        <v>1.3</v>
      </c>
      <c r="AA275" s="127">
        <f t="shared" si="32"/>
        <v>1</v>
      </c>
      <c r="AB275" s="127">
        <f t="shared" si="33"/>
        <v>0</v>
      </c>
      <c r="AC275" s="136">
        <f t="shared" si="34"/>
        <v>0</v>
      </c>
      <c r="AD275" s="5">
        <f t="shared" si="35"/>
        <v>1</v>
      </c>
      <c r="AE275" s="1">
        <f t="shared" si="38"/>
        <v>1</v>
      </c>
      <c r="AF275" s="1" t="b">
        <f t="shared" si="39"/>
        <v>0</v>
      </c>
      <c r="AG275" s="114">
        <v>405</v>
      </c>
      <c r="AH275">
        <v>376</v>
      </c>
      <c r="AI275" s="34">
        <v>0</v>
      </c>
      <c r="AJ275"/>
      <c r="AK275" s="7"/>
      <c r="AL275" s="34"/>
      <c r="AM275">
        <v>9.1</v>
      </c>
      <c r="AN275" s="34">
        <v>0</v>
      </c>
      <c r="AO275" s="7">
        <v>1</v>
      </c>
      <c r="AP275" s="34">
        <v>0</v>
      </c>
    </row>
    <row r="276" spans="1:42" x14ac:dyDescent="0.2">
      <c r="A276" s="64">
        <v>367</v>
      </c>
      <c r="B276" s="208">
        <v>2017</v>
      </c>
      <c r="C276" s="5">
        <v>1</v>
      </c>
      <c r="D276" s="7">
        <v>0</v>
      </c>
      <c r="F276" s="38">
        <v>2</v>
      </c>
      <c r="G276" s="7">
        <v>46</v>
      </c>
      <c r="H276" s="7">
        <v>0</v>
      </c>
      <c r="I276" s="1">
        <v>1</v>
      </c>
      <c r="J276" s="41">
        <f t="shared" si="36"/>
        <v>3</v>
      </c>
      <c r="K276" s="18">
        <v>1</v>
      </c>
      <c r="L276" s="11">
        <v>0</v>
      </c>
      <c r="M276" s="132">
        <f t="shared" si="37"/>
        <v>0</v>
      </c>
      <c r="N276" s="16">
        <v>1</v>
      </c>
      <c r="O276" s="7">
        <v>0</v>
      </c>
      <c r="P276" s="34">
        <v>0</v>
      </c>
      <c r="Q276" s="7">
        <v>0</v>
      </c>
      <c r="R276" s="7">
        <v>1</v>
      </c>
      <c r="S276" s="7">
        <v>0</v>
      </c>
      <c r="T276" s="7">
        <v>0</v>
      </c>
      <c r="U276" s="7">
        <v>0</v>
      </c>
      <c r="V276" s="7">
        <v>0</v>
      </c>
      <c r="W276" s="34">
        <v>0</v>
      </c>
      <c r="X276" s="134">
        <v>1.22</v>
      </c>
      <c r="Y276" s="134">
        <v>1.53</v>
      </c>
      <c r="Z276" s="135">
        <v>1.2</v>
      </c>
      <c r="AA276" s="127">
        <f t="shared" si="32"/>
        <v>0</v>
      </c>
      <c r="AB276" s="127">
        <f t="shared" si="33"/>
        <v>1</v>
      </c>
      <c r="AC276" s="136">
        <f t="shared" si="34"/>
        <v>0</v>
      </c>
      <c r="AD276" s="5">
        <f t="shared" si="35"/>
        <v>-1</v>
      </c>
      <c r="AE276" s="1">
        <f t="shared" si="38"/>
        <v>1</v>
      </c>
      <c r="AF276" s="1">
        <f t="shared" si="39"/>
        <v>1</v>
      </c>
      <c r="AG276" s="114">
        <v>463</v>
      </c>
      <c r="AH276">
        <v>97</v>
      </c>
      <c r="AI276" s="34">
        <v>1</v>
      </c>
      <c r="AJ276">
        <v>100.7</v>
      </c>
      <c r="AK276" s="7">
        <v>1</v>
      </c>
      <c r="AL276" s="34"/>
      <c r="AM276">
        <v>9.9</v>
      </c>
      <c r="AN276" s="34">
        <v>0</v>
      </c>
      <c r="AO276" s="7">
        <v>1</v>
      </c>
      <c r="AP276" s="34">
        <v>1</v>
      </c>
    </row>
    <row r="277" spans="1:42" x14ac:dyDescent="0.2">
      <c r="A277" s="64">
        <v>368</v>
      </c>
      <c r="B277" s="208">
        <v>2017</v>
      </c>
      <c r="C277" s="5">
        <v>1</v>
      </c>
      <c r="D277" s="7">
        <v>0</v>
      </c>
      <c r="F277" s="38">
        <v>2</v>
      </c>
      <c r="G277" s="7">
        <v>27</v>
      </c>
      <c r="H277" s="7">
        <v>0</v>
      </c>
      <c r="I277" s="1">
        <v>1</v>
      </c>
      <c r="J277" s="41">
        <f t="shared" si="36"/>
        <v>4</v>
      </c>
      <c r="K277" s="18">
        <v>1</v>
      </c>
      <c r="L277" s="11">
        <v>1</v>
      </c>
      <c r="M277" s="132">
        <f t="shared" si="37"/>
        <v>0</v>
      </c>
      <c r="N277" s="16">
        <v>0</v>
      </c>
      <c r="O277" s="7">
        <v>0</v>
      </c>
      <c r="P277" s="34">
        <v>0</v>
      </c>
      <c r="Q277" s="7">
        <v>0</v>
      </c>
      <c r="R277" s="7">
        <v>1</v>
      </c>
      <c r="S277" s="7">
        <v>1</v>
      </c>
      <c r="T277" s="7">
        <v>0</v>
      </c>
      <c r="U277" s="7">
        <v>0</v>
      </c>
      <c r="V277" s="7">
        <v>0</v>
      </c>
      <c r="W277" s="34">
        <v>0</v>
      </c>
      <c r="X277" s="134">
        <v>1.1200000000000001</v>
      </c>
      <c r="Y277" s="134">
        <v>1.52</v>
      </c>
      <c r="Z277" s="135">
        <v>1.1200000000000001</v>
      </c>
      <c r="AA277" s="127">
        <f t="shared" si="32"/>
        <v>0</v>
      </c>
      <c r="AB277" s="127">
        <f t="shared" si="33"/>
        <v>1</v>
      </c>
      <c r="AC277" s="136">
        <f t="shared" si="34"/>
        <v>0</v>
      </c>
      <c r="AD277" s="5">
        <f t="shared" si="35"/>
        <v>-1</v>
      </c>
      <c r="AE277" s="1">
        <f t="shared" si="38"/>
        <v>1</v>
      </c>
      <c r="AF277" s="1">
        <f t="shared" si="39"/>
        <v>1</v>
      </c>
      <c r="AG277" s="114">
        <v>267</v>
      </c>
      <c r="AH277">
        <v>79</v>
      </c>
      <c r="AI277" s="34">
        <v>1</v>
      </c>
      <c r="AJ277"/>
      <c r="AK277" s="7"/>
      <c r="AL277" s="34"/>
      <c r="AM277">
        <v>8.9</v>
      </c>
      <c r="AN277" s="34">
        <v>0</v>
      </c>
      <c r="AO277" s="7">
        <v>1</v>
      </c>
      <c r="AP277" s="34">
        <v>1</v>
      </c>
    </row>
    <row r="278" spans="1:42" x14ac:dyDescent="0.2">
      <c r="A278" s="64">
        <v>369</v>
      </c>
      <c r="B278" s="208">
        <v>2017</v>
      </c>
      <c r="C278" s="5">
        <v>1</v>
      </c>
      <c r="D278" s="7">
        <v>0</v>
      </c>
      <c r="F278" s="38">
        <v>9</v>
      </c>
      <c r="G278" s="7">
        <v>54</v>
      </c>
      <c r="H278" s="7">
        <v>1</v>
      </c>
      <c r="I278" s="1">
        <v>3</v>
      </c>
      <c r="J278" s="41">
        <f t="shared" si="36"/>
        <v>5</v>
      </c>
      <c r="K278" s="18">
        <v>1</v>
      </c>
      <c r="L278" s="11">
        <v>1</v>
      </c>
      <c r="M278" s="132">
        <f t="shared" si="37"/>
        <v>0</v>
      </c>
      <c r="N278" s="16">
        <v>1</v>
      </c>
      <c r="O278" s="7">
        <v>0</v>
      </c>
      <c r="P278" s="34">
        <v>0</v>
      </c>
      <c r="Q278" s="7">
        <v>0</v>
      </c>
      <c r="R278" s="7">
        <v>0</v>
      </c>
      <c r="S278" s="7">
        <v>0</v>
      </c>
      <c r="T278" s="7">
        <v>0</v>
      </c>
      <c r="U278" s="7">
        <v>1</v>
      </c>
      <c r="V278" s="7">
        <v>0</v>
      </c>
      <c r="W278" s="34">
        <v>0</v>
      </c>
      <c r="X278" s="134">
        <v>0.75</v>
      </c>
      <c r="Y278" s="134">
        <v>4.9400000000000004</v>
      </c>
      <c r="Z278" s="135">
        <v>0.75</v>
      </c>
      <c r="AA278" s="127">
        <f t="shared" si="32"/>
        <v>0</v>
      </c>
      <c r="AB278" s="127">
        <f t="shared" si="33"/>
        <v>1</v>
      </c>
      <c r="AC278" s="136">
        <f t="shared" si="34"/>
        <v>0</v>
      </c>
      <c r="AD278" s="5">
        <f t="shared" si="35"/>
        <v>-1</v>
      </c>
      <c r="AE278" s="1">
        <f t="shared" si="38"/>
        <v>1</v>
      </c>
      <c r="AF278" s="1">
        <f t="shared" si="39"/>
        <v>1</v>
      </c>
      <c r="AG278" s="114">
        <v>621</v>
      </c>
      <c r="AH278">
        <v>41</v>
      </c>
      <c r="AI278" s="34">
        <v>1</v>
      </c>
      <c r="AJ278">
        <v>86.4</v>
      </c>
      <c r="AK278" s="7">
        <v>0</v>
      </c>
      <c r="AL278" s="34">
        <v>0</v>
      </c>
      <c r="AM278">
        <v>7.1</v>
      </c>
      <c r="AN278" s="34">
        <v>0</v>
      </c>
      <c r="AO278" s="7"/>
      <c r="AP278" s="34"/>
    </row>
    <row r="279" spans="1:42" x14ac:dyDescent="0.2">
      <c r="A279" s="64">
        <v>370</v>
      </c>
      <c r="B279" s="208">
        <v>2017</v>
      </c>
      <c r="C279" s="5">
        <v>1</v>
      </c>
      <c r="D279" s="7">
        <v>0</v>
      </c>
      <c r="F279" s="38">
        <v>9</v>
      </c>
      <c r="G279" s="7">
        <v>28</v>
      </c>
      <c r="H279" s="7">
        <v>1</v>
      </c>
      <c r="I279" s="1">
        <v>3</v>
      </c>
      <c r="J279" s="41">
        <f t="shared" si="36"/>
        <v>6</v>
      </c>
      <c r="K279" s="18">
        <v>1</v>
      </c>
      <c r="L279" s="11">
        <v>1</v>
      </c>
      <c r="M279" s="132">
        <f t="shared" si="37"/>
        <v>1</v>
      </c>
      <c r="N279" s="16">
        <v>1</v>
      </c>
      <c r="O279" s="7">
        <v>0</v>
      </c>
      <c r="P279" s="34">
        <v>0</v>
      </c>
      <c r="Q279" s="7">
        <v>0</v>
      </c>
      <c r="R279" s="7">
        <v>0</v>
      </c>
      <c r="S279" s="7">
        <v>1</v>
      </c>
      <c r="T279" s="7">
        <v>1</v>
      </c>
      <c r="U279" s="7">
        <v>1</v>
      </c>
      <c r="V279" s="7">
        <v>0</v>
      </c>
      <c r="W279" s="34">
        <v>0</v>
      </c>
      <c r="X279" s="134">
        <v>1.61</v>
      </c>
      <c r="Y279" s="134">
        <v>6.38</v>
      </c>
      <c r="Z279" s="135">
        <v>0.75</v>
      </c>
      <c r="AA279" s="127">
        <f t="shared" si="32"/>
        <v>1</v>
      </c>
      <c r="AB279" s="127">
        <f t="shared" si="33"/>
        <v>1</v>
      </c>
      <c r="AC279" s="136">
        <f t="shared" si="34"/>
        <v>0</v>
      </c>
      <c r="AD279" s="5">
        <f t="shared" si="35"/>
        <v>0</v>
      </c>
      <c r="AE279" s="1">
        <f t="shared" si="38"/>
        <v>2</v>
      </c>
      <c r="AF279" s="1" t="b">
        <f t="shared" si="39"/>
        <v>0</v>
      </c>
      <c r="AG279" s="114">
        <v>528</v>
      </c>
      <c r="AH279">
        <v>55</v>
      </c>
      <c r="AI279" s="34">
        <v>1</v>
      </c>
      <c r="AJ279">
        <v>116.1</v>
      </c>
      <c r="AK279" s="7">
        <v>1</v>
      </c>
      <c r="AL279" s="34">
        <v>1</v>
      </c>
      <c r="AM279">
        <v>13.4</v>
      </c>
      <c r="AN279" s="34">
        <v>1</v>
      </c>
      <c r="AO279" s="7">
        <v>1</v>
      </c>
      <c r="AP279" s="34">
        <v>1</v>
      </c>
    </row>
    <row r="280" spans="1:42" x14ac:dyDescent="0.2">
      <c r="A280" s="64">
        <v>371</v>
      </c>
      <c r="B280" s="208">
        <v>2018</v>
      </c>
      <c r="C280" s="5">
        <v>1</v>
      </c>
      <c r="D280" s="7">
        <v>0</v>
      </c>
      <c r="F280" s="38">
        <v>4</v>
      </c>
      <c r="G280" s="7">
        <v>65</v>
      </c>
      <c r="H280" s="7">
        <v>0</v>
      </c>
      <c r="I280" s="1">
        <v>1</v>
      </c>
      <c r="J280" s="41">
        <f t="shared" si="36"/>
        <v>4</v>
      </c>
      <c r="K280" s="18">
        <v>1</v>
      </c>
      <c r="L280" s="11">
        <v>0</v>
      </c>
      <c r="M280" s="132">
        <f t="shared" si="37"/>
        <v>1</v>
      </c>
      <c r="N280" s="16">
        <v>1</v>
      </c>
      <c r="O280" s="7">
        <v>0</v>
      </c>
      <c r="P280" s="34">
        <v>0</v>
      </c>
      <c r="Q280" s="7">
        <v>0</v>
      </c>
      <c r="R280" s="7">
        <v>0</v>
      </c>
      <c r="S280" s="7">
        <v>1</v>
      </c>
      <c r="T280" s="7">
        <v>1</v>
      </c>
      <c r="U280" s="7">
        <v>0</v>
      </c>
      <c r="V280" s="7">
        <v>0</v>
      </c>
      <c r="W280" s="34">
        <v>0</v>
      </c>
      <c r="X280" s="134">
        <v>8.08</v>
      </c>
      <c r="Y280" s="134">
        <v>8.08</v>
      </c>
      <c r="Z280" s="135">
        <v>2.78</v>
      </c>
      <c r="AA280" s="127">
        <f t="shared" si="32"/>
        <v>1</v>
      </c>
      <c r="AB280" s="127">
        <f t="shared" si="33"/>
        <v>0</v>
      </c>
      <c r="AC280" s="136">
        <f t="shared" si="34"/>
        <v>0</v>
      </c>
      <c r="AD280" s="5">
        <f t="shared" si="35"/>
        <v>1</v>
      </c>
      <c r="AE280" s="1">
        <f t="shared" si="38"/>
        <v>1</v>
      </c>
      <c r="AF280" s="1" t="b">
        <f t="shared" si="39"/>
        <v>0</v>
      </c>
      <c r="AG280" s="114">
        <v>330</v>
      </c>
      <c r="AH280">
        <v>90</v>
      </c>
      <c r="AI280" s="34">
        <v>1</v>
      </c>
      <c r="AJ280">
        <v>136.80000000000001</v>
      </c>
      <c r="AK280" s="7">
        <v>1</v>
      </c>
      <c r="AL280" s="34">
        <v>1</v>
      </c>
      <c r="AM280">
        <v>10.9</v>
      </c>
      <c r="AN280" s="34">
        <v>1</v>
      </c>
      <c r="AO280" s="7">
        <v>1</v>
      </c>
      <c r="AP280" s="34">
        <v>1</v>
      </c>
    </row>
    <row r="281" spans="1:42" x14ac:dyDescent="0.2">
      <c r="A281" s="64">
        <v>372</v>
      </c>
      <c r="B281" s="208">
        <v>2018</v>
      </c>
      <c r="C281" s="5">
        <v>1</v>
      </c>
      <c r="D281" s="7">
        <v>0</v>
      </c>
      <c r="F281" s="38">
        <v>6</v>
      </c>
      <c r="G281" s="7">
        <v>48</v>
      </c>
      <c r="H281" s="7">
        <v>0</v>
      </c>
      <c r="I281" s="1">
        <v>2</v>
      </c>
      <c r="J281" s="41">
        <f t="shared" si="36"/>
        <v>4</v>
      </c>
      <c r="K281" s="18">
        <v>0</v>
      </c>
      <c r="L281" s="11">
        <v>1</v>
      </c>
      <c r="M281" s="132">
        <f t="shared" si="37"/>
        <v>1</v>
      </c>
      <c r="N281" s="16">
        <v>1</v>
      </c>
      <c r="O281" s="7">
        <v>0</v>
      </c>
      <c r="P281" s="34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34">
        <v>0</v>
      </c>
      <c r="X281" s="134">
        <v>4.72</v>
      </c>
      <c r="Y281" s="134">
        <v>4.82</v>
      </c>
      <c r="Z281" s="135">
        <v>1.66</v>
      </c>
      <c r="AA281" s="127">
        <f t="shared" si="32"/>
        <v>1</v>
      </c>
      <c r="AB281" s="127">
        <f t="shared" si="33"/>
        <v>0</v>
      </c>
      <c r="AC281" s="136">
        <f t="shared" si="34"/>
        <v>0</v>
      </c>
      <c r="AD281" s="5">
        <f t="shared" si="35"/>
        <v>1</v>
      </c>
      <c r="AE281" s="1">
        <f t="shared" si="38"/>
        <v>1</v>
      </c>
      <c r="AF281" s="1" t="b">
        <f t="shared" si="39"/>
        <v>0</v>
      </c>
      <c r="AG281" s="114">
        <v>506</v>
      </c>
      <c r="AH281">
        <v>24</v>
      </c>
      <c r="AI281" s="34">
        <v>1</v>
      </c>
      <c r="AJ281">
        <v>84.6</v>
      </c>
      <c r="AK281" s="7">
        <v>0</v>
      </c>
      <c r="AL281" s="34">
        <v>1</v>
      </c>
      <c r="AM281">
        <v>15.2</v>
      </c>
      <c r="AN281" s="34">
        <v>1</v>
      </c>
      <c r="AO281" s="7">
        <v>1</v>
      </c>
      <c r="AP281" s="34">
        <v>0</v>
      </c>
    </row>
    <row r="282" spans="1:42" x14ac:dyDescent="0.2">
      <c r="A282" s="64">
        <v>374</v>
      </c>
      <c r="B282" s="208">
        <v>2019</v>
      </c>
      <c r="C282" s="5">
        <v>1</v>
      </c>
      <c r="D282" s="7">
        <v>0</v>
      </c>
      <c r="F282" s="38">
        <v>8</v>
      </c>
      <c r="G282" s="7">
        <v>53</v>
      </c>
      <c r="H282" s="7">
        <v>1</v>
      </c>
      <c r="I282" s="1">
        <v>1</v>
      </c>
      <c r="J282" s="41">
        <f t="shared" si="36"/>
        <v>4</v>
      </c>
      <c r="K282" s="18">
        <v>1</v>
      </c>
      <c r="L282" s="11">
        <v>0</v>
      </c>
      <c r="M282" s="132">
        <f t="shared" si="37"/>
        <v>1</v>
      </c>
      <c r="N282" s="16">
        <v>1</v>
      </c>
      <c r="O282" s="7">
        <v>0</v>
      </c>
      <c r="P282" s="34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34">
        <v>0</v>
      </c>
      <c r="X282" s="134">
        <v>4.3899999999999997</v>
      </c>
      <c r="Y282" s="134">
        <v>6.24</v>
      </c>
      <c r="Z282" s="135">
        <v>0.94</v>
      </c>
      <c r="AA282" s="127">
        <f t="shared" si="32"/>
        <v>1</v>
      </c>
      <c r="AB282" s="127">
        <f t="shared" si="33"/>
        <v>1</v>
      </c>
      <c r="AC282" s="136">
        <f t="shared" si="34"/>
        <v>0</v>
      </c>
      <c r="AD282" s="5">
        <f t="shared" si="35"/>
        <v>0</v>
      </c>
      <c r="AE282" s="1">
        <f t="shared" si="38"/>
        <v>2</v>
      </c>
      <c r="AF282" s="1" t="b">
        <f t="shared" si="39"/>
        <v>0</v>
      </c>
      <c r="AG282" s="114">
        <v>388</v>
      </c>
      <c r="AH282">
        <v>186</v>
      </c>
      <c r="AI282" s="34">
        <v>0</v>
      </c>
      <c r="AJ282">
        <v>103.3</v>
      </c>
      <c r="AK282" s="7">
        <v>1</v>
      </c>
      <c r="AL282" s="34">
        <v>0</v>
      </c>
      <c r="AM282">
        <v>12</v>
      </c>
      <c r="AN282" s="34">
        <v>1</v>
      </c>
      <c r="AO282" s="7">
        <v>1</v>
      </c>
      <c r="AP282" s="34">
        <v>1</v>
      </c>
    </row>
    <row r="283" spans="1:42" x14ac:dyDescent="0.2">
      <c r="A283" s="64">
        <v>375</v>
      </c>
      <c r="B283" s="208">
        <v>2019</v>
      </c>
      <c r="C283" s="5">
        <v>1</v>
      </c>
      <c r="D283" s="7">
        <v>0</v>
      </c>
      <c r="F283" s="38">
        <v>2</v>
      </c>
      <c r="G283" s="7">
        <v>54</v>
      </c>
      <c r="H283" s="7">
        <v>1</v>
      </c>
      <c r="I283" s="1">
        <v>9</v>
      </c>
      <c r="J283" s="41">
        <f t="shared" si="36"/>
        <v>4</v>
      </c>
      <c r="K283" s="18">
        <v>1</v>
      </c>
      <c r="L283" s="11">
        <v>1</v>
      </c>
      <c r="M283" s="132">
        <f t="shared" si="37"/>
        <v>0</v>
      </c>
      <c r="N283" s="16">
        <v>0</v>
      </c>
      <c r="O283" s="7">
        <v>0</v>
      </c>
      <c r="P283" s="34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34">
        <v>0</v>
      </c>
      <c r="X283" s="134">
        <v>1.2</v>
      </c>
      <c r="Y283" s="134">
        <v>1.2</v>
      </c>
      <c r="Z283" s="135">
        <v>1.2</v>
      </c>
      <c r="AA283" s="127">
        <f t="shared" si="32"/>
        <v>0</v>
      </c>
      <c r="AB283" s="127">
        <f t="shared" si="33"/>
        <v>0</v>
      </c>
      <c r="AC283" s="136">
        <f t="shared" si="34"/>
        <v>0</v>
      </c>
      <c r="AD283" s="5">
        <f t="shared" si="35"/>
        <v>0</v>
      </c>
      <c r="AE283" s="1">
        <f t="shared" si="38"/>
        <v>2</v>
      </c>
      <c r="AF283" s="1">
        <f t="shared" si="39"/>
        <v>0</v>
      </c>
      <c r="AG283" s="114">
        <v>275</v>
      </c>
      <c r="AH283">
        <v>472</v>
      </c>
      <c r="AI283" s="34">
        <v>0</v>
      </c>
      <c r="AJ283"/>
      <c r="AK283" s="7"/>
      <c r="AL283" s="34"/>
      <c r="AM283">
        <v>8.8000000000000007</v>
      </c>
      <c r="AN283" s="34">
        <v>0</v>
      </c>
      <c r="AO283" s="7">
        <v>1</v>
      </c>
      <c r="AP283" s="34">
        <v>0</v>
      </c>
    </row>
    <row r="284" spans="1:42" x14ac:dyDescent="0.2">
      <c r="A284" s="64">
        <v>376</v>
      </c>
      <c r="B284" s="208">
        <v>2019</v>
      </c>
      <c r="C284" s="5">
        <v>1</v>
      </c>
      <c r="D284" s="7">
        <v>0</v>
      </c>
      <c r="F284" s="38">
        <v>21</v>
      </c>
      <c r="G284" s="7">
        <v>74</v>
      </c>
      <c r="H284" s="7">
        <v>0</v>
      </c>
      <c r="I284" s="1">
        <v>8</v>
      </c>
      <c r="J284" s="41">
        <f t="shared" si="36"/>
        <v>3</v>
      </c>
      <c r="K284" s="18">
        <v>1</v>
      </c>
      <c r="L284" s="11">
        <v>0</v>
      </c>
      <c r="M284" s="132">
        <f t="shared" si="37"/>
        <v>1</v>
      </c>
      <c r="N284" s="16">
        <v>0</v>
      </c>
      <c r="O284" s="7">
        <v>0</v>
      </c>
      <c r="P284" s="34">
        <v>0</v>
      </c>
      <c r="Q284" s="7">
        <v>0</v>
      </c>
      <c r="R284" s="7">
        <v>0</v>
      </c>
      <c r="S284" s="7">
        <v>1</v>
      </c>
      <c r="T284" s="7">
        <v>1</v>
      </c>
      <c r="U284" s="7">
        <v>1</v>
      </c>
      <c r="V284" s="7">
        <v>0</v>
      </c>
      <c r="W284" s="34">
        <v>0</v>
      </c>
      <c r="X284" s="134">
        <v>3.63</v>
      </c>
      <c r="Y284" s="134">
        <v>8.8000000000000007</v>
      </c>
      <c r="Z284" s="135">
        <v>2.23</v>
      </c>
      <c r="AA284" s="127">
        <f t="shared" si="32"/>
        <v>1</v>
      </c>
      <c r="AB284" s="127">
        <f t="shared" si="33"/>
        <v>1</v>
      </c>
      <c r="AC284" s="136">
        <f t="shared" si="34"/>
        <v>0</v>
      </c>
      <c r="AD284" s="5">
        <f t="shared" si="35"/>
        <v>0</v>
      </c>
      <c r="AE284" s="1">
        <f t="shared" si="38"/>
        <v>2</v>
      </c>
      <c r="AF284" s="1" t="b">
        <f t="shared" si="39"/>
        <v>0</v>
      </c>
      <c r="AG284" s="114">
        <v>300</v>
      </c>
      <c r="AH284">
        <v>240</v>
      </c>
      <c r="AI284" s="34">
        <v>0</v>
      </c>
      <c r="AJ284">
        <v>289.10000000000002</v>
      </c>
      <c r="AK284" s="7">
        <v>1</v>
      </c>
      <c r="AL284" s="34"/>
      <c r="AM284">
        <v>21.5</v>
      </c>
      <c r="AN284" s="34">
        <v>1</v>
      </c>
      <c r="AO284" s="7"/>
      <c r="AP284" s="34"/>
    </row>
    <row r="285" spans="1:42" x14ac:dyDescent="0.2">
      <c r="A285" s="64">
        <v>377</v>
      </c>
      <c r="B285" s="208">
        <v>2019</v>
      </c>
      <c r="C285" s="5">
        <v>1</v>
      </c>
      <c r="D285" s="7">
        <v>0</v>
      </c>
      <c r="F285" s="38">
        <v>7</v>
      </c>
      <c r="G285" s="7">
        <v>42</v>
      </c>
      <c r="H285" s="7">
        <v>0</v>
      </c>
      <c r="I285" s="1">
        <v>1</v>
      </c>
      <c r="J285" s="41">
        <f t="shared" si="36"/>
        <v>5</v>
      </c>
      <c r="K285" s="18">
        <v>1</v>
      </c>
      <c r="L285" s="11">
        <v>1</v>
      </c>
      <c r="M285" s="132">
        <f t="shared" si="37"/>
        <v>1</v>
      </c>
      <c r="N285" s="16">
        <v>0</v>
      </c>
      <c r="O285" s="7">
        <v>0</v>
      </c>
      <c r="P285" s="34">
        <v>0</v>
      </c>
      <c r="Q285" s="7">
        <v>1</v>
      </c>
      <c r="R285" s="7">
        <v>0</v>
      </c>
      <c r="S285" s="7">
        <v>0</v>
      </c>
      <c r="T285" s="7">
        <v>1</v>
      </c>
      <c r="U285" s="7">
        <v>0</v>
      </c>
      <c r="V285" s="7">
        <v>0</v>
      </c>
      <c r="W285" s="34">
        <v>0</v>
      </c>
      <c r="X285" s="134">
        <v>1.65</v>
      </c>
      <c r="Y285" s="134">
        <v>4.08</v>
      </c>
      <c r="Z285" s="135">
        <v>1.65</v>
      </c>
      <c r="AA285" s="127">
        <f t="shared" si="32"/>
        <v>0</v>
      </c>
      <c r="AB285" s="127">
        <f t="shared" si="33"/>
        <v>1</v>
      </c>
      <c r="AC285" s="136">
        <f t="shared" si="34"/>
        <v>1</v>
      </c>
      <c r="AD285" s="5">
        <f t="shared" si="35"/>
        <v>0</v>
      </c>
      <c r="AE285" s="1">
        <f t="shared" si="38"/>
        <v>1</v>
      </c>
      <c r="AF285" s="1" t="b">
        <f t="shared" si="39"/>
        <v>0</v>
      </c>
      <c r="AG285" s="114">
        <v>300</v>
      </c>
      <c r="AH285">
        <v>74</v>
      </c>
      <c r="AI285" s="34">
        <v>1</v>
      </c>
      <c r="AJ285">
        <v>55.3</v>
      </c>
      <c r="AK285" s="7">
        <v>0</v>
      </c>
      <c r="AL285" s="34">
        <v>0</v>
      </c>
      <c r="AM285">
        <v>11.5</v>
      </c>
      <c r="AN285" s="34">
        <v>1</v>
      </c>
      <c r="AO285" s="7">
        <v>0</v>
      </c>
      <c r="AP285" s="34">
        <v>1</v>
      </c>
    </row>
    <row r="286" spans="1:42" x14ac:dyDescent="0.2">
      <c r="A286" s="64">
        <v>378</v>
      </c>
      <c r="B286" s="208">
        <v>2019</v>
      </c>
      <c r="C286" s="5">
        <v>1</v>
      </c>
      <c r="D286" s="7">
        <v>0</v>
      </c>
      <c r="F286" s="38">
        <v>3</v>
      </c>
      <c r="G286" s="7">
        <v>55</v>
      </c>
      <c r="H286" s="7">
        <v>1</v>
      </c>
      <c r="I286" s="1">
        <v>4</v>
      </c>
      <c r="J286" s="41">
        <f t="shared" si="36"/>
        <v>4</v>
      </c>
      <c r="K286" s="18">
        <v>1</v>
      </c>
      <c r="L286" s="11">
        <v>1</v>
      </c>
      <c r="M286" s="132">
        <f t="shared" si="37"/>
        <v>0</v>
      </c>
      <c r="N286" s="16">
        <v>0</v>
      </c>
      <c r="O286" s="7">
        <v>0</v>
      </c>
      <c r="P286" s="34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34">
        <v>0</v>
      </c>
      <c r="X286" s="134">
        <v>0.71</v>
      </c>
      <c r="Y286" s="134">
        <v>0.71</v>
      </c>
      <c r="Z286" s="135">
        <v>0.6</v>
      </c>
      <c r="AA286" s="127">
        <f t="shared" si="32"/>
        <v>0</v>
      </c>
      <c r="AB286" s="127">
        <f t="shared" si="33"/>
        <v>0</v>
      </c>
      <c r="AC286" s="136">
        <f t="shared" si="34"/>
        <v>0</v>
      </c>
      <c r="AD286" s="5">
        <f t="shared" si="35"/>
        <v>0</v>
      </c>
      <c r="AE286" s="1">
        <f t="shared" si="38"/>
        <v>2</v>
      </c>
      <c r="AF286" s="1">
        <f t="shared" si="39"/>
        <v>0</v>
      </c>
      <c r="AG286" s="114">
        <v>211</v>
      </c>
      <c r="AH286">
        <v>82</v>
      </c>
      <c r="AI286" s="34">
        <v>1</v>
      </c>
      <c r="AJ286">
        <v>65.5</v>
      </c>
      <c r="AK286" s="7">
        <v>0</v>
      </c>
      <c r="AL286" s="34">
        <v>0</v>
      </c>
      <c r="AM286">
        <v>5.6</v>
      </c>
      <c r="AN286" s="34">
        <v>0</v>
      </c>
      <c r="AO286" s="7">
        <v>1</v>
      </c>
      <c r="AP286" s="34">
        <v>0</v>
      </c>
    </row>
    <row r="287" spans="1:42" x14ac:dyDescent="0.2">
      <c r="A287" s="64">
        <v>379</v>
      </c>
      <c r="B287" s="208">
        <v>2019</v>
      </c>
      <c r="C287" s="5">
        <v>1</v>
      </c>
      <c r="D287" s="7">
        <v>0</v>
      </c>
      <c r="F287" s="38">
        <v>15</v>
      </c>
      <c r="G287" s="7">
        <v>57</v>
      </c>
      <c r="H287" s="7">
        <v>0</v>
      </c>
      <c r="I287" s="1">
        <v>1</v>
      </c>
      <c r="J287" s="41">
        <f t="shared" si="36"/>
        <v>6</v>
      </c>
      <c r="K287" s="18">
        <v>1</v>
      </c>
      <c r="L287" s="11">
        <v>1</v>
      </c>
      <c r="M287" s="132">
        <f t="shared" si="37"/>
        <v>1</v>
      </c>
      <c r="N287" s="16">
        <v>1</v>
      </c>
      <c r="O287" s="7">
        <v>1</v>
      </c>
      <c r="P287" s="34">
        <v>0</v>
      </c>
      <c r="Q287" s="7">
        <v>0</v>
      </c>
      <c r="R287" s="7">
        <v>0</v>
      </c>
      <c r="S287" s="7">
        <v>0</v>
      </c>
      <c r="T287" s="7">
        <v>1</v>
      </c>
      <c r="U287" s="7">
        <v>0</v>
      </c>
      <c r="V287" s="7">
        <v>0</v>
      </c>
      <c r="W287" s="34">
        <v>0</v>
      </c>
      <c r="X287" s="134">
        <v>2</v>
      </c>
      <c r="Y287" s="134">
        <v>9</v>
      </c>
      <c r="Z287" s="135">
        <v>0.93</v>
      </c>
      <c r="AA287" s="127">
        <f t="shared" si="32"/>
        <v>1</v>
      </c>
      <c r="AB287" s="127">
        <f t="shared" si="33"/>
        <v>1</v>
      </c>
      <c r="AC287" s="136">
        <f t="shared" si="34"/>
        <v>0</v>
      </c>
      <c r="AD287" s="5">
        <f t="shared" si="35"/>
        <v>0</v>
      </c>
      <c r="AE287" s="1">
        <f t="shared" si="38"/>
        <v>2</v>
      </c>
      <c r="AF287" s="1" t="b">
        <f t="shared" si="39"/>
        <v>0</v>
      </c>
      <c r="AG287" s="114">
        <v>680</v>
      </c>
      <c r="AH287">
        <v>16</v>
      </c>
      <c r="AI287" s="34">
        <v>1</v>
      </c>
      <c r="AJ287">
        <v>61.6</v>
      </c>
      <c r="AK287" s="7">
        <v>0</v>
      </c>
      <c r="AL287" s="34">
        <v>1</v>
      </c>
      <c r="AM287">
        <v>14.3</v>
      </c>
      <c r="AN287" s="34">
        <v>1</v>
      </c>
      <c r="AO287" s="7">
        <v>1</v>
      </c>
      <c r="AP287" s="34">
        <v>1</v>
      </c>
    </row>
    <row r="288" spans="1:42" x14ac:dyDescent="0.2">
      <c r="A288" s="64">
        <v>380</v>
      </c>
      <c r="B288" s="208">
        <v>2019</v>
      </c>
      <c r="C288" s="5">
        <v>1</v>
      </c>
      <c r="D288" s="7">
        <v>0</v>
      </c>
      <c r="F288" s="38">
        <v>4</v>
      </c>
      <c r="G288" s="7">
        <v>32</v>
      </c>
      <c r="H288" s="7">
        <v>0</v>
      </c>
      <c r="I288" s="1">
        <v>1</v>
      </c>
      <c r="J288" s="41">
        <f t="shared" si="36"/>
        <v>6</v>
      </c>
      <c r="K288" s="18">
        <v>1</v>
      </c>
      <c r="L288" s="11">
        <v>1</v>
      </c>
      <c r="M288" s="132">
        <f t="shared" si="37"/>
        <v>1</v>
      </c>
      <c r="N288" s="16">
        <v>1</v>
      </c>
      <c r="O288" s="7">
        <v>0</v>
      </c>
      <c r="P288" s="34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34">
        <v>0</v>
      </c>
      <c r="X288" s="134">
        <v>2.85</v>
      </c>
      <c r="Y288" s="134">
        <v>3.15</v>
      </c>
      <c r="Z288" s="135">
        <v>1.42</v>
      </c>
      <c r="AA288" s="127">
        <f t="shared" si="32"/>
        <v>1</v>
      </c>
      <c r="AB288" s="127">
        <f t="shared" si="33"/>
        <v>1</v>
      </c>
      <c r="AC288" s="136">
        <f t="shared" si="34"/>
        <v>0</v>
      </c>
      <c r="AD288" s="5">
        <f t="shared" si="35"/>
        <v>0</v>
      </c>
      <c r="AE288" s="1">
        <f t="shared" si="38"/>
        <v>2</v>
      </c>
      <c r="AF288" s="1" t="b">
        <f t="shared" si="39"/>
        <v>0</v>
      </c>
      <c r="AG288" s="114">
        <v>302</v>
      </c>
      <c r="AH288">
        <v>470</v>
      </c>
      <c r="AI288" s="34">
        <v>0</v>
      </c>
      <c r="AJ288">
        <v>55.7</v>
      </c>
      <c r="AK288" s="7">
        <v>0</v>
      </c>
      <c r="AL288" s="34">
        <v>0</v>
      </c>
      <c r="AM288">
        <v>6.2</v>
      </c>
      <c r="AN288" s="34">
        <v>0</v>
      </c>
      <c r="AO288" s="7">
        <v>1</v>
      </c>
      <c r="AP288" s="34">
        <v>1</v>
      </c>
    </row>
    <row r="289" spans="1:42" x14ac:dyDescent="0.2">
      <c r="A289" s="64">
        <v>381</v>
      </c>
      <c r="B289" s="208">
        <v>2019</v>
      </c>
      <c r="C289" s="5">
        <v>1</v>
      </c>
      <c r="D289" s="7">
        <v>0</v>
      </c>
      <c r="F289" s="38">
        <v>4</v>
      </c>
      <c r="G289" s="7">
        <v>43</v>
      </c>
      <c r="H289" s="7">
        <v>0</v>
      </c>
      <c r="I289" s="1">
        <v>1</v>
      </c>
      <c r="J289" s="41">
        <f t="shared" si="36"/>
        <v>2</v>
      </c>
      <c r="K289" s="18">
        <v>0</v>
      </c>
      <c r="L289" s="11">
        <v>0</v>
      </c>
      <c r="M289" s="132">
        <f t="shared" si="37"/>
        <v>1</v>
      </c>
      <c r="N289" s="16">
        <v>1</v>
      </c>
      <c r="O289" s="7">
        <v>0</v>
      </c>
      <c r="P289" s="34">
        <v>0</v>
      </c>
      <c r="Q289" s="7">
        <v>0</v>
      </c>
      <c r="R289" s="7">
        <v>1</v>
      </c>
      <c r="S289" s="7">
        <v>0</v>
      </c>
      <c r="T289" s="7">
        <v>0</v>
      </c>
      <c r="U289" s="7">
        <v>1</v>
      </c>
      <c r="V289" s="7">
        <v>0</v>
      </c>
      <c r="W289" s="34">
        <v>0</v>
      </c>
      <c r="X289" s="134">
        <v>6.09</v>
      </c>
      <c r="Y289" s="134">
        <v>6.09</v>
      </c>
      <c r="Z289" s="135">
        <v>0.99</v>
      </c>
      <c r="AA289" s="127">
        <f t="shared" si="32"/>
        <v>1</v>
      </c>
      <c r="AB289" s="127">
        <f t="shared" si="33"/>
        <v>0</v>
      </c>
      <c r="AC289" s="136">
        <f t="shared" si="34"/>
        <v>0</v>
      </c>
      <c r="AD289" s="5">
        <f t="shared" si="35"/>
        <v>1</v>
      </c>
      <c r="AE289" s="1">
        <f t="shared" si="38"/>
        <v>1</v>
      </c>
      <c r="AF289" s="1" t="b">
        <f t="shared" si="39"/>
        <v>0</v>
      </c>
      <c r="AG289" s="114">
        <v>322</v>
      </c>
      <c r="AH289">
        <v>75</v>
      </c>
      <c r="AI289" s="34">
        <v>1</v>
      </c>
      <c r="AJ289">
        <v>39.6</v>
      </c>
      <c r="AK289" s="7">
        <v>0</v>
      </c>
      <c r="AL289" s="34">
        <v>1</v>
      </c>
      <c r="AM289">
        <v>10.1</v>
      </c>
      <c r="AN289" s="34">
        <v>1</v>
      </c>
      <c r="AO289" s="7">
        <v>1</v>
      </c>
      <c r="AP289" s="34">
        <v>1</v>
      </c>
    </row>
    <row r="290" spans="1:42" x14ac:dyDescent="0.2">
      <c r="A290" s="64">
        <v>383</v>
      </c>
      <c r="B290" s="208">
        <v>2019</v>
      </c>
      <c r="C290" s="5">
        <v>1</v>
      </c>
      <c r="D290" s="7">
        <v>0</v>
      </c>
      <c r="F290" s="38">
        <v>3</v>
      </c>
      <c r="G290" s="7">
        <v>45</v>
      </c>
      <c r="H290" s="7">
        <v>0</v>
      </c>
      <c r="I290" s="1">
        <v>1</v>
      </c>
      <c r="J290" s="41">
        <f t="shared" si="36"/>
        <v>6</v>
      </c>
      <c r="K290" s="18">
        <v>1</v>
      </c>
      <c r="L290" s="11">
        <v>1</v>
      </c>
      <c r="M290" s="132">
        <f t="shared" si="37"/>
        <v>1</v>
      </c>
      <c r="N290" s="16">
        <v>1</v>
      </c>
      <c r="O290" s="7">
        <v>0</v>
      </c>
      <c r="P290" s="34">
        <v>0</v>
      </c>
      <c r="Q290" s="7">
        <v>0</v>
      </c>
      <c r="R290" s="7">
        <v>0</v>
      </c>
      <c r="S290" s="7">
        <v>1</v>
      </c>
      <c r="T290" s="7">
        <v>0</v>
      </c>
      <c r="U290" s="7">
        <v>0</v>
      </c>
      <c r="V290" s="7">
        <v>0</v>
      </c>
      <c r="W290" s="34">
        <v>0</v>
      </c>
      <c r="X290" s="134">
        <v>1.53</v>
      </c>
      <c r="Y290" s="134">
        <v>1.53</v>
      </c>
      <c r="Z290" s="135">
        <v>1.22</v>
      </c>
      <c r="AA290" s="127">
        <f t="shared" si="32"/>
        <v>1</v>
      </c>
      <c r="AB290" s="127">
        <f t="shared" si="33"/>
        <v>0</v>
      </c>
      <c r="AC290" s="136">
        <f t="shared" si="34"/>
        <v>0</v>
      </c>
      <c r="AD290" s="5">
        <f t="shared" si="35"/>
        <v>1</v>
      </c>
      <c r="AE290" s="1">
        <f t="shared" si="38"/>
        <v>1</v>
      </c>
      <c r="AF290" s="1" t="b">
        <f t="shared" si="39"/>
        <v>0</v>
      </c>
      <c r="AG290" s="114">
        <v>303</v>
      </c>
      <c r="AH290">
        <v>234</v>
      </c>
      <c r="AI290" s="34">
        <v>0</v>
      </c>
      <c r="AJ290">
        <v>17.8</v>
      </c>
      <c r="AK290" s="7">
        <v>0</v>
      </c>
      <c r="AL290" s="34"/>
      <c r="AM290">
        <v>5.3</v>
      </c>
      <c r="AN290" s="34">
        <v>0</v>
      </c>
      <c r="AO290" s="7">
        <v>0</v>
      </c>
      <c r="AP290" s="34">
        <v>0</v>
      </c>
    </row>
    <row r="291" spans="1:42" x14ac:dyDescent="0.2">
      <c r="A291" s="64">
        <v>384</v>
      </c>
      <c r="B291" s="208">
        <v>2020</v>
      </c>
      <c r="C291" s="5">
        <v>1</v>
      </c>
      <c r="D291" s="7">
        <v>0</v>
      </c>
      <c r="F291" s="38">
        <v>11</v>
      </c>
      <c r="G291" s="7">
        <v>53</v>
      </c>
      <c r="H291" s="7">
        <v>0</v>
      </c>
      <c r="I291" s="1">
        <v>1</v>
      </c>
      <c r="J291" s="41">
        <f t="shared" si="36"/>
        <v>2</v>
      </c>
      <c r="K291" s="18">
        <v>0</v>
      </c>
      <c r="L291" s="11">
        <v>0</v>
      </c>
      <c r="M291" s="132">
        <f t="shared" si="37"/>
        <v>1</v>
      </c>
      <c r="N291" s="16">
        <v>1</v>
      </c>
      <c r="O291" s="7">
        <v>1</v>
      </c>
      <c r="P291" s="34">
        <v>0</v>
      </c>
      <c r="Q291" s="7">
        <v>0</v>
      </c>
      <c r="R291" s="7">
        <v>0</v>
      </c>
      <c r="S291" s="7">
        <v>0</v>
      </c>
      <c r="T291" s="7">
        <v>1</v>
      </c>
      <c r="U291" s="7">
        <v>0</v>
      </c>
      <c r="V291" s="7">
        <v>0</v>
      </c>
      <c r="W291" s="34">
        <v>0</v>
      </c>
      <c r="X291" s="134">
        <v>9.1300000000000008</v>
      </c>
      <c r="Y291" s="134">
        <v>11.96</v>
      </c>
      <c r="Z291" s="135">
        <v>1.78</v>
      </c>
      <c r="AA291" s="127">
        <f t="shared" si="32"/>
        <v>1</v>
      </c>
      <c r="AB291" s="127">
        <f t="shared" si="33"/>
        <v>1</v>
      </c>
      <c r="AC291" s="136">
        <f t="shared" si="34"/>
        <v>0</v>
      </c>
      <c r="AD291" s="5">
        <f t="shared" si="35"/>
        <v>0</v>
      </c>
      <c r="AE291" s="1">
        <f t="shared" si="38"/>
        <v>2</v>
      </c>
      <c r="AF291" s="1" t="b">
        <f t="shared" si="39"/>
        <v>0</v>
      </c>
      <c r="AG291" s="114">
        <v>374</v>
      </c>
      <c r="AH291">
        <v>116</v>
      </c>
      <c r="AI291" s="34">
        <v>1</v>
      </c>
      <c r="AJ291">
        <v>44.7</v>
      </c>
      <c r="AK291" s="7">
        <v>0</v>
      </c>
      <c r="AL291" s="34">
        <v>0</v>
      </c>
      <c r="AM291">
        <v>18.2</v>
      </c>
      <c r="AN291" s="34">
        <v>1</v>
      </c>
      <c r="AO291" s="7">
        <v>1</v>
      </c>
      <c r="AP291" s="34">
        <v>1</v>
      </c>
    </row>
    <row r="292" spans="1:42" x14ac:dyDescent="0.2">
      <c r="A292" s="64">
        <v>385</v>
      </c>
      <c r="B292" s="208">
        <v>2021</v>
      </c>
      <c r="C292" s="5">
        <v>1</v>
      </c>
      <c r="D292" s="7">
        <v>0</v>
      </c>
      <c r="F292" s="38">
        <v>4</v>
      </c>
      <c r="G292" s="7">
        <v>33</v>
      </c>
      <c r="H292" s="7">
        <v>0</v>
      </c>
      <c r="I292" s="1">
        <v>1</v>
      </c>
      <c r="J292" s="41">
        <f t="shared" si="36"/>
        <v>6</v>
      </c>
      <c r="K292" s="18">
        <v>1</v>
      </c>
      <c r="L292" s="11">
        <v>1</v>
      </c>
      <c r="M292" s="132">
        <f t="shared" si="37"/>
        <v>1</v>
      </c>
      <c r="N292" s="16">
        <v>1</v>
      </c>
      <c r="O292" s="7">
        <v>0</v>
      </c>
      <c r="P292" s="34">
        <v>0</v>
      </c>
      <c r="Q292" s="7">
        <v>1</v>
      </c>
      <c r="R292" s="7">
        <v>1</v>
      </c>
      <c r="S292" s="7">
        <v>0</v>
      </c>
      <c r="T292" s="7">
        <v>0</v>
      </c>
      <c r="U292" s="7">
        <v>0</v>
      </c>
      <c r="V292" s="7">
        <v>0</v>
      </c>
      <c r="W292" s="34">
        <v>0</v>
      </c>
      <c r="X292" s="134">
        <v>1.75</v>
      </c>
      <c r="Y292" s="134">
        <v>4.83</v>
      </c>
      <c r="Z292" s="135">
        <v>1.75</v>
      </c>
      <c r="AA292" s="127">
        <f t="shared" si="32"/>
        <v>0</v>
      </c>
      <c r="AB292" s="127">
        <f t="shared" si="33"/>
        <v>1</v>
      </c>
      <c r="AC292" s="136">
        <f t="shared" si="34"/>
        <v>1</v>
      </c>
      <c r="AD292" s="5">
        <f t="shared" si="35"/>
        <v>0</v>
      </c>
      <c r="AE292" s="1">
        <f t="shared" si="38"/>
        <v>1</v>
      </c>
      <c r="AF292" s="1" t="b">
        <f t="shared" si="39"/>
        <v>0</v>
      </c>
      <c r="AG292" s="114">
        <v>454</v>
      </c>
      <c r="AH292">
        <v>87</v>
      </c>
      <c r="AI292" s="34">
        <v>1</v>
      </c>
      <c r="AJ292">
        <v>58.6</v>
      </c>
      <c r="AK292" s="7">
        <v>0</v>
      </c>
      <c r="AL292" s="34">
        <v>0</v>
      </c>
      <c r="AM292">
        <v>9.6</v>
      </c>
      <c r="AN292" s="34">
        <v>0</v>
      </c>
      <c r="AO292" s="7">
        <v>1</v>
      </c>
      <c r="AP292" s="34">
        <v>1</v>
      </c>
    </row>
    <row r="293" spans="1:42" x14ac:dyDescent="0.2">
      <c r="A293" s="64">
        <v>386</v>
      </c>
      <c r="B293" s="208">
        <v>2021</v>
      </c>
      <c r="C293" s="5">
        <v>1</v>
      </c>
      <c r="D293" s="7">
        <v>0</v>
      </c>
      <c r="F293" s="38">
        <v>12</v>
      </c>
      <c r="G293" s="7">
        <v>43</v>
      </c>
      <c r="H293" s="7">
        <v>0</v>
      </c>
      <c r="I293" s="1">
        <v>1</v>
      </c>
      <c r="J293" s="41">
        <f t="shared" si="36"/>
        <v>6</v>
      </c>
      <c r="K293" s="18">
        <v>1</v>
      </c>
      <c r="L293" s="11">
        <v>1</v>
      </c>
      <c r="M293" s="132">
        <f t="shared" si="37"/>
        <v>1</v>
      </c>
      <c r="N293" s="16">
        <v>1</v>
      </c>
      <c r="O293" s="7">
        <v>0</v>
      </c>
      <c r="P293" s="34">
        <v>0</v>
      </c>
      <c r="Q293" s="7">
        <v>1</v>
      </c>
      <c r="R293" s="7">
        <v>0</v>
      </c>
      <c r="S293" s="7">
        <v>0</v>
      </c>
      <c r="T293" s="7">
        <v>1</v>
      </c>
      <c r="U293" s="7">
        <v>1</v>
      </c>
      <c r="V293" s="7">
        <v>0</v>
      </c>
      <c r="W293" s="34">
        <v>0</v>
      </c>
      <c r="X293" s="134">
        <v>6.39</v>
      </c>
      <c r="Y293" s="134">
        <v>7.57</v>
      </c>
      <c r="Z293" s="135">
        <v>3.69</v>
      </c>
      <c r="AA293" s="127">
        <f t="shared" si="32"/>
        <v>1</v>
      </c>
      <c r="AB293" s="127">
        <f t="shared" si="33"/>
        <v>1</v>
      </c>
      <c r="AC293" s="136">
        <f t="shared" si="34"/>
        <v>0</v>
      </c>
      <c r="AD293" s="5">
        <f t="shared" si="35"/>
        <v>0</v>
      </c>
      <c r="AE293" s="1">
        <f t="shared" si="38"/>
        <v>2</v>
      </c>
      <c r="AF293" s="1" t="b">
        <f t="shared" si="39"/>
        <v>0</v>
      </c>
      <c r="AG293" s="114">
        <v>318</v>
      </c>
      <c r="AH293">
        <v>83</v>
      </c>
      <c r="AI293" s="34">
        <v>1</v>
      </c>
      <c r="AJ293">
        <v>53.5</v>
      </c>
      <c r="AK293" s="7">
        <v>0</v>
      </c>
      <c r="AL293" s="34">
        <v>0</v>
      </c>
      <c r="AM293">
        <v>12.2</v>
      </c>
      <c r="AN293" s="34">
        <v>1</v>
      </c>
      <c r="AO293" s="7">
        <v>1</v>
      </c>
      <c r="AP293" s="34">
        <v>1</v>
      </c>
    </row>
    <row r="294" spans="1:42" x14ac:dyDescent="0.2">
      <c r="A294" s="137">
        <v>387</v>
      </c>
      <c r="B294" s="211">
        <v>2021</v>
      </c>
      <c r="C294" s="9">
        <v>1</v>
      </c>
      <c r="D294" s="8">
        <v>0</v>
      </c>
      <c r="E294" s="3"/>
      <c r="F294" s="138">
        <v>6</v>
      </c>
      <c r="G294" s="8">
        <v>28</v>
      </c>
      <c r="H294" s="8">
        <v>0</v>
      </c>
      <c r="I294" s="3">
        <v>1</v>
      </c>
      <c r="J294" s="42">
        <f t="shared" si="36"/>
        <v>6</v>
      </c>
      <c r="K294" s="19">
        <v>1</v>
      </c>
      <c r="L294" s="12">
        <v>1</v>
      </c>
      <c r="M294" s="133">
        <f t="shared" si="37"/>
        <v>1</v>
      </c>
      <c r="N294" s="17">
        <v>1</v>
      </c>
      <c r="O294" s="8">
        <v>0</v>
      </c>
      <c r="P294" s="35">
        <v>0</v>
      </c>
      <c r="Q294" s="8">
        <v>0</v>
      </c>
      <c r="R294" s="8">
        <v>0</v>
      </c>
      <c r="S294" s="8">
        <v>0</v>
      </c>
      <c r="T294" s="8">
        <v>1</v>
      </c>
      <c r="U294" s="8">
        <v>1</v>
      </c>
      <c r="V294" s="8">
        <v>0</v>
      </c>
      <c r="W294" s="35">
        <v>0</v>
      </c>
      <c r="X294" s="139">
        <v>3.1</v>
      </c>
      <c r="Y294" s="139">
        <v>3.14</v>
      </c>
      <c r="Z294" s="140">
        <v>0.9</v>
      </c>
      <c r="AA294" s="141">
        <f t="shared" si="32"/>
        <v>1</v>
      </c>
      <c r="AB294" s="141">
        <f t="shared" si="33"/>
        <v>0</v>
      </c>
      <c r="AC294" s="142">
        <f t="shared" si="34"/>
        <v>0</v>
      </c>
      <c r="AD294" s="9">
        <f t="shared" si="35"/>
        <v>1</v>
      </c>
      <c r="AE294" s="3">
        <f t="shared" si="38"/>
        <v>1</v>
      </c>
      <c r="AF294" s="3" t="b">
        <f t="shared" si="39"/>
        <v>0</v>
      </c>
      <c r="AG294" s="143">
        <v>333</v>
      </c>
      <c r="AH294" s="144">
        <v>385</v>
      </c>
      <c r="AI294" s="35">
        <v>0</v>
      </c>
      <c r="AJ294" s="145">
        <v>45.4</v>
      </c>
      <c r="AK294" s="8">
        <v>0</v>
      </c>
      <c r="AL294" s="35">
        <v>0</v>
      </c>
      <c r="AM294" s="144">
        <v>9.1999999999999993</v>
      </c>
      <c r="AN294" s="35">
        <v>0</v>
      </c>
      <c r="AO294" s="8">
        <v>1</v>
      </c>
      <c r="AP294" s="35">
        <v>1</v>
      </c>
    </row>
    <row r="295" spans="1:42" x14ac:dyDescent="0.2">
      <c r="A295" s="152" t="s">
        <v>28</v>
      </c>
      <c r="B295" s="209"/>
      <c r="C295" s="33">
        <f t="shared" ref="C295:I295" si="40">COUNT(C2:C294)</f>
        <v>293</v>
      </c>
      <c r="D295" s="33">
        <f t="shared" si="40"/>
        <v>293</v>
      </c>
      <c r="E295" s="33">
        <f t="shared" si="40"/>
        <v>263</v>
      </c>
      <c r="F295" s="33">
        <f t="shared" si="40"/>
        <v>293</v>
      </c>
      <c r="G295" s="33">
        <f t="shared" si="40"/>
        <v>293</v>
      </c>
      <c r="H295" s="33">
        <f t="shared" si="40"/>
        <v>293</v>
      </c>
      <c r="I295" s="152">
        <f t="shared" si="40"/>
        <v>293</v>
      </c>
      <c r="J295" s="156">
        <f>COUNT(J2:J294)</f>
        <v>293</v>
      </c>
      <c r="K295" s="33">
        <f t="shared" ref="K295:AP295" si="41">COUNT(K2:K294)</f>
        <v>293</v>
      </c>
      <c r="L295" s="33">
        <f t="shared" si="41"/>
        <v>293</v>
      </c>
      <c r="M295" s="33">
        <f t="shared" si="41"/>
        <v>293</v>
      </c>
      <c r="N295" s="152">
        <f t="shared" si="41"/>
        <v>293</v>
      </c>
      <c r="O295" s="33">
        <f t="shared" si="41"/>
        <v>293</v>
      </c>
      <c r="P295" s="152">
        <f t="shared" si="41"/>
        <v>293</v>
      </c>
      <c r="Q295" s="33">
        <f t="shared" si="41"/>
        <v>293</v>
      </c>
      <c r="R295" s="33">
        <f t="shared" si="41"/>
        <v>293</v>
      </c>
      <c r="S295" s="33">
        <f t="shared" si="41"/>
        <v>293</v>
      </c>
      <c r="T295" s="33">
        <f t="shared" si="41"/>
        <v>293</v>
      </c>
      <c r="U295" s="33">
        <f t="shared" si="41"/>
        <v>293</v>
      </c>
      <c r="V295" s="33">
        <f t="shared" si="41"/>
        <v>293</v>
      </c>
      <c r="W295" s="152">
        <f t="shared" si="41"/>
        <v>293</v>
      </c>
      <c r="X295" s="33">
        <f t="shared" si="41"/>
        <v>293</v>
      </c>
      <c r="Y295" s="33">
        <f t="shared" si="41"/>
        <v>293</v>
      </c>
      <c r="Z295" s="152">
        <f t="shared" si="41"/>
        <v>293</v>
      </c>
      <c r="AA295" s="33">
        <f t="shared" si="41"/>
        <v>293</v>
      </c>
      <c r="AB295" s="33">
        <f t="shared" si="41"/>
        <v>293</v>
      </c>
      <c r="AC295" s="33">
        <f t="shared" si="41"/>
        <v>293</v>
      </c>
      <c r="AD295" s="33">
        <f t="shared" si="41"/>
        <v>293</v>
      </c>
      <c r="AE295" s="33">
        <f t="shared" si="41"/>
        <v>293</v>
      </c>
      <c r="AF295" s="152">
        <f t="shared" si="41"/>
        <v>105</v>
      </c>
      <c r="AG295" s="159">
        <f t="shared" si="41"/>
        <v>288</v>
      </c>
      <c r="AH295" s="33">
        <f t="shared" si="41"/>
        <v>293</v>
      </c>
      <c r="AI295" s="152">
        <f t="shared" si="41"/>
        <v>293</v>
      </c>
      <c r="AJ295" s="147">
        <f t="shared" si="41"/>
        <v>262</v>
      </c>
      <c r="AK295" s="147">
        <f t="shared" si="41"/>
        <v>262</v>
      </c>
      <c r="AL295" s="162">
        <f t="shared" si="41"/>
        <v>167</v>
      </c>
      <c r="AM295" s="33">
        <f t="shared" si="41"/>
        <v>293</v>
      </c>
      <c r="AN295" s="152">
        <f t="shared" si="41"/>
        <v>293</v>
      </c>
      <c r="AO295" s="147">
        <f t="shared" si="41"/>
        <v>231</v>
      </c>
      <c r="AP295" s="167">
        <f t="shared" si="41"/>
        <v>230</v>
      </c>
    </row>
    <row r="296" spans="1:42" x14ac:dyDescent="0.2">
      <c r="A296" s="153" t="s">
        <v>64</v>
      </c>
      <c r="B296" s="209"/>
      <c r="C296" s="146">
        <f>COUNT(C2:C264)</f>
        <v>263</v>
      </c>
      <c r="D296" s="146">
        <f t="shared" ref="D296:AP296" si="42">COUNT(D2:D264)</f>
        <v>263</v>
      </c>
      <c r="E296" s="146">
        <f t="shared" si="42"/>
        <v>263</v>
      </c>
      <c r="F296" s="146">
        <f t="shared" si="42"/>
        <v>263</v>
      </c>
      <c r="G296" s="146">
        <f t="shared" si="42"/>
        <v>263</v>
      </c>
      <c r="H296" s="146">
        <f t="shared" si="42"/>
        <v>263</v>
      </c>
      <c r="I296" s="154">
        <f t="shared" si="42"/>
        <v>263</v>
      </c>
      <c r="J296" s="157">
        <f t="shared" si="42"/>
        <v>263</v>
      </c>
      <c r="K296" s="146">
        <f t="shared" si="42"/>
        <v>263</v>
      </c>
      <c r="L296" s="146">
        <f t="shared" si="42"/>
        <v>263</v>
      </c>
      <c r="M296" s="146">
        <f t="shared" si="42"/>
        <v>263</v>
      </c>
      <c r="N296" s="154">
        <f t="shared" si="42"/>
        <v>263</v>
      </c>
      <c r="O296" s="146">
        <f t="shared" si="42"/>
        <v>263</v>
      </c>
      <c r="P296" s="154">
        <f t="shared" si="42"/>
        <v>263</v>
      </c>
      <c r="Q296" s="146">
        <f t="shared" si="42"/>
        <v>263</v>
      </c>
      <c r="R296" s="146">
        <f t="shared" si="42"/>
        <v>263</v>
      </c>
      <c r="S296" s="146">
        <f t="shared" si="42"/>
        <v>263</v>
      </c>
      <c r="T296" s="146">
        <f t="shared" si="42"/>
        <v>263</v>
      </c>
      <c r="U296" s="146">
        <f t="shared" si="42"/>
        <v>263</v>
      </c>
      <c r="V296" s="146">
        <f t="shared" si="42"/>
        <v>263</v>
      </c>
      <c r="W296" s="154">
        <f t="shared" si="42"/>
        <v>263</v>
      </c>
      <c r="X296" s="146">
        <f t="shared" si="42"/>
        <v>263</v>
      </c>
      <c r="Y296" s="146">
        <f t="shared" si="42"/>
        <v>263</v>
      </c>
      <c r="Z296" s="154">
        <f t="shared" si="42"/>
        <v>263</v>
      </c>
      <c r="AA296" s="146">
        <f t="shared" si="42"/>
        <v>263</v>
      </c>
      <c r="AB296" s="146">
        <f t="shared" si="42"/>
        <v>263</v>
      </c>
      <c r="AC296" s="146">
        <f t="shared" si="42"/>
        <v>263</v>
      </c>
      <c r="AD296" s="146">
        <f t="shared" si="42"/>
        <v>263</v>
      </c>
      <c r="AE296" s="146">
        <f t="shared" si="42"/>
        <v>263</v>
      </c>
      <c r="AF296" s="154">
        <f t="shared" si="42"/>
        <v>98</v>
      </c>
      <c r="AG296" s="160">
        <f t="shared" si="42"/>
        <v>260</v>
      </c>
      <c r="AH296" s="146">
        <f t="shared" si="42"/>
        <v>263</v>
      </c>
      <c r="AI296" s="154">
        <f t="shared" si="42"/>
        <v>263</v>
      </c>
      <c r="AJ296" s="148">
        <f t="shared" si="42"/>
        <v>238</v>
      </c>
      <c r="AK296" s="148">
        <f t="shared" si="42"/>
        <v>238</v>
      </c>
      <c r="AL296" s="163">
        <f t="shared" si="42"/>
        <v>151</v>
      </c>
      <c r="AM296" s="146">
        <f t="shared" si="42"/>
        <v>263</v>
      </c>
      <c r="AN296" s="154">
        <f t="shared" si="42"/>
        <v>263</v>
      </c>
      <c r="AO296" s="148">
        <f t="shared" si="42"/>
        <v>204</v>
      </c>
      <c r="AP296" s="163">
        <f t="shared" si="42"/>
        <v>203</v>
      </c>
    </row>
    <row r="297" spans="1:42" x14ac:dyDescent="0.2">
      <c r="A297" s="79" t="s">
        <v>66</v>
      </c>
      <c r="B297" s="210"/>
      <c r="C297" s="150">
        <f>COUNT(C265:C294)</f>
        <v>30</v>
      </c>
      <c r="D297" s="150">
        <f t="shared" ref="D297:AP297" si="43">COUNT(D265:D294)</f>
        <v>30</v>
      </c>
      <c r="E297" s="150">
        <f t="shared" si="43"/>
        <v>0</v>
      </c>
      <c r="F297" s="150">
        <f t="shared" si="43"/>
        <v>30</v>
      </c>
      <c r="G297" s="150">
        <f t="shared" si="43"/>
        <v>30</v>
      </c>
      <c r="H297" s="150">
        <f t="shared" si="43"/>
        <v>30</v>
      </c>
      <c r="I297" s="155">
        <f t="shared" si="43"/>
        <v>30</v>
      </c>
      <c r="J297" s="158">
        <f t="shared" si="43"/>
        <v>30</v>
      </c>
      <c r="K297" s="150">
        <f t="shared" si="43"/>
        <v>30</v>
      </c>
      <c r="L297" s="150">
        <f t="shared" si="43"/>
        <v>30</v>
      </c>
      <c r="M297" s="150">
        <f t="shared" si="43"/>
        <v>30</v>
      </c>
      <c r="N297" s="155">
        <f t="shared" si="43"/>
        <v>30</v>
      </c>
      <c r="O297" s="150">
        <f t="shared" si="43"/>
        <v>30</v>
      </c>
      <c r="P297" s="155">
        <f t="shared" si="43"/>
        <v>30</v>
      </c>
      <c r="Q297" s="150">
        <f t="shared" si="43"/>
        <v>30</v>
      </c>
      <c r="R297" s="150">
        <f t="shared" si="43"/>
        <v>30</v>
      </c>
      <c r="S297" s="150">
        <f t="shared" si="43"/>
        <v>30</v>
      </c>
      <c r="T297" s="150">
        <f t="shared" si="43"/>
        <v>30</v>
      </c>
      <c r="U297" s="150">
        <f t="shared" si="43"/>
        <v>30</v>
      </c>
      <c r="V297" s="150">
        <f t="shared" si="43"/>
        <v>30</v>
      </c>
      <c r="W297" s="155">
        <f t="shared" si="43"/>
        <v>30</v>
      </c>
      <c r="X297" s="150">
        <f t="shared" si="43"/>
        <v>30</v>
      </c>
      <c r="Y297" s="150">
        <f t="shared" si="43"/>
        <v>30</v>
      </c>
      <c r="Z297" s="155">
        <f t="shared" si="43"/>
        <v>30</v>
      </c>
      <c r="AA297" s="150">
        <f t="shared" si="43"/>
        <v>30</v>
      </c>
      <c r="AB297" s="150">
        <f t="shared" si="43"/>
        <v>30</v>
      </c>
      <c r="AC297" s="150">
        <f t="shared" si="43"/>
        <v>30</v>
      </c>
      <c r="AD297" s="150">
        <f t="shared" si="43"/>
        <v>30</v>
      </c>
      <c r="AE297" s="150">
        <f t="shared" si="43"/>
        <v>30</v>
      </c>
      <c r="AF297" s="155">
        <f t="shared" si="43"/>
        <v>7</v>
      </c>
      <c r="AG297" s="161">
        <f t="shared" si="43"/>
        <v>28</v>
      </c>
      <c r="AH297" s="150">
        <f t="shared" si="43"/>
        <v>30</v>
      </c>
      <c r="AI297" s="155">
        <f t="shared" si="43"/>
        <v>30</v>
      </c>
      <c r="AJ297" s="151">
        <f t="shared" si="43"/>
        <v>24</v>
      </c>
      <c r="AK297" s="151">
        <f t="shared" si="43"/>
        <v>24</v>
      </c>
      <c r="AL297" s="164">
        <f t="shared" si="43"/>
        <v>16</v>
      </c>
      <c r="AM297" s="150">
        <f t="shared" si="43"/>
        <v>30</v>
      </c>
      <c r="AN297" s="155">
        <f t="shared" si="43"/>
        <v>30</v>
      </c>
      <c r="AO297" s="151">
        <f t="shared" si="43"/>
        <v>27</v>
      </c>
      <c r="AP297" s="164">
        <f t="shared" si="43"/>
        <v>27</v>
      </c>
    </row>
    <row r="298" spans="1:42" x14ac:dyDescent="0.2">
      <c r="A298" s="33"/>
      <c r="B298" s="33"/>
      <c r="G298" s="6"/>
      <c r="H298" s="6"/>
      <c r="J298" s="33"/>
    </row>
    <row r="299" spans="1:42" x14ac:dyDescent="0.2">
      <c r="C299" s="115" t="s">
        <v>12</v>
      </c>
      <c r="D299" s="51" t="s">
        <v>64</v>
      </c>
      <c r="E299" s="51" t="s">
        <v>65</v>
      </c>
      <c r="F299" s="52" t="s">
        <v>71</v>
      </c>
      <c r="G299" s="58" t="s">
        <v>66</v>
      </c>
      <c r="H299" s="58" t="s">
        <v>67</v>
      </c>
      <c r="I299" s="79" t="s">
        <v>72</v>
      </c>
      <c r="J299" s="47" t="s">
        <v>68</v>
      </c>
      <c r="K299" s="47" t="s">
        <v>70</v>
      </c>
      <c r="L299" s="47" t="s">
        <v>73</v>
      </c>
      <c r="N299" s="48" t="s">
        <v>69</v>
      </c>
      <c r="O299" s="51" t="s">
        <v>64</v>
      </c>
      <c r="P299" s="52" t="s">
        <v>65</v>
      </c>
      <c r="Q299" s="58" t="s">
        <v>66</v>
      </c>
      <c r="R299" s="58" t="s">
        <v>67</v>
      </c>
      <c r="X299" s="62" t="s">
        <v>78</v>
      </c>
      <c r="Y299" s="62"/>
      <c r="Z299" s="62"/>
      <c r="AA299" s="128" t="s">
        <v>82</v>
      </c>
      <c r="AB299" s="92" t="s">
        <v>64</v>
      </c>
      <c r="AC299" s="92" t="s">
        <v>65</v>
      </c>
      <c r="AD299" s="93" t="s">
        <v>66</v>
      </c>
      <c r="AE299" s="93" t="s">
        <v>67</v>
      </c>
      <c r="AF299" s="62" t="s">
        <v>68</v>
      </c>
      <c r="AG299" s="62" t="s">
        <v>70</v>
      </c>
    </row>
    <row r="300" spans="1:42" x14ac:dyDescent="0.2">
      <c r="C300" s="75">
        <v>0</v>
      </c>
      <c r="D300" s="1">
        <f>COUNTIF(J2:J264,0)</f>
        <v>23</v>
      </c>
      <c r="E300" s="71">
        <f t="shared" ref="E300:E306" si="44">D300/263</f>
        <v>8.7452471482889732E-2</v>
      </c>
      <c r="F300" s="76">
        <f>E300</f>
        <v>8.7452471482889732E-2</v>
      </c>
      <c r="G300" s="67">
        <f>COUNTIF(J265:J294,0)</f>
        <v>0</v>
      </c>
      <c r="H300" s="68">
        <f>G300/30</f>
        <v>0</v>
      </c>
      <c r="I300" s="80">
        <f t="shared" ref="I300" si="45">H300</f>
        <v>0</v>
      </c>
      <c r="J300" s="1">
        <f>COUNTIF(J2:J294,0)</f>
        <v>23</v>
      </c>
      <c r="K300" s="71">
        <f t="shared" ref="K300:K306" si="46">J300/$J$295</f>
        <v>7.8498293515358364E-2</v>
      </c>
      <c r="L300" s="71">
        <f>K300</f>
        <v>7.8498293515358364E-2</v>
      </c>
      <c r="N300" s="187" t="s">
        <v>0</v>
      </c>
      <c r="O300" s="1">
        <f>COUNTIF(K2:K264,1)</f>
        <v>84</v>
      </c>
      <c r="P300" s="76">
        <f>O300/COUNT(K2:K264)</f>
        <v>0.3193916349809886</v>
      </c>
      <c r="Q300" s="1">
        <f>COUNTIF(K265:K294,1)</f>
        <v>27</v>
      </c>
      <c r="R300" s="71">
        <f>Q300/COUNT(K265:K294)</f>
        <v>0.9</v>
      </c>
      <c r="AA300" s="31">
        <v>0</v>
      </c>
      <c r="AB300" s="31">
        <f>COUNTIF(AE2:AE264,0)</f>
        <v>15</v>
      </c>
      <c r="AC300" s="99">
        <f>AB300/263</f>
        <v>5.7034220532319393E-2</v>
      </c>
      <c r="AD300" s="31">
        <f>COUNTIF(AE265:AE294,0)</f>
        <v>1</v>
      </c>
      <c r="AE300" s="99">
        <f>AD300/30</f>
        <v>3.3333333333333333E-2</v>
      </c>
      <c r="AF300" s="31">
        <f>AB300+AD300</f>
        <v>16</v>
      </c>
      <c r="AG300" s="99">
        <f>AF300/293</f>
        <v>5.4607508532423209E-2</v>
      </c>
    </row>
    <row r="301" spans="1:42" x14ac:dyDescent="0.2">
      <c r="C301" s="75">
        <v>1</v>
      </c>
      <c r="D301" s="1">
        <f>COUNTIF(J2:J264,1)</f>
        <v>104</v>
      </c>
      <c r="E301" s="71">
        <f t="shared" si="44"/>
        <v>0.39543726235741444</v>
      </c>
      <c r="F301" s="91">
        <f>E300+E301</f>
        <v>0.4828897338403042</v>
      </c>
      <c r="G301" s="67">
        <f>COUNTIF(J265:J294,1)</f>
        <v>0</v>
      </c>
      <c r="H301" s="68">
        <f t="shared" ref="H301:H306" si="47">G301/30</f>
        <v>0</v>
      </c>
      <c r="I301" s="125">
        <f>H300+H301</f>
        <v>0</v>
      </c>
      <c r="J301" s="1">
        <f>COUNTIF(J2:J294,1)</f>
        <v>104</v>
      </c>
      <c r="K301" s="71">
        <f t="shared" si="46"/>
        <v>0.35494880546075086</v>
      </c>
      <c r="L301" s="90">
        <f>K300+K301</f>
        <v>0.43344709897610922</v>
      </c>
      <c r="N301" s="187" t="s">
        <v>9</v>
      </c>
      <c r="O301" s="1">
        <f>COUNTIF(L2:L264,1)</f>
        <v>24</v>
      </c>
      <c r="P301" s="76">
        <f>O301/COUNT(L2:L264)</f>
        <v>9.125475285171103E-2</v>
      </c>
      <c r="Q301" s="1">
        <f>COUNTIF(L265:L294,1)</f>
        <v>20</v>
      </c>
      <c r="R301" s="71">
        <f>Q301/COUNT(L265:L294)</f>
        <v>0.66666666666666663</v>
      </c>
      <c r="S301" s="52" t="s">
        <v>65</v>
      </c>
      <c r="T301" s="58" t="s">
        <v>67</v>
      </c>
      <c r="AA301" s="67">
        <v>1</v>
      </c>
      <c r="AB301" s="1">
        <f>COUNTIF(AE2:AE264,1)</f>
        <v>143</v>
      </c>
      <c r="AC301" s="13">
        <f>AB301/263</f>
        <v>0.54372623574144485</v>
      </c>
      <c r="AD301" s="1">
        <f>COUNTIF(AE265:AE294,1)</f>
        <v>18</v>
      </c>
      <c r="AE301" s="13">
        <f t="shared" ref="AE301:AE303" si="48">AD301/30</f>
        <v>0.6</v>
      </c>
      <c r="AF301" s="1">
        <f t="shared" ref="AF301:AF303" si="49">AB301+AD301</f>
        <v>161</v>
      </c>
      <c r="AG301" s="13">
        <f t="shared" ref="AG301:AG303" si="50">AF301/293</f>
        <v>0.54948805460750849</v>
      </c>
    </row>
    <row r="302" spans="1:42" x14ac:dyDescent="0.2">
      <c r="C302" s="75">
        <v>2</v>
      </c>
      <c r="D302" s="1">
        <f>COUNTIF(J2:J264,2)</f>
        <v>67</v>
      </c>
      <c r="E302" s="71">
        <f t="shared" si="44"/>
        <v>0.25475285171102663</v>
      </c>
      <c r="F302" s="91">
        <f>E300+E301+E302</f>
        <v>0.73764258555133089</v>
      </c>
      <c r="G302" s="67">
        <f>COUNTIF(J265:J294,2)</f>
        <v>2</v>
      </c>
      <c r="H302" s="68">
        <f t="shared" si="47"/>
        <v>6.6666666666666666E-2</v>
      </c>
      <c r="I302" s="125">
        <f>H300+H301+H302</f>
        <v>6.6666666666666666E-2</v>
      </c>
      <c r="J302" s="1">
        <f>COUNTIF(J2:J294,2)</f>
        <v>69</v>
      </c>
      <c r="K302" s="71">
        <f t="shared" si="46"/>
        <v>0.23549488054607509</v>
      </c>
      <c r="L302" s="90">
        <f>K300+K301+K302</f>
        <v>0.66894197952218426</v>
      </c>
      <c r="N302" s="196" t="s">
        <v>5</v>
      </c>
      <c r="O302" s="197">
        <f>COUNTIF(M2:M264,1)</f>
        <v>165</v>
      </c>
      <c r="P302" s="198">
        <f>O302/COUNT(M2:M264)</f>
        <v>0.62737642585551334</v>
      </c>
      <c r="Q302" s="197">
        <f>COUNTIF(M265:M294,1)</f>
        <v>23</v>
      </c>
      <c r="R302" s="199">
        <f>Q302/COUNT(M265:M294)</f>
        <v>0.76666666666666672</v>
      </c>
      <c r="S302" s="129">
        <f>P302+AC306</f>
        <v>0.7756653992395437</v>
      </c>
      <c r="T302" s="129">
        <f>R302+AE306</f>
        <v>0.93333333333333335</v>
      </c>
      <c r="U302" s="62" t="s">
        <v>86</v>
      </c>
      <c r="V302" s="97"/>
      <c r="W302" s="97"/>
      <c r="AA302" s="67">
        <v>2</v>
      </c>
      <c r="AB302" s="1">
        <f>COUNTIF(AE2:AE264,2)</f>
        <v>105</v>
      </c>
      <c r="AC302" s="13">
        <f>AB302/263</f>
        <v>0.39923954372623577</v>
      </c>
      <c r="AD302" s="1">
        <f>COUNTIF(AE265:AE294,2)</f>
        <v>11</v>
      </c>
      <c r="AE302" s="13">
        <f t="shared" si="48"/>
        <v>0.36666666666666664</v>
      </c>
      <c r="AF302" s="1">
        <f t="shared" si="49"/>
        <v>116</v>
      </c>
      <c r="AG302" s="13">
        <f t="shared" si="50"/>
        <v>0.39590443686006827</v>
      </c>
    </row>
    <row r="303" spans="1:42" x14ac:dyDescent="0.2">
      <c r="C303" s="75">
        <v>3</v>
      </c>
      <c r="D303" s="1">
        <f>COUNTIF(J2:J264,3)</f>
        <v>41</v>
      </c>
      <c r="E303" s="71">
        <f t="shared" si="44"/>
        <v>0.155893536121673</v>
      </c>
      <c r="F303" s="76">
        <f>E300+E301+E302+E303</f>
        <v>0.89353612167300389</v>
      </c>
      <c r="G303" s="69">
        <f>COUNTIF(J265:J294,3)</f>
        <v>3</v>
      </c>
      <c r="H303" s="70">
        <f t="shared" si="47"/>
        <v>0.1</v>
      </c>
      <c r="I303" s="81">
        <f>H300+H301+H302+H303</f>
        <v>0.16666666666666669</v>
      </c>
      <c r="J303" s="1">
        <f>COUNTIF(J2:J294,3)</f>
        <v>44</v>
      </c>
      <c r="K303" s="71">
        <f t="shared" si="46"/>
        <v>0.15017064846416384</v>
      </c>
      <c r="L303" s="71">
        <f>K300+K301+K302+K303</f>
        <v>0.8191126279863481</v>
      </c>
      <c r="N303" s="200" t="s">
        <v>8</v>
      </c>
      <c r="O303" s="201">
        <f>COUNTIF(N2:N264,1)</f>
        <v>98</v>
      </c>
      <c r="P303" s="202">
        <f>O303/260</f>
        <v>0.37692307692307692</v>
      </c>
      <c r="Q303" s="201">
        <f>COUNTIF(N265:N294,1)</f>
        <v>20</v>
      </c>
      <c r="R303" s="203">
        <f>Q303/28</f>
        <v>0.7142857142857143</v>
      </c>
      <c r="S303" s="126" t="s">
        <v>89</v>
      </c>
      <c r="T303" s="126"/>
      <c r="AA303" s="62" t="s">
        <v>28</v>
      </c>
      <c r="AB303" s="62">
        <f>SUM(AB300:AB302)</f>
        <v>263</v>
      </c>
      <c r="AC303" s="98">
        <f>AB303/263</f>
        <v>1</v>
      </c>
      <c r="AD303" s="62">
        <f>SUM(AD300:AD302)</f>
        <v>30</v>
      </c>
      <c r="AE303" s="98">
        <f t="shared" si="48"/>
        <v>1</v>
      </c>
      <c r="AF303" s="62">
        <f t="shared" si="49"/>
        <v>293</v>
      </c>
      <c r="AG303" s="98">
        <f t="shared" si="50"/>
        <v>1</v>
      </c>
    </row>
    <row r="304" spans="1:42" x14ac:dyDescent="0.2">
      <c r="C304" s="75">
        <v>4</v>
      </c>
      <c r="D304" s="1">
        <f>COUNTIF(J2:J264,4)</f>
        <v>22</v>
      </c>
      <c r="E304" s="13">
        <f t="shared" si="44"/>
        <v>8.3650190114068435E-2</v>
      </c>
      <c r="F304" s="77">
        <f>E300+E301+E302+E303+E304</f>
        <v>0.97718631178707227</v>
      </c>
      <c r="G304" s="59">
        <f>COUNTIF(J265:J294,4)</f>
        <v>9</v>
      </c>
      <c r="H304" s="60">
        <f t="shared" si="47"/>
        <v>0.3</v>
      </c>
      <c r="I304" s="82">
        <f>H300+H301+H302+H303+H304</f>
        <v>0.46666666666666667</v>
      </c>
      <c r="J304" s="1">
        <f>COUNTIF(J2:J294,4)</f>
        <v>31</v>
      </c>
      <c r="K304" s="13">
        <f t="shared" si="46"/>
        <v>0.10580204778156997</v>
      </c>
      <c r="L304" s="13">
        <f>K300+K301+K302+K303+K304</f>
        <v>0.92491467576791808</v>
      </c>
      <c r="N304" s="172" t="s">
        <v>1</v>
      </c>
      <c r="O304" s="1">
        <f>COUNTIF(Q2:Q264,1)</f>
        <v>45</v>
      </c>
      <c r="P304" s="76">
        <f>O304/COUNT(Q2:Q264)</f>
        <v>0.17110266159695817</v>
      </c>
      <c r="Q304" s="1">
        <f>COUNTIF(Q265:Q294,1)</f>
        <v>6</v>
      </c>
      <c r="R304" s="71">
        <f>Q304/COUNT(Q265:Q294)</f>
        <v>0.2</v>
      </c>
    </row>
    <row r="305" spans="3:33" x14ac:dyDescent="0.2">
      <c r="C305" s="75">
        <v>5</v>
      </c>
      <c r="D305" s="1">
        <f>COUNTIF(J2:J264,5)</f>
        <v>6</v>
      </c>
      <c r="E305" s="13">
        <f t="shared" si="44"/>
        <v>2.2813688212927757E-2</v>
      </c>
      <c r="F305" s="77">
        <f>E300+E301+E302+E303+E304+E305</f>
        <v>1</v>
      </c>
      <c r="G305" s="59">
        <f>COUNTIF(J265:J294,5)</f>
        <v>8</v>
      </c>
      <c r="H305" s="60">
        <f t="shared" si="47"/>
        <v>0.26666666666666666</v>
      </c>
      <c r="I305" s="82">
        <f>H300+H301+H302+H303+H304+H305</f>
        <v>0.73333333333333339</v>
      </c>
      <c r="J305" s="1">
        <f>COUNTIF(J2:J294,5)</f>
        <v>14</v>
      </c>
      <c r="K305" s="13">
        <f t="shared" si="46"/>
        <v>4.778156996587031E-2</v>
      </c>
      <c r="L305" s="13">
        <f>K300+K301+K302+K303+K304+K305</f>
        <v>0.97269624573378843</v>
      </c>
      <c r="N305" s="172" t="s">
        <v>13</v>
      </c>
      <c r="O305" s="1">
        <f>COUNTIF(R2:R264,1)</f>
        <v>24</v>
      </c>
      <c r="P305" s="76">
        <f>O305/COUNT(R2:R264)</f>
        <v>9.125475285171103E-2</v>
      </c>
      <c r="Q305" s="1">
        <f>COUNTIF(R265:R294,1)</f>
        <v>10</v>
      </c>
      <c r="R305" s="71">
        <f>Q305/COUNT(R265:R294)</f>
        <v>0.33333333333333331</v>
      </c>
      <c r="X305" s="33"/>
      <c r="Y305" s="33"/>
      <c r="Z305" s="33"/>
      <c r="AA305" s="33"/>
      <c r="AB305" s="92" t="s">
        <v>64</v>
      </c>
      <c r="AC305" s="92" t="s">
        <v>65</v>
      </c>
      <c r="AD305" s="93" t="s">
        <v>66</v>
      </c>
      <c r="AE305" s="93" t="s">
        <v>67</v>
      </c>
      <c r="AF305" s="62" t="s">
        <v>68</v>
      </c>
      <c r="AG305" s="62" t="s">
        <v>70</v>
      </c>
    </row>
    <row r="306" spans="3:33" x14ac:dyDescent="0.2">
      <c r="C306" s="74">
        <v>6</v>
      </c>
      <c r="D306" s="3">
        <f>COUNTIF(J2:J264,6)</f>
        <v>0</v>
      </c>
      <c r="E306" s="14">
        <f t="shared" si="44"/>
        <v>0</v>
      </c>
      <c r="F306" s="78">
        <f>E300+E301+E302+E303+E304+E305+E306</f>
        <v>1</v>
      </c>
      <c r="G306" s="72">
        <f>COUNTIF(J265:J294,6)</f>
        <v>8</v>
      </c>
      <c r="H306" s="73">
        <f t="shared" si="47"/>
        <v>0.26666666666666666</v>
      </c>
      <c r="I306" s="83">
        <f>H300+H301+H302+H303+H304+H305+H306</f>
        <v>1</v>
      </c>
      <c r="J306" s="3">
        <f>COUNTIF(J2:J294,6)</f>
        <v>8</v>
      </c>
      <c r="K306" s="14">
        <f t="shared" si="46"/>
        <v>2.7303754266211604E-2</v>
      </c>
      <c r="L306" s="14">
        <f>K300+K301+K302+K303+K304+K305+K306</f>
        <v>1</v>
      </c>
      <c r="N306" s="172" t="s">
        <v>2</v>
      </c>
      <c r="O306" s="1">
        <f>COUNTIF(S2:S264,1)</f>
        <v>34</v>
      </c>
      <c r="P306" s="76">
        <f>O306/COUNT(S2:S264)</f>
        <v>0.12927756653992395</v>
      </c>
      <c r="Q306" s="1">
        <f>COUNTIF(S265:S294,1)</f>
        <v>11</v>
      </c>
      <c r="R306" s="71">
        <f>Q306/COUNT(S265:S294)</f>
        <v>0.36666666666666664</v>
      </c>
      <c r="X306" s="62" t="s">
        <v>83</v>
      </c>
      <c r="Y306" s="97"/>
      <c r="Z306" s="97"/>
      <c r="AA306" s="97"/>
      <c r="AB306" s="1">
        <f>COUNTIF(AF2:AF264,1)</f>
        <v>39</v>
      </c>
      <c r="AC306" s="13">
        <f>AB306/263</f>
        <v>0.14828897338403041</v>
      </c>
      <c r="AD306" s="1">
        <f>COUNTIF(AF265:AF294,1)</f>
        <v>5</v>
      </c>
      <c r="AE306" s="13">
        <f>AD306/30</f>
        <v>0.16666666666666666</v>
      </c>
      <c r="AF306" s="1">
        <f>AB306+AD306</f>
        <v>44</v>
      </c>
      <c r="AG306" s="13">
        <f>AF306/293</f>
        <v>0.15017064846416384</v>
      </c>
    </row>
    <row r="307" spans="3:33" x14ac:dyDescent="0.2">
      <c r="C307" s="75" t="s">
        <v>28</v>
      </c>
      <c r="D307" s="1">
        <f>SUM(D300:D306)</f>
        <v>263</v>
      </c>
      <c r="E307" s="13">
        <f>SUM(E300:E306)</f>
        <v>1</v>
      </c>
      <c r="F307" s="85"/>
      <c r="G307" s="1">
        <f>SUM(G300:G306)</f>
        <v>30</v>
      </c>
      <c r="H307" s="13">
        <f>SUM(H300:H306)</f>
        <v>1</v>
      </c>
      <c r="I307" s="87"/>
      <c r="J307" s="1">
        <f>SUM(J300:J306)</f>
        <v>293</v>
      </c>
      <c r="K307" s="13">
        <f>SUM(K300:K306)</f>
        <v>1</v>
      </c>
      <c r="L307" s="86"/>
      <c r="N307" s="172" t="s">
        <v>87</v>
      </c>
      <c r="O307" s="1">
        <f>COUNTIF(T2:T264,1)</f>
        <v>80</v>
      </c>
      <c r="P307" s="76">
        <f>O307/COUNT(T2:T264)</f>
        <v>0.30418250950570341</v>
      </c>
      <c r="Q307" s="1">
        <f>COUNTIF(T265:T294,1)</f>
        <v>11</v>
      </c>
      <c r="R307" s="71">
        <f>Q307/COUNT(T265:T294)</f>
        <v>0.36666666666666664</v>
      </c>
      <c r="X307" s="62" t="s">
        <v>84</v>
      </c>
      <c r="Y307" s="97"/>
      <c r="Z307" s="97"/>
      <c r="AA307" s="97"/>
      <c r="AB307" s="1">
        <f>COUNTIF(AF2:AF264,0)</f>
        <v>59</v>
      </c>
      <c r="AC307" s="13">
        <f>AB307/263</f>
        <v>0.22433460076045628</v>
      </c>
      <c r="AD307" s="1">
        <f>COUNTIF(AF265:AF294,0)</f>
        <v>2</v>
      </c>
      <c r="AE307" s="13">
        <f>AD307/30</f>
        <v>6.6666666666666666E-2</v>
      </c>
      <c r="AF307" s="1">
        <f>AB307+AD307</f>
        <v>61</v>
      </c>
      <c r="AG307" s="13">
        <f>AF307/293</f>
        <v>0.20819112627986347</v>
      </c>
    </row>
    <row r="308" spans="3:33" x14ac:dyDescent="0.2">
      <c r="N308" s="172" t="s">
        <v>3</v>
      </c>
      <c r="O308" s="1">
        <f>COUNTIF(U2:U264,1)</f>
        <v>80</v>
      </c>
      <c r="P308" s="76">
        <f>O308/COUNT(U2:U264)</f>
        <v>0.30418250950570341</v>
      </c>
      <c r="Q308" s="1">
        <f>COUNTIF(U265:U294,1)</f>
        <v>11</v>
      </c>
      <c r="R308" s="71">
        <f>Q308/COUNT(U265:U294)</f>
        <v>0.36666666666666664</v>
      </c>
    </row>
    <row r="309" spans="3:33" x14ac:dyDescent="0.2">
      <c r="G309" s="47" t="s">
        <v>62</v>
      </c>
      <c r="H309" s="48"/>
      <c r="I309" s="61" t="s">
        <v>64</v>
      </c>
      <c r="J309" s="52" t="s">
        <v>65</v>
      </c>
      <c r="K309" s="58" t="s">
        <v>66</v>
      </c>
      <c r="L309" s="58" t="s">
        <v>67</v>
      </c>
      <c r="N309" s="172" t="s">
        <v>15</v>
      </c>
      <c r="O309" s="1">
        <f>COUNTIF(V2:V264,1)</f>
        <v>2</v>
      </c>
      <c r="P309" s="76">
        <f>O309/COUNT(V2:V264)</f>
        <v>7.6045627376425855E-3</v>
      </c>
      <c r="Q309" s="1">
        <f>COUNTIF(V265:V294,1)</f>
        <v>1</v>
      </c>
      <c r="R309" s="71">
        <f>Q309/COUNT(V265:V294)</f>
        <v>3.3333333333333333E-2</v>
      </c>
    </row>
    <row r="310" spans="3:33" x14ac:dyDescent="0.2">
      <c r="G310" s="49">
        <v>1</v>
      </c>
      <c r="H310" s="22" t="s">
        <v>19</v>
      </c>
      <c r="I310" s="1">
        <f>COUNTIF($I$2:$I$264,1)</f>
        <v>104</v>
      </c>
      <c r="J310" s="169">
        <f t="shared" ref="J310:J318" si="51">I310/COUNT($I$2:$I$264)</f>
        <v>0.39543726235741444</v>
      </c>
      <c r="K310" s="170">
        <f>COUNTIF($I$265:$I$294,1)</f>
        <v>22</v>
      </c>
      <c r="L310" s="171">
        <f>K310/COUNT($I$265:$I$294)</f>
        <v>0.73333333333333328</v>
      </c>
      <c r="N310" s="172" t="s">
        <v>4</v>
      </c>
      <c r="O310" s="1">
        <f>COUNTIF(W2:W264,1)</f>
        <v>9</v>
      </c>
      <c r="P310" s="76">
        <f>O310/COUNT(W2:W264)</f>
        <v>3.4220532319391636E-2</v>
      </c>
      <c r="Q310" s="1">
        <f>COUNTIF(W265:W294,1)</f>
        <v>1</v>
      </c>
      <c r="R310" s="71">
        <f>Q310/COUNT(W265:W294)</f>
        <v>3.3333333333333333E-2</v>
      </c>
    </row>
    <row r="311" spans="3:33" x14ac:dyDescent="0.2">
      <c r="G311" s="49">
        <v>2</v>
      </c>
      <c r="H311" s="22" t="s">
        <v>20</v>
      </c>
      <c r="I311" s="1">
        <f>COUNTIF($I$2:$I$264,2)</f>
        <v>9</v>
      </c>
      <c r="J311" s="169">
        <f t="shared" si="51"/>
        <v>3.4220532319391636E-2</v>
      </c>
      <c r="K311" s="170">
        <f>COUNTIF($I$265:$I$294,2)</f>
        <v>1</v>
      </c>
      <c r="L311" s="171">
        <f t="shared" ref="L311:L318" si="52">K311/COUNT($I$265:$I$294)</f>
        <v>3.3333333333333333E-2</v>
      </c>
      <c r="N311" s="188" t="s">
        <v>16</v>
      </c>
      <c r="O311" s="189">
        <f>COUNTIF(AI2:AI264,1)</f>
        <v>93</v>
      </c>
      <c r="P311" s="190">
        <f>O311/COUNT(AI2:AI264)</f>
        <v>0.35361216730038025</v>
      </c>
      <c r="Q311" s="189">
        <f>COUNTIF(AI265:AI294,1)</f>
        <v>19</v>
      </c>
      <c r="R311" s="191">
        <f>Q311/COUNT(AI265:AI294)</f>
        <v>0.6333333333333333</v>
      </c>
    </row>
    <row r="312" spans="3:33" x14ac:dyDescent="0.2">
      <c r="G312" s="49">
        <v>3</v>
      </c>
      <c r="H312" s="22" t="s">
        <v>21</v>
      </c>
      <c r="I312" s="1">
        <f>COUNTIF($I$2:$I$264,3)</f>
        <v>27</v>
      </c>
      <c r="J312" s="169">
        <f t="shared" si="51"/>
        <v>0.10266159695817491</v>
      </c>
      <c r="K312" s="170">
        <f>COUNTIF($I$265:$I$294,3)</f>
        <v>3</v>
      </c>
      <c r="L312" s="171">
        <f t="shared" si="52"/>
        <v>0.1</v>
      </c>
      <c r="N312" s="188" t="s">
        <v>17</v>
      </c>
      <c r="O312" s="189">
        <f>COUNTIF(AN2:AN264,1)</f>
        <v>108</v>
      </c>
      <c r="P312" s="190">
        <f>O312/COUNT(AN2:AN264)</f>
        <v>0.41064638783269963</v>
      </c>
      <c r="Q312" s="189">
        <f>COUNTIF(AN265:AN294,1)</f>
        <v>15</v>
      </c>
      <c r="R312" s="191">
        <f>Q312/COUNT(AN265:AN294)</f>
        <v>0.5</v>
      </c>
    </row>
    <row r="313" spans="3:33" x14ac:dyDescent="0.2">
      <c r="G313" s="49">
        <v>4</v>
      </c>
      <c r="H313" s="22" t="s">
        <v>22</v>
      </c>
      <c r="I313" s="1">
        <f>COUNTIF($I$2:$I$264,4)</f>
        <v>19</v>
      </c>
      <c r="J313" s="169">
        <f t="shared" si="51"/>
        <v>7.2243346007604556E-2</v>
      </c>
      <c r="K313" s="170">
        <f>COUNTIF($I$265:$I$294,4)</f>
        <v>1</v>
      </c>
      <c r="L313" s="171">
        <f t="shared" si="52"/>
        <v>3.3333333333333333E-2</v>
      </c>
      <c r="N313" s="188" t="s">
        <v>7</v>
      </c>
      <c r="O313" s="189">
        <f>COUNTIF(AL2:AL264,1)</f>
        <v>46</v>
      </c>
      <c r="P313" s="190">
        <f>O313/COUNT(AL2:AL264)</f>
        <v>0.30463576158940397</v>
      </c>
      <c r="Q313" s="189">
        <f>COUNTIF(AL265:AL294,1)</f>
        <v>6</v>
      </c>
      <c r="R313" s="191">
        <f>Q313/COUNT(AL265:AL294)</f>
        <v>0.375</v>
      </c>
    </row>
    <row r="314" spans="3:33" x14ac:dyDescent="0.2">
      <c r="G314" s="49">
        <v>0</v>
      </c>
      <c r="H314" s="22" t="s">
        <v>23</v>
      </c>
      <c r="I314" s="1">
        <f>COUNTIF($I$2:$I$264,0)</f>
        <v>65</v>
      </c>
      <c r="J314" s="169">
        <f t="shared" si="51"/>
        <v>0.24714828897338403</v>
      </c>
      <c r="K314" s="170">
        <f>COUNTIF($I$265:$I$294,0)</f>
        <v>1</v>
      </c>
      <c r="L314" s="171">
        <f t="shared" si="52"/>
        <v>3.3333333333333333E-2</v>
      </c>
      <c r="N314" s="188" t="s">
        <v>6</v>
      </c>
      <c r="O314" s="189">
        <f>COUNTIF(AK2:AK264,1)</f>
        <v>65</v>
      </c>
      <c r="P314" s="190">
        <f>O314/COUNT(AK2:AK264)</f>
        <v>0.27310924369747897</v>
      </c>
      <c r="Q314" s="189">
        <f>COUNTIF(AK265:AK294,1)</f>
        <v>6</v>
      </c>
      <c r="R314" s="191">
        <f>Q314/COUNT(AK265:AK294)</f>
        <v>0.25</v>
      </c>
    </row>
    <row r="315" spans="3:33" x14ac:dyDescent="0.2">
      <c r="G315" s="49">
        <v>6</v>
      </c>
      <c r="H315" s="22" t="s">
        <v>24</v>
      </c>
      <c r="I315" s="1">
        <f>COUNTIF($I$2:$I$264,6)</f>
        <v>23</v>
      </c>
      <c r="J315" s="169">
        <f t="shared" si="51"/>
        <v>8.7452471482889732E-2</v>
      </c>
      <c r="K315" s="170">
        <f>COUNTIF($I$265:$I$294,6)</f>
        <v>0</v>
      </c>
      <c r="L315" s="171">
        <f t="shared" si="52"/>
        <v>0</v>
      </c>
      <c r="N315" s="188" t="s">
        <v>11</v>
      </c>
      <c r="O315" s="189">
        <f>COUNTIF(AP2:AP264,1)</f>
        <v>119</v>
      </c>
      <c r="P315" s="190">
        <f>O315/COUNT(AP2:AP264)</f>
        <v>0.58620689655172409</v>
      </c>
      <c r="Q315" s="189">
        <f>COUNTIF(AP265:AP294,1)</f>
        <v>17</v>
      </c>
      <c r="R315" s="191">
        <f>Q315/COUNT(AP265:AP294)</f>
        <v>0.62962962962962965</v>
      </c>
    </row>
    <row r="316" spans="3:33" x14ac:dyDescent="0.2">
      <c r="G316" s="49">
        <v>7</v>
      </c>
      <c r="H316" s="22" t="s">
        <v>27</v>
      </c>
      <c r="I316" s="1">
        <f>COUNTIF($I$2:$I$264,7)</f>
        <v>9</v>
      </c>
      <c r="J316" s="169">
        <f t="shared" si="51"/>
        <v>3.4220532319391636E-2</v>
      </c>
      <c r="K316" s="170">
        <f>COUNTIF($I$265:$I$294,7)</f>
        <v>0</v>
      </c>
      <c r="L316" s="171">
        <f t="shared" si="52"/>
        <v>0</v>
      </c>
      <c r="N316" s="192" t="s">
        <v>10</v>
      </c>
      <c r="O316" s="193">
        <f>COUNTIF(AO2:AO264,1)</f>
        <v>160</v>
      </c>
      <c r="P316" s="194">
        <f>O316/COUNT(AO2:AO264)</f>
        <v>0.78431372549019607</v>
      </c>
      <c r="Q316" s="193">
        <f>COUNTIF(AO265:AO294,1)</f>
        <v>24</v>
      </c>
      <c r="R316" s="195">
        <f>Q316/COUNT(AO265:AO294)</f>
        <v>0.88888888888888884</v>
      </c>
    </row>
    <row r="317" spans="3:33" x14ac:dyDescent="0.2">
      <c r="G317" s="49">
        <v>8</v>
      </c>
      <c r="H317" s="22" t="s">
        <v>25</v>
      </c>
      <c r="I317" s="1">
        <f>COUNTIF($I$2:$I$264,8)</f>
        <v>0</v>
      </c>
      <c r="J317" s="169">
        <f t="shared" si="51"/>
        <v>0</v>
      </c>
      <c r="K317" s="170">
        <f>COUNTIF($I$265:$I$294,8)</f>
        <v>1</v>
      </c>
      <c r="L317" s="171">
        <f t="shared" si="52"/>
        <v>3.3333333333333333E-2</v>
      </c>
    </row>
    <row r="318" spans="3:33" x14ac:dyDescent="0.2">
      <c r="G318" s="49">
        <v>9</v>
      </c>
      <c r="H318" s="22" t="s">
        <v>26</v>
      </c>
      <c r="I318" s="1">
        <f>COUNTIF($I$2:$I$264,9)</f>
        <v>7</v>
      </c>
      <c r="J318" s="169">
        <f t="shared" si="51"/>
        <v>2.6615969581749048E-2</v>
      </c>
      <c r="K318" s="170">
        <f>COUNTIF($I$265:$I$294,9)</f>
        <v>1</v>
      </c>
      <c r="L318" s="171">
        <f t="shared" si="52"/>
        <v>3.3333333333333333E-2</v>
      </c>
      <c r="N318" s="48" t="s">
        <v>88</v>
      </c>
      <c r="O318" s="51" t="s">
        <v>64</v>
      </c>
      <c r="Q318" s="58" t="s">
        <v>66</v>
      </c>
    </row>
    <row r="319" spans="3:33" x14ac:dyDescent="0.2">
      <c r="G319" s="62" t="s">
        <v>28</v>
      </c>
      <c r="H319" s="84"/>
      <c r="I319" s="63">
        <f>SUM(I310:I318)</f>
        <v>263</v>
      </c>
      <c r="J319" s="89">
        <f>SUM(J310:J318)</f>
        <v>0.99999999999999989</v>
      </c>
      <c r="K319" s="62">
        <f>SUM(K310:K318)</f>
        <v>30</v>
      </c>
      <c r="L319" s="88">
        <f>SUM(L310:L318)</f>
        <v>0.99999999999999989</v>
      </c>
      <c r="N319" s="187" t="s">
        <v>0</v>
      </c>
      <c r="O319" s="1">
        <f>263-O300</f>
        <v>179</v>
      </c>
      <c r="Q319" s="1">
        <f>30-Q300</f>
        <v>3</v>
      </c>
    </row>
    <row r="320" spans="3:33" x14ac:dyDescent="0.2">
      <c r="N320" s="187" t="s">
        <v>9</v>
      </c>
      <c r="O320" s="1">
        <f t="shared" ref="O320:O331" si="53">263-O301</f>
        <v>239</v>
      </c>
      <c r="Q320" s="1">
        <f t="shared" ref="Q320:Q331" si="54">30-Q301</f>
        <v>10</v>
      </c>
    </row>
    <row r="321" spans="8:17" ht="17" x14ac:dyDescent="0.2">
      <c r="H321" s="39" t="s">
        <v>12</v>
      </c>
      <c r="I321" s="46" t="s">
        <v>19</v>
      </c>
      <c r="J321" s="46" t="s">
        <v>63</v>
      </c>
      <c r="K321" s="54" t="s">
        <v>28</v>
      </c>
      <c r="N321" s="187" t="s">
        <v>5</v>
      </c>
      <c r="O321" s="1">
        <f t="shared" si="53"/>
        <v>98</v>
      </c>
      <c r="Q321" s="1">
        <f t="shared" si="54"/>
        <v>7</v>
      </c>
    </row>
    <row r="322" spans="8:17" x14ac:dyDescent="0.2">
      <c r="H322" s="55">
        <v>0</v>
      </c>
      <c r="I322" s="29">
        <v>8</v>
      </c>
      <c r="J322" s="29">
        <v>15</v>
      </c>
      <c r="K322" s="33">
        <f t="shared" ref="K322:K328" si="55">I322+J322</f>
        <v>23</v>
      </c>
      <c r="N322" s="204" t="s">
        <v>8</v>
      </c>
      <c r="O322" s="1">
        <f>260-O303</f>
        <v>162</v>
      </c>
      <c r="Q322" s="1">
        <f>28-Q303</f>
        <v>8</v>
      </c>
    </row>
    <row r="323" spans="8:17" x14ac:dyDescent="0.2">
      <c r="H323" s="55">
        <v>1</v>
      </c>
      <c r="I323" s="29">
        <v>52</v>
      </c>
      <c r="J323" s="29">
        <v>46</v>
      </c>
      <c r="K323" s="33">
        <f t="shared" si="55"/>
        <v>98</v>
      </c>
      <c r="N323" s="172" t="s">
        <v>1</v>
      </c>
      <c r="O323" s="1">
        <f t="shared" si="53"/>
        <v>218</v>
      </c>
      <c r="Q323" s="1">
        <f t="shared" si="54"/>
        <v>24</v>
      </c>
    </row>
    <row r="324" spans="8:17" x14ac:dyDescent="0.2">
      <c r="H324" s="55">
        <v>2</v>
      </c>
      <c r="I324" s="29">
        <v>25</v>
      </c>
      <c r="J324" s="29">
        <v>46</v>
      </c>
      <c r="K324" s="33">
        <f t="shared" si="55"/>
        <v>71</v>
      </c>
      <c r="N324" s="172" t="s">
        <v>13</v>
      </c>
      <c r="O324" s="1">
        <f t="shared" si="53"/>
        <v>239</v>
      </c>
      <c r="Q324" s="1">
        <f t="shared" si="54"/>
        <v>20</v>
      </c>
    </row>
    <row r="325" spans="8:17" x14ac:dyDescent="0.2">
      <c r="H325" s="55">
        <v>3</v>
      </c>
      <c r="I325" s="29">
        <v>15</v>
      </c>
      <c r="J325" s="29">
        <v>22</v>
      </c>
      <c r="K325" s="33">
        <f t="shared" si="55"/>
        <v>37</v>
      </c>
      <c r="N325" s="172" t="s">
        <v>2</v>
      </c>
      <c r="O325" s="1">
        <f t="shared" si="53"/>
        <v>229</v>
      </c>
      <c r="Q325" s="1">
        <f t="shared" si="54"/>
        <v>19</v>
      </c>
    </row>
    <row r="326" spans="8:17" x14ac:dyDescent="0.2">
      <c r="H326" s="55">
        <v>4</v>
      </c>
      <c r="I326" s="29">
        <v>13</v>
      </c>
      <c r="J326" s="29">
        <v>28</v>
      </c>
      <c r="K326" s="33">
        <f t="shared" si="55"/>
        <v>41</v>
      </c>
      <c r="N326" s="172" t="s">
        <v>87</v>
      </c>
      <c r="O326" s="1">
        <f t="shared" si="53"/>
        <v>183</v>
      </c>
      <c r="Q326" s="1">
        <f t="shared" si="54"/>
        <v>19</v>
      </c>
    </row>
    <row r="327" spans="8:17" x14ac:dyDescent="0.2">
      <c r="H327" s="55">
        <v>5</v>
      </c>
      <c r="I327" s="29">
        <v>6</v>
      </c>
      <c r="J327" s="29">
        <v>7</v>
      </c>
      <c r="K327" s="33">
        <f t="shared" si="55"/>
        <v>13</v>
      </c>
      <c r="N327" s="172" t="s">
        <v>3</v>
      </c>
      <c r="O327" s="1">
        <f t="shared" si="53"/>
        <v>183</v>
      </c>
      <c r="Q327" s="1">
        <f t="shared" si="54"/>
        <v>19</v>
      </c>
    </row>
    <row r="328" spans="8:17" x14ac:dyDescent="0.2">
      <c r="H328" s="56">
        <v>6</v>
      </c>
      <c r="I328" s="30">
        <v>7</v>
      </c>
      <c r="J328" s="30">
        <v>3</v>
      </c>
      <c r="K328" s="54">
        <f t="shared" si="55"/>
        <v>10</v>
      </c>
      <c r="N328" s="172" t="s">
        <v>15</v>
      </c>
      <c r="O328" s="1">
        <f t="shared" si="53"/>
        <v>261</v>
      </c>
      <c r="Q328" s="1">
        <f t="shared" si="54"/>
        <v>29</v>
      </c>
    </row>
    <row r="329" spans="8:17" x14ac:dyDescent="0.2">
      <c r="H329" s="57" t="s">
        <v>28</v>
      </c>
      <c r="I329" s="53">
        <f>SUM(I322:I328)</f>
        <v>126</v>
      </c>
      <c r="J329" s="53">
        <f>SUM(J322:J328)</f>
        <v>167</v>
      </c>
      <c r="K329" s="33">
        <f>I329+J329</f>
        <v>293</v>
      </c>
      <c r="N329" s="172" t="s">
        <v>4</v>
      </c>
      <c r="O329" s="1">
        <f t="shared" si="53"/>
        <v>254</v>
      </c>
      <c r="Q329" s="1">
        <f t="shared" si="54"/>
        <v>29</v>
      </c>
    </row>
    <row r="330" spans="8:17" x14ac:dyDescent="0.2">
      <c r="N330" s="172" t="s">
        <v>16</v>
      </c>
      <c r="O330" s="1">
        <f t="shared" si="53"/>
        <v>170</v>
      </c>
      <c r="Q330" s="1">
        <f t="shared" si="54"/>
        <v>11</v>
      </c>
    </row>
    <row r="331" spans="8:17" x14ac:dyDescent="0.2">
      <c r="N331" s="172" t="s">
        <v>17</v>
      </c>
      <c r="O331" s="1">
        <f t="shared" si="53"/>
        <v>155</v>
      </c>
      <c r="Q331" s="1">
        <f t="shared" si="54"/>
        <v>15</v>
      </c>
    </row>
    <row r="332" spans="8:17" x14ac:dyDescent="0.2">
      <c r="N332" s="205" t="s">
        <v>7</v>
      </c>
      <c r="O332" s="1">
        <f>151-O313</f>
        <v>105</v>
      </c>
      <c r="Q332" s="1">
        <f>16-Q313</f>
        <v>10</v>
      </c>
    </row>
    <row r="333" spans="8:17" x14ac:dyDescent="0.2">
      <c r="N333" s="205" t="s">
        <v>6</v>
      </c>
      <c r="O333" s="1">
        <f>238-O314</f>
        <v>173</v>
      </c>
      <c r="Q333" s="1">
        <f>24-Q314</f>
        <v>18</v>
      </c>
    </row>
    <row r="334" spans="8:17" x14ac:dyDescent="0.2">
      <c r="N334" s="205" t="s">
        <v>11</v>
      </c>
      <c r="O334" s="1">
        <f>203-O315</f>
        <v>84</v>
      </c>
      <c r="Q334" s="1">
        <f>27-Q315</f>
        <v>10</v>
      </c>
    </row>
    <row r="335" spans="8:17" x14ac:dyDescent="0.2">
      <c r="N335" s="206" t="s">
        <v>10</v>
      </c>
      <c r="O335" s="1">
        <f>204-O316</f>
        <v>44</v>
      </c>
      <c r="Q335" s="1">
        <f>27-Q316</f>
        <v>3</v>
      </c>
    </row>
  </sheetData>
  <pageMargins left="0.70078740157480324" right="0.70078740157480324" top="0.75196850393700787" bottom="0.75196850393700787" header="0.3" footer="0.3"/>
  <pageSetup paperSize="9" orientation="landscape" r:id="rId1"/>
  <ignoredErrors>
    <ignoredError sqref="C296:C297 D296:Q296 D297:AP297 R296:AP296 O300:O312 P300:P302 Q300:Q316 R300:R302 P304:P312 R304:R316" formulaRange="1"/>
    <ignoredError sqref="Q322 O3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50B0-1F88-A54F-A0B2-CBE7840AA552}">
  <dimension ref="A1:AW74"/>
  <sheetViews>
    <sheetView zoomScale="80" zoomScaleNormal="80" workbookViewId="0">
      <selection activeCell="S13" sqref="S13"/>
    </sheetView>
  </sheetViews>
  <sheetFormatPr baseColWidth="10" defaultColWidth="10.33203125" defaultRowHeight="16" x14ac:dyDescent="0.2"/>
  <cols>
    <col min="1" max="1" width="5.83203125" style="1" customWidth="1"/>
    <col min="2" max="35" width="8.33203125" style="1" customWidth="1"/>
    <col min="36" max="16384" width="10.33203125" style="1"/>
  </cols>
  <sheetData>
    <row r="1" spans="1:49" ht="119" customHeight="1" x14ac:dyDescent="0.2">
      <c r="A1" s="43" t="s">
        <v>32</v>
      </c>
      <c r="B1" s="40" t="s">
        <v>30</v>
      </c>
      <c r="C1" s="40" t="s">
        <v>31</v>
      </c>
      <c r="D1" s="44" t="s">
        <v>29</v>
      </c>
      <c r="E1" s="44" t="s">
        <v>33</v>
      </c>
      <c r="F1" s="40" t="s">
        <v>47</v>
      </c>
      <c r="G1" s="40" t="s">
        <v>35</v>
      </c>
      <c r="H1" s="108" t="s">
        <v>34</v>
      </c>
      <c r="I1" s="182" t="s">
        <v>81</v>
      </c>
      <c r="J1" s="101" t="s">
        <v>36</v>
      </c>
      <c r="K1" s="102" t="s">
        <v>37</v>
      </c>
      <c r="L1" s="104" t="s">
        <v>75</v>
      </c>
      <c r="M1" s="103" t="s">
        <v>61</v>
      </c>
      <c r="N1" s="40" t="s">
        <v>38</v>
      </c>
      <c r="O1" s="43" t="s">
        <v>39</v>
      </c>
      <c r="P1" s="40" t="s">
        <v>40</v>
      </c>
      <c r="Q1" s="40" t="s">
        <v>41</v>
      </c>
      <c r="R1" s="40" t="s">
        <v>42</v>
      </c>
      <c r="S1" s="40" t="s">
        <v>43</v>
      </c>
      <c r="T1" s="40" t="s">
        <v>44</v>
      </c>
      <c r="U1" s="40" t="s">
        <v>45</v>
      </c>
      <c r="V1" s="43" t="s">
        <v>46</v>
      </c>
      <c r="W1" s="105" t="s">
        <v>60</v>
      </c>
      <c r="X1" s="44" t="s">
        <v>59</v>
      </c>
      <c r="Y1" s="108" t="s">
        <v>58</v>
      </c>
      <c r="Z1" s="109" t="s">
        <v>53</v>
      </c>
      <c r="AA1" s="44" t="s">
        <v>57</v>
      </c>
      <c r="AB1" s="43" t="s">
        <v>56</v>
      </c>
      <c r="AC1" s="44" t="s">
        <v>55</v>
      </c>
      <c r="AD1" s="40" t="s">
        <v>54</v>
      </c>
      <c r="AE1" s="43" t="s">
        <v>50</v>
      </c>
      <c r="AF1" s="44" t="s">
        <v>51</v>
      </c>
      <c r="AG1" s="43" t="s">
        <v>52</v>
      </c>
      <c r="AH1" s="40" t="s">
        <v>48</v>
      </c>
      <c r="AI1" s="43" t="s">
        <v>49</v>
      </c>
      <c r="AW1" s="23"/>
    </row>
    <row r="2" spans="1:49" x14ac:dyDescent="0.2">
      <c r="A2" s="180">
        <v>16</v>
      </c>
      <c r="B2" s="5">
        <v>0</v>
      </c>
      <c r="C2" s="7">
        <v>1</v>
      </c>
      <c r="D2" s="1">
        <v>3</v>
      </c>
      <c r="E2" s="1">
        <v>2</v>
      </c>
      <c r="F2" s="7">
        <v>24</v>
      </c>
      <c r="G2" s="7">
        <v>0</v>
      </c>
      <c r="H2" s="165">
        <v>3</v>
      </c>
      <c r="I2" s="10">
        <f>SUM(IF(J2=1,1,0),IF(K2=1,1,0),IF(L2=1,1,0),IF(M2=1,1,0))</f>
        <v>3</v>
      </c>
      <c r="J2" s="18">
        <v>1</v>
      </c>
      <c r="K2" s="11">
        <v>1</v>
      </c>
      <c r="L2" s="31">
        <f>IF(G2=1,IF(W2&gt;=1.3,1,0),IF(W2&gt;=1.5,1,0))</f>
        <v>1</v>
      </c>
      <c r="M2" s="16">
        <v>0</v>
      </c>
      <c r="N2" s="7">
        <v>0</v>
      </c>
      <c r="O2" s="34">
        <v>0</v>
      </c>
      <c r="P2" s="7">
        <v>0</v>
      </c>
      <c r="Q2" s="7">
        <v>1</v>
      </c>
      <c r="R2" s="7">
        <v>0</v>
      </c>
      <c r="S2" s="7">
        <v>0</v>
      </c>
      <c r="T2" s="7">
        <v>0</v>
      </c>
      <c r="U2" s="7">
        <v>0</v>
      </c>
      <c r="V2" s="34">
        <v>0</v>
      </c>
      <c r="W2" s="27">
        <v>1.6</v>
      </c>
      <c r="X2" s="1">
        <v>1.38</v>
      </c>
      <c r="Y2" s="94">
        <v>1.38</v>
      </c>
      <c r="Z2" s="111">
        <v>171</v>
      </c>
      <c r="AA2" s="26">
        <v>121</v>
      </c>
      <c r="AB2" s="34">
        <v>1</v>
      </c>
      <c r="AC2" s="26">
        <v>64.5</v>
      </c>
      <c r="AD2" s="7">
        <v>0</v>
      </c>
      <c r="AE2" s="34" t="s">
        <v>18</v>
      </c>
      <c r="AF2" s="26">
        <v>5.0999999999999996</v>
      </c>
      <c r="AG2" s="34">
        <v>0</v>
      </c>
      <c r="AH2" s="2">
        <v>1</v>
      </c>
      <c r="AI2" s="165">
        <v>1</v>
      </c>
    </row>
    <row r="3" spans="1:49" x14ac:dyDescent="0.2">
      <c r="A3" s="65">
        <v>19</v>
      </c>
      <c r="B3" s="5">
        <v>0</v>
      </c>
      <c r="C3" s="7">
        <v>1</v>
      </c>
      <c r="D3" s="1">
        <v>3</v>
      </c>
      <c r="E3" s="1">
        <v>19</v>
      </c>
      <c r="F3" s="7">
        <v>48</v>
      </c>
      <c r="G3" s="7">
        <v>0</v>
      </c>
      <c r="H3" s="165">
        <v>1</v>
      </c>
      <c r="I3" s="10">
        <f t="shared" ref="I3:I51" si="0">SUM(IF(J3=1,1,0),IF(K3=1,1,0),IF(L3=1,1,0),IF(M3=1,1,0))</f>
        <v>1</v>
      </c>
      <c r="J3" s="18">
        <v>0</v>
      </c>
      <c r="K3" s="11">
        <v>0</v>
      </c>
      <c r="L3" s="31">
        <f t="shared" ref="L3:L51" si="1">IF(G3=1,IF(W3&gt;=1.3,1,0),IF(W3&gt;=1.5,1,0))</f>
        <v>1</v>
      </c>
      <c r="M3" s="16">
        <v>0</v>
      </c>
      <c r="N3" s="7">
        <v>0</v>
      </c>
      <c r="O3" s="34">
        <v>0</v>
      </c>
      <c r="P3" s="7">
        <v>1</v>
      </c>
      <c r="Q3" s="7">
        <v>0</v>
      </c>
      <c r="R3" s="7">
        <v>0</v>
      </c>
      <c r="S3" s="7">
        <v>0</v>
      </c>
      <c r="T3" s="7">
        <v>1</v>
      </c>
      <c r="U3" s="7">
        <v>0</v>
      </c>
      <c r="V3" s="34">
        <v>0</v>
      </c>
      <c r="W3" s="27">
        <v>2.21</v>
      </c>
      <c r="X3" s="1">
        <v>3.02</v>
      </c>
      <c r="Y3" s="94">
        <v>2.0099999999999998</v>
      </c>
      <c r="Z3" s="111">
        <v>266</v>
      </c>
      <c r="AA3" s="26">
        <v>236</v>
      </c>
      <c r="AB3" s="34">
        <v>0</v>
      </c>
      <c r="AC3" s="26">
        <v>10.7</v>
      </c>
      <c r="AD3" s="7">
        <v>0</v>
      </c>
      <c r="AE3" s="34" t="s">
        <v>18</v>
      </c>
      <c r="AF3" s="26">
        <v>9.6</v>
      </c>
      <c r="AG3" s="34">
        <v>0</v>
      </c>
      <c r="AH3" s="2" t="s">
        <v>18</v>
      </c>
      <c r="AI3" s="165" t="s">
        <v>18</v>
      </c>
    </row>
    <row r="4" spans="1:49" x14ac:dyDescent="0.2">
      <c r="A4" s="65">
        <v>62</v>
      </c>
      <c r="B4" s="5">
        <v>0</v>
      </c>
      <c r="C4" s="7">
        <v>1</v>
      </c>
      <c r="D4" s="1">
        <v>3</v>
      </c>
      <c r="E4" s="1">
        <v>8</v>
      </c>
      <c r="F4" s="7">
        <v>75</v>
      </c>
      <c r="G4" s="7">
        <v>0</v>
      </c>
      <c r="H4" s="165">
        <v>1</v>
      </c>
      <c r="I4" s="10">
        <f t="shared" si="0"/>
        <v>1</v>
      </c>
      <c r="J4" s="18">
        <v>0</v>
      </c>
      <c r="K4" s="11">
        <v>0</v>
      </c>
      <c r="L4" s="31">
        <f t="shared" si="1"/>
        <v>1</v>
      </c>
      <c r="M4" s="16">
        <v>0</v>
      </c>
      <c r="N4" s="7">
        <v>0</v>
      </c>
      <c r="O4" s="34">
        <v>0</v>
      </c>
      <c r="P4" s="7">
        <v>0</v>
      </c>
      <c r="Q4" s="7">
        <v>0</v>
      </c>
      <c r="R4" s="7">
        <v>0</v>
      </c>
      <c r="S4" s="7">
        <v>0</v>
      </c>
      <c r="T4" s="7">
        <v>1</v>
      </c>
      <c r="U4" s="7">
        <v>0</v>
      </c>
      <c r="V4" s="34">
        <v>0</v>
      </c>
      <c r="W4" s="27">
        <v>4.5</v>
      </c>
      <c r="X4" s="1">
        <v>7.77</v>
      </c>
      <c r="Y4" s="94">
        <v>2.29</v>
      </c>
      <c r="Z4" s="111">
        <v>143</v>
      </c>
      <c r="AA4" s="26">
        <v>205</v>
      </c>
      <c r="AB4" s="34">
        <v>0</v>
      </c>
      <c r="AC4" s="26">
        <v>22.6</v>
      </c>
      <c r="AD4" s="7">
        <v>0</v>
      </c>
      <c r="AE4" s="34">
        <v>0</v>
      </c>
      <c r="AF4" s="26">
        <v>11.4</v>
      </c>
      <c r="AG4" s="34">
        <v>1</v>
      </c>
      <c r="AH4" s="2">
        <v>1</v>
      </c>
      <c r="AI4" s="165">
        <v>0</v>
      </c>
    </row>
    <row r="5" spans="1:49" x14ac:dyDescent="0.2">
      <c r="A5" s="65">
        <v>69</v>
      </c>
      <c r="B5" s="5">
        <v>0</v>
      </c>
      <c r="C5" s="7">
        <v>1</v>
      </c>
      <c r="D5" s="1">
        <v>3</v>
      </c>
      <c r="E5" s="1">
        <v>4</v>
      </c>
      <c r="F5" s="7">
        <v>44</v>
      </c>
      <c r="G5" s="7">
        <v>0</v>
      </c>
      <c r="H5" s="165">
        <v>3</v>
      </c>
      <c r="I5" s="10">
        <f t="shared" si="0"/>
        <v>2</v>
      </c>
      <c r="J5" s="18">
        <v>1</v>
      </c>
      <c r="K5" s="11">
        <v>1</v>
      </c>
      <c r="L5" s="31">
        <f t="shared" si="1"/>
        <v>0</v>
      </c>
      <c r="M5" s="16">
        <v>0</v>
      </c>
      <c r="N5" s="7">
        <v>0</v>
      </c>
      <c r="O5" s="34">
        <v>0</v>
      </c>
      <c r="P5" s="7">
        <v>0</v>
      </c>
      <c r="Q5" s="7">
        <v>0</v>
      </c>
      <c r="R5" s="7">
        <v>0</v>
      </c>
      <c r="S5" s="7">
        <v>0</v>
      </c>
      <c r="T5" s="7">
        <v>1</v>
      </c>
      <c r="U5" s="7">
        <v>0</v>
      </c>
      <c r="V5" s="34">
        <v>0</v>
      </c>
      <c r="W5" s="27">
        <v>1.47</v>
      </c>
      <c r="X5" s="1">
        <v>1.47</v>
      </c>
      <c r="Y5" s="94">
        <v>1.1399999999999999</v>
      </c>
      <c r="Z5" s="111">
        <v>239</v>
      </c>
      <c r="AA5" s="26">
        <v>140</v>
      </c>
      <c r="AB5" s="34">
        <v>1</v>
      </c>
      <c r="AC5" s="26">
        <v>37.299999999999997</v>
      </c>
      <c r="AD5" s="7">
        <v>0</v>
      </c>
      <c r="AE5" s="34">
        <v>0</v>
      </c>
      <c r="AF5" s="26">
        <v>5.5</v>
      </c>
      <c r="AG5" s="34">
        <v>0</v>
      </c>
      <c r="AH5" s="2">
        <v>0</v>
      </c>
      <c r="AI5" s="165">
        <v>0</v>
      </c>
    </row>
    <row r="6" spans="1:49" x14ac:dyDescent="0.2">
      <c r="A6" s="65">
        <v>95</v>
      </c>
      <c r="B6" s="5">
        <v>0</v>
      </c>
      <c r="C6" s="7">
        <v>1</v>
      </c>
      <c r="D6" s="1">
        <v>3</v>
      </c>
      <c r="E6" s="1">
        <v>5</v>
      </c>
      <c r="F6" s="7">
        <v>28</v>
      </c>
      <c r="G6" s="7">
        <v>1</v>
      </c>
      <c r="H6" s="165">
        <v>4</v>
      </c>
      <c r="I6" s="10">
        <f t="shared" si="0"/>
        <v>0</v>
      </c>
      <c r="J6" s="18">
        <v>0</v>
      </c>
      <c r="K6" s="11">
        <v>0</v>
      </c>
      <c r="L6" s="31">
        <f t="shared" si="1"/>
        <v>0</v>
      </c>
      <c r="M6" s="16">
        <v>0</v>
      </c>
      <c r="N6" s="7">
        <v>0</v>
      </c>
      <c r="O6" s="34">
        <v>0</v>
      </c>
      <c r="P6" s="7">
        <v>0</v>
      </c>
      <c r="Q6" s="7">
        <v>0</v>
      </c>
      <c r="R6" s="7">
        <v>0</v>
      </c>
      <c r="S6" s="7">
        <v>1</v>
      </c>
      <c r="T6" s="7">
        <v>0</v>
      </c>
      <c r="U6" s="7">
        <v>0</v>
      </c>
      <c r="V6" s="34">
        <v>0</v>
      </c>
      <c r="W6" s="27">
        <v>0.87</v>
      </c>
      <c r="X6" s="1">
        <v>0.87</v>
      </c>
      <c r="Y6" s="94">
        <v>0.87</v>
      </c>
      <c r="Z6" s="111">
        <v>132</v>
      </c>
      <c r="AA6" s="26">
        <v>297</v>
      </c>
      <c r="AB6" s="34">
        <v>0</v>
      </c>
      <c r="AC6" s="26">
        <v>0.6</v>
      </c>
      <c r="AD6" s="7">
        <v>0</v>
      </c>
      <c r="AE6" s="34" t="s">
        <v>18</v>
      </c>
      <c r="AF6" s="26">
        <v>8.5</v>
      </c>
      <c r="AG6" s="34">
        <v>0</v>
      </c>
      <c r="AH6" s="2">
        <v>0</v>
      </c>
      <c r="AI6" s="165">
        <v>0</v>
      </c>
    </row>
    <row r="7" spans="1:49" x14ac:dyDescent="0.2">
      <c r="A7" s="65">
        <v>100</v>
      </c>
      <c r="B7" s="5">
        <v>0</v>
      </c>
      <c r="C7" s="7">
        <v>1</v>
      </c>
      <c r="D7" s="1">
        <v>3</v>
      </c>
      <c r="E7" s="1">
        <v>370</v>
      </c>
      <c r="F7" s="7">
        <v>60</v>
      </c>
      <c r="G7" s="7">
        <v>0</v>
      </c>
      <c r="H7" s="165">
        <v>4</v>
      </c>
      <c r="I7" s="10">
        <f t="shared" si="0"/>
        <v>1</v>
      </c>
      <c r="J7" s="18">
        <v>0</v>
      </c>
      <c r="K7" s="11">
        <v>0</v>
      </c>
      <c r="L7" s="31">
        <f t="shared" si="1"/>
        <v>1</v>
      </c>
      <c r="M7" s="16">
        <v>0</v>
      </c>
      <c r="N7" s="7">
        <v>0</v>
      </c>
      <c r="O7" s="34">
        <v>0</v>
      </c>
      <c r="P7" s="7">
        <v>0</v>
      </c>
      <c r="Q7" s="7">
        <v>0</v>
      </c>
      <c r="R7" s="7">
        <v>0</v>
      </c>
      <c r="S7" s="7">
        <v>1</v>
      </c>
      <c r="T7" s="7">
        <v>0</v>
      </c>
      <c r="U7" s="7">
        <v>0</v>
      </c>
      <c r="V7" s="34">
        <v>0</v>
      </c>
      <c r="W7" s="27">
        <v>1.53</v>
      </c>
      <c r="X7" s="1">
        <v>1.53</v>
      </c>
      <c r="Y7" s="94">
        <v>0.99</v>
      </c>
      <c r="Z7" s="111">
        <v>293</v>
      </c>
      <c r="AA7" s="26">
        <v>94</v>
      </c>
      <c r="AB7" s="34">
        <v>1</v>
      </c>
      <c r="AC7" s="26">
        <v>1.2</v>
      </c>
      <c r="AD7" s="7">
        <v>0</v>
      </c>
      <c r="AE7" s="34">
        <v>0</v>
      </c>
      <c r="AF7" s="26">
        <v>3.3</v>
      </c>
      <c r="AG7" s="34">
        <v>0</v>
      </c>
      <c r="AH7" s="2">
        <v>0</v>
      </c>
      <c r="AI7" s="165">
        <v>0</v>
      </c>
    </row>
    <row r="8" spans="1:49" x14ac:dyDescent="0.2">
      <c r="A8" s="65">
        <v>115</v>
      </c>
      <c r="B8" s="5">
        <v>0</v>
      </c>
      <c r="C8" s="7">
        <v>1</v>
      </c>
      <c r="D8" s="1">
        <v>3</v>
      </c>
      <c r="E8" s="1">
        <v>7</v>
      </c>
      <c r="F8" s="7">
        <v>26</v>
      </c>
      <c r="G8" s="7">
        <v>0</v>
      </c>
      <c r="H8" s="165">
        <v>7</v>
      </c>
      <c r="I8" s="10">
        <f t="shared" si="0"/>
        <v>2</v>
      </c>
      <c r="J8" s="18">
        <v>1</v>
      </c>
      <c r="K8" s="11">
        <v>1</v>
      </c>
      <c r="L8" s="31">
        <f t="shared" si="1"/>
        <v>0</v>
      </c>
      <c r="M8" s="16">
        <v>0</v>
      </c>
      <c r="N8" s="7">
        <v>0</v>
      </c>
      <c r="O8" s="34">
        <v>0</v>
      </c>
      <c r="P8" s="7">
        <v>0</v>
      </c>
      <c r="Q8" s="7">
        <v>1</v>
      </c>
      <c r="R8" s="7">
        <v>1</v>
      </c>
      <c r="S8" s="7">
        <v>0</v>
      </c>
      <c r="T8" s="7">
        <v>0</v>
      </c>
      <c r="U8" s="7">
        <v>0</v>
      </c>
      <c r="V8" s="34">
        <v>0</v>
      </c>
      <c r="W8" s="27">
        <v>1.04</v>
      </c>
      <c r="X8" s="1">
        <v>1.04</v>
      </c>
      <c r="Y8" s="94">
        <v>1.04</v>
      </c>
      <c r="Z8" s="111">
        <v>192</v>
      </c>
      <c r="AA8" s="26">
        <v>93</v>
      </c>
      <c r="AB8" s="34">
        <v>1</v>
      </c>
      <c r="AC8" s="26">
        <v>14.7</v>
      </c>
      <c r="AD8" s="7">
        <v>0</v>
      </c>
      <c r="AE8" s="34" t="s">
        <v>18</v>
      </c>
      <c r="AF8" s="26">
        <v>3.9</v>
      </c>
      <c r="AG8" s="34">
        <v>0</v>
      </c>
      <c r="AH8" s="2">
        <v>0</v>
      </c>
      <c r="AI8" s="165">
        <v>0</v>
      </c>
    </row>
    <row r="9" spans="1:49" x14ac:dyDescent="0.2">
      <c r="A9" s="65">
        <v>120</v>
      </c>
      <c r="B9" s="5">
        <v>0</v>
      </c>
      <c r="C9" s="7">
        <v>1</v>
      </c>
      <c r="D9" s="1">
        <v>3</v>
      </c>
      <c r="E9" s="1">
        <v>6</v>
      </c>
      <c r="F9" s="7">
        <v>39</v>
      </c>
      <c r="G9" s="7">
        <v>0</v>
      </c>
      <c r="H9" s="165">
        <v>6</v>
      </c>
      <c r="I9" s="10">
        <f t="shared" si="0"/>
        <v>2</v>
      </c>
      <c r="J9" s="18">
        <v>1</v>
      </c>
      <c r="K9" s="11">
        <v>0</v>
      </c>
      <c r="L9" s="31">
        <f t="shared" si="1"/>
        <v>0</v>
      </c>
      <c r="M9" s="16">
        <v>1</v>
      </c>
      <c r="N9" s="7">
        <v>0</v>
      </c>
      <c r="O9" s="34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34">
        <v>0</v>
      </c>
      <c r="W9" s="27">
        <v>1.03</v>
      </c>
      <c r="X9" s="1">
        <v>1.03</v>
      </c>
      <c r="Y9" s="94">
        <v>0.74</v>
      </c>
      <c r="Z9" s="111">
        <v>880</v>
      </c>
      <c r="AA9" s="26">
        <v>82</v>
      </c>
      <c r="AB9" s="34">
        <v>1</v>
      </c>
      <c r="AC9" s="26">
        <v>142</v>
      </c>
      <c r="AD9" s="7">
        <v>1</v>
      </c>
      <c r="AE9" s="34" t="s">
        <v>18</v>
      </c>
      <c r="AF9" s="26">
        <v>2.7</v>
      </c>
      <c r="AG9" s="34">
        <v>0</v>
      </c>
      <c r="AH9" s="2" t="s">
        <v>18</v>
      </c>
      <c r="AI9" s="165" t="s">
        <v>18</v>
      </c>
    </row>
    <row r="10" spans="1:49" x14ac:dyDescent="0.2">
      <c r="A10" s="65">
        <v>127</v>
      </c>
      <c r="B10" s="5">
        <v>0</v>
      </c>
      <c r="C10" s="7">
        <v>1</v>
      </c>
      <c r="D10" s="1">
        <v>3</v>
      </c>
      <c r="E10" s="1">
        <v>4</v>
      </c>
      <c r="F10" s="7">
        <v>41</v>
      </c>
      <c r="G10" s="7">
        <v>0</v>
      </c>
      <c r="H10" s="165">
        <v>7</v>
      </c>
      <c r="I10" s="10">
        <f t="shared" si="0"/>
        <v>0</v>
      </c>
      <c r="J10" s="18">
        <v>0</v>
      </c>
      <c r="K10" s="11">
        <v>0</v>
      </c>
      <c r="L10" s="31">
        <f t="shared" si="1"/>
        <v>0</v>
      </c>
      <c r="M10" s="16">
        <v>0</v>
      </c>
      <c r="N10" s="7">
        <v>0</v>
      </c>
      <c r="O10" s="34">
        <v>0</v>
      </c>
      <c r="P10" s="7">
        <v>1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34">
        <v>0</v>
      </c>
      <c r="W10" s="27">
        <v>0.98</v>
      </c>
      <c r="X10" s="1">
        <v>1.0900000000000001</v>
      </c>
      <c r="Y10" s="94">
        <v>0.98</v>
      </c>
      <c r="Z10" s="111">
        <v>160</v>
      </c>
      <c r="AA10" s="26">
        <v>269</v>
      </c>
      <c r="AB10" s="34">
        <v>0</v>
      </c>
      <c r="AC10" s="26">
        <v>1.4</v>
      </c>
      <c r="AD10" s="7">
        <v>0</v>
      </c>
      <c r="AE10" s="34" t="s">
        <v>18</v>
      </c>
      <c r="AF10" s="26">
        <v>10</v>
      </c>
      <c r="AG10" s="34">
        <v>0</v>
      </c>
      <c r="AH10" s="2" t="s">
        <v>18</v>
      </c>
      <c r="AI10" s="165" t="s">
        <v>18</v>
      </c>
    </row>
    <row r="11" spans="1:49" x14ac:dyDescent="0.2">
      <c r="A11" s="65">
        <v>130</v>
      </c>
      <c r="B11" s="5">
        <v>0</v>
      </c>
      <c r="C11" s="7">
        <v>1</v>
      </c>
      <c r="D11" s="1">
        <v>3</v>
      </c>
      <c r="E11" s="1">
        <v>6</v>
      </c>
      <c r="F11" s="7">
        <v>59</v>
      </c>
      <c r="G11" s="7">
        <v>1</v>
      </c>
      <c r="H11" s="165">
        <v>1</v>
      </c>
      <c r="I11" s="10">
        <f t="shared" si="0"/>
        <v>1</v>
      </c>
      <c r="J11" s="18">
        <v>0</v>
      </c>
      <c r="K11" s="11">
        <v>0</v>
      </c>
      <c r="L11" s="31">
        <f t="shared" si="1"/>
        <v>1</v>
      </c>
      <c r="M11" s="16">
        <v>0</v>
      </c>
      <c r="N11" s="7">
        <v>0</v>
      </c>
      <c r="O11" s="34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34">
        <v>0</v>
      </c>
      <c r="W11" s="27">
        <v>1.38</v>
      </c>
      <c r="X11" s="1">
        <v>1.38</v>
      </c>
      <c r="Y11" s="94">
        <v>0.99</v>
      </c>
      <c r="Z11" s="111">
        <v>197</v>
      </c>
      <c r="AA11" s="26">
        <v>450</v>
      </c>
      <c r="AB11" s="34">
        <v>0</v>
      </c>
      <c r="AC11" s="26">
        <v>0</v>
      </c>
      <c r="AD11" s="7">
        <v>0</v>
      </c>
      <c r="AE11" s="34" t="s">
        <v>18</v>
      </c>
      <c r="AF11" s="26">
        <v>8.6</v>
      </c>
      <c r="AG11" s="34">
        <v>0</v>
      </c>
      <c r="AH11" s="2">
        <v>0</v>
      </c>
      <c r="AI11" s="165">
        <v>0</v>
      </c>
    </row>
    <row r="12" spans="1:49" x14ac:dyDescent="0.2">
      <c r="A12" s="65">
        <v>145</v>
      </c>
      <c r="B12" s="5">
        <v>0</v>
      </c>
      <c r="C12" s="7">
        <v>1</v>
      </c>
      <c r="D12" s="1">
        <v>3</v>
      </c>
      <c r="E12" s="1">
        <v>8</v>
      </c>
      <c r="F12" s="7">
        <v>56</v>
      </c>
      <c r="G12" s="7">
        <v>1</v>
      </c>
      <c r="H12" s="165">
        <v>3</v>
      </c>
      <c r="I12" s="10">
        <f t="shared" si="0"/>
        <v>1</v>
      </c>
      <c r="J12" s="18">
        <v>1</v>
      </c>
      <c r="K12" s="11">
        <v>0</v>
      </c>
      <c r="L12" s="31">
        <f t="shared" si="1"/>
        <v>0</v>
      </c>
      <c r="M12" s="16">
        <v>0</v>
      </c>
      <c r="N12" s="7">
        <v>0</v>
      </c>
      <c r="O12" s="34">
        <v>0</v>
      </c>
      <c r="P12" s="7">
        <v>0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34">
        <v>0</v>
      </c>
      <c r="W12" s="27">
        <v>1.18</v>
      </c>
      <c r="X12" s="1">
        <v>1.18</v>
      </c>
      <c r="Y12" s="94">
        <v>0.54</v>
      </c>
      <c r="Z12" s="111">
        <v>290</v>
      </c>
      <c r="AA12" s="26">
        <v>150</v>
      </c>
      <c r="AB12" s="34">
        <v>0</v>
      </c>
      <c r="AC12" s="26">
        <v>318.39999999999998</v>
      </c>
      <c r="AD12" s="7">
        <v>1</v>
      </c>
      <c r="AE12" s="34">
        <v>1</v>
      </c>
      <c r="AF12" s="26">
        <v>13.2</v>
      </c>
      <c r="AG12" s="34">
        <v>1</v>
      </c>
      <c r="AH12" s="2">
        <v>1</v>
      </c>
      <c r="AI12" s="165">
        <v>0</v>
      </c>
    </row>
    <row r="13" spans="1:49" x14ac:dyDescent="0.2">
      <c r="A13" s="65">
        <v>160</v>
      </c>
      <c r="B13" s="5">
        <v>0</v>
      </c>
      <c r="C13" s="7">
        <v>1</v>
      </c>
      <c r="D13" s="1">
        <v>12</v>
      </c>
      <c r="E13" s="1">
        <v>17</v>
      </c>
      <c r="F13" s="7">
        <v>68</v>
      </c>
      <c r="G13" s="7">
        <v>0</v>
      </c>
      <c r="H13" s="165">
        <v>6</v>
      </c>
      <c r="I13" s="10">
        <f t="shared" si="0"/>
        <v>0</v>
      </c>
      <c r="J13" s="18">
        <v>0</v>
      </c>
      <c r="K13" s="11">
        <v>0</v>
      </c>
      <c r="L13" s="31">
        <f t="shared" si="1"/>
        <v>0</v>
      </c>
      <c r="M13" s="16">
        <v>0</v>
      </c>
      <c r="N13" s="7">
        <v>0</v>
      </c>
      <c r="O13" s="34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34">
        <v>0</v>
      </c>
      <c r="W13" s="27">
        <v>1.04</v>
      </c>
      <c r="X13" s="1">
        <v>6.1</v>
      </c>
      <c r="Y13" s="94">
        <v>1.04</v>
      </c>
      <c r="Z13" s="111">
        <v>180</v>
      </c>
      <c r="AA13" s="26">
        <v>24</v>
      </c>
      <c r="AB13" s="34">
        <v>1</v>
      </c>
      <c r="AC13" s="26">
        <v>4.5999999999999996</v>
      </c>
      <c r="AD13" s="7">
        <v>0</v>
      </c>
      <c r="AE13" s="34">
        <v>0</v>
      </c>
      <c r="AF13" s="26">
        <v>1.5</v>
      </c>
      <c r="AG13" s="34">
        <v>0</v>
      </c>
      <c r="AH13" s="2">
        <v>1</v>
      </c>
      <c r="AI13" s="165">
        <v>0</v>
      </c>
    </row>
    <row r="14" spans="1:49" x14ac:dyDescent="0.2">
      <c r="A14" s="65">
        <v>161</v>
      </c>
      <c r="B14" s="5">
        <v>0</v>
      </c>
      <c r="C14" s="7">
        <v>1</v>
      </c>
      <c r="D14" s="1">
        <v>12</v>
      </c>
      <c r="E14" s="1">
        <v>6</v>
      </c>
      <c r="F14" s="7">
        <v>32</v>
      </c>
      <c r="G14" s="7">
        <v>0</v>
      </c>
      <c r="H14" s="165">
        <v>1</v>
      </c>
      <c r="I14" s="10">
        <f t="shared" si="0"/>
        <v>3</v>
      </c>
      <c r="J14" s="18">
        <v>1</v>
      </c>
      <c r="K14" s="11">
        <v>1</v>
      </c>
      <c r="L14" s="31">
        <f t="shared" si="1"/>
        <v>0</v>
      </c>
      <c r="M14" s="16">
        <v>1</v>
      </c>
      <c r="N14" s="7">
        <v>0</v>
      </c>
      <c r="O14" s="34">
        <v>0</v>
      </c>
      <c r="P14" s="7">
        <v>0</v>
      </c>
      <c r="Q14" s="7">
        <v>1</v>
      </c>
      <c r="R14" s="7">
        <v>1</v>
      </c>
      <c r="S14" s="7">
        <v>1</v>
      </c>
      <c r="T14" s="7">
        <v>0</v>
      </c>
      <c r="U14" s="7">
        <v>0</v>
      </c>
      <c r="V14" s="34">
        <v>0</v>
      </c>
      <c r="W14" s="27">
        <v>1.33</v>
      </c>
      <c r="X14" s="1">
        <v>1.3</v>
      </c>
      <c r="Y14" s="94">
        <v>0.42</v>
      </c>
      <c r="Z14" s="111">
        <v>438</v>
      </c>
      <c r="AA14" s="26">
        <v>129</v>
      </c>
      <c r="AB14" s="34">
        <v>1</v>
      </c>
      <c r="AC14" s="26">
        <v>42.3</v>
      </c>
      <c r="AD14" s="7">
        <v>0</v>
      </c>
      <c r="AE14" s="34">
        <v>0</v>
      </c>
      <c r="AF14" s="26">
        <v>15.7</v>
      </c>
      <c r="AG14" s="34">
        <v>1</v>
      </c>
      <c r="AH14" s="2">
        <v>0</v>
      </c>
      <c r="AI14" s="165">
        <v>1</v>
      </c>
    </row>
    <row r="15" spans="1:49" x14ac:dyDescent="0.2">
      <c r="A15" s="65">
        <v>167</v>
      </c>
      <c r="B15" s="5">
        <v>0</v>
      </c>
      <c r="C15" s="7">
        <v>1</v>
      </c>
      <c r="D15" s="1">
        <v>3</v>
      </c>
      <c r="E15" s="1">
        <v>5</v>
      </c>
      <c r="F15" s="7">
        <v>28</v>
      </c>
      <c r="G15" s="7">
        <v>0</v>
      </c>
      <c r="H15" s="165">
        <v>6</v>
      </c>
      <c r="I15" s="10">
        <f t="shared" si="0"/>
        <v>1</v>
      </c>
      <c r="J15" s="18">
        <v>1</v>
      </c>
      <c r="K15" s="11">
        <v>0</v>
      </c>
      <c r="L15" s="31">
        <f t="shared" si="1"/>
        <v>0</v>
      </c>
      <c r="M15" s="16">
        <v>0</v>
      </c>
      <c r="N15" s="7">
        <v>0</v>
      </c>
      <c r="O15" s="34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34">
        <v>0</v>
      </c>
      <c r="W15" s="27">
        <v>0.81</v>
      </c>
      <c r="X15" s="1">
        <v>0.82</v>
      </c>
      <c r="Y15" s="94">
        <v>0.56000000000000005</v>
      </c>
      <c r="Z15" s="111">
        <v>189</v>
      </c>
      <c r="AA15" s="26">
        <v>101</v>
      </c>
      <c r="AB15" s="34">
        <v>1</v>
      </c>
      <c r="AC15" s="26">
        <v>23.3</v>
      </c>
      <c r="AD15" s="7">
        <v>0</v>
      </c>
      <c r="AE15" s="34" t="s">
        <v>18</v>
      </c>
      <c r="AF15" s="26">
        <v>1.4</v>
      </c>
      <c r="AG15" s="34">
        <v>0</v>
      </c>
      <c r="AH15" s="2">
        <v>0</v>
      </c>
      <c r="AI15" s="165">
        <v>0</v>
      </c>
    </row>
    <row r="16" spans="1:49" x14ac:dyDescent="0.2">
      <c r="A16" s="65">
        <v>168</v>
      </c>
      <c r="B16" s="5">
        <v>0</v>
      </c>
      <c r="C16" s="7">
        <v>1</v>
      </c>
      <c r="D16" s="1">
        <v>3</v>
      </c>
      <c r="E16" s="1">
        <v>10</v>
      </c>
      <c r="F16" s="7">
        <v>57</v>
      </c>
      <c r="G16" s="7">
        <v>0</v>
      </c>
      <c r="H16" s="165">
        <v>3</v>
      </c>
      <c r="I16" s="10">
        <f t="shared" si="0"/>
        <v>1</v>
      </c>
      <c r="J16" s="18">
        <v>0</v>
      </c>
      <c r="K16" s="11">
        <v>0</v>
      </c>
      <c r="L16" s="31">
        <f t="shared" si="1"/>
        <v>1</v>
      </c>
      <c r="M16" s="16">
        <v>0</v>
      </c>
      <c r="N16" s="7">
        <v>0</v>
      </c>
      <c r="O16" s="34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34">
        <v>0</v>
      </c>
      <c r="W16" s="27">
        <v>6.61</v>
      </c>
      <c r="X16" s="1">
        <v>6.61</v>
      </c>
      <c r="Y16" s="94">
        <v>1.27</v>
      </c>
      <c r="Z16" s="111">
        <v>227</v>
      </c>
      <c r="AA16" s="26">
        <v>243</v>
      </c>
      <c r="AB16" s="34">
        <v>0</v>
      </c>
      <c r="AC16" s="26">
        <v>32.299999999999997</v>
      </c>
      <c r="AD16" s="7">
        <v>0</v>
      </c>
      <c r="AE16" s="34" t="s">
        <v>18</v>
      </c>
      <c r="AF16" s="26">
        <v>8.3000000000000007</v>
      </c>
      <c r="AG16" s="34">
        <v>0</v>
      </c>
      <c r="AH16" s="2">
        <v>1</v>
      </c>
      <c r="AI16" s="165">
        <v>1</v>
      </c>
    </row>
    <row r="17" spans="1:35" x14ac:dyDescent="0.2">
      <c r="A17" s="65">
        <v>187</v>
      </c>
      <c r="B17" s="5">
        <v>0</v>
      </c>
      <c r="C17" s="7">
        <v>1</v>
      </c>
      <c r="D17" s="1">
        <v>3</v>
      </c>
      <c r="E17" s="1">
        <v>3</v>
      </c>
      <c r="F17" s="7">
        <v>24</v>
      </c>
      <c r="G17" s="7">
        <v>0</v>
      </c>
      <c r="H17" s="165">
        <v>0</v>
      </c>
      <c r="I17" s="10">
        <f t="shared" si="0"/>
        <v>1</v>
      </c>
      <c r="J17" s="18">
        <v>1</v>
      </c>
      <c r="K17" s="11">
        <v>0</v>
      </c>
      <c r="L17" s="31">
        <f t="shared" si="1"/>
        <v>0</v>
      </c>
      <c r="M17" s="16">
        <v>0</v>
      </c>
      <c r="N17" s="7">
        <v>0</v>
      </c>
      <c r="O17" s="34">
        <v>0</v>
      </c>
      <c r="P17" s="7">
        <v>1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34">
        <v>0</v>
      </c>
      <c r="W17" s="27">
        <v>1.45</v>
      </c>
      <c r="X17" s="1">
        <v>1.45</v>
      </c>
      <c r="Y17" s="94">
        <v>1.04</v>
      </c>
      <c r="Z17" s="111">
        <v>242</v>
      </c>
      <c r="AA17" s="26">
        <v>80</v>
      </c>
      <c r="AB17" s="34">
        <v>1</v>
      </c>
      <c r="AC17" s="26">
        <v>196.1</v>
      </c>
      <c r="AD17" s="7">
        <v>1</v>
      </c>
      <c r="AE17" s="34">
        <v>1</v>
      </c>
      <c r="AF17" s="26">
        <v>8.9</v>
      </c>
      <c r="AG17" s="34">
        <v>0</v>
      </c>
      <c r="AH17" s="2">
        <v>0</v>
      </c>
      <c r="AI17" s="165">
        <v>0</v>
      </c>
    </row>
    <row r="18" spans="1:35" x14ac:dyDescent="0.2">
      <c r="A18" s="65">
        <v>188</v>
      </c>
      <c r="B18" s="5">
        <v>0</v>
      </c>
      <c r="C18" s="7">
        <v>1</v>
      </c>
      <c r="D18" s="1">
        <v>3</v>
      </c>
      <c r="E18" s="1">
        <v>6</v>
      </c>
      <c r="F18" s="7">
        <v>27</v>
      </c>
      <c r="G18" s="7">
        <v>0</v>
      </c>
      <c r="H18" s="165">
        <v>1</v>
      </c>
      <c r="I18" s="10">
        <f t="shared" si="0"/>
        <v>1</v>
      </c>
      <c r="J18" s="18">
        <v>1</v>
      </c>
      <c r="K18" s="11">
        <v>0</v>
      </c>
      <c r="L18" s="31">
        <f t="shared" si="1"/>
        <v>0</v>
      </c>
      <c r="M18" s="16">
        <v>0</v>
      </c>
      <c r="N18" s="7">
        <v>0</v>
      </c>
      <c r="O18" s="34">
        <v>0</v>
      </c>
      <c r="P18" s="7">
        <v>0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34">
        <v>0</v>
      </c>
      <c r="W18" s="27">
        <v>1.04</v>
      </c>
      <c r="X18" s="1">
        <v>1.04</v>
      </c>
      <c r="Y18" s="94">
        <v>0.83</v>
      </c>
      <c r="Z18" s="111">
        <v>201</v>
      </c>
      <c r="AA18" s="26">
        <v>166</v>
      </c>
      <c r="AB18" s="34">
        <v>0</v>
      </c>
      <c r="AC18" s="26">
        <v>8.5</v>
      </c>
      <c r="AD18" s="7">
        <v>0</v>
      </c>
      <c r="AE18" s="34" t="s">
        <v>18</v>
      </c>
      <c r="AF18" s="26">
        <v>5.6</v>
      </c>
      <c r="AG18" s="34">
        <v>0</v>
      </c>
      <c r="AH18" s="2">
        <v>1</v>
      </c>
      <c r="AI18" s="165">
        <v>1</v>
      </c>
    </row>
    <row r="19" spans="1:35" x14ac:dyDescent="0.2">
      <c r="A19" s="65">
        <v>195</v>
      </c>
      <c r="B19" s="5">
        <v>0</v>
      </c>
      <c r="C19" s="7">
        <v>1</v>
      </c>
      <c r="D19" s="1">
        <v>3</v>
      </c>
      <c r="E19" s="1">
        <v>9</v>
      </c>
      <c r="F19" s="7">
        <v>33</v>
      </c>
      <c r="G19" s="7">
        <v>0</v>
      </c>
      <c r="H19" s="165">
        <v>3</v>
      </c>
      <c r="I19" s="10">
        <f t="shared" si="0"/>
        <v>2</v>
      </c>
      <c r="J19" s="18">
        <v>1</v>
      </c>
      <c r="K19" s="11">
        <v>0</v>
      </c>
      <c r="L19" s="31">
        <f t="shared" si="1"/>
        <v>0</v>
      </c>
      <c r="M19" s="16">
        <v>1</v>
      </c>
      <c r="N19" s="7">
        <v>0</v>
      </c>
      <c r="O19" s="34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34">
        <v>0</v>
      </c>
      <c r="W19" s="27">
        <v>1.01</v>
      </c>
      <c r="X19" s="1">
        <v>1.01</v>
      </c>
      <c r="Y19" s="94">
        <v>0.89</v>
      </c>
      <c r="Z19" s="111">
        <v>412</v>
      </c>
      <c r="AA19" s="26">
        <v>143</v>
      </c>
      <c r="AB19" s="34">
        <v>1</v>
      </c>
      <c r="AC19" s="26">
        <v>10.3</v>
      </c>
      <c r="AD19" s="7">
        <v>0</v>
      </c>
      <c r="AE19" s="34">
        <v>0</v>
      </c>
      <c r="AF19" s="26">
        <v>4.9000000000000004</v>
      </c>
      <c r="AG19" s="34">
        <v>0</v>
      </c>
      <c r="AH19" s="2">
        <v>0</v>
      </c>
      <c r="AI19" s="165">
        <v>0</v>
      </c>
    </row>
    <row r="20" spans="1:35" x14ac:dyDescent="0.2">
      <c r="A20" s="65">
        <v>206</v>
      </c>
      <c r="B20" s="5">
        <v>0</v>
      </c>
      <c r="C20" s="7">
        <v>1</v>
      </c>
      <c r="D20" s="1">
        <v>12</v>
      </c>
      <c r="E20" s="1">
        <v>5</v>
      </c>
      <c r="F20" s="7">
        <v>72</v>
      </c>
      <c r="G20" s="7">
        <v>1</v>
      </c>
      <c r="H20" s="165">
        <v>1</v>
      </c>
      <c r="I20" s="10">
        <f t="shared" si="0"/>
        <v>0</v>
      </c>
      <c r="J20" s="18">
        <v>0</v>
      </c>
      <c r="K20" s="11">
        <v>0</v>
      </c>
      <c r="L20" s="31">
        <f t="shared" si="1"/>
        <v>0</v>
      </c>
      <c r="M20" s="16">
        <v>0</v>
      </c>
      <c r="N20" s="7">
        <v>0</v>
      </c>
      <c r="O20" s="34">
        <v>0</v>
      </c>
      <c r="P20" s="7">
        <v>0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34">
        <v>0</v>
      </c>
      <c r="W20" s="27">
        <v>0.85</v>
      </c>
      <c r="X20" s="1">
        <v>0.85</v>
      </c>
      <c r="Y20" s="94">
        <v>0.76</v>
      </c>
      <c r="Z20" s="111">
        <v>275</v>
      </c>
      <c r="AA20" s="26">
        <v>132</v>
      </c>
      <c r="AB20" s="34">
        <v>1</v>
      </c>
      <c r="AC20" s="26">
        <v>51.8</v>
      </c>
      <c r="AD20" s="7">
        <v>0</v>
      </c>
      <c r="AE20" s="34" t="s">
        <v>18</v>
      </c>
      <c r="AF20" s="26">
        <v>7.2</v>
      </c>
      <c r="AG20" s="34">
        <v>0</v>
      </c>
      <c r="AH20" s="2" t="s">
        <v>18</v>
      </c>
      <c r="AI20" s="165" t="s">
        <v>18</v>
      </c>
    </row>
    <row r="21" spans="1:35" x14ac:dyDescent="0.2">
      <c r="A21" s="66">
        <v>242</v>
      </c>
      <c r="B21" s="9">
        <v>0</v>
      </c>
      <c r="C21" s="8">
        <v>1</v>
      </c>
      <c r="D21" s="3">
        <v>3</v>
      </c>
      <c r="E21" s="3">
        <v>0</v>
      </c>
      <c r="F21" s="8">
        <v>48</v>
      </c>
      <c r="G21" s="8">
        <v>1</v>
      </c>
      <c r="H21" s="166">
        <v>6</v>
      </c>
      <c r="I21" s="118">
        <f t="shared" si="0"/>
        <v>0</v>
      </c>
      <c r="J21" s="19">
        <v>0</v>
      </c>
      <c r="K21" s="12">
        <v>0</v>
      </c>
      <c r="L21" s="32">
        <f t="shared" si="1"/>
        <v>0</v>
      </c>
      <c r="M21" s="17">
        <v>0</v>
      </c>
      <c r="N21" s="8">
        <v>0</v>
      </c>
      <c r="O21" s="35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35">
        <v>0</v>
      </c>
      <c r="W21" s="36">
        <v>0.82</v>
      </c>
      <c r="X21" s="3">
        <v>0.82</v>
      </c>
      <c r="Y21" s="15">
        <v>0.82</v>
      </c>
      <c r="Z21" s="117">
        <v>186</v>
      </c>
      <c r="AA21" s="37">
        <v>294</v>
      </c>
      <c r="AB21" s="35">
        <v>0</v>
      </c>
      <c r="AC21" s="37">
        <v>3.4</v>
      </c>
      <c r="AD21" s="8">
        <v>0</v>
      </c>
      <c r="AE21" s="35" t="s">
        <v>18</v>
      </c>
      <c r="AF21" s="37">
        <v>6.3</v>
      </c>
      <c r="AG21" s="35">
        <v>0</v>
      </c>
      <c r="AH21" s="20" t="s">
        <v>18</v>
      </c>
      <c r="AI21" s="166" t="s">
        <v>18</v>
      </c>
    </row>
    <row r="22" spans="1:35" x14ac:dyDescent="0.2">
      <c r="A22" s="64">
        <v>353</v>
      </c>
      <c r="B22" s="5">
        <v>1</v>
      </c>
      <c r="C22" s="7">
        <v>0</v>
      </c>
      <c r="E22" s="1">
        <v>2</v>
      </c>
      <c r="F22" s="7">
        <v>31</v>
      </c>
      <c r="G22" s="7">
        <v>0</v>
      </c>
      <c r="H22" s="94">
        <v>1</v>
      </c>
      <c r="I22" s="10">
        <f t="shared" si="0"/>
        <v>3</v>
      </c>
      <c r="J22" s="18">
        <v>1</v>
      </c>
      <c r="K22" s="11">
        <v>1</v>
      </c>
      <c r="L22" s="31">
        <f t="shared" si="1"/>
        <v>1</v>
      </c>
      <c r="M22" s="16">
        <v>0</v>
      </c>
      <c r="N22" s="7">
        <v>0</v>
      </c>
      <c r="O22" s="34">
        <v>0</v>
      </c>
      <c r="P22" s="7">
        <v>0</v>
      </c>
      <c r="Q22" s="7">
        <v>0</v>
      </c>
      <c r="R22" s="7">
        <v>1</v>
      </c>
      <c r="S22" s="7">
        <v>0</v>
      </c>
      <c r="T22" s="7">
        <v>0</v>
      </c>
      <c r="U22" s="7">
        <v>0</v>
      </c>
      <c r="V22" s="34">
        <v>0</v>
      </c>
      <c r="W22">
        <v>1.97</v>
      </c>
      <c r="X22">
        <v>1.97</v>
      </c>
      <c r="Y22" s="22">
        <v>1.74</v>
      </c>
      <c r="Z22" s="114">
        <v>209</v>
      </c>
      <c r="AA22">
        <v>253</v>
      </c>
      <c r="AB22" s="34">
        <v>0</v>
      </c>
      <c r="AC22">
        <v>5.4</v>
      </c>
      <c r="AD22" s="7">
        <v>0</v>
      </c>
      <c r="AE22" s="34"/>
      <c r="AF22">
        <v>7.6</v>
      </c>
      <c r="AG22" s="34">
        <v>0</v>
      </c>
      <c r="AH22" s="7">
        <v>1</v>
      </c>
      <c r="AI22" s="34">
        <v>0</v>
      </c>
    </row>
    <row r="23" spans="1:35" x14ac:dyDescent="0.2">
      <c r="A23" s="64">
        <v>354</v>
      </c>
      <c r="B23" s="5">
        <v>1</v>
      </c>
      <c r="C23" s="7">
        <v>0</v>
      </c>
      <c r="E23" s="1">
        <v>3</v>
      </c>
      <c r="F23" s="7">
        <v>39</v>
      </c>
      <c r="G23" s="7">
        <v>0</v>
      </c>
      <c r="H23" s="94">
        <v>1</v>
      </c>
      <c r="I23" s="10">
        <f t="shared" si="0"/>
        <v>3</v>
      </c>
      <c r="J23" s="18">
        <v>1</v>
      </c>
      <c r="K23" s="11">
        <v>0</v>
      </c>
      <c r="L23" s="31">
        <f t="shared" si="1"/>
        <v>1</v>
      </c>
      <c r="M23" s="16">
        <v>1</v>
      </c>
      <c r="N23" s="7">
        <v>0</v>
      </c>
      <c r="O23" s="34">
        <v>0</v>
      </c>
      <c r="P23" s="7">
        <v>1</v>
      </c>
      <c r="Q23" s="7">
        <v>0</v>
      </c>
      <c r="R23" s="7">
        <v>1</v>
      </c>
      <c r="S23" s="7">
        <v>0</v>
      </c>
      <c r="T23" s="7">
        <v>0</v>
      </c>
      <c r="U23" s="7">
        <v>0</v>
      </c>
      <c r="V23" s="34">
        <v>0</v>
      </c>
      <c r="W23">
        <v>2.11</v>
      </c>
      <c r="X23">
        <v>2.11</v>
      </c>
      <c r="Y23" s="22">
        <v>0.97</v>
      </c>
      <c r="Z23" s="114">
        <v>315</v>
      </c>
      <c r="AA23">
        <v>304</v>
      </c>
      <c r="AB23" s="34">
        <v>0</v>
      </c>
      <c r="AC23">
        <v>27.6</v>
      </c>
      <c r="AD23" s="7">
        <v>0</v>
      </c>
      <c r="AE23" s="34"/>
      <c r="AF23">
        <v>5.4</v>
      </c>
      <c r="AG23" s="34">
        <v>0</v>
      </c>
      <c r="AH23" s="7">
        <v>1</v>
      </c>
      <c r="AI23" s="34">
        <v>0</v>
      </c>
    </row>
    <row r="24" spans="1:35" x14ac:dyDescent="0.2">
      <c r="A24" s="64">
        <v>355</v>
      </c>
      <c r="B24" s="5">
        <v>1</v>
      </c>
      <c r="C24" s="7">
        <v>0</v>
      </c>
      <c r="E24" s="1">
        <v>6</v>
      </c>
      <c r="F24" s="7">
        <v>49</v>
      </c>
      <c r="G24" s="7">
        <v>1</v>
      </c>
      <c r="H24" s="94">
        <v>1</v>
      </c>
      <c r="I24" s="10">
        <f t="shared" si="0"/>
        <v>3</v>
      </c>
      <c r="J24" s="18">
        <v>1</v>
      </c>
      <c r="K24" s="11">
        <v>1</v>
      </c>
      <c r="L24" s="31">
        <f t="shared" si="1"/>
        <v>1</v>
      </c>
      <c r="M24" s="16">
        <v>0</v>
      </c>
      <c r="N24" s="7">
        <v>0</v>
      </c>
      <c r="O24" s="34">
        <v>0</v>
      </c>
      <c r="P24" s="7">
        <v>0</v>
      </c>
      <c r="Q24" s="7">
        <v>1</v>
      </c>
      <c r="R24" s="7">
        <v>0</v>
      </c>
      <c r="S24" s="7">
        <v>0</v>
      </c>
      <c r="T24" s="7">
        <v>1</v>
      </c>
      <c r="U24" s="7">
        <v>0</v>
      </c>
      <c r="V24" s="34">
        <v>0</v>
      </c>
      <c r="W24">
        <v>6.82</v>
      </c>
      <c r="X24">
        <v>6.82</v>
      </c>
      <c r="Y24" s="22">
        <v>1.8</v>
      </c>
      <c r="Z24" s="114">
        <v>289</v>
      </c>
      <c r="AA24">
        <v>252</v>
      </c>
      <c r="AB24" s="34">
        <v>0</v>
      </c>
      <c r="AC24"/>
      <c r="AD24" s="7"/>
      <c r="AE24" s="34"/>
      <c r="AF24" s="25">
        <v>8.6999999999999993</v>
      </c>
      <c r="AG24" s="34">
        <v>0</v>
      </c>
      <c r="AH24" s="7">
        <v>1</v>
      </c>
      <c r="AI24" s="34">
        <v>0</v>
      </c>
    </row>
    <row r="25" spans="1:35" x14ac:dyDescent="0.2">
      <c r="A25" s="64">
        <v>357</v>
      </c>
      <c r="B25" s="5">
        <v>1</v>
      </c>
      <c r="C25" s="7">
        <v>0</v>
      </c>
      <c r="E25" s="1">
        <v>3</v>
      </c>
      <c r="F25" s="7">
        <v>60</v>
      </c>
      <c r="G25" s="7">
        <v>1</v>
      </c>
      <c r="H25" s="94">
        <v>1</v>
      </c>
      <c r="I25" s="10">
        <f t="shared" si="0"/>
        <v>3</v>
      </c>
      <c r="J25" s="18">
        <v>1</v>
      </c>
      <c r="K25" s="11">
        <v>1</v>
      </c>
      <c r="L25" s="31">
        <f t="shared" si="1"/>
        <v>1</v>
      </c>
      <c r="M25" s="45">
        <v>0</v>
      </c>
      <c r="N25" s="7">
        <v>0</v>
      </c>
      <c r="O25" s="34">
        <v>0</v>
      </c>
      <c r="P25" s="7">
        <v>0</v>
      </c>
      <c r="Q25" s="7">
        <v>1</v>
      </c>
      <c r="R25" s="7">
        <v>1</v>
      </c>
      <c r="S25" s="7">
        <v>0</v>
      </c>
      <c r="T25" s="7">
        <v>1</v>
      </c>
      <c r="U25" s="7">
        <v>0</v>
      </c>
      <c r="V25" s="34">
        <v>1</v>
      </c>
      <c r="W25">
        <v>9.85</v>
      </c>
      <c r="X25">
        <v>9.85</v>
      </c>
      <c r="Y25" s="22">
        <v>0.87</v>
      </c>
      <c r="Z25" s="114"/>
      <c r="AA25">
        <v>268</v>
      </c>
      <c r="AB25" s="34">
        <v>0</v>
      </c>
      <c r="AC25"/>
      <c r="AD25" s="7"/>
      <c r="AE25" s="34"/>
      <c r="AF25">
        <v>10.3</v>
      </c>
      <c r="AG25" s="34">
        <v>1</v>
      </c>
      <c r="AH25" s="7">
        <v>1</v>
      </c>
      <c r="AI25" s="34">
        <v>0</v>
      </c>
    </row>
    <row r="26" spans="1:35" x14ac:dyDescent="0.2">
      <c r="A26" s="64">
        <v>358</v>
      </c>
      <c r="B26" s="5">
        <v>1</v>
      </c>
      <c r="C26" s="7">
        <v>0</v>
      </c>
      <c r="E26" s="1">
        <v>14</v>
      </c>
      <c r="F26" s="7">
        <v>60</v>
      </c>
      <c r="G26" s="7">
        <v>0</v>
      </c>
      <c r="H26" s="94">
        <v>1</v>
      </c>
      <c r="I26" s="10">
        <f t="shared" si="0"/>
        <v>3</v>
      </c>
      <c r="J26" s="18">
        <v>1</v>
      </c>
      <c r="K26" s="11">
        <v>1</v>
      </c>
      <c r="L26" s="31">
        <f t="shared" si="1"/>
        <v>1</v>
      </c>
      <c r="M26" s="45">
        <v>0</v>
      </c>
      <c r="N26" s="7">
        <v>1</v>
      </c>
      <c r="O26" s="34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34">
        <v>0</v>
      </c>
      <c r="W26">
        <v>10.18</v>
      </c>
      <c r="X26">
        <v>10.57</v>
      </c>
      <c r="Y26" s="22">
        <v>2.69</v>
      </c>
      <c r="Z26" s="114"/>
      <c r="AA26">
        <v>88</v>
      </c>
      <c r="AB26" s="34">
        <v>1</v>
      </c>
      <c r="AC26" s="25">
        <v>39.700000000000003</v>
      </c>
      <c r="AD26" s="7">
        <v>0</v>
      </c>
      <c r="AE26" s="34"/>
      <c r="AF26">
        <v>10.199999999999999</v>
      </c>
      <c r="AG26" s="34">
        <v>1</v>
      </c>
      <c r="AH26" s="7">
        <v>0</v>
      </c>
      <c r="AI26" s="34">
        <v>0</v>
      </c>
    </row>
    <row r="27" spans="1:35" x14ac:dyDescent="0.2">
      <c r="A27" s="64">
        <v>359</v>
      </c>
      <c r="B27" s="5">
        <v>1</v>
      </c>
      <c r="C27" s="7">
        <v>0</v>
      </c>
      <c r="E27" s="1">
        <v>5</v>
      </c>
      <c r="F27" s="7">
        <v>29</v>
      </c>
      <c r="G27" s="7">
        <v>0</v>
      </c>
      <c r="H27" s="94">
        <v>0</v>
      </c>
      <c r="I27" s="10">
        <f t="shared" si="0"/>
        <v>3</v>
      </c>
      <c r="J27" s="18">
        <v>1</v>
      </c>
      <c r="K27" s="11">
        <v>0</v>
      </c>
      <c r="L27" s="31">
        <f t="shared" si="1"/>
        <v>1</v>
      </c>
      <c r="M27" s="16">
        <v>1</v>
      </c>
      <c r="N27" s="7">
        <v>0</v>
      </c>
      <c r="O27" s="34">
        <v>0</v>
      </c>
      <c r="P27" s="7">
        <v>0</v>
      </c>
      <c r="Q27" s="7">
        <v>1</v>
      </c>
      <c r="R27" s="7">
        <v>0</v>
      </c>
      <c r="S27" s="7">
        <v>0</v>
      </c>
      <c r="T27" s="7">
        <v>1</v>
      </c>
      <c r="U27" s="7">
        <v>0</v>
      </c>
      <c r="V27" s="34">
        <v>0</v>
      </c>
      <c r="W27">
        <v>2.81</v>
      </c>
      <c r="X27">
        <v>5.25</v>
      </c>
      <c r="Y27" s="22">
        <v>2.81</v>
      </c>
      <c r="Z27" s="114">
        <v>352</v>
      </c>
      <c r="AA27">
        <v>76</v>
      </c>
      <c r="AB27" s="34">
        <v>1</v>
      </c>
      <c r="AC27">
        <v>23.9</v>
      </c>
      <c r="AD27" s="7">
        <v>0</v>
      </c>
      <c r="AE27" s="34">
        <v>0</v>
      </c>
      <c r="AF27">
        <v>12.6</v>
      </c>
      <c r="AG27" s="34">
        <v>1</v>
      </c>
      <c r="AH27" s="7">
        <v>1</v>
      </c>
      <c r="AI27" s="34">
        <v>1</v>
      </c>
    </row>
    <row r="28" spans="1:35" x14ac:dyDescent="0.2">
      <c r="A28" s="64">
        <v>360</v>
      </c>
      <c r="B28" s="5">
        <v>1</v>
      </c>
      <c r="C28" s="7">
        <v>0</v>
      </c>
      <c r="E28" s="1">
        <v>6</v>
      </c>
      <c r="F28" s="7">
        <v>29</v>
      </c>
      <c r="G28" s="7">
        <v>0</v>
      </c>
      <c r="H28" s="94">
        <v>1</v>
      </c>
      <c r="I28" s="10">
        <f t="shared" si="0"/>
        <v>2</v>
      </c>
      <c r="J28" s="18">
        <v>1</v>
      </c>
      <c r="K28" s="11">
        <v>0</v>
      </c>
      <c r="L28" s="31">
        <f t="shared" si="1"/>
        <v>1</v>
      </c>
      <c r="M28" s="16">
        <v>0</v>
      </c>
      <c r="N28" s="7">
        <v>0</v>
      </c>
      <c r="O28" s="34">
        <v>0</v>
      </c>
      <c r="P28" s="7">
        <v>0</v>
      </c>
      <c r="Q28" s="7">
        <v>0</v>
      </c>
      <c r="R28" s="7">
        <v>1</v>
      </c>
      <c r="S28" s="7">
        <v>1</v>
      </c>
      <c r="T28" s="7">
        <v>1</v>
      </c>
      <c r="U28" s="7">
        <v>0</v>
      </c>
      <c r="V28" s="34">
        <v>0</v>
      </c>
      <c r="W28">
        <v>1.97</v>
      </c>
      <c r="X28">
        <v>2.71</v>
      </c>
      <c r="Y28" s="22">
        <v>1.05</v>
      </c>
      <c r="Z28" s="114">
        <v>269</v>
      </c>
      <c r="AA28">
        <v>130</v>
      </c>
      <c r="AB28" s="34">
        <v>1</v>
      </c>
      <c r="AC28"/>
      <c r="AD28" s="7"/>
      <c r="AE28" s="34"/>
      <c r="AF28">
        <v>10.7</v>
      </c>
      <c r="AG28" s="34">
        <v>1</v>
      </c>
      <c r="AH28" s="7">
        <v>1</v>
      </c>
      <c r="AI28" s="34">
        <v>1</v>
      </c>
    </row>
    <row r="29" spans="1:35" x14ac:dyDescent="0.2">
      <c r="A29" s="64">
        <v>361</v>
      </c>
      <c r="B29" s="5">
        <v>1</v>
      </c>
      <c r="C29" s="7">
        <v>0</v>
      </c>
      <c r="E29" s="1">
        <v>12</v>
      </c>
      <c r="F29" s="7">
        <v>51</v>
      </c>
      <c r="G29" s="7">
        <v>0</v>
      </c>
      <c r="H29" s="94">
        <v>3</v>
      </c>
      <c r="I29" s="10">
        <f t="shared" si="0"/>
        <v>3</v>
      </c>
      <c r="J29" s="18">
        <v>1</v>
      </c>
      <c r="K29" s="11">
        <v>1</v>
      </c>
      <c r="L29" s="31">
        <f t="shared" si="1"/>
        <v>0</v>
      </c>
      <c r="M29" s="16">
        <v>1</v>
      </c>
      <c r="N29" s="7">
        <v>0</v>
      </c>
      <c r="O29" s="34">
        <v>0</v>
      </c>
      <c r="P29" s="7">
        <v>1</v>
      </c>
      <c r="Q29" s="7">
        <v>1</v>
      </c>
      <c r="R29" s="7">
        <v>1</v>
      </c>
      <c r="S29" s="7">
        <v>0</v>
      </c>
      <c r="T29" s="7">
        <v>0</v>
      </c>
      <c r="U29" s="7">
        <v>0</v>
      </c>
      <c r="V29" s="34">
        <v>0</v>
      </c>
      <c r="W29">
        <v>1</v>
      </c>
      <c r="X29">
        <v>1.8</v>
      </c>
      <c r="Y29" s="22">
        <v>0.91</v>
      </c>
      <c r="Z29" s="114">
        <v>301</v>
      </c>
      <c r="AA29">
        <v>67</v>
      </c>
      <c r="AB29" s="34">
        <v>1</v>
      </c>
      <c r="AC29">
        <v>149</v>
      </c>
      <c r="AD29" s="7">
        <v>1</v>
      </c>
      <c r="AE29" s="34"/>
      <c r="AF29">
        <v>8.3000000000000007</v>
      </c>
      <c r="AG29" s="34">
        <v>0</v>
      </c>
      <c r="AH29" s="7">
        <v>1</v>
      </c>
      <c r="AI29" s="34">
        <v>1</v>
      </c>
    </row>
    <row r="30" spans="1:35" x14ac:dyDescent="0.2">
      <c r="A30" s="64">
        <v>363</v>
      </c>
      <c r="B30" s="5">
        <v>1</v>
      </c>
      <c r="C30" s="7">
        <v>0</v>
      </c>
      <c r="E30" s="1">
        <v>5</v>
      </c>
      <c r="F30" s="7">
        <v>65</v>
      </c>
      <c r="G30" s="7">
        <v>1</v>
      </c>
      <c r="H30" s="94">
        <v>1</v>
      </c>
      <c r="I30" s="10">
        <f t="shared" si="0"/>
        <v>4</v>
      </c>
      <c r="J30" s="18">
        <v>1</v>
      </c>
      <c r="K30" s="11">
        <v>1</v>
      </c>
      <c r="L30" s="31">
        <f t="shared" si="1"/>
        <v>1</v>
      </c>
      <c r="M30" s="16">
        <v>1</v>
      </c>
      <c r="N30" s="7">
        <v>0</v>
      </c>
      <c r="O30" s="34">
        <v>0</v>
      </c>
      <c r="P30" s="7">
        <v>0</v>
      </c>
      <c r="Q30" s="7">
        <v>0</v>
      </c>
      <c r="R30" s="7">
        <v>0</v>
      </c>
      <c r="S30" s="7">
        <v>1</v>
      </c>
      <c r="T30" s="7">
        <v>1</v>
      </c>
      <c r="U30" s="7">
        <v>1</v>
      </c>
      <c r="V30" s="34">
        <v>0</v>
      </c>
      <c r="W30">
        <v>5.98</v>
      </c>
      <c r="X30">
        <v>6.25</v>
      </c>
      <c r="Y30" s="22">
        <v>3.23</v>
      </c>
      <c r="Z30" s="114">
        <v>340</v>
      </c>
      <c r="AA30">
        <v>67</v>
      </c>
      <c r="AB30" s="34">
        <v>1</v>
      </c>
      <c r="AC30">
        <v>60.6</v>
      </c>
      <c r="AD30" s="7">
        <v>0</v>
      </c>
      <c r="AE30" s="34">
        <v>1</v>
      </c>
      <c r="AF30">
        <v>10.9</v>
      </c>
      <c r="AG30" s="34">
        <v>1</v>
      </c>
      <c r="AH30" s="7">
        <v>1</v>
      </c>
      <c r="AI30" s="34">
        <v>1</v>
      </c>
    </row>
    <row r="31" spans="1:35" x14ac:dyDescent="0.2">
      <c r="A31" s="64">
        <v>364</v>
      </c>
      <c r="B31" s="5">
        <v>1</v>
      </c>
      <c r="C31" s="7">
        <v>0</v>
      </c>
      <c r="E31" s="1">
        <v>2</v>
      </c>
      <c r="F31" s="7">
        <v>26</v>
      </c>
      <c r="G31" s="7">
        <v>0</v>
      </c>
      <c r="H31" s="94">
        <v>1</v>
      </c>
      <c r="I31" s="10">
        <f t="shared" si="0"/>
        <v>3</v>
      </c>
      <c r="J31" s="18">
        <v>1</v>
      </c>
      <c r="K31" s="11">
        <v>1</v>
      </c>
      <c r="L31" s="31">
        <f t="shared" si="1"/>
        <v>0</v>
      </c>
      <c r="M31" s="16">
        <v>1</v>
      </c>
      <c r="N31" s="7">
        <v>0</v>
      </c>
      <c r="O31" s="34">
        <v>0</v>
      </c>
      <c r="P31" s="7">
        <v>0</v>
      </c>
      <c r="Q31" s="7">
        <v>1</v>
      </c>
      <c r="R31" s="7">
        <v>1</v>
      </c>
      <c r="S31" s="7">
        <v>0</v>
      </c>
      <c r="T31" s="7">
        <v>0</v>
      </c>
      <c r="U31" s="7">
        <v>0</v>
      </c>
      <c r="V31" s="34">
        <v>0</v>
      </c>
      <c r="W31">
        <v>0.9</v>
      </c>
      <c r="X31">
        <v>2</v>
      </c>
      <c r="Y31" s="22">
        <v>0.9</v>
      </c>
      <c r="Z31" s="114">
        <v>327</v>
      </c>
      <c r="AA31">
        <v>73</v>
      </c>
      <c r="AB31" s="34">
        <v>1</v>
      </c>
      <c r="AC31">
        <v>28.5</v>
      </c>
      <c r="AD31" s="7">
        <v>0</v>
      </c>
      <c r="AE31" s="34"/>
      <c r="AF31">
        <v>8.1999999999999993</v>
      </c>
      <c r="AG31" s="34">
        <v>0</v>
      </c>
      <c r="AH31" s="7"/>
      <c r="AI31" s="34"/>
    </row>
    <row r="32" spans="1:35" x14ac:dyDescent="0.2">
      <c r="A32" s="64">
        <v>366</v>
      </c>
      <c r="B32" s="5">
        <v>1</v>
      </c>
      <c r="C32" s="7">
        <v>0</v>
      </c>
      <c r="E32" s="1">
        <v>3</v>
      </c>
      <c r="F32" s="7">
        <v>25</v>
      </c>
      <c r="G32" s="7">
        <v>0</v>
      </c>
      <c r="H32" s="94">
        <v>1</v>
      </c>
      <c r="I32" s="10">
        <f t="shared" si="0"/>
        <v>3</v>
      </c>
      <c r="J32" s="18">
        <v>1</v>
      </c>
      <c r="K32" s="11">
        <v>0</v>
      </c>
      <c r="L32" s="31">
        <f t="shared" si="1"/>
        <v>1</v>
      </c>
      <c r="M32" s="16">
        <v>1</v>
      </c>
      <c r="N32" s="7">
        <v>0</v>
      </c>
      <c r="O32" s="34">
        <v>0</v>
      </c>
      <c r="P32" s="7">
        <v>1</v>
      </c>
      <c r="Q32" s="7">
        <v>1</v>
      </c>
      <c r="R32" s="7">
        <v>0</v>
      </c>
      <c r="S32" s="7">
        <v>1</v>
      </c>
      <c r="T32" s="7">
        <v>0</v>
      </c>
      <c r="U32" s="7">
        <v>0</v>
      </c>
      <c r="V32" s="34">
        <v>0</v>
      </c>
      <c r="W32">
        <v>2.15</v>
      </c>
      <c r="X32">
        <v>2.15</v>
      </c>
      <c r="Y32" s="22">
        <v>1.3</v>
      </c>
      <c r="Z32" s="114">
        <v>405</v>
      </c>
      <c r="AA32">
        <v>376</v>
      </c>
      <c r="AB32" s="34">
        <v>0</v>
      </c>
      <c r="AC32"/>
      <c r="AD32" s="7"/>
      <c r="AE32" s="34"/>
      <c r="AF32">
        <v>9.1</v>
      </c>
      <c r="AG32" s="34">
        <v>0</v>
      </c>
      <c r="AH32" s="7">
        <v>1</v>
      </c>
      <c r="AI32" s="34">
        <v>0</v>
      </c>
    </row>
    <row r="33" spans="1:35" x14ac:dyDescent="0.2">
      <c r="A33" s="64">
        <v>367</v>
      </c>
      <c r="B33" s="5">
        <v>1</v>
      </c>
      <c r="C33" s="7">
        <v>0</v>
      </c>
      <c r="E33" s="1">
        <v>2</v>
      </c>
      <c r="F33" s="7">
        <v>46</v>
      </c>
      <c r="G33" s="7">
        <v>0</v>
      </c>
      <c r="H33" s="94">
        <v>1</v>
      </c>
      <c r="I33" s="10">
        <f t="shared" si="0"/>
        <v>2</v>
      </c>
      <c r="J33" s="18">
        <v>1</v>
      </c>
      <c r="K33" s="11">
        <v>0</v>
      </c>
      <c r="L33" s="31">
        <f t="shared" si="1"/>
        <v>0</v>
      </c>
      <c r="M33" s="16">
        <v>1</v>
      </c>
      <c r="N33" s="7">
        <v>0</v>
      </c>
      <c r="O33" s="34">
        <v>0</v>
      </c>
      <c r="P33" s="7">
        <v>0</v>
      </c>
      <c r="Q33" s="7">
        <v>1</v>
      </c>
      <c r="R33" s="7">
        <v>0</v>
      </c>
      <c r="S33" s="7">
        <v>0</v>
      </c>
      <c r="T33" s="7">
        <v>0</v>
      </c>
      <c r="U33" s="7">
        <v>0</v>
      </c>
      <c r="V33" s="34">
        <v>0</v>
      </c>
      <c r="W33">
        <v>1.22</v>
      </c>
      <c r="X33">
        <v>1.53</v>
      </c>
      <c r="Y33" s="22">
        <v>1.2</v>
      </c>
      <c r="Z33" s="114">
        <v>463</v>
      </c>
      <c r="AA33">
        <v>97</v>
      </c>
      <c r="AB33" s="34">
        <v>1</v>
      </c>
      <c r="AC33">
        <v>100.7</v>
      </c>
      <c r="AD33" s="7">
        <v>1</v>
      </c>
      <c r="AE33" s="34"/>
      <c r="AF33">
        <v>9.9</v>
      </c>
      <c r="AG33" s="34">
        <v>0</v>
      </c>
      <c r="AH33" s="7">
        <v>1</v>
      </c>
      <c r="AI33" s="34">
        <v>1</v>
      </c>
    </row>
    <row r="34" spans="1:35" x14ac:dyDescent="0.2">
      <c r="A34" s="64">
        <v>368</v>
      </c>
      <c r="B34" s="5">
        <v>1</v>
      </c>
      <c r="C34" s="7">
        <v>0</v>
      </c>
      <c r="E34" s="1">
        <v>2</v>
      </c>
      <c r="F34" s="7">
        <v>27</v>
      </c>
      <c r="G34" s="7">
        <v>0</v>
      </c>
      <c r="H34" s="94">
        <v>1</v>
      </c>
      <c r="I34" s="10">
        <f t="shared" si="0"/>
        <v>2</v>
      </c>
      <c r="J34" s="18">
        <v>1</v>
      </c>
      <c r="K34" s="11">
        <v>1</v>
      </c>
      <c r="L34" s="31">
        <f t="shared" si="1"/>
        <v>0</v>
      </c>
      <c r="M34" s="16">
        <v>0</v>
      </c>
      <c r="N34" s="7">
        <v>0</v>
      </c>
      <c r="O34" s="34">
        <v>0</v>
      </c>
      <c r="P34" s="7">
        <v>0</v>
      </c>
      <c r="Q34" s="7">
        <v>1</v>
      </c>
      <c r="R34" s="7">
        <v>1</v>
      </c>
      <c r="S34" s="7">
        <v>0</v>
      </c>
      <c r="T34" s="7">
        <v>0</v>
      </c>
      <c r="U34" s="7">
        <v>0</v>
      </c>
      <c r="V34" s="34">
        <v>0</v>
      </c>
      <c r="W34">
        <v>1.1200000000000001</v>
      </c>
      <c r="X34">
        <v>1.52</v>
      </c>
      <c r="Y34" s="22">
        <v>1.1200000000000001</v>
      </c>
      <c r="Z34" s="114">
        <v>267</v>
      </c>
      <c r="AA34">
        <v>79</v>
      </c>
      <c r="AB34" s="34">
        <v>1</v>
      </c>
      <c r="AC34"/>
      <c r="AD34" s="7"/>
      <c r="AE34" s="34"/>
      <c r="AF34">
        <v>8.9</v>
      </c>
      <c r="AG34" s="34">
        <v>0</v>
      </c>
      <c r="AH34" s="7">
        <v>1</v>
      </c>
      <c r="AI34" s="34">
        <v>1</v>
      </c>
    </row>
    <row r="35" spans="1:35" x14ac:dyDescent="0.2">
      <c r="A35" s="64">
        <v>369</v>
      </c>
      <c r="B35" s="5">
        <v>1</v>
      </c>
      <c r="C35" s="7">
        <v>0</v>
      </c>
      <c r="E35" s="1">
        <v>9</v>
      </c>
      <c r="F35" s="7">
        <v>54</v>
      </c>
      <c r="G35" s="7">
        <v>1</v>
      </c>
      <c r="H35" s="94">
        <v>3</v>
      </c>
      <c r="I35" s="10">
        <f t="shared" si="0"/>
        <v>3</v>
      </c>
      <c r="J35" s="18">
        <v>1</v>
      </c>
      <c r="K35" s="11">
        <v>1</v>
      </c>
      <c r="L35" s="31">
        <f t="shared" si="1"/>
        <v>0</v>
      </c>
      <c r="M35" s="16">
        <v>1</v>
      </c>
      <c r="N35" s="7">
        <v>0</v>
      </c>
      <c r="O35" s="34">
        <v>0</v>
      </c>
      <c r="P35" s="7">
        <v>0</v>
      </c>
      <c r="Q35" s="7">
        <v>0</v>
      </c>
      <c r="R35" s="7">
        <v>0</v>
      </c>
      <c r="S35" s="7">
        <v>0</v>
      </c>
      <c r="T35" s="7">
        <v>1</v>
      </c>
      <c r="U35" s="7">
        <v>0</v>
      </c>
      <c r="V35" s="34">
        <v>0</v>
      </c>
      <c r="W35">
        <v>0.75</v>
      </c>
      <c r="X35">
        <v>4.9400000000000004</v>
      </c>
      <c r="Y35" s="22">
        <v>0.75</v>
      </c>
      <c r="Z35" s="114">
        <v>621</v>
      </c>
      <c r="AA35">
        <v>41</v>
      </c>
      <c r="AB35" s="34">
        <v>1</v>
      </c>
      <c r="AC35">
        <v>86.4</v>
      </c>
      <c r="AD35" s="7">
        <v>0</v>
      </c>
      <c r="AE35" s="34">
        <v>0</v>
      </c>
      <c r="AF35">
        <v>7.1</v>
      </c>
      <c r="AG35" s="34">
        <v>0</v>
      </c>
      <c r="AH35" s="7"/>
      <c r="AI35" s="34"/>
    </row>
    <row r="36" spans="1:35" x14ac:dyDescent="0.2">
      <c r="A36" s="64">
        <v>370</v>
      </c>
      <c r="B36" s="5">
        <v>1</v>
      </c>
      <c r="C36" s="7">
        <v>0</v>
      </c>
      <c r="E36" s="1">
        <v>9</v>
      </c>
      <c r="F36" s="7">
        <v>28</v>
      </c>
      <c r="G36" s="7">
        <v>1</v>
      </c>
      <c r="H36" s="94">
        <v>3</v>
      </c>
      <c r="I36" s="10">
        <f t="shared" si="0"/>
        <v>4</v>
      </c>
      <c r="J36" s="18">
        <v>1</v>
      </c>
      <c r="K36" s="11">
        <v>1</v>
      </c>
      <c r="L36" s="31">
        <f t="shared" si="1"/>
        <v>1</v>
      </c>
      <c r="M36" s="16">
        <v>1</v>
      </c>
      <c r="N36" s="7">
        <v>0</v>
      </c>
      <c r="O36" s="34">
        <v>0</v>
      </c>
      <c r="P36" s="7">
        <v>0</v>
      </c>
      <c r="Q36" s="7">
        <v>0</v>
      </c>
      <c r="R36" s="7">
        <v>1</v>
      </c>
      <c r="S36" s="7">
        <v>1</v>
      </c>
      <c r="T36" s="7">
        <v>1</v>
      </c>
      <c r="U36" s="7">
        <v>0</v>
      </c>
      <c r="V36" s="34">
        <v>0</v>
      </c>
      <c r="W36">
        <v>1.61</v>
      </c>
      <c r="X36">
        <v>6.38</v>
      </c>
      <c r="Y36" s="22">
        <v>0.75</v>
      </c>
      <c r="Z36" s="114">
        <v>528</v>
      </c>
      <c r="AA36">
        <v>55</v>
      </c>
      <c r="AB36" s="34">
        <v>1</v>
      </c>
      <c r="AC36">
        <v>116.1</v>
      </c>
      <c r="AD36" s="7">
        <v>1</v>
      </c>
      <c r="AE36" s="34">
        <v>1</v>
      </c>
      <c r="AF36">
        <v>13.4</v>
      </c>
      <c r="AG36" s="34">
        <v>1</v>
      </c>
      <c r="AH36" s="7">
        <v>1</v>
      </c>
      <c r="AI36" s="34">
        <v>1</v>
      </c>
    </row>
    <row r="37" spans="1:35" x14ac:dyDescent="0.2">
      <c r="A37" s="64">
        <v>371</v>
      </c>
      <c r="B37" s="5">
        <v>1</v>
      </c>
      <c r="C37" s="7">
        <v>0</v>
      </c>
      <c r="E37" s="1">
        <v>4</v>
      </c>
      <c r="F37" s="7">
        <v>65</v>
      </c>
      <c r="G37" s="7">
        <v>0</v>
      </c>
      <c r="H37" s="94">
        <v>1</v>
      </c>
      <c r="I37" s="10">
        <f t="shared" si="0"/>
        <v>3</v>
      </c>
      <c r="J37" s="18">
        <v>1</v>
      </c>
      <c r="K37" s="11">
        <v>0</v>
      </c>
      <c r="L37" s="31">
        <f t="shared" si="1"/>
        <v>1</v>
      </c>
      <c r="M37" s="16">
        <v>1</v>
      </c>
      <c r="N37" s="7">
        <v>0</v>
      </c>
      <c r="O37" s="34">
        <v>0</v>
      </c>
      <c r="P37" s="7">
        <v>0</v>
      </c>
      <c r="Q37" s="7">
        <v>0</v>
      </c>
      <c r="R37" s="7">
        <v>1</v>
      </c>
      <c r="S37" s="7">
        <v>1</v>
      </c>
      <c r="T37" s="7">
        <v>0</v>
      </c>
      <c r="U37" s="7">
        <v>0</v>
      </c>
      <c r="V37" s="34">
        <v>0</v>
      </c>
      <c r="W37">
        <v>8.08</v>
      </c>
      <c r="X37">
        <v>8.08</v>
      </c>
      <c r="Y37" s="22">
        <v>2.78</v>
      </c>
      <c r="Z37" s="114">
        <v>330</v>
      </c>
      <c r="AA37">
        <v>90</v>
      </c>
      <c r="AB37" s="34">
        <v>1</v>
      </c>
      <c r="AC37">
        <v>136.80000000000001</v>
      </c>
      <c r="AD37" s="7">
        <v>1</v>
      </c>
      <c r="AE37" s="34">
        <v>1</v>
      </c>
      <c r="AF37">
        <v>10.9</v>
      </c>
      <c r="AG37" s="34">
        <v>1</v>
      </c>
      <c r="AH37" s="7">
        <v>1</v>
      </c>
      <c r="AI37" s="34">
        <v>1</v>
      </c>
    </row>
    <row r="38" spans="1:35" x14ac:dyDescent="0.2">
      <c r="A38" s="64">
        <v>372</v>
      </c>
      <c r="B38" s="5">
        <v>1</v>
      </c>
      <c r="C38" s="7">
        <v>0</v>
      </c>
      <c r="E38" s="1">
        <v>6</v>
      </c>
      <c r="F38" s="7">
        <v>48</v>
      </c>
      <c r="G38" s="7">
        <v>0</v>
      </c>
      <c r="H38" s="94">
        <v>2</v>
      </c>
      <c r="I38" s="10">
        <f t="shared" si="0"/>
        <v>3</v>
      </c>
      <c r="J38" s="18">
        <v>0</v>
      </c>
      <c r="K38" s="11">
        <v>1</v>
      </c>
      <c r="L38" s="31">
        <f t="shared" si="1"/>
        <v>1</v>
      </c>
      <c r="M38" s="16">
        <v>1</v>
      </c>
      <c r="N38" s="7">
        <v>0</v>
      </c>
      <c r="O38" s="34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34">
        <v>0</v>
      </c>
      <c r="W38">
        <v>4.72</v>
      </c>
      <c r="X38">
        <v>4.82</v>
      </c>
      <c r="Y38" s="22">
        <v>1.66</v>
      </c>
      <c r="Z38" s="114">
        <v>506</v>
      </c>
      <c r="AA38">
        <v>24</v>
      </c>
      <c r="AB38" s="34">
        <v>1</v>
      </c>
      <c r="AC38">
        <v>84.6</v>
      </c>
      <c r="AD38" s="7">
        <v>0</v>
      </c>
      <c r="AE38" s="34">
        <v>1</v>
      </c>
      <c r="AF38">
        <v>15.2</v>
      </c>
      <c r="AG38" s="34">
        <v>1</v>
      </c>
      <c r="AH38" s="7">
        <v>1</v>
      </c>
      <c r="AI38" s="34">
        <v>0</v>
      </c>
    </row>
    <row r="39" spans="1:35" x14ac:dyDescent="0.2">
      <c r="A39" s="64">
        <v>374</v>
      </c>
      <c r="B39" s="5">
        <v>1</v>
      </c>
      <c r="C39" s="7">
        <v>0</v>
      </c>
      <c r="E39" s="1">
        <v>8</v>
      </c>
      <c r="F39" s="7">
        <v>53</v>
      </c>
      <c r="G39" s="7">
        <v>1</v>
      </c>
      <c r="H39" s="94">
        <v>1</v>
      </c>
      <c r="I39" s="10">
        <f t="shared" si="0"/>
        <v>3</v>
      </c>
      <c r="J39" s="18">
        <v>1</v>
      </c>
      <c r="K39" s="11">
        <v>0</v>
      </c>
      <c r="L39" s="31">
        <f t="shared" si="1"/>
        <v>1</v>
      </c>
      <c r="M39" s="16">
        <v>1</v>
      </c>
      <c r="N39" s="7">
        <v>0</v>
      </c>
      <c r="O39" s="34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34">
        <v>0</v>
      </c>
      <c r="W39">
        <v>4.3899999999999997</v>
      </c>
      <c r="X39">
        <v>6.24</v>
      </c>
      <c r="Y39" s="22">
        <v>0.94</v>
      </c>
      <c r="Z39" s="114">
        <v>388</v>
      </c>
      <c r="AA39">
        <v>186</v>
      </c>
      <c r="AB39" s="34">
        <v>0</v>
      </c>
      <c r="AC39">
        <v>103.3</v>
      </c>
      <c r="AD39" s="7">
        <v>1</v>
      </c>
      <c r="AE39" s="34">
        <v>0</v>
      </c>
      <c r="AF39">
        <v>12</v>
      </c>
      <c r="AG39" s="34">
        <v>1</v>
      </c>
      <c r="AH39" s="7">
        <v>1</v>
      </c>
      <c r="AI39" s="34">
        <v>1</v>
      </c>
    </row>
    <row r="40" spans="1:35" x14ac:dyDescent="0.2">
      <c r="A40" s="64">
        <v>375</v>
      </c>
      <c r="B40" s="5">
        <v>1</v>
      </c>
      <c r="C40" s="7">
        <v>0</v>
      </c>
      <c r="E40" s="1">
        <v>2</v>
      </c>
      <c r="F40" s="7">
        <v>54</v>
      </c>
      <c r="G40" s="7">
        <v>1</v>
      </c>
      <c r="H40" s="94">
        <v>9</v>
      </c>
      <c r="I40" s="10">
        <f t="shared" si="0"/>
        <v>2</v>
      </c>
      <c r="J40" s="18">
        <v>1</v>
      </c>
      <c r="K40" s="11">
        <v>1</v>
      </c>
      <c r="L40" s="31">
        <f t="shared" si="1"/>
        <v>0</v>
      </c>
      <c r="M40" s="16">
        <v>0</v>
      </c>
      <c r="N40" s="7">
        <v>0</v>
      </c>
      <c r="O40" s="34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34">
        <v>0</v>
      </c>
      <c r="W40">
        <v>1.2</v>
      </c>
      <c r="X40">
        <v>1.2</v>
      </c>
      <c r="Y40" s="22">
        <v>1.2</v>
      </c>
      <c r="Z40" s="114">
        <v>275</v>
      </c>
      <c r="AA40">
        <v>472</v>
      </c>
      <c r="AB40" s="34">
        <v>0</v>
      </c>
      <c r="AC40"/>
      <c r="AD40" s="7"/>
      <c r="AE40" s="34"/>
      <c r="AF40">
        <v>8.8000000000000007</v>
      </c>
      <c r="AG40" s="34">
        <v>0</v>
      </c>
      <c r="AH40" s="7">
        <v>1</v>
      </c>
      <c r="AI40" s="34">
        <v>0</v>
      </c>
    </row>
    <row r="41" spans="1:35" x14ac:dyDescent="0.2">
      <c r="A41" s="64">
        <v>376</v>
      </c>
      <c r="B41" s="5">
        <v>1</v>
      </c>
      <c r="C41" s="7">
        <v>0</v>
      </c>
      <c r="E41" s="1">
        <v>21</v>
      </c>
      <c r="F41" s="7">
        <v>74</v>
      </c>
      <c r="G41" s="7">
        <v>0</v>
      </c>
      <c r="H41" s="94">
        <v>8</v>
      </c>
      <c r="I41" s="10">
        <f t="shared" si="0"/>
        <v>2</v>
      </c>
      <c r="J41" s="18">
        <v>1</v>
      </c>
      <c r="K41" s="11">
        <v>0</v>
      </c>
      <c r="L41" s="31">
        <f t="shared" si="1"/>
        <v>1</v>
      </c>
      <c r="M41" s="16">
        <v>0</v>
      </c>
      <c r="N41" s="7">
        <v>0</v>
      </c>
      <c r="O41" s="34">
        <v>0</v>
      </c>
      <c r="P41" s="7">
        <v>0</v>
      </c>
      <c r="Q41" s="7">
        <v>0</v>
      </c>
      <c r="R41" s="7">
        <v>1</v>
      </c>
      <c r="S41" s="7">
        <v>1</v>
      </c>
      <c r="T41" s="7">
        <v>1</v>
      </c>
      <c r="U41" s="7">
        <v>0</v>
      </c>
      <c r="V41" s="34">
        <v>0</v>
      </c>
      <c r="W41">
        <v>3.63</v>
      </c>
      <c r="X41">
        <v>8.8000000000000007</v>
      </c>
      <c r="Y41" s="22">
        <v>2.23</v>
      </c>
      <c r="Z41" s="114">
        <v>300</v>
      </c>
      <c r="AA41">
        <v>240</v>
      </c>
      <c r="AB41" s="34">
        <v>0</v>
      </c>
      <c r="AC41">
        <v>289.10000000000002</v>
      </c>
      <c r="AD41" s="7">
        <v>1</v>
      </c>
      <c r="AE41" s="34"/>
      <c r="AF41">
        <v>21.5</v>
      </c>
      <c r="AG41" s="34">
        <v>1</v>
      </c>
      <c r="AH41" s="7"/>
      <c r="AI41" s="34"/>
    </row>
    <row r="42" spans="1:35" x14ac:dyDescent="0.2">
      <c r="A42" s="64">
        <v>377</v>
      </c>
      <c r="B42" s="5">
        <v>1</v>
      </c>
      <c r="C42" s="7">
        <v>0</v>
      </c>
      <c r="E42" s="1">
        <v>7</v>
      </c>
      <c r="F42" s="7">
        <v>42</v>
      </c>
      <c r="G42" s="7">
        <v>0</v>
      </c>
      <c r="H42" s="94">
        <v>1</v>
      </c>
      <c r="I42" s="10">
        <f t="shared" si="0"/>
        <v>3</v>
      </c>
      <c r="J42" s="18">
        <v>1</v>
      </c>
      <c r="K42" s="11">
        <v>1</v>
      </c>
      <c r="L42" s="31">
        <f t="shared" si="1"/>
        <v>1</v>
      </c>
      <c r="M42" s="16">
        <v>0</v>
      </c>
      <c r="N42" s="7">
        <v>0</v>
      </c>
      <c r="O42" s="34">
        <v>0</v>
      </c>
      <c r="P42" s="7">
        <v>1</v>
      </c>
      <c r="Q42" s="7">
        <v>0</v>
      </c>
      <c r="R42" s="7">
        <v>0</v>
      </c>
      <c r="S42" s="7">
        <v>1</v>
      </c>
      <c r="T42" s="7">
        <v>0</v>
      </c>
      <c r="U42" s="7">
        <v>0</v>
      </c>
      <c r="V42" s="34">
        <v>0</v>
      </c>
      <c r="W42">
        <v>1.65</v>
      </c>
      <c r="X42">
        <v>4.08</v>
      </c>
      <c r="Y42" s="22">
        <v>1.65</v>
      </c>
      <c r="Z42" s="114">
        <v>300</v>
      </c>
      <c r="AA42">
        <v>74</v>
      </c>
      <c r="AB42" s="34">
        <v>1</v>
      </c>
      <c r="AC42">
        <v>55.3</v>
      </c>
      <c r="AD42" s="7">
        <v>0</v>
      </c>
      <c r="AE42" s="34">
        <v>0</v>
      </c>
      <c r="AF42">
        <v>11.5</v>
      </c>
      <c r="AG42" s="34">
        <v>1</v>
      </c>
      <c r="AH42" s="7">
        <v>0</v>
      </c>
      <c r="AI42" s="34">
        <v>1</v>
      </c>
    </row>
    <row r="43" spans="1:35" x14ac:dyDescent="0.2">
      <c r="A43" s="64">
        <v>378</v>
      </c>
      <c r="B43" s="5">
        <v>1</v>
      </c>
      <c r="C43" s="7">
        <v>0</v>
      </c>
      <c r="E43" s="1">
        <v>3</v>
      </c>
      <c r="F43" s="7">
        <v>55</v>
      </c>
      <c r="G43" s="7">
        <v>1</v>
      </c>
      <c r="H43" s="94">
        <v>4</v>
      </c>
      <c r="I43" s="10">
        <f t="shared" si="0"/>
        <v>2</v>
      </c>
      <c r="J43" s="18">
        <v>1</v>
      </c>
      <c r="K43" s="11">
        <v>1</v>
      </c>
      <c r="L43" s="31">
        <f t="shared" si="1"/>
        <v>0</v>
      </c>
      <c r="M43" s="16">
        <v>0</v>
      </c>
      <c r="N43" s="7">
        <v>0</v>
      </c>
      <c r="O43" s="34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34">
        <v>0</v>
      </c>
      <c r="W43">
        <v>0.71</v>
      </c>
      <c r="X43">
        <v>0.71</v>
      </c>
      <c r="Y43" s="22">
        <v>0.6</v>
      </c>
      <c r="Z43" s="114">
        <v>211</v>
      </c>
      <c r="AA43">
        <v>82</v>
      </c>
      <c r="AB43" s="34">
        <v>1</v>
      </c>
      <c r="AC43">
        <v>65.5</v>
      </c>
      <c r="AD43" s="7">
        <v>0</v>
      </c>
      <c r="AE43" s="34">
        <v>0</v>
      </c>
      <c r="AF43">
        <v>5.6</v>
      </c>
      <c r="AG43" s="34">
        <v>0</v>
      </c>
      <c r="AH43" s="7">
        <v>1</v>
      </c>
      <c r="AI43" s="34">
        <v>0</v>
      </c>
    </row>
    <row r="44" spans="1:35" x14ac:dyDescent="0.2">
      <c r="A44" s="64">
        <v>379</v>
      </c>
      <c r="B44" s="5">
        <v>1</v>
      </c>
      <c r="C44" s="7">
        <v>0</v>
      </c>
      <c r="E44" s="1">
        <v>15</v>
      </c>
      <c r="F44" s="7">
        <v>57</v>
      </c>
      <c r="G44" s="7">
        <v>0</v>
      </c>
      <c r="H44" s="94">
        <v>1</v>
      </c>
      <c r="I44" s="10">
        <f t="shared" si="0"/>
        <v>4</v>
      </c>
      <c r="J44" s="18">
        <v>1</v>
      </c>
      <c r="K44" s="11">
        <v>1</v>
      </c>
      <c r="L44" s="31">
        <f t="shared" si="1"/>
        <v>1</v>
      </c>
      <c r="M44" s="16">
        <v>1</v>
      </c>
      <c r="N44" s="7">
        <v>1</v>
      </c>
      <c r="O44" s="34">
        <v>0</v>
      </c>
      <c r="P44" s="7">
        <v>0</v>
      </c>
      <c r="Q44" s="7">
        <v>0</v>
      </c>
      <c r="R44" s="7">
        <v>0</v>
      </c>
      <c r="S44" s="7">
        <v>1</v>
      </c>
      <c r="T44" s="7">
        <v>0</v>
      </c>
      <c r="U44" s="7">
        <v>0</v>
      </c>
      <c r="V44" s="34">
        <v>0</v>
      </c>
      <c r="W44">
        <v>2</v>
      </c>
      <c r="X44">
        <v>9</v>
      </c>
      <c r="Y44" s="22">
        <v>0.93</v>
      </c>
      <c r="Z44" s="114">
        <v>680</v>
      </c>
      <c r="AA44">
        <v>16</v>
      </c>
      <c r="AB44" s="34">
        <v>1</v>
      </c>
      <c r="AC44">
        <v>61.6</v>
      </c>
      <c r="AD44" s="7">
        <v>0</v>
      </c>
      <c r="AE44" s="34">
        <v>1</v>
      </c>
      <c r="AF44">
        <v>14.3</v>
      </c>
      <c r="AG44" s="34">
        <v>1</v>
      </c>
      <c r="AH44" s="7">
        <v>1</v>
      </c>
      <c r="AI44" s="34">
        <v>1</v>
      </c>
    </row>
    <row r="45" spans="1:35" x14ac:dyDescent="0.2">
      <c r="A45" s="64">
        <v>380</v>
      </c>
      <c r="B45" s="5">
        <v>1</v>
      </c>
      <c r="C45" s="7">
        <v>0</v>
      </c>
      <c r="E45" s="1">
        <v>4</v>
      </c>
      <c r="F45" s="7">
        <v>32</v>
      </c>
      <c r="G45" s="7">
        <v>0</v>
      </c>
      <c r="H45" s="94">
        <v>1</v>
      </c>
      <c r="I45" s="10">
        <f t="shared" si="0"/>
        <v>4</v>
      </c>
      <c r="J45" s="18">
        <v>1</v>
      </c>
      <c r="K45" s="11">
        <v>1</v>
      </c>
      <c r="L45" s="31">
        <f t="shared" si="1"/>
        <v>1</v>
      </c>
      <c r="M45" s="16">
        <v>1</v>
      </c>
      <c r="N45" s="7">
        <v>0</v>
      </c>
      <c r="O45" s="34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34">
        <v>0</v>
      </c>
      <c r="W45">
        <v>2.85</v>
      </c>
      <c r="X45">
        <v>3.15</v>
      </c>
      <c r="Y45" s="22">
        <v>1.42</v>
      </c>
      <c r="Z45" s="114">
        <v>302</v>
      </c>
      <c r="AA45">
        <v>470</v>
      </c>
      <c r="AB45" s="34">
        <v>0</v>
      </c>
      <c r="AC45">
        <v>55.7</v>
      </c>
      <c r="AD45" s="7">
        <v>0</v>
      </c>
      <c r="AE45" s="34">
        <v>0</v>
      </c>
      <c r="AF45">
        <v>6.2</v>
      </c>
      <c r="AG45" s="34">
        <v>0</v>
      </c>
      <c r="AH45" s="7">
        <v>1</v>
      </c>
      <c r="AI45" s="34">
        <v>1</v>
      </c>
    </row>
    <row r="46" spans="1:35" x14ac:dyDescent="0.2">
      <c r="A46" s="64">
        <v>381</v>
      </c>
      <c r="B46" s="5">
        <v>1</v>
      </c>
      <c r="C46" s="7">
        <v>0</v>
      </c>
      <c r="E46" s="1">
        <v>4</v>
      </c>
      <c r="F46" s="7">
        <v>43</v>
      </c>
      <c r="G46" s="7">
        <v>0</v>
      </c>
      <c r="H46" s="94">
        <v>1</v>
      </c>
      <c r="I46" s="10">
        <f t="shared" si="0"/>
        <v>2</v>
      </c>
      <c r="J46" s="18">
        <v>0</v>
      </c>
      <c r="K46" s="11">
        <v>0</v>
      </c>
      <c r="L46" s="31">
        <f t="shared" si="1"/>
        <v>1</v>
      </c>
      <c r="M46" s="16">
        <v>1</v>
      </c>
      <c r="N46" s="7">
        <v>0</v>
      </c>
      <c r="O46" s="34">
        <v>0</v>
      </c>
      <c r="P46" s="7">
        <v>0</v>
      </c>
      <c r="Q46" s="7">
        <v>1</v>
      </c>
      <c r="R46" s="7">
        <v>0</v>
      </c>
      <c r="S46" s="7">
        <v>0</v>
      </c>
      <c r="T46" s="7">
        <v>1</v>
      </c>
      <c r="U46" s="7">
        <v>0</v>
      </c>
      <c r="V46" s="34">
        <v>0</v>
      </c>
      <c r="W46">
        <v>6.09</v>
      </c>
      <c r="X46">
        <v>6.09</v>
      </c>
      <c r="Y46" s="22">
        <v>0.99</v>
      </c>
      <c r="Z46" s="114">
        <v>322</v>
      </c>
      <c r="AA46">
        <v>75</v>
      </c>
      <c r="AB46" s="34">
        <v>1</v>
      </c>
      <c r="AC46">
        <v>39.6</v>
      </c>
      <c r="AD46" s="7">
        <v>0</v>
      </c>
      <c r="AE46" s="34">
        <v>1</v>
      </c>
      <c r="AF46">
        <v>10.1</v>
      </c>
      <c r="AG46" s="34">
        <v>1</v>
      </c>
      <c r="AH46" s="7">
        <v>1</v>
      </c>
      <c r="AI46" s="34">
        <v>1</v>
      </c>
    </row>
    <row r="47" spans="1:35" x14ac:dyDescent="0.2">
      <c r="A47" s="64">
        <v>383</v>
      </c>
      <c r="B47" s="5">
        <v>1</v>
      </c>
      <c r="C47" s="7">
        <v>0</v>
      </c>
      <c r="E47" s="1">
        <v>3</v>
      </c>
      <c r="F47" s="7">
        <v>45</v>
      </c>
      <c r="G47" s="7">
        <v>0</v>
      </c>
      <c r="H47" s="94">
        <v>1</v>
      </c>
      <c r="I47" s="10">
        <f t="shared" si="0"/>
        <v>4</v>
      </c>
      <c r="J47" s="18">
        <v>1</v>
      </c>
      <c r="K47" s="11">
        <v>1</v>
      </c>
      <c r="L47" s="31">
        <f t="shared" si="1"/>
        <v>1</v>
      </c>
      <c r="M47" s="16">
        <v>1</v>
      </c>
      <c r="N47" s="7">
        <v>0</v>
      </c>
      <c r="O47" s="34">
        <v>0</v>
      </c>
      <c r="P47" s="7">
        <v>0</v>
      </c>
      <c r="Q47" s="7">
        <v>0</v>
      </c>
      <c r="R47" s="7">
        <v>1</v>
      </c>
      <c r="S47" s="7">
        <v>0</v>
      </c>
      <c r="T47" s="7">
        <v>0</v>
      </c>
      <c r="U47" s="7">
        <v>0</v>
      </c>
      <c r="V47" s="34">
        <v>0</v>
      </c>
      <c r="W47">
        <v>1.53</v>
      </c>
      <c r="X47">
        <v>1.53</v>
      </c>
      <c r="Y47" s="22">
        <v>1.22</v>
      </c>
      <c r="Z47" s="114">
        <v>303</v>
      </c>
      <c r="AA47">
        <v>234</v>
      </c>
      <c r="AB47" s="34">
        <v>0</v>
      </c>
      <c r="AC47">
        <v>17.8</v>
      </c>
      <c r="AD47" s="7">
        <v>0</v>
      </c>
      <c r="AE47" s="34"/>
      <c r="AF47">
        <v>5.3</v>
      </c>
      <c r="AG47" s="34">
        <v>0</v>
      </c>
      <c r="AH47" s="7">
        <v>0</v>
      </c>
      <c r="AI47" s="34">
        <v>0</v>
      </c>
    </row>
    <row r="48" spans="1:35" x14ac:dyDescent="0.2">
      <c r="A48" s="64">
        <v>384</v>
      </c>
      <c r="B48" s="5">
        <v>1</v>
      </c>
      <c r="C48" s="7">
        <v>0</v>
      </c>
      <c r="E48" s="1">
        <v>11</v>
      </c>
      <c r="F48" s="7">
        <v>53</v>
      </c>
      <c r="G48" s="7">
        <v>0</v>
      </c>
      <c r="H48" s="94">
        <v>1</v>
      </c>
      <c r="I48" s="10">
        <f t="shared" si="0"/>
        <v>2</v>
      </c>
      <c r="J48" s="18">
        <v>0</v>
      </c>
      <c r="K48" s="11">
        <v>0</v>
      </c>
      <c r="L48" s="31">
        <f t="shared" si="1"/>
        <v>1</v>
      </c>
      <c r="M48" s="16">
        <v>1</v>
      </c>
      <c r="N48" s="7">
        <v>1</v>
      </c>
      <c r="O48" s="34">
        <v>0</v>
      </c>
      <c r="P48" s="7">
        <v>0</v>
      </c>
      <c r="Q48" s="7">
        <v>0</v>
      </c>
      <c r="R48" s="7">
        <v>0</v>
      </c>
      <c r="S48" s="7">
        <v>1</v>
      </c>
      <c r="T48" s="7">
        <v>0</v>
      </c>
      <c r="U48" s="7">
        <v>0</v>
      </c>
      <c r="V48" s="34">
        <v>0</v>
      </c>
      <c r="W48">
        <v>9.1300000000000008</v>
      </c>
      <c r="X48">
        <v>11.96</v>
      </c>
      <c r="Y48" s="22">
        <v>1.78</v>
      </c>
      <c r="Z48" s="114">
        <v>374</v>
      </c>
      <c r="AA48">
        <v>116</v>
      </c>
      <c r="AB48" s="34">
        <v>1</v>
      </c>
      <c r="AC48">
        <v>44.7</v>
      </c>
      <c r="AD48" s="7">
        <v>0</v>
      </c>
      <c r="AE48" s="34">
        <v>0</v>
      </c>
      <c r="AF48">
        <v>18.2</v>
      </c>
      <c r="AG48" s="34">
        <v>1</v>
      </c>
      <c r="AH48" s="7">
        <v>1</v>
      </c>
      <c r="AI48" s="34">
        <v>1</v>
      </c>
    </row>
    <row r="49" spans="1:35" x14ac:dyDescent="0.2">
      <c r="A49" s="64">
        <v>385</v>
      </c>
      <c r="B49" s="5">
        <v>1</v>
      </c>
      <c r="C49" s="7">
        <v>0</v>
      </c>
      <c r="E49" s="1">
        <v>4</v>
      </c>
      <c r="F49" s="7">
        <v>33</v>
      </c>
      <c r="G49" s="7">
        <v>0</v>
      </c>
      <c r="H49" s="94">
        <v>1</v>
      </c>
      <c r="I49" s="10">
        <f t="shared" si="0"/>
        <v>4</v>
      </c>
      <c r="J49" s="18">
        <v>1</v>
      </c>
      <c r="K49" s="11">
        <v>1</v>
      </c>
      <c r="L49" s="31">
        <f t="shared" si="1"/>
        <v>1</v>
      </c>
      <c r="M49" s="16">
        <v>1</v>
      </c>
      <c r="N49" s="7">
        <v>0</v>
      </c>
      <c r="O49" s="34">
        <v>0</v>
      </c>
      <c r="P49" s="7">
        <v>1</v>
      </c>
      <c r="Q49" s="7">
        <v>1</v>
      </c>
      <c r="R49" s="7">
        <v>0</v>
      </c>
      <c r="S49" s="7">
        <v>0</v>
      </c>
      <c r="T49" s="7">
        <v>0</v>
      </c>
      <c r="U49" s="7">
        <v>0</v>
      </c>
      <c r="V49" s="34">
        <v>0</v>
      </c>
      <c r="W49">
        <v>1.75</v>
      </c>
      <c r="X49">
        <v>4.83</v>
      </c>
      <c r="Y49" s="22">
        <v>1.75</v>
      </c>
      <c r="Z49" s="114">
        <v>454</v>
      </c>
      <c r="AA49">
        <v>87</v>
      </c>
      <c r="AB49" s="34">
        <v>1</v>
      </c>
      <c r="AC49">
        <v>58.6</v>
      </c>
      <c r="AD49" s="7">
        <v>0</v>
      </c>
      <c r="AE49" s="34">
        <v>0</v>
      </c>
      <c r="AF49">
        <v>9.6</v>
      </c>
      <c r="AG49" s="34">
        <v>0</v>
      </c>
      <c r="AH49" s="7">
        <v>1</v>
      </c>
      <c r="AI49" s="34">
        <v>1</v>
      </c>
    </row>
    <row r="50" spans="1:35" x14ac:dyDescent="0.2">
      <c r="A50" s="64">
        <v>386</v>
      </c>
      <c r="B50" s="5">
        <v>1</v>
      </c>
      <c r="C50" s="7">
        <v>0</v>
      </c>
      <c r="E50" s="1">
        <v>12</v>
      </c>
      <c r="F50" s="7">
        <v>43</v>
      </c>
      <c r="G50" s="7">
        <v>0</v>
      </c>
      <c r="H50" s="94">
        <v>1</v>
      </c>
      <c r="I50" s="10">
        <f t="shared" si="0"/>
        <v>4</v>
      </c>
      <c r="J50" s="18">
        <v>1</v>
      </c>
      <c r="K50" s="11">
        <v>1</v>
      </c>
      <c r="L50" s="31">
        <f t="shared" si="1"/>
        <v>1</v>
      </c>
      <c r="M50" s="16">
        <v>1</v>
      </c>
      <c r="N50" s="7">
        <v>0</v>
      </c>
      <c r="O50" s="34">
        <v>0</v>
      </c>
      <c r="P50" s="7">
        <v>1</v>
      </c>
      <c r="Q50" s="7">
        <v>0</v>
      </c>
      <c r="R50" s="7">
        <v>0</v>
      </c>
      <c r="S50" s="7">
        <v>1</v>
      </c>
      <c r="T50" s="7">
        <v>1</v>
      </c>
      <c r="U50" s="7">
        <v>0</v>
      </c>
      <c r="V50" s="34">
        <v>0</v>
      </c>
      <c r="W50">
        <v>6.39</v>
      </c>
      <c r="X50">
        <v>7.57</v>
      </c>
      <c r="Y50" s="22">
        <v>3.69</v>
      </c>
      <c r="Z50" s="114">
        <v>318</v>
      </c>
      <c r="AA50">
        <v>83</v>
      </c>
      <c r="AB50" s="34">
        <v>1</v>
      </c>
      <c r="AC50">
        <v>53.5</v>
      </c>
      <c r="AD50" s="7">
        <v>0</v>
      </c>
      <c r="AE50" s="34">
        <v>0</v>
      </c>
      <c r="AF50">
        <v>12.2</v>
      </c>
      <c r="AG50" s="34">
        <v>1</v>
      </c>
      <c r="AH50" s="7">
        <v>1</v>
      </c>
      <c r="AI50" s="34">
        <v>1</v>
      </c>
    </row>
    <row r="51" spans="1:35" x14ac:dyDescent="0.2">
      <c r="A51" s="137">
        <v>387</v>
      </c>
      <c r="B51" s="9">
        <v>1</v>
      </c>
      <c r="C51" s="8">
        <v>0</v>
      </c>
      <c r="D51" s="3"/>
      <c r="E51" s="3">
        <v>6</v>
      </c>
      <c r="F51" s="8">
        <v>28</v>
      </c>
      <c r="G51" s="8">
        <v>0</v>
      </c>
      <c r="H51" s="15">
        <v>1</v>
      </c>
      <c r="I51" s="176">
        <f t="shared" si="0"/>
        <v>4</v>
      </c>
      <c r="J51" s="19">
        <v>1</v>
      </c>
      <c r="K51" s="12">
        <v>1</v>
      </c>
      <c r="L51" s="32">
        <f t="shared" si="1"/>
        <v>1</v>
      </c>
      <c r="M51" s="17">
        <v>1</v>
      </c>
      <c r="N51" s="8">
        <v>0</v>
      </c>
      <c r="O51" s="35">
        <v>0</v>
      </c>
      <c r="P51" s="8">
        <v>0</v>
      </c>
      <c r="Q51" s="8">
        <v>0</v>
      </c>
      <c r="R51" s="8">
        <v>0</v>
      </c>
      <c r="S51" s="8">
        <v>1</v>
      </c>
      <c r="T51" s="8">
        <v>1</v>
      </c>
      <c r="U51" s="8">
        <v>0</v>
      </c>
      <c r="V51" s="35">
        <v>0</v>
      </c>
      <c r="W51" s="144">
        <v>3.1</v>
      </c>
      <c r="X51" s="144">
        <v>3.14</v>
      </c>
      <c r="Y51" s="177">
        <v>0.9</v>
      </c>
      <c r="Z51" s="143">
        <v>333</v>
      </c>
      <c r="AA51" s="144">
        <v>385</v>
      </c>
      <c r="AB51" s="35">
        <v>0</v>
      </c>
      <c r="AC51" s="145">
        <v>45.4</v>
      </c>
      <c r="AD51" s="8">
        <v>0</v>
      </c>
      <c r="AE51" s="35">
        <v>0</v>
      </c>
      <c r="AF51" s="144">
        <v>9.1999999999999993</v>
      </c>
      <c r="AG51" s="35">
        <v>0</v>
      </c>
      <c r="AH51" s="8">
        <v>1</v>
      </c>
      <c r="AI51" s="35">
        <v>1</v>
      </c>
    </row>
    <row r="52" spans="1:35" x14ac:dyDescent="0.2">
      <c r="A52" s="181" t="s">
        <v>28</v>
      </c>
      <c r="B52" s="149">
        <f>COUNT(B2:B51)</f>
        <v>50</v>
      </c>
      <c r="C52" s="149">
        <f t="shared" ref="C52:AI52" si="2">COUNT(C2:C51)</f>
        <v>50</v>
      </c>
      <c r="D52" s="149">
        <f t="shared" si="2"/>
        <v>20</v>
      </c>
      <c r="E52" s="149">
        <f t="shared" si="2"/>
        <v>50</v>
      </c>
      <c r="F52" s="149">
        <f t="shared" si="2"/>
        <v>50</v>
      </c>
      <c r="G52" s="149">
        <f t="shared" si="2"/>
        <v>50</v>
      </c>
      <c r="H52" s="183">
        <f t="shared" si="2"/>
        <v>50</v>
      </c>
      <c r="I52" s="149">
        <f t="shared" si="2"/>
        <v>50</v>
      </c>
      <c r="J52" s="149">
        <f t="shared" si="2"/>
        <v>50</v>
      </c>
      <c r="K52" s="149">
        <f t="shared" si="2"/>
        <v>50</v>
      </c>
      <c r="L52" s="149">
        <f t="shared" si="2"/>
        <v>50</v>
      </c>
      <c r="M52" s="184">
        <f t="shared" si="2"/>
        <v>50</v>
      </c>
      <c r="N52" s="149">
        <f t="shared" si="2"/>
        <v>50</v>
      </c>
      <c r="O52" s="184">
        <f t="shared" si="2"/>
        <v>50</v>
      </c>
      <c r="P52" s="149">
        <f t="shared" si="2"/>
        <v>50</v>
      </c>
      <c r="Q52" s="149">
        <f t="shared" si="2"/>
        <v>50</v>
      </c>
      <c r="R52" s="149">
        <f t="shared" si="2"/>
        <v>50</v>
      </c>
      <c r="S52" s="149">
        <f t="shared" si="2"/>
        <v>50</v>
      </c>
      <c r="T52" s="149">
        <f t="shared" si="2"/>
        <v>50</v>
      </c>
      <c r="U52" s="149">
        <f t="shared" si="2"/>
        <v>50</v>
      </c>
      <c r="V52" s="184">
        <f t="shared" si="2"/>
        <v>50</v>
      </c>
      <c r="W52" s="149">
        <f t="shared" si="2"/>
        <v>50</v>
      </c>
      <c r="X52" s="149">
        <f t="shared" si="2"/>
        <v>50</v>
      </c>
      <c r="Y52" s="184">
        <f t="shared" si="2"/>
        <v>50</v>
      </c>
      <c r="Z52" s="185">
        <f t="shared" si="2"/>
        <v>48</v>
      </c>
      <c r="AA52" s="149">
        <f t="shared" si="2"/>
        <v>50</v>
      </c>
      <c r="AB52" s="184">
        <f t="shared" si="2"/>
        <v>50</v>
      </c>
      <c r="AC52" s="178">
        <f t="shared" si="2"/>
        <v>44</v>
      </c>
      <c r="AD52" s="178">
        <f t="shared" si="2"/>
        <v>44</v>
      </c>
      <c r="AE52" s="186">
        <f t="shared" si="2"/>
        <v>24</v>
      </c>
      <c r="AF52" s="149">
        <f t="shared" si="2"/>
        <v>50</v>
      </c>
      <c r="AG52" s="184">
        <f t="shared" si="2"/>
        <v>50</v>
      </c>
      <c r="AH52" s="178">
        <f t="shared" si="2"/>
        <v>42</v>
      </c>
      <c r="AI52" s="179">
        <f t="shared" si="2"/>
        <v>42</v>
      </c>
    </row>
    <row r="53" spans="1:35" x14ac:dyDescent="0.2">
      <c r="A53" s="153" t="s">
        <v>64</v>
      </c>
      <c r="B53" s="146">
        <f>COUNT(B2:B21)</f>
        <v>20</v>
      </c>
      <c r="C53" s="146">
        <f t="shared" ref="C53:AI53" si="3">COUNT(C2:C21)</f>
        <v>20</v>
      </c>
      <c r="D53" s="146">
        <f t="shared" si="3"/>
        <v>20</v>
      </c>
      <c r="E53" s="146">
        <f t="shared" si="3"/>
        <v>20</v>
      </c>
      <c r="F53" s="146">
        <f t="shared" si="3"/>
        <v>20</v>
      </c>
      <c r="G53" s="146">
        <f t="shared" si="3"/>
        <v>20</v>
      </c>
      <c r="H53" s="154">
        <f t="shared" si="3"/>
        <v>20</v>
      </c>
      <c r="I53" s="146">
        <f t="shared" si="3"/>
        <v>20</v>
      </c>
      <c r="J53" s="146">
        <f t="shared" si="3"/>
        <v>20</v>
      </c>
      <c r="K53" s="146">
        <f t="shared" si="3"/>
        <v>20</v>
      </c>
      <c r="L53" s="146">
        <f t="shared" si="3"/>
        <v>20</v>
      </c>
      <c r="M53" s="154">
        <f t="shared" si="3"/>
        <v>20</v>
      </c>
      <c r="N53" s="146">
        <f t="shared" si="3"/>
        <v>20</v>
      </c>
      <c r="O53" s="154">
        <f t="shared" si="3"/>
        <v>20</v>
      </c>
      <c r="P53" s="146">
        <f t="shared" si="3"/>
        <v>20</v>
      </c>
      <c r="Q53" s="146">
        <f t="shared" si="3"/>
        <v>20</v>
      </c>
      <c r="R53" s="146">
        <f t="shared" si="3"/>
        <v>20</v>
      </c>
      <c r="S53" s="146">
        <f t="shared" si="3"/>
        <v>20</v>
      </c>
      <c r="T53" s="146">
        <f t="shared" si="3"/>
        <v>20</v>
      </c>
      <c r="U53" s="146">
        <f t="shared" si="3"/>
        <v>20</v>
      </c>
      <c r="V53" s="154">
        <f t="shared" si="3"/>
        <v>20</v>
      </c>
      <c r="W53" s="146">
        <f t="shared" si="3"/>
        <v>20</v>
      </c>
      <c r="X53" s="146">
        <f t="shared" si="3"/>
        <v>20</v>
      </c>
      <c r="Y53" s="154">
        <f t="shared" si="3"/>
        <v>20</v>
      </c>
      <c r="Z53" s="160">
        <f t="shared" si="3"/>
        <v>20</v>
      </c>
      <c r="AA53" s="146">
        <f t="shared" si="3"/>
        <v>20</v>
      </c>
      <c r="AB53" s="154">
        <f t="shared" si="3"/>
        <v>20</v>
      </c>
      <c r="AC53" s="148">
        <f t="shared" si="3"/>
        <v>20</v>
      </c>
      <c r="AD53" s="148">
        <f t="shared" si="3"/>
        <v>20</v>
      </c>
      <c r="AE53" s="163">
        <f t="shared" si="3"/>
        <v>8</v>
      </c>
      <c r="AF53" s="146">
        <f t="shared" si="3"/>
        <v>20</v>
      </c>
      <c r="AG53" s="154">
        <f t="shared" si="3"/>
        <v>20</v>
      </c>
      <c r="AH53" s="148">
        <f t="shared" si="3"/>
        <v>15</v>
      </c>
      <c r="AI53" s="163">
        <f t="shared" si="3"/>
        <v>15</v>
      </c>
    </row>
    <row r="54" spans="1:35" x14ac:dyDescent="0.2">
      <c r="A54" s="79" t="s">
        <v>66</v>
      </c>
      <c r="B54" s="150">
        <f>COUNT(B22:B51)</f>
        <v>30</v>
      </c>
      <c r="C54" s="150">
        <f t="shared" ref="C54:AI54" si="4">COUNT(C22:C51)</f>
        <v>30</v>
      </c>
      <c r="D54" s="150">
        <f t="shared" si="4"/>
        <v>0</v>
      </c>
      <c r="E54" s="150">
        <f t="shared" si="4"/>
        <v>30</v>
      </c>
      <c r="F54" s="150">
        <f t="shared" si="4"/>
        <v>30</v>
      </c>
      <c r="G54" s="150">
        <f t="shared" si="4"/>
        <v>30</v>
      </c>
      <c r="H54" s="155">
        <f t="shared" si="4"/>
        <v>30</v>
      </c>
      <c r="I54" s="150">
        <f t="shared" si="4"/>
        <v>30</v>
      </c>
      <c r="J54" s="150">
        <f t="shared" si="4"/>
        <v>30</v>
      </c>
      <c r="K54" s="150">
        <f t="shared" si="4"/>
        <v>30</v>
      </c>
      <c r="L54" s="150">
        <f t="shared" si="4"/>
        <v>30</v>
      </c>
      <c r="M54" s="155">
        <f t="shared" si="4"/>
        <v>30</v>
      </c>
      <c r="N54" s="150">
        <f t="shared" si="4"/>
        <v>30</v>
      </c>
      <c r="O54" s="155">
        <f t="shared" si="4"/>
        <v>30</v>
      </c>
      <c r="P54" s="150">
        <f t="shared" si="4"/>
        <v>30</v>
      </c>
      <c r="Q54" s="150">
        <f t="shared" si="4"/>
        <v>30</v>
      </c>
      <c r="R54" s="150">
        <f t="shared" si="4"/>
        <v>30</v>
      </c>
      <c r="S54" s="150">
        <f t="shared" si="4"/>
        <v>30</v>
      </c>
      <c r="T54" s="150">
        <f t="shared" si="4"/>
        <v>30</v>
      </c>
      <c r="U54" s="150">
        <f t="shared" si="4"/>
        <v>30</v>
      </c>
      <c r="V54" s="155">
        <f t="shared" si="4"/>
        <v>30</v>
      </c>
      <c r="W54" s="150">
        <f t="shared" si="4"/>
        <v>30</v>
      </c>
      <c r="X54" s="150">
        <f t="shared" si="4"/>
        <v>30</v>
      </c>
      <c r="Y54" s="155">
        <f t="shared" si="4"/>
        <v>30</v>
      </c>
      <c r="Z54" s="161">
        <f t="shared" si="4"/>
        <v>28</v>
      </c>
      <c r="AA54" s="150">
        <f t="shared" si="4"/>
        <v>30</v>
      </c>
      <c r="AB54" s="155">
        <f t="shared" si="4"/>
        <v>30</v>
      </c>
      <c r="AC54" s="151">
        <f t="shared" si="4"/>
        <v>24</v>
      </c>
      <c r="AD54" s="151">
        <f t="shared" si="4"/>
        <v>24</v>
      </c>
      <c r="AE54" s="164">
        <f t="shared" si="4"/>
        <v>16</v>
      </c>
      <c r="AF54" s="150">
        <f t="shared" si="4"/>
        <v>30</v>
      </c>
      <c r="AG54" s="155">
        <f t="shared" si="4"/>
        <v>30</v>
      </c>
      <c r="AH54" s="151">
        <f t="shared" si="4"/>
        <v>27</v>
      </c>
      <c r="AI54" s="164">
        <f t="shared" si="4"/>
        <v>27</v>
      </c>
    </row>
    <row r="55" spans="1:35" x14ac:dyDescent="0.2">
      <c r="A55" s="6"/>
      <c r="F55" s="6"/>
      <c r="G55" s="6"/>
    </row>
    <row r="56" spans="1:35" x14ac:dyDescent="0.2">
      <c r="B56" s="116" t="s">
        <v>81</v>
      </c>
      <c r="C56" s="51" t="s">
        <v>64</v>
      </c>
      <c r="D56" s="51" t="s">
        <v>65</v>
      </c>
      <c r="E56" s="52" t="s">
        <v>71</v>
      </c>
      <c r="F56" s="58" t="s">
        <v>66</v>
      </c>
      <c r="G56" s="58" t="s">
        <v>67</v>
      </c>
      <c r="H56" s="79" t="s">
        <v>72</v>
      </c>
      <c r="I56" s="47" t="s">
        <v>68</v>
      </c>
      <c r="J56" s="47" t="s">
        <v>70</v>
      </c>
      <c r="K56" s="47" t="s">
        <v>73</v>
      </c>
      <c r="M56" s="48" t="s">
        <v>69</v>
      </c>
      <c r="N56" s="51" t="s">
        <v>64</v>
      </c>
      <c r="O56" s="52" t="s">
        <v>65</v>
      </c>
      <c r="P56" s="58" t="s">
        <v>66</v>
      </c>
      <c r="Q56" s="58" t="s">
        <v>67</v>
      </c>
    </row>
    <row r="57" spans="1:35" x14ac:dyDescent="0.2">
      <c r="B57" s="75">
        <v>0</v>
      </c>
      <c r="C57" s="1">
        <f>COUNTIF(I2:I21,0)</f>
        <v>5</v>
      </c>
      <c r="D57" s="71">
        <f>C57/20</f>
        <v>0.25</v>
      </c>
      <c r="E57" s="76">
        <f>D57</f>
        <v>0.25</v>
      </c>
      <c r="F57" s="67">
        <f>COUNTIF(I22:I51,0)</f>
        <v>0</v>
      </c>
      <c r="G57" s="68">
        <f>F57/30</f>
        <v>0</v>
      </c>
      <c r="H57" s="80">
        <f t="shared" ref="H57" si="5">G57</f>
        <v>0</v>
      </c>
      <c r="I57" s="1">
        <f>COUNTIF(I2:I51,0)</f>
        <v>5</v>
      </c>
      <c r="J57" s="71">
        <f>I57/50</f>
        <v>0.1</v>
      </c>
      <c r="K57" s="71">
        <f>J57</f>
        <v>0.1</v>
      </c>
      <c r="M57" s="50" t="s">
        <v>0</v>
      </c>
      <c r="N57" s="1">
        <f>COUNTIF(J2:J21,1)</f>
        <v>10</v>
      </c>
      <c r="O57" s="76">
        <f>N57/COUNT(J2:J21)</f>
        <v>0.5</v>
      </c>
      <c r="P57" s="1">
        <f>COUNTIF(J22:J51,1)</f>
        <v>27</v>
      </c>
      <c r="Q57" s="71">
        <f>P57/COUNT(J22:J51)</f>
        <v>0.9</v>
      </c>
    </row>
    <row r="58" spans="1:35" x14ac:dyDescent="0.2">
      <c r="B58" s="75">
        <v>1</v>
      </c>
      <c r="C58" s="1">
        <f>COUNTIF(I2:I21,1)</f>
        <v>9</v>
      </c>
      <c r="D58" s="71">
        <f t="shared" ref="D58:D61" si="6">C58/20</f>
        <v>0.45</v>
      </c>
      <c r="E58" s="91">
        <f>D57+D58</f>
        <v>0.7</v>
      </c>
      <c r="F58" s="67">
        <f>COUNTIF(I22:I51,1)</f>
        <v>0</v>
      </c>
      <c r="G58" s="68">
        <f t="shared" ref="G58:G61" si="7">F58/30</f>
        <v>0</v>
      </c>
      <c r="H58" s="80">
        <f>G57+G58</f>
        <v>0</v>
      </c>
      <c r="I58" s="1">
        <f>COUNTIF(I2:I51,1)</f>
        <v>9</v>
      </c>
      <c r="J58" s="71">
        <f>I58/50</f>
        <v>0.18</v>
      </c>
      <c r="K58" s="90">
        <f>J57+J58</f>
        <v>0.28000000000000003</v>
      </c>
      <c r="M58" s="50" t="s">
        <v>9</v>
      </c>
      <c r="N58" s="1">
        <f>COUNTIF(K2:K21,1)</f>
        <v>4</v>
      </c>
      <c r="O58" s="76">
        <f>N58/COUNT(K2:K21)</f>
        <v>0.2</v>
      </c>
      <c r="P58" s="1">
        <f>COUNTIF(K22:K51,1)</f>
        <v>20</v>
      </c>
      <c r="Q58" s="71">
        <f>P58/COUNT(K22:K51)</f>
        <v>0.66666666666666663</v>
      </c>
    </row>
    <row r="59" spans="1:35" x14ac:dyDescent="0.2">
      <c r="B59" s="75">
        <v>2</v>
      </c>
      <c r="C59" s="1">
        <f>COUNTIF(I2:I21,2)</f>
        <v>4</v>
      </c>
      <c r="D59" s="71">
        <f t="shared" si="6"/>
        <v>0.2</v>
      </c>
      <c r="E59" s="123">
        <f>D57+D58+D59</f>
        <v>0.89999999999999991</v>
      </c>
      <c r="F59" s="69">
        <f>COUNTIF(I22:I51,2)</f>
        <v>8</v>
      </c>
      <c r="G59" s="70">
        <f t="shared" si="7"/>
        <v>0.26666666666666666</v>
      </c>
      <c r="H59" s="81">
        <f>G57+G58+G59</f>
        <v>0.26666666666666666</v>
      </c>
      <c r="I59" s="1">
        <f>COUNTIF(I2:I51,2)</f>
        <v>12</v>
      </c>
      <c r="J59" s="71">
        <f>I59/50</f>
        <v>0.24</v>
      </c>
      <c r="K59" s="124">
        <f>J57+J58+J59</f>
        <v>0.52</v>
      </c>
      <c r="M59" s="50" t="s">
        <v>5</v>
      </c>
      <c r="N59" s="1">
        <f>COUNTIF(K2:L21,1)</f>
        <v>10</v>
      </c>
      <c r="O59" s="76">
        <f>N59/COUNT(L2:L21)</f>
        <v>0.5</v>
      </c>
      <c r="P59" s="1">
        <f>COUNTIF(L22:L51,1)</f>
        <v>23</v>
      </c>
      <c r="Q59" s="71">
        <f>P59/COUNT(L22:L51)</f>
        <v>0.76666666666666672</v>
      </c>
    </row>
    <row r="60" spans="1:35" x14ac:dyDescent="0.2">
      <c r="B60" s="75">
        <v>3</v>
      </c>
      <c r="C60" s="1">
        <f>COUNTIF(I2:I21,3)</f>
        <v>2</v>
      </c>
      <c r="D60" s="71">
        <f t="shared" si="6"/>
        <v>0.1</v>
      </c>
      <c r="E60" s="76">
        <f>D57+D58+D59+D60</f>
        <v>0.99999999999999989</v>
      </c>
      <c r="F60" s="59">
        <f>COUNTIF(I22:I51,3)</f>
        <v>14</v>
      </c>
      <c r="G60" s="60">
        <f t="shared" si="7"/>
        <v>0.46666666666666667</v>
      </c>
      <c r="H60" s="82">
        <f>G57+G58+G59+G60</f>
        <v>0.73333333333333339</v>
      </c>
      <c r="I60" s="1">
        <f>COUNTIF(I2:I51,3)</f>
        <v>16</v>
      </c>
      <c r="J60" s="71">
        <f>I60/50</f>
        <v>0.32</v>
      </c>
      <c r="K60" s="71">
        <f>J57+J58+J59+J60</f>
        <v>0.84000000000000008</v>
      </c>
      <c r="M60" s="173" t="s">
        <v>8</v>
      </c>
      <c r="N60" s="3">
        <f>COUNTIF(M2:M21,1)</f>
        <v>3</v>
      </c>
      <c r="O60" s="174">
        <f>N60/COUNT(M2:M21)</f>
        <v>0.15</v>
      </c>
      <c r="P60" s="3">
        <f>COUNTIF(M22:M51,1)</f>
        <v>20</v>
      </c>
      <c r="Q60" s="119">
        <f>P60/COUNT(M22:M51)</f>
        <v>0.66666666666666663</v>
      </c>
    </row>
    <row r="61" spans="1:35" x14ac:dyDescent="0.2">
      <c r="B61" s="74">
        <v>4</v>
      </c>
      <c r="C61" s="3">
        <f>COUNTIF(I2:I21,4)</f>
        <v>0</v>
      </c>
      <c r="D61" s="119">
        <f t="shared" si="6"/>
        <v>0</v>
      </c>
      <c r="E61" s="78">
        <f>D57+D58+D59+D60+D61</f>
        <v>0.99999999999999989</v>
      </c>
      <c r="F61" s="72">
        <f>COUNTIF(I22:I51,4)</f>
        <v>8</v>
      </c>
      <c r="G61" s="73">
        <f t="shared" si="7"/>
        <v>0.26666666666666666</v>
      </c>
      <c r="H61" s="83">
        <f>G57+G58+G59+G60+G61</f>
        <v>1</v>
      </c>
      <c r="I61" s="122">
        <f>COUNTIF(I2:I51,4)</f>
        <v>8</v>
      </c>
      <c r="J61" s="119">
        <f>I61/50</f>
        <v>0.16</v>
      </c>
      <c r="K61" s="14">
        <f>J57+J58+J59+J60+J61</f>
        <v>1</v>
      </c>
      <c r="M61" s="172" t="s">
        <v>1</v>
      </c>
      <c r="N61" s="1">
        <f>COUNTIF(P2:P21,1)</f>
        <v>4</v>
      </c>
      <c r="O61" s="76">
        <f>N61/COUNT(P2:P21)</f>
        <v>0.2</v>
      </c>
      <c r="P61" s="1">
        <f>COUNTIF(P22:P51,1)</f>
        <v>6</v>
      </c>
      <c r="Q61" s="71">
        <f>P61/COUNT(P22:P51)</f>
        <v>0.2</v>
      </c>
    </row>
    <row r="62" spans="1:35" x14ac:dyDescent="0.2">
      <c r="B62" s="75" t="s">
        <v>28</v>
      </c>
      <c r="C62" s="33">
        <f>SUM(C57:C61)</f>
        <v>20</v>
      </c>
      <c r="D62" s="120">
        <f>SUM(D57:D61)</f>
        <v>0.99999999999999989</v>
      </c>
      <c r="E62" s="121"/>
      <c r="F62" s="33">
        <f>SUM(F57:F61)</f>
        <v>30</v>
      </c>
      <c r="G62" s="120">
        <f>SUM(G57:G61)</f>
        <v>1</v>
      </c>
      <c r="H62" s="121"/>
      <c r="I62" s="33">
        <f>SUM(I57:I61)</f>
        <v>50</v>
      </c>
      <c r="J62" s="120">
        <f>SUM(J57:J61)</f>
        <v>1</v>
      </c>
      <c r="K62" s="98"/>
      <c r="M62" s="172" t="s">
        <v>13</v>
      </c>
      <c r="N62" s="1">
        <f>COUNTIF(Q2:Q21,1)</f>
        <v>3</v>
      </c>
      <c r="O62" s="76">
        <f>N62/COUNT(Q2:Q21)</f>
        <v>0.15</v>
      </c>
      <c r="P62" s="1">
        <f>COUNTIF(Q22:Q51,1)</f>
        <v>10</v>
      </c>
      <c r="Q62" s="71">
        <f>P62/COUNT(Q22:Q51)</f>
        <v>0.33333333333333331</v>
      </c>
    </row>
    <row r="63" spans="1:35" x14ac:dyDescent="0.2">
      <c r="M63" s="172" t="s">
        <v>2</v>
      </c>
      <c r="N63" s="1">
        <f>COUNTIF(R2:R21,1)</f>
        <v>2</v>
      </c>
      <c r="O63" s="76">
        <f>N63/COUNT(R2:R21)</f>
        <v>0.1</v>
      </c>
      <c r="P63" s="1">
        <f>COUNTIF(R22:R51,1)</f>
        <v>11</v>
      </c>
      <c r="Q63" s="71">
        <f>P63/COUNT(R22:R51)</f>
        <v>0.36666666666666664</v>
      </c>
    </row>
    <row r="64" spans="1:35" x14ac:dyDescent="0.2">
      <c r="F64" s="47" t="s">
        <v>62</v>
      </c>
      <c r="G64" s="48"/>
      <c r="H64" s="61" t="s">
        <v>64</v>
      </c>
      <c r="I64" s="52" t="s">
        <v>65</v>
      </c>
      <c r="J64" s="58" t="s">
        <v>66</v>
      </c>
      <c r="K64" s="58" t="s">
        <v>67</v>
      </c>
      <c r="M64" s="172" t="s">
        <v>14</v>
      </c>
      <c r="N64" s="1">
        <f>COUNTIF(S2:S21,1)</f>
        <v>7</v>
      </c>
      <c r="O64" s="76">
        <f>N64/COUNT(S2:S21)</f>
        <v>0.35</v>
      </c>
      <c r="P64" s="1">
        <f>COUNTIF(S22:S51,1)</f>
        <v>11</v>
      </c>
      <c r="Q64" s="71">
        <f>P64/COUNT(S22:S51)</f>
        <v>0.36666666666666664</v>
      </c>
    </row>
    <row r="65" spans="6:17" x14ac:dyDescent="0.2">
      <c r="F65" s="49">
        <v>1</v>
      </c>
      <c r="G65" s="22" t="s">
        <v>19</v>
      </c>
      <c r="H65" s="1">
        <f>COUNTIF($H$2:$H$21,1)</f>
        <v>6</v>
      </c>
      <c r="I65" s="169">
        <f t="shared" ref="I65:I73" si="8">H65/COUNT($H$2:$H$21)</f>
        <v>0.3</v>
      </c>
      <c r="J65" s="170">
        <f>COUNTIF($H$22:$H$51,1)</f>
        <v>22</v>
      </c>
      <c r="K65" s="171">
        <f>J65/COUNT($H$22:$H$51)</f>
        <v>0.73333333333333328</v>
      </c>
      <c r="M65" s="172" t="s">
        <v>3</v>
      </c>
      <c r="N65" s="1">
        <f>COUNTIF(T2:T21,1)</f>
        <v>3</v>
      </c>
      <c r="O65" s="76">
        <f>N65/COUNT(T2:T21)</f>
        <v>0.15</v>
      </c>
      <c r="P65" s="1">
        <f>COUNTIF(T22:T51,1)</f>
        <v>11</v>
      </c>
      <c r="Q65" s="71">
        <f>P65/COUNT(T22:T51)</f>
        <v>0.36666666666666664</v>
      </c>
    </row>
    <row r="66" spans="6:17" x14ac:dyDescent="0.2">
      <c r="F66" s="49">
        <v>2</v>
      </c>
      <c r="G66" s="22" t="s">
        <v>20</v>
      </c>
      <c r="H66" s="1">
        <f>COUNTIF($H$2:$H$21,2)</f>
        <v>0</v>
      </c>
      <c r="I66" s="169">
        <f t="shared" si="8"/>
        <v>0</v>
      </c>
      <c r="J66" s="170">
        <f>COUNTIF($H$22:$H$51,2)</f>
        <v>1</v>
      </c>
      <c r="K66" s="171">
        <f t="shared" ref="K66:K73" si="9">J66/COUNT($H$22:$H$51)</f>
        <v>3.3333333333333333E-2</v>
      </c>
      <c r="M66" s="172" t="s">
        <v>15</v>
      </c>
      <c r="N66" s="1">
        <f>COUNTIF(U2:U21,1)</f>
        <v>0</v>
      </c>
      <c r="O66" s="76">
        <f>N66/COUNT(U2:U21)</f>
        <v>0</v>
      </c>
      <c r="P66" s="1">
        <f>COUNTIF(U22:U51,1)</f>
        <v>1</v>
      </c>
      <c r="Q66" s="71">
        <f>P66/COUNT(U22:U51)</f>
        <v>3.3333333333333333E-2</v>
      </c>
    </row>
    <row r="67" spans="6:17" x14ac:dyDescent="0.2">
      <c r="F67" s="49">
        <v>3</v>
      </c>
      <c r="G67" s="22" t="s">
        <v>21</v>
      </c>
      <c r="H67" s="1">
        <f>COUNTIF($H$2:$H$21,3)</f>
        <v>5</v>
      </c>
      <c r="I67" s="169">
        <f t="shared" si="8"/>
        <v>0.25</v>
      </c>
      <c r="J67" s="170">
        <f>COUNTIF($H$22:$H$51,3)</f>
        <v>3</v>
      </c>
      <c r="K67" s="171">
        <f t="shared" si="9"/>
        <v>0.1</v>
      </c>
      <c r="M67" s="172" t="s">
        <v>4</v>
      </c>
      <c r="N67" s="1">
        <f>COUNTIF(V2:V21,1)</f>
        <v>0</v>
      </c>
      <c r="O67" s="76">
        <f>N67/COUNT(V2:V21)</f>
        <v>0</v>
      </c>
      <c r="P67" s="1">
        <f>COUNTIF(V22:V51,1)</f>
        <v>1</v>
      </c>
      <c r="Q67" s="71">
        <f>P67/COUNT(V22:V51)</f>
        <v>3.3333333333333333E-2</v>
      </c>
    </row>
    <row r="68" spans="6:17" x14ac:dyDescent="0.2">
      <c r="F68" s="49">
        <v>4</v>
      </c>
      <c r="G68" s="22" t="s">
        <v>22</v>
      </c>
      <c r="H68" s="1">
        <f>COUNTIF($H$2:$H$21,4)</f>
        <v>2</v>
      </c>
      <c r="I68" s="169">
        <f t="shared" si="8"/>
        <v>0.1</v>
      </c>
      <c r="J68" s="170">
        <f>COUNTIF($H$22:$H$51,4)</f>
        <v>1</v>
      </c>
      <c r="K68" s="171">
        <f t="shared" si="9"/>
        <v>3.3333333333333333E-2</v>
      </c>
      <c r="M68" s="172" t="s">
        <v>16</v>
      </c>
      <c r="N68" s="1">
        <f>COUNTIF(AB2:AB21,1)</f>
        <v>11</v>
      </c>
      <c r="O68" s="76">
        <f>N68/COUNT(AB2:AB21)</f>
        <v>0.55000000000000004</v>
      </c>
      <c r="P68" s="1">
        <f>COUNTIF(AB22:AB51,1)</f>
        <v>19</v>
      </c>
      <c r="Q68" s="71">
        <f>P68/COUNT(AB22:AB51)</f>
        <v>0.6333333333333333</v>
      </c>
    </row>
    <row r="69" spans="6:17" x14ac:dyDescent="0.2">
      <c r="F69" s="49">
        <v>0</v>
      </c>
      <c r="G69" s="22" t="s">
        <v>23</v>
      </c>
      <c r="H69" s="1">
        <f>COUNTIF($H$2:$H$21,0)</f>
        <v>1</v>
      </c>
      <c r="I69" s="169">
        <f t="shared" si="8"/>
        <v>0.05</v>
      </c>
      <c r="J69" s="170">
        <f>COUNTIF($H$22:$H$51,0)</f>
        <v>1</v>
      </c>
      <c r="K69" s="171">
        <f t="shared" si="9"/>
        <v>3.3333333333333333E-2</v>
      </c>
      <c r="M69" s="172" t="s">
        <v>17</v>
      </c>
      <c r="N69" s="1">
        <f>COUNTIF(AG2:AG21,1)</f>
        <v>3</v>
      </c>
      <c r="O69" s="76">
        <f>N69/COUNT(AG2:AG21)</f>
        <v>0.15</v>
      </c>
      <c r="P69" s="1">
        <f>COUNTIF(AG22:AG51,1)</f>
        <v>15</v>
      </c>
      <c r="Q69" s="71">
        <f>P69/COUNT(AG22:AG51)</f>
        <v>0.5</v>
      </c>
    </row>
    <row r="70" spans="6:17" x14ac:dyDescent="0.2">
      <c r="F70" s="49">
        <v>6</v>
      </c>
      <c r="G70" s="22" t="s">
        <v>24</v>
      </c>
      <c r="H70" s="1">
        <f>COUNTIF($H$2:$H$21,6)</f>
        <v>4</v>
      </c>
      <c r="I70" s="169">
        <f t="shared" si="8"/>
        <v>0.2</v>
      </c>
      <c r="J70" s="170">
        <f>COUNTIF($H$22:$H$51,6)</f>
        <v>0</v>
      </c>
      <c r="K70" s="171">
        <f t="shared" si="9"/>
        <v>0</v>
      </c>
      <c r="M70" s="172" t="s">
        <v>7</v>
      </c>
      <c r="N70" s="1">
        <f>COUNTIF(AE2:AE21,1)</f>
        <v>2</v>
      </c>
      <c r="O70" s="76">
        <f>N70/COUNT(AE2:AE21)</f>
        <v>0.25</v>
      </c>
      <c r="P70" s="1">
        <f>COUNTIF(AE22:AE51,1)</f>
        <v>6</v>
      </c>
      <c r="Q70" s="71">
        <f>P70/COUNT(AE22:AE51)</f>
        <v>0.375</v>
      </c>
    </row>
    <row r="71" spans="6:17" x14ac:dyDescent="0.2">
      <c r="F71" s="49">
        <v>7</v>
      </c>
      <c r="G71" s="22" t="s">
        <v>27</v>
      </c>
      <c r="H71" s="1">
        <f>COUNTIF($H$2:$H$21,7)</f>
        <v>2</v>
      </c>
      <c r="I71" s="169">
        <f t="shared" si="8"/>
        <v>0.1</v>
      </c>
      <c r="J71" s="170">
        <f>COUNTIF($H$22:$H$51,7)</f>
        <v>0</v>
      </c>
      <c r="K71" s="171">
        <f t="shared" si="9"/>
        <v>0</v>
      </c>
      <c r="M71" s="172" t="s">
        <v>6</v>
      </c>
      <c r="N71" s="1">
        <f>COUNTIF(AD2:AD21,1)</f>
        <v>3</v>
      </c>
      <c r="O71" s="76">
        <f>N71/COUNT(AD2:AD21)</f>
        <v>0.15</v>
      </c>
      <c r="P71" s="1">
        <f>COUNTIF(AD22:AD51,1)</f>
        <v>6</v>
      </c>
      <c r="Q71" s="71">
        <f>P71/COUNT(AD22:AD51)</f>
        <v>0.25</v>
      </c>
    </row>
    <row r="72" spans="6:17" x14ac:dyDescent="0.2">
      <c r="F72" s="49">
        <v>8</v>
      </c>
      <c r="G72" s="22" t="s">
        <v>25</v>
      </c>
      <c r="H72" s="1">
        <f>COUNTIF($H$2:$H$21,8)</f>
        <v>0</v>
      </c>
      <c r="I72" s="169">
        <f t="shared" si="8"/>
        <v>0</v>
      </c>
      <c r="J72" s="170">
        <f>COUNTIF($H$22:$H$51,8)</f>
        <v>1</v>
      </c>
      <c r="K72" s="171">
        <f t="shared" si="9"/>
        <v>3.3333333333333333E-2</v>
      </c>
      <c r="M72" s="172" t="s">
        <v>11</v>
      </c>
      <c r="N72" s="1">
        <f>COUNTIF(AI2:AI21,1)</f>
        <v>4</v>
      </c>
      <c r="O72" s="76">
        <f>N72/COUNT(AI2:AI21)</f>
        <v>0.26666666666666666</v>
      </c>
      <c r="P72" s="1">
        <f>COUNTIF(AI22:AI51,1)</f>
        <v>17</v>
      </c>
      <c r="Q72" s="71">
        <f>P72/COUNT(AI22:AI51)</f>
        <v>0.62962962962962965</v>
      </c>
    </row>
    <row r="73" spans="6:17" x14ac:dyDescent="0.2">
      <c r="F73" s="49">
        <v>9</v>
      </c>
      <c r="G73" s="22" t="s">
        <v>26</v>
      </c>
      <c r="H73" s="1">
        <f>COUNTIF($H$2:$H$21,9)</f>
        <v>0</v>
      </c>
      <c r="I73" s="169">
        <f t="shared" si="8"/>
        <v>0</v>
      </c>
      <c r="J73" s="170">
        <f>COUNTIF($H$22:$H$51,9)</f>
        <v>1</v>
      </c>
      <c r="K73" s="171">
        <f t="shared" si="9"/>
        <v>3.3333333333333333E-2</v>
      </c>
      <c r="M73" s="175" t="s">
        <v>10</v>
      </c>
      <c r="N73" s="3">
        <f>COUNTIF(AH2:AH21,1)</f>
        <v>6</v>
      </c>
      <c r="O73" s="174">
        <f>N73/COUNT(AH2:AH21)</f>
        <v>0.4</v>
      </c>
      <c r="P73" s="3">
        <f>COUNTIF(AH22:AH51,1)</f>
        <v>24</v>
      </c>
      <c r="Q73" s="119">
        <f>P73/COUNT(AH22:AH51)</f>
        <v>0.88888888888888884</v>
      </c>
    </row>
    <row r="74" spans="6:17" x14ac:dyDescent="0.2">
      <c r="F74" s="62" t="s">
        <v>28</v>
      </c>
      <c r="G74" s="84"/>
      <c r="H74" s="63">
        <f>SUM(H65:H73)</f>
        <v>20</v>
      </c>
      <c r="I74" s="88">
        <f>SUM(I65:I73)</f>
        <v>1.0000000000000002</v>
      </c>
      <c r="J74" s="62">
        <f>SUM(J65:J73)</f>
        <v>30</v>
      </c>
      <c r="K74" s="88">
        <f>SUM(K65:K73)</f>
        <v>0.99999999999999989</v>
      </c>
    </row>
  </sheetData>
  <pageMargins left="0.70078740157480324" right="0.70078740157480324" top="0.75196850393700787" bottom="0.75196850393700787" header="0.3" footer="0.3"/>
  <pageSetup paperSize="9" orientation="landscape" r:id="rId1"/>
  <ignoredErrors>
    <ignoredError sqref="B53 N57:Q73 C53:AI53 B54:AI5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Hanta vs. All Controls</vt:lpstr>
      <vt:lpstr>Hanta vs. Virus-infected Contr.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2023-12-11T08:31:38Z</cp:lastPrinted>
  <dcterms:created xsi:type="dcterms:W3CDTF">2015-06-05T18:19:34Z</dcterms:created>
  <dcterms:modified xsi:type="dcterms:W3CDTF">2024-04-30T07:50:00Z</dcterms:modified>
</cp:coreProperties>
</file>