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BD8D846-3E8F-4326-8483-880121F785DD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Priority" sheetId="3" r:id="rId1"/>
    <sheet name="Average" sheetId="7" r:id="rId2"/>
    <sheet name="Ratio" sheetId="8" r:id="rId3"/>
    <sheet name="FS Logic (2)" sheetId="5" r:id="rId4"/>
    <sheet name="FS Logic (3)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5" l="1"/>
  <c r="L39" i="5"/>
  <c r="L40" i="5"/>
  <c r="L41" i="5"/>
  <c r="L42" i="5"/>
  <c r="L43" i="5"/>
  <c r="L44" i="5"/>
  <c r="L45" i="5"/>
  <c r="L46" i="5"/>
  <c r="L47" i="5"/>
  <c r="L38" i="5"/>
  <c r="J39" i="5"/>
  <c r="J40" i="5"/>
  <c r="J41" i="5"/>
  <c r="J42" i="5"/>
  <c r="J43" i="5"/>
  <c r="J44" i="5"/>
  <c r="J45" i="5"/>
  <c r="J46" i="5"/>
  <c r="J47" i="5"/>
  <c r="J38" i="5"/>
  <c r="H48" i="5"/>
  <c r="I48" i="5"/>
  <c r="K27" i="5"/>
  <c r="K28" i="5"/>
  <c r="K29" i="5"/>
  <c r="K30" i="5"/>
  <c r="K31" i="5"/>
  <c r="K32" i="5"/>
  <c r="K33" i="5"/>
  <c r="K34" i="5"/>
  <c r="K35" i="5"/>
  <c r="K26" i="5"/>
  <c r="J29" i="5"/>
  <c r="J30" i="5"/>
  <c r="J31" i="5"/>
  <c r="J32" i="5"/>
  <c r="J33" i="5"/>
  <c r="J34" i="5"/>
  <c r="J35" i="5"/>
  <c r="J27" i="5"/>
  <c r="J28" i="5"/>
  <c r="J26" i="5"/>
  <c r="J36" i="5" s="1"/>
  <c r="H36" i="5"/>
  <c r="I36" i="5"/>
  <c r="J16" i="5"/>
  <c r="J17" i="5"/>
  <c r="J18" i="5"/>
  <c r="J19" i="5"/>
  <c r="J20" i="5"/>
  <c r="J21" i="5"/>
  <c r="J15" i="5"/>
  <c r="H24" i="5"/>
  <c r="J14" i="5" s="1"/>
  <c r="L21" i="7"/>
  <c r="J10" i="7"/>
  <c r="H21" i="7"/>
  <c r="H22" i="7"/>
  <c r="E29" i="7"/>
  <c r="E28" i="7"/>
  <c r="F25" i="7"/>
  <c r="F24" i="7"/>
  <c r="E24" i="7"/>
  <c r="F23" i="7"/>
  <c r="F22" i="7"/>
  <c r="F21" i="7"/>
  <c r="H12" i="7"/>
  <c r="I11" i="7"/>
  <c r="H11" i="7"/>
  <c r="W1" i="7"/>
  <c r="N6" i="7"/>
  <c r="T4" i="7"/>
  <c r="T5" i="7"/>
  <c r="S8" i="7"/>
  <c r="T3" i="7" s="1"/>
  <c r="Y1" i="7"/>
  <c r="AE7" i="7"/>
  <c r="AE6" i="7"/>
  <c r="AE4" i="7"/>
  <c r="AE5" i="7"/>
  <c r="AE3" i="7"/>
  <c r="AC12" i="7"/>
  <c r="W4" i="7"/>
  <c r="X4" i="7" s="1"/>
  <c r="W5" i="7"/>
  <c r="X5" i="7" s="1"/>
  <c r="W6" i="7"/>
  <c r="W13" i="7" s="1"/>
  <c r="W7" i="7"/>
  <c r="X7" i="7" s="1"/>
  <c r="W3" i="7"/>
  <c r="X3" i="7" s="1"/>
  <c r="N4" i="7"/>
  <c r="N5" i="7"/>
  <c r="N7" i="7"/>
  <c r="N3" i="7"/>
  <c r="I8" i="7"/>
  <c r="J8" i="7"/>
  <c r="K8" i="7"/>
  <c r="I8" i="8"/>
  <c r="J4" i="8" s="1"/>
  <c r="K4" i="8" s="1"/>
  <c r="J3" i="3"/>
  <c r="J8" i="3" s="1"/>
  <c r="K8" i="3"/>
  <c r="J48" i="5" l="1"/>
  <c r="K36" i="5"/>
  <c r="J24" i="5"/>
  <c r="N8" i="7"/>
  <c r="Q7" i="7"/>
  <c r="Q6" i="7"/>
  <c r="X6" i="7"/>
  <c r="AE12" i="7"/>
  <c r="N4" i="8"/>
  <c r="J5" i="8"/>
  <c r="J7" i="8"/>
  <c r="J6" i="8"/>
  <c r="J3" i="8"/>
  <c r="N3" i="8" s="1"/>
  <c r="J10" i="6"/>
  <c r="I10" i="6"/>
  <c r="K7" i="8" l="1"/>
  <c r="N7" i="8"/>
  <c r="K6" i="8"/>
  <c r="N6" i="8"/>
  <c r="K5" i="8"/>
  <c r="N5" i="8"/>
  <c r="J8" i="8"/>
  <c r="K3" i="8"/>
  <c r="I8" i="3"/>
  <c r="L7" i="3" s="1"/>
  <c r="N7" i="3" s="1"/>
  <c r="K8" i="8" l="1"/>
  <c r="L3" i="3"/>
  <c r="N3" i="3" s="1"/>
  <c r="L4" i="3"/>
  <c r="N4" i="3" s="1"/>
  <c r="L5" i="3"/>
  <c r="N5" i="3" s="1"/>
  <c r="L6" i="3"/>
  <c r="N6" i="3" s="1"/>
  <c r="I6" i="5"/>
  <c r="L8" i="3" l="1"/>
  <c r="L5" i="5"/>
  <c r="M5" i="5" s="1"/>
  <c r="L4" i="5"/>
  <c r="L3" i="5"/>
  <c r="N5" i="5" l="1"/>
  <c r="M3" i="5"/>
  <c r="N3" i="5"/>
  <c r="M4" i="5"/>
  <c r="N4" i="5"/>
  <c r="N8" i="3"/>
  <c r="N6" i="5" l="1"/>
  <c r="M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Narong Wichachat</author>
    <author>Admin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</rPr>
          <t>Narong Wichachat:</t>
        </r>
        <r>
          <rPr>
            <sz val="9"/>
            <color indexed="81"/>
            <rFont val="Tahoma"/>
          </rPr>
          <t xml:space="preserve">
ตาม Priority กรณีสินค้าขาดส่ง สาขาที่ priority ต่ำมีโอกาสไม่ได้รับสินค้าเลย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</rPr>
          <t>Narong Wichachat:</t>
        </r>
        <r>
          <rPr>
            <sz val="9"/>
            <color indexed="81"/>
            <rFont val="Tahoma"/>
          </rPr>
          <t xml:space="preserve">
ตาม priority โดยวนรอบหยอดทีละ 1 จนกว่าสินค้าจะหมด</t>
        </r>
      </text>
    </comment>
    <comment ref="L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ตามยอด Order โดยคำนวณจาก (Order Qty * Rec Qty) / 100</t>
        </r>
      </text>
    </comment>
    <comment ref="M2" authorId="0" shapeId="0" xr:uid="{00000000-0006-0000-0000-000004000000}">
      <text>
        <r>
          <rPr>
            <b/>
            <sz val="9"/>
            <color indexed="81"/>
            <rFont val="Tahoma"/>
          </rPr>
          <t>Narong Wichachat:</t>
        </r>
        <r>
          <rPr>
            <sz val="9"/>
            <color indexed="81"/>
            <rFont val="Tahoma"/>
          </rPr>
          <t xml:space="preserve">
group 1 100%
group 2   50%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Narong Wichachat</author>
  </authors>
  <commentList>
    <comment ref="J2" authorId="0" shapeId="0" xr:uid="{00000000-0006-0000-0100-000001000000}">
      <text>
        <r>
          <rPr>
            <b/>
            <sz val="9"/>
            <color indexed="81"/>
            <rFont val="Tahoma"/>
          </rPr>
          <t>Narong Wichachat:</t>
        </r>
        <r>
          <rPr>
            <sz val="9"/>
            <color indexed="81"/>
            <rFont val="Tahoma"/>
          </rPr>
          <t xml:space="preserve">
ตาม priority โดยวนรอบหยอดทีละ 1 จนกว่าสินค้าจะหมด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ตามยอด Order โดยคำนวณจาก (Order Qty * Rec Qty) / 100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ตามยอด Order โดยคำนวณจาก (Order Qty * Rec Qty) / SumOrder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Narong Wichachat</author>
  </authors>
  <commentList>
    <comment ref="J2" authorId="0" shapeId="0" xr:uid="{00000000-0006-0000-0400-000001000000}">
      <text>
        <r>
          <rPr>
            <b/>
            <sz val="9"/>
            <color indexed="81"/>
            <rFont val="Tahoma"/>
          </rPr>
          <t>Narong Wichachat:</t>
        </r>
        <r>
          <rPr>
            <sz val="9"/>
            <color indexed="81"/>
            <rFont val="Tahoma"/>
          </rPr>
          <t xml:space="preserve">
ตาม priority โดยวนรอบหยอดทีละ 1 จนกว่าสินค้าจะหมด</t>
        </r>
      </text>
    </comment>
  </commentList>
</comments>
</file>

<file path=xl/sharedStrings.xml><?xml version="1.0" encoding="utf-8"?>
<sst xmlns="http://schemas.openxmlformats.org/spreadsheetml/2006/main" count="190" uniqueCount="55">
  <si>
    <t>Article</t>
  </si>
  <si>
    <t>SKU/Pallet</t>
  </si>
  <si>
    <t>Store 1</t>
  </si>
  <si>
    <t>Store 2</t>
  </si>
  <si>
    <t>Order Qty</t>
  </si>
  <si>
    <t>Store 3</t>
  </si>
  <si>
    <t>Store 4</t>
  </si>
  <si>
    <t>Store 5</t>
  </si>
  <si>
    <t>Priority</t>
  </si>
  <si>
    <t>Specification</t>
  </si>
  <si>
    <t xml:space="preserve">If order qty = full pallet (or Qty in Rec. Pallet), system should suggest to "Approach" and put into store distribution pallet </t>
  </si>
  <si>
    <t>Store Code</t>
  </si>
  <si>
    <t>จำนวน Store</t>
  </si>
  <si>
    <t>Logic สำหรับการทำ Fair share</t>
  </si>
  <si>
    <t>Option1</t>
  </si>
  <si>
    <t>Option2</t>
  </si>
  <si>
    <t>Option3</t>
  </si>
  <si>
    <t>Option4</t>
  </si>
  <si>
    <t>PO Qty</t>
  </si>
  <si>
    <t>REC Qty</t>
  </si>
  <si>
    <t>จำนวน Statement</t>
  </si>
  <si>
    <t>ART001</t>
  </si>
  <si>
    <t>Ratio</t>
  </si>
  <si>
    <t>Average</t>
  </si>
  <si>
    <t>Group</t>
  </si>
  <si>
    <t>ROUND</t>
  </si>
  <si>
    <t>CEIL</t>
  </si>
  <si>
    <t>Option1 : Sort by Priority , Order Qty desc, Store Code</t>
  </si>
  <si>
    <t>Option2 : Sort by Order Qty desc, Priority, Store Code</t>
  </si>
  <si>
    <t>Option3 : Sort by Order Qty desc, Priority, Store Code</t>
  </si>
  <si>
    <t>Store 6</t>
  </si>
  <si>
    <t>Store 7</t>
  </si>
  <si>
    <t>PU/Pallet</t>
  </si>
  <si>
    <t>เรียง order เยอะก่อน</t>
  </si>
  <si>
    <t>เฉลี่ยเท่า ๆ กัน</t>
  </si>
  <si>
    <t>R1</t>
  </si>
  <si>
    <t>R2</t>
  </si>
  <si>
    <t>&lt;=</t>
  </si>
  <si>
    <t>&gt;</t>
  </si>
  <si>
    <t>avg</t>
  </si>
  <si>
    <t>&lt;= 50</t>
  </si>
  <si>
    <t>&gt; 50</t>
  </si>
  <si>
    <t>avg round 1 = 50</t>
  </si>
  <si>
    <t>store 3</t>
  </si>
  <si>
    <t>store 4</t>
  </si>
  <si>
    <t>store</t>
  </si>
  <si>
    <t>order qty</t>
  </si>
  <si>
    <t>store 2</t>
  </si>
  <si>
    <t>store 1</t>
  </si>
  <si>
    <t>avl &lt;= 50</t>
  </si>
  <si>
    <t>avl &gt; 50</t>
  </si>
  <si>
    <t>store 5</t>
  </si>
  <si>
    <t>HL-D1</t>
  </si>
  <si>
    <t>IO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</si>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</sst>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5" fillId="3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43" fontId="0" fillId="0" borderId="0" xfId="0" applyNumberFormat="1"/>
    <xf numFmtId="0" fontId="8" fillId="2" borderId="0" xfId="0" applyFont="1" applyFill="1"/>
    <xf numFmtId="164" fontId="0" fillId="0" borderId="0" xfId="1" applyNumberFormat="1" applyFont="1" applyAlignment="1">
      <alignment horizontal="right" vertical="center"/>
    </xf>
    <xf numFmtId="164" fontId="0" fillId="4" borderId="3" xfId="1" applyNumberFormat="1" applyFont="1" applyFill="1" applyBorder="1" applyAlignment="1">
      <alignment horizontal="right" vertical="center"/>
    </xf>
    <xf numFmtId="164" fontId="0" fillId="3" borderId="6" xfId="1" applyNumberFormat="1" applyFont="1" applyFill="1" applyBorder="1" applyAlignment="1">
      <alignment horizontal="right" vertical="center"/>
    </xf>
    <xf numFmtId="164" fontId="0" fillId="3" borderId="11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Alignment="1">
      <alignment horizontal="right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3" fontId="0" fillId="0" borderId="0" xfId="0" applyNumberFormat="1" applyFill="1"/>
    <xf numFmtId="43" fontId="0" fillId="0" borderId="0" xfId="1" applyNumberFormat="1" applyFont="1" applyAlignment="1">
      <alignment horizontal="right" vertical="center"/>
    </xf>
    <xf numFmtId="43" fontId="0" fillId="4" borderId="3" xfId="1" applyNumberFormat="1" applyFont="1" applyFill="1" applyBorder="1" applyAlignment="1">
      <alignment horizontal="right" vertical="center"/>
    </xf>
    <xf numFmtId="43" fontId="0" fillId="3" borderId="6" xfId="1" applyNumberFormat="1" applyFont="1" applyFill="1" applyBorder="1" applyAlignment="1">
      <alignment horizontal="right" vertical="center"/>
    </xf>
    <xf numFmtId="43" fontId="0" fillId="3" borderId="14" xfId="1" applyNumberFormat="1" applyFont="1" applyFill="1" applyBorder="1" applyAlignment="1">
      <alignment horizontal="right" vertical="center"/>
    </xf>
    <xf numFmtId="43" fontId="0" fillId="3" borderId="11" xfId="1" applyNumberFormat="1" applyFont="1" applyFill="1" applyBorder="1" applyAlignment="1">
      <alignment horizontal="right" vertical="center"/>
    </xf>
    <xf numFmtId="43" fontId="0" fillId="0" borderId="0" xfId="1" applyNumberFormat="1" applyFont="1" applyFill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Border="1"/>
    <xf numFmtId="0" fontId="8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138" zoomScaleNormal="138" workbookViewId="0">
      <selection activeCell="G20" sqref="G20"/>
    </sheetView>
  </sheetViews>
  <sheetFormatPr defaultRowHeight="15" x14ac:dyDescent="0.25"/>
  <cols>
    <col min="1" max="1" width="8.85546875" customWidth="1"/>
    <col min="2" max="2" width="8.28515625" customWidth="1"/>
    <col min="3" max="3" width="9" customWidth="1"/>
    <col min="4" max="4" width="11.42578125" customWidth="1"/>
    <col min="5" max="5" width="15.5703125" bestFit="1" customWidth="1"/>
    <col min="6" max="6" width="11.5703125" bestFit="1" customWidth="1"/>
    <col min="7" max="7" width="10.28515625" bestFit="1" customWidth="1"/>
    <col min="8" max="8" width="7.140625" bestFit="1" customWidth="1"/>
    <col min="9" max="9" width="9.42578125" bestFit="1" customWidth="1"/>
    <col min="10" max="10" width="8.5703125" style="3" customWidth="1"/>
    <col min="11" max="11" width="8.42578125" style="3" hidden="1" customWidth="1"/>
    <col min="12" max="12" width="8.5703125" style="31" hidden="1" customWidth="1"/>
    <col min="13" max="13" width="8.28515625" hidden="1" customWidth="1"/>
    <col min="14" max="14" width="9" hidden="1" customWidth="1"/>
  </cols>
  <sheetData>
    <row r="1" spans="1:14" ht="15.75" thickBot="1" x14ac:dyDescent="0.3">
      <c r="A1" s="4" t="s">
        <v>13</v>
      </c>
      <c r="B1" s="4"/>
      <c r="C1" s="4"/>
      <c r="D1" s="4"/>
      <c r="E1" s="4"/>
      <c r="J1" s="3" t="s">
        <v>8</v>
      </c>
      <c r="K1" s="3" t="s">
        <v>23</v>
      </c>
      <c r="L1" s="31" t="s">
        <v>22</v>
      </c>
      <c r="M1" s="3" t="s">
        <v>24</v>
      </c>
    </row>
    <row r="2" spans="1:14" ht="15.75" thickBot="1" x14ac:dyDescent="0.3">
      <c r="A2" s="11" t="s">
        <v>0</v>
      </c>
      <c r="B2" s="12" t="s">
        <v>18</v>
      </c>
      <c r="C2" s="12" t="s">
        <v>19</v>
      </c>
      <c r="D2" s="12" t="s">
        <v>32</v>
      </c>
      <c r="E2" s="12" t="s">
        <v>20</v>
      </c>
      <c r="F2" s="12" t="s">
        <v>12</v>
      </c>
      <c r="G2" s="12" t="s">
        <v>11</v>
      </c>
      <c r="H2" s="12" t="s">
        <v>8</v>
      </c>
      <c r="I2" s="12" t="s">
        <v>4</v>
      </c>
      <c r="J2" s="13" t="s">
        <v>14</v>
      </c>
      <c r="K2" s="13" t="s">
        <v>15</v>
      </c>
      <c r="L2" s="32" t="s">
        <v>16</v>
      </c>
      <c r="M2" s="14" t="s">
        <v>17</v>
      </c>
      <c r="N2" s="30" t="s">
        <v>25</v>
      </c>
    </row>
    <row r="3" spans="1:14" x14ac:dyDescent="0.25">
      <c r="A3" s="15" t="s">
        <v>21</v>
      </c>
      <c r="B3" s="16">
        <v>300</v>
      </c>
      <c r="C3" s="16">
        <v>250</v>
      </c>
      <c r="D3" s="16">
        <v>50</v>
      </c>
      <c r="E3" s="16">
        <v>5</v>
      </c>
      <c r="F3" s="16">
        <v>5</v>
      </c>
      <c r="G3" s="17" t="s">
        <v>3</v>
      </c>
      <c r="H3" s="16">
        <v>99</v>
      </c>
      <c r="I3" s="16">
        <v>60</v>
      </c>
      <c r="J3" s="18">
        <f>I3</f>
        <v>60</v>
      </c>
      <c r="K3" s="18">
        <v>60</v>
      </c>
      <c r="L3" s="33">
        <f>(I3*C3)/I8</f>
        <v>50</v>
      </c>
      <c r="M3" s="19">
        <v>35</v>
      </c>
      <c r="N3" s="29">
        <f>ROUND(L3,0)</f>
        <v>50</v>
      </c>
    </row>
    <row r="4" spans="1:14" x14ac:dyDescent="0.25">
      <c r="A4" s="20"/>
      <c r="B4" s="8"/>
      <c r="C4" s="8"/>
      <c r="D4" s="8"/>
      <c r="E4" s="8"/>
      <c r="F4" s="8"/>
      <c r="G4" s="9" t="s">
        <v>2</v>
      </c>
      <c r="H4" s="8">
        <v>88</v>
      </c>
      <c r="I4" s="8">
        <v>80</v>
      </c>
      <c r="J4" s="10">
        <v>80</v>
      </c>
      <c r="K4" s="10">
        <v>20</v>
      </c>
      <c r="L4" s="47">
        <f>(I4*C3)/I8</f>
        <v>66.666666666666671</v>
      </c>
      <c r="M4" s="21">
        <v>20</v>
      </c>
      <c r="N4" s="29">
        <f t="shared" ref="N4:N7" si="0">ROUND(L4,0)</f>
        <v>67</v>
      </c>
    </row>
    <row r="5" spans="1:14" x14ac:dyDescent="0.25">
      <c r="A5" s="20"/>
      <c r="B5" s="8"/>
      <c r="C5" s="8"/>
      <c r="D5" s="8"/>
      <c r="E5" s="8"/>
      <c r="F5" s="8"/>
      <c r="G5" s="9" t="s">
        <v>7</v>
      </c>
      <c r="H5" s="8">
        <v>77</v>
      </c>
      <c r="I5" s="8">
        <v>60</v>
      </c>
      <c r="J5" s="10">
        <v>60</v>
      </c>
      <c r="K5" s="10">
        <v>20</v>
      </c>
      <c r="L5" s="47">
        <f>(I5*C3)/I8</f>
        <v>50</v>
      </c>
      <c r="M5" s="21">
        <v>18</v>
      </c>
      <c r="N5" s="29">
        <f t="shared" si="0"/>
        <v>50</v>
      </c>
    </row>
    <row r="6" spans="1:14" x14ac:dyDescent="0.25">
      <c r="A6" s="20"/>
      <c r="B6" s="8"/>
      <c r="C6" s="8"/>
      <c r="D6" s="8"/>
      <c r="E6" s="8"/>
      <c r="F6" s="8"/>
      <c r="G6" s="9" t="s">
        <v>6</v>
      </c>
      <c r="H6" s="8">
        <v>66</v>
      </c>
      <c r="I6" s="8">
        <v>50</v>
      </c>
      <c r="J6" s="10">
        <v>50</v>
      </c>
      <c r="K6" s="10">
        <v>15</v>
      </c>
      <c r="L6" s="47">
        <f>(I6*C3)/I8</f>
        <v>41.666666666666664</v>
      </c>
      <c r="M6" s="21">
        <v>4</v>
      </c>
      <c r="N6" s="29">
        <f t="shared" si="0"/>
        <v>42</v>
      </c>
    </row>
    <row r="7" spans="1:14" ht="15.75" thickBot="1" x14ac:dyDescent="0.3">
      <c r="A7" s="22"/>
      <c r="B7" s="23"/>
      <c r="C7" s="23"/>
      <c r="D7" s="23"/>
      <c r="E7" s="23"/>
      <c r="F7" s="23"/>
      <c r="G7" s="24" t="s">
        <v>5</v>
      </c>
      <c r="H7" s="23">
        <v>55</v>
      </c>
      <c r="I7" s="23">
        <v>50</v>
      </c>
      <c r="J7" s="25">
        <v>0</v>
      </c>
      <c r="K7" s="25">
        <v>5</v>
      </c>
      <c r="L7" s="34">
        <f>(I7*C3)/I8</f>
        <v>41.666666666666664</v>
      </c>
      <c r="M7" s="26">
        <v>3</v>
      </c>
      <c r="N7" s="29">
        <f t="shared" si="0"/>
        <v>42</v>
      </c>
    </row>
    <row r="8" spans="1:14" s="5" customFormat="1" x14ac:dyDescent="0.25">
      <c r="A8" s="27" t="s">
        <v>27</v>
      </c>
      <c r="B8" s="28"/>
      <c r="C8" s="28"/>
      <c r="D8" s="28"/>
      <c r="E8" s="28"/>
      <c r="F8" s="6"/>
      <c r="G8" s="6"/>
      <c r="H8" s="6"/>
      <c r="I8" s="6">
        <f>SUM(I3:I7)</f>
        <v>300</v>
      </c>
      <c r="J8" s="7">
        <f>SUM(J3:J7)</f>
        <v>250</v>
      </c>
      <c r="K8" s="7">
        <f>SUM(K3:K7)</f>
        <v>120</v>
      </c>
      <c r="L8" s="35">
        <f>SUM(L3:L7)</f>
        <v>250</v>
      </c>
      <c r="M8" s="6"/>
      <c r="N8" s="5">
        <f>SUM(N3:N7)</f>
        <v>251</v>
      </c>
    </row>
    <row r="9" spans="1:14" s="5" customFormat="1" x14ac:dyDescent="0.25">
      <c r="A9"/>
      <c r="B9" s="6"/>
      <c r="C9" s="6"/>
      <c r="D9" s="6"/>
      <c r="E9" s="6"/>
      <c r="F9" s="6"/>
      <c r="G9" s="6"/>
      <c r="H9" s="6"/>
      <c r="I9" s="6"/>
      <c r="J9" s="7"/>
      <c r="K9" s="7"/>
      <c r="L9" s="35"/>
      <c r="M9" s="6"/>
    </row>
    <row r="10" spans="1:14" x14ac:dyDescent="0.25">
      <c r="A10" s="1" t="s">
        <v>9</v>
      </c>
      <c r="B10" s="1"/>
      <c r="M10" s="6"/>
    </row>
    <row r="11" spans="1:14" x14ac:dyDescent="0.25">
      <c r="A11" s="2">
        <v>1</v>
      </c>
      <c r="B11" t="s">
        <v>10</v>
      </c>
      <c r="M11" s="6"/>
    </row>
    <row r="12" spans="1:14" x14ac:dyDescent="0.25">
      <c r="M12" s="6"/>
    </row>
    <row r="13" spans="1:14" x14ac:dyDescent="0.25">
      <c r="M13" s="6"/>
    </row>
    <row r="14" spans="1:14" x14ac:dyDescent="0.25">
      <c r="M14" s="6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opLeftCell="A10" zoomScale="138" zoomScaleNormal="138" workbookViewId="0">
      <selection activeCell="M21" sqref="M21"/>
    </sheetView>
  </sheetViews>
  <sheetFormatPr defaultRowHeight="15" x14ac:dyDescent="0.25"/>
  <cols>
    <col min="1" max="1" width="8.85546875" customWidth="1"/>
    <col min="2" max="2" width="8.28515625" customWidth="1"/>
    <col min="3" max="3" width="19.140625" bestFit="1" customWidth="1"/>
    <col min="4" max="4" width="11.42578125" customWidth="1"/>
    <col min="5" max="5" width="16.7109375" bestFit="1" customWidth="1"/>
    <col min="6" max="6" width="12" bestFit="1" customWidth="1"/>
    <col min="7" max="7" width="10.28515625" bestFit="1" customWidth="1"/>
    <col min="8" max="8" width="8.42578125" bestFit="1" customWidth="1"/>
    <col min="9" max="9" width="9.42578125" bestFit="1" customWidth="1"/>
    <col min="10" max="10" width="8.42578125" style="3" customWidth="1"/>
    <col min="11" max="13" width="9.7109375" customWidth="1"/>
    <col min="14" max="14" width="4.140625" bestFit="1" customWidth="1"/>
    <col min="15" max="18" width="5.42578125" customWidth="1"/>
    <col min="19" max="19" width="8.42578125" bestFit="1" customWidth="1"/>
    <col min="20" max="21" width="5.42578125" customWidth="1"/>
    <col min="22" max="22" width="4.5703125" customWidth="1"/>
    <col min="23" max="23" width="6.5703125" style="55" customWidth="1"/>
    <col min="24" max="24" width="3.7109375" style="55" bestFit="1" customWidth="1"/>
    <col min="26" max="26" width="6.7109375" customWidth="1"/>
    <col min="27" max="27" width="6.42578125" customWidth="1"/>
    <col min="28" max="28" width="6.140625" customWidth="1"/>
    <col min="29" max="29" width="6.5703125" customWidth="1"/>
    <col min="30" max="30" width="7.140625" customWidth="1"/>
  </cols>
  <sheetData>
    <row r="1" spans="1:31" ht="15.75" thickBot="1" x14ac:dyDescent="0.3">
      <c r="A1" s="4" t="s">
        <v>13</v>
      </c>
      <c r="B1" s="4"/>
      <c r="C1" s="4"/>
      <c r="D1" s="4"/>
      <c r="E1" s="4"/>
      <c r="J1" s="3" t="s">
        <v>23</v>
      </c>
      <c r="W1" s="61">
        <f>ROUNDUP(B3/5,0)</f>
        <v>60</v>
      </c>
      <c r="X1" s="61"/>
      <c r="Y1">
        <f>B3/C3</f>
        <v>1.2</v>
      </c>
    </row>
    <row r="2" spans="1:31" ht="15.75" thickBot="1" x14ac:dyDescent="0.3">
      <c r="A2" s="11" t="s">
        <v>0</v>
      </c>
      <c r="B2" s="12" t="s">
        <v>18</v>
      </c>
      <c r="C2" s="12" t="s">
        <v>19</v>
      </c>
      <c r="D2" s="12" t="s">
        <v>32</v>
      </c>
      <c r="E2" s="12" t="s">
        <v>20</v>
      </c>
      <c r="F2" s="12" t="s">
        <v>12</v>
      </c>
      <c r="G2" s="12" t="s">
        <v>11</v>
      </c>
      <c r="H2" s="12" t="s">
        <v>8</v>
      </c>
      <c r="I2" s="12" t="s">
        <v>4</v>
      </c>
      <c r="J2" s="13" t="s">
        <v>15</v>
      </c>
      <c r="K2" s="52">
        <v>40</v>
      </c>
      <c r="L2" s="52"/>
      <c r="M2" s="52"/>
      <c r="W2" s="55" t="s">
        <v>35</v>
      </c>
      <c r="X2" s="55" t="s">
        <v>36</v>
      </c>
    </row>
    <row r="3" spans="1:31" ht="15.75" thickBot="1" x14ac:dyDescent="0.3">
      <c r="A3" s="15" t="s">
        <v>21</v>
      </c>
      <c r="B3" s="16">
        <v>300</v>
      </c>
      <c r="C3" s="16">
        <v>250</v>
      </c>
      <c r="D3" s="16">
        <v>50</v>
      </c>
      <c r="E3" s="16">
        <v>5</v>
      </c>
      <c r="F3" s="16">
        <v>5</v>
      </c>
      <c r="G3" s="17" t="s">
        <v>3</v>
      </c>
      <c r="H3" s="16">
        <v>99</v>
      </c>
      <c r="I3" s="16">
        <v>90</v>
      </c>
      <c r="J3" s="18">
        <v>50</v>
      </c>
      <c r="K3" s="50">
        <v>13</v>
      </c>
      <c r="L3" s="54"/>
      <c r="M3" s="54"/>
      <c r="N3" s="51">
        <f>J3+K3</f>
        <v>63</v>
      </c>
      <c r="O3" s="51"/>
      <c r="P3" s="51"/>
      <c r="S3" s="18">
        <v>50</v>
      </c>
      <c r="T3">
        <f>ROUNDUP(S8/3,0)</f>
        <v>64</v>
      </c>
      <c r="W3" s="55">
        <f>C3/F3</f>
        <v>50</v>
      </c>
      <c r="X3" s="55">
        <f>W3-I3</f>
        <v>-40</v>
      </c>
      <c r="AA3" s="16">
        <v>90</v>
      </c>
      <c r="AB3" s="56"/>
      <c r="AC3" s="57">
        <v>50</v>
      </c>
      <c r="AD3" s="16">
        <v>90</v>
      </c>
      <c r="AE3">
        <f>ROUNDUP(190/3,0)</f>
        <v>64</v>
      </c>
    </row>
    <row r="4" spans="1:31" ht="15.75" thickBot="1" x14ac:dyDescent="0.3">
      <c r="A4" s="20"/>
      <c r="B4" s="8"/>
      <c r="C4" s="16">
        <v>250</v>
      </c>
      <c r="D4" s="8"/>
      <c r="E4" s="8"/>
      <c r="F4" s="16">
        <v>5</v>
      </c>
      <c r="G4" s="9" t="s">
        <v>2</v>
      </c>
      <c r="H4" s="8">
        <v>88</v>
      </c>
      <c r="I4" s="8">
        <v>80</v>
      </c>
      <c r="J4" s="10">
        <v>50</v>
      </c>
      <c r="K4" s="50">
        <v>13</v>
      </c>
      <c r="L4" s="54"/>
      <c r="M4" s="54"/>
      <c r="N4" s="51">
        <f>J4+K4</f>
        <v>63</v>
      </c>
      <c r="O4" s="51"/>
      <c r="P4" s="51"/>
      <c r="S4" s="18">
        <v>50</v>
      </c>
      <c r="T4">
        <f>ROUNDUP(S12/3,0)</f>
        <v>0</v>
      </c>
      <c r="W4" s="55">
        <f t="shared" ref="W4:W7" si="0">C4/F4</f>
        <v>50</v>
      </c>
      <c r="X4" s="55">
        <f t="shared" ref="X4:X7" si="1">W4-I4</f>
        <v>-30</v>
      </c>
      <c r="AA4" s="8">
        <v>80</v>
      </c>
      <c r="AB4" s="56"/>
      <c r="AC4" s="57">
        <v>50</v>
      </c>
      <c r="AD4" s="8">
        <v>80</v>
      </c>
      <c r="AE4">
        <f t="shared" ref="AE4:AE5" si="2">ROUNDUP(190/3,0)</f>
        <v>64</v>
      </c>
    </row>
    <row r="5" spans="1:31" ht="15.75" thickBot="1" x14ac:dyDescent="0.3">
      <c r="A5" s="20"/>
      <c r="B5" s="8"/>
      <c r="C5" s="16">
        <v>250</v>
      </c>
      <c r="D5" s="8"/>
      <c r="E5" s="8"/>
      <c r="F5" s="16">
        <v>5</v>
      </c>
      <c r="G5" s="9" t="s">
        <v>7</v>
      </c>
      <c r="H5" s="8">
        <v>77</v>
      </c>
      <c r="I5" s="8">
        <v>70</v>
      </c>
      <c r="J5" s="10">
        <v>50</v>
      </c>
      <c r="K5" s="50">
        <v>13</v>
      </c>
      <c r="L5" s="54"/>
      <c r="M5" s="54"/>
      <c r="N5" s="51">
        <f>J5+K5</f>
        <v>63</v>
      </c>
      <c r="O5" s="51"/>
      <c r="P5" s="51" t="s">
        <v>38</v>
      </c>
      <c r="S5" s="18">
        <v>50</v>
      </c>
      <c r="T5">
        <f>ROUNDUP(S13/3,0)</f>
        <v>0</v>
      </c>
      <c r="W5" s="55">
        <f t="shared" si="0"/>
        <v>50</v>
      </c>
      <c r="X5" s="55">
        <f t="shared" si="1"/>
        <v>-20</v>
      </c>
      <c r="AA5" s="8">
        <v>70</v>
      </c>
      <c r="AB5" s="56"/>
      <c r="AC5" s="57">
        <v>50</v>
      </c>
      <c r="AD5" s="8">
        <v>70</v>
      </c>
      <c r="AE5">
        <f t="shared" si="2"/>
        <v>64</v>
      </c>
    </row>
    <row r="6" spans="1:31" ht="15.75" thickBot="1" x14ac:dyDescent="0.3">
      <c r="A6" s="20"/>
      <c r="B6" s="8"/>
      <c r="C6" s="16">
        <v>250</v>
      </c>
      <c r="D6" s="8"/>
      <c r="E6" s="8"/>
      <c r="F6" s="16">
        <v>5</v>
      </c>
      <c r="G6" s="9" t="s">
        <v>6</v>
      </c>
      <c r="H6" s="8">
        <v>66</v>
      </c>
      <c r="I6" s="8">
        <v>40</v>
      </c>
      <c r="J6" s="10">
        <v>40</v>
      </c>
      <c r="K6" s="54">
        <v>0</v>
      </c>
      <c r="L6" s="54"/>
      <c r="M6" s="54"/>
      <c r="N6" s="51">
        <f>J6+K6</f>
        <v>40</v>
      </c>
      <c r="O6" s="51"/>
      <c r="P6" s="51" t="s">
        <v>37</v>
      </c>
      <c r="Q6" s="51">
        <f>W6-N6</f>
        <v>10</v>
      </c>
      <c r="R6">
        <v>0</v>
      </c>
      <c r="S6" s="51">
        <v>10</v>
      </c>
      <c r="W6" s="55">
        <f t="shared" si="0"/>
        <v>50</v>
      </c>
      <c r="X6" s="55">
        <f t="shared" si="1"/>
        <v>10</v>
      </c>
      <c r="Z6" s="8">
        <v>40</v>
      </c>
      <c r="AA6" t="s">
        <v>37</v>
      </c>
      <c r="AB6" s="56">
        <v>50</v>
      </c>
      <c r="AC6" s="3">
        <v>10</v>
      </c>
      <c r="AE6">
        <f>Z6</f>
        <v>40</v>
      </c>
    </row>
    <row r="7" spans="1:31" ht="15.75" thickBot="1" x14ac:dyDescent="0.3">
      <c r="A7" s="22"/>
      <c r="B7" s="23"/>
      <c r="C7" s="16">
        <v>250</v>
      </c>
      <c r="D7" s="23"/>
      <c r="E7" s="23"/>
      <c r="F7" s="16">
        <v>5</v>
      </c>
      <c r="G7" s="24" t="s">
        <v>5</v>
      </c>
      <c r="H7" s="23">
        <v>55</v>
      </c>
      <c r="I7" s="23">
        <v>20</v>
      </c>
      <c r="J7" s="25">
        <v>20</v>
      </c>
      <c r="K7" s="54">
        <v>0</v>
      </c>
      <c r="L7" s="54"/>
      <c r="M7" s="54"/>
      <c r="N7" s="51">
        <f>J7+K7</f>
        <v>20</v>
      </c>
      <c r="O7" s="51"/>
      <c r="P7" s="51"/>
      <c r="Q7" s="51">
        <f>W7-N7</f>
        <v>30</v>
      </c>
      <c r="R7">
        <v>0</v>
      </c>
      <c r="S7" s="51">
        <v>30</v>
      </c>
      <c r="W7" s="55">
        <f t="shared" si="0"/>
        <v>50</v>
      </c>
      <c r="X7" s="55">
        <f t="shared" si="1"/>
        <v>30</v>
      </c>
      <c r="Z7" s="23">
        <v>20</v>
      </c>
      <c r="AA7" t="s">
        <v>37</v>
      </c>
      <c r="AB7" s="56">
        <v>50</v>
      </c>
      <c r="AC7" s="3">
        <v>30</v>
      </c>
      <c r="AE7">
        <f>Z7</f>
        <v>20</v>
      </c>
    </row>
    <row r="8" spans="1:31" s="5" customFormat="1" ht="15.75" thickBot="1" x14ac:dyDescent="0.3">
      <c r="A8" s="27" t="s">
        <v>28</v>
      </c>
      <c r="B8" s="28"/>
      <c r="C8" s="28"/>
      <c r="D8" s="28"/>
      <c r="E8" s="28"/>
      <c r="F8" s="6"/>
      <c r="G8" s="6"/>
      <c r="H8" s="6"/>
      <c r="I8" s="6">
        <f>SUM(I3:I7)</f>
        <v>300</v>
      </c>
      <c r="J8" s="7">
        <f>SUM(J3:J7)</f>
        <v>210</v>
      </c>
      <c r="K8" s="53">
        <f>SUM(K3:K7)</f>
        <v>39</v>
      </c>
      <c r="L8" s="53"/>
      <c r="M8" s="53"/>
      <c r="N8" s="58">
        <f>SUM(N3:N7)</f>
        <v>249</v>
      </c>
      <c r="S8" s="5">
        <f>SUM(S3:S7)</f>
        <v>190</v>
      </c>
      <c r="W8" s="53"/>
      <c r="X8" s="53"/>
      <c r="Z8" s="23"/>
    </row>
    <row r="9" spans="1:31" s="5" customFormat="1" x14ac:dyDescent="0.25">
      <c r="A9" s="27"/>
      <c r="B9" s="28"/>
      <c r="C9" s="28"/>
      <c r="D9" s="28"/>
      <c r="E9" s="28"/>
      <c r="F9" s="6"/>
      <c r="G9" s="6"/>
      <c r="H9" s="6"/>
      <c r="I9" s="6"/>
      <c r="J9" s="7"/>
      <c r="K9" s="53"/>
      <c r="L9" s="53"/>
      <c r="M9" s="53"/>
      <c r="N9" s="58"/>
      <c r="W9" s="53"/>
      <c r="X9" s="53"/>
      <c r="Z9" s="59"/>
    </row>
    <row r="10" spans="1:31" s="5" customFormat="1" x14ac:dyDescent="0.25">
      <c r="A10" s="27"/>
      <c r="B10" s="28"/>
      <c r="C10" s="28"/>
      <c r="D10" s="28"/>
      <c r="E10" s="28"/>
      <c r="F10" s="6"/>
      <c r="G10" s="6"/>
      <c r="H10" s="6" t="s">
        <v>40</v>
      </c>
      <c r="I10" s="6" t="s">
        <v>41</v>
      </c>
      <c r="J10" s="7">
        <f>ROUNDUP(C3/J8,0)</f>
        <v>2</v>
      </c>
      <c r="K10" s="53"/>
      <c r="L10" s="53"/>
      <c r="M10" s="53"/>
      <c r="N10" s="58"/>
      <c r="W10" s="53"/>
      <c r="X10" s="53"/>
      <c r="Z10" s="59"/>
    </row>
    <row r="11" spans="1:31" s="5" customFormat="1" x14ac:dyDescent="0.25">
      <c r="A11" s="27"/>
      <c r="B11" s="28"/>
      <c r="C11" s="28"/>
      <c r="D11" s="28"/>
      <c r="E11" s="28"/>
      <c r="F11" s="6"/>
      <c r="G11" s="6"/>
      <c r="H11" s="6">
        <f>SUM(I6:I7)</f>
        <v>60</v>
      </c>
      <c r="I11" s="6">
        <f>SUM(I3:I5)</f>
        <v>240</v>
      </c>
      <c r="J11" s="7"/>
      <c r="K11" s="53"/>
      <c r="L11" s="53"/>
      <c r="M11" s="53"/>
      <c r="N11" s="58"/>
      <c r="W11" s="53"/>
      <c r="X11" s="53"/>
      <c r="Z11" s="59"/>
    </row>
    <row r="12" spans="1:31" s="5" customFormat="1" x14ac:dyDescent="0.25">
      <c r="A12"/>
      <c r="B12" s="6"/>
      <c r="C12" s="6"/>
      <c r="D12" s="6"/>
      <c r="E12" s="6"/>
      <c r="F12" s="6"/>
      <c r="G12" s="6"/>
      <c r="H12" s="6" t="e">
        <f>I6:I7-100</f>
        <v>#VALUE!</v>
      </c>
      <c r="I12" s="6"/>
      <c r="J12" s="7"/>
      <c r="W12" s="53"/>
      <c r="X12" s="53"/>
      <c r="AC12" s="5">
        <f>SUM(AC3:AC8)</f>
        <v>190</v>
      </c>
      <c r="AE12" s="5">
        <f>SUM(AE3:AE8)</f>
        <v>252</v>
      </c>
    </row>
    <row r="13" spans="1:31" x14ac:dyDescent="0.25">
      <c r="A13" s="1" t="s">
        <v>9</v>
      </c>
      <c r="B13" s="1"/>
      <c r="W13" s="55">
        <f>W6*Y1-W6</f>
        <v>10</v>
      </c>
    </row>
    <row r="14" spans="1:31" x14ac:dyDescent="0.25">
      <c r="A14" s="2">
        <v>1</v>
      </c>
      <c r="B14" t="s">
        <v>10</v>
      </c>
    </row>
    <row r="15" spans="1:31" x14ac:dyDescent="0.25">
      <c r="AB15" s="55"/>
    </row>
    <row r="16" spans="1:31" x14ac:dyDescent="0.25">
      <c r="C16" t="s">
        <v>33</v>
      </c>
    </row>
    <row r="17" spans="1:24" x14ac:dyDescent="0.25">
      <c r="C17" t="s">
        <v>34</v>
      </c>
      <c r="M17">
        <v>600</v>
      </c>
    </row>
    <row r="18" spans="1:24" ht="15.75" thickBot="1" x14ac:dyDescent="0.3">
      <c r="K18">
        <v>100</v>
      </c>
    </row>
    <row r="19" spans="1:24" x14ac:dyDescent="0.25">
      <c r="B19" s="16">
        <v>250</v>
      </c>
      <c r="C19" t="s">
        <v>42</v>
      </c>
      <c r="L19">
        <v>10</v>
      </c>
    </row>
    <row r="20" spans="1:24" x14ac:dyDescent="0.25">
      <c r="C20" t="s">
        <v>45</v>
      </c>
      <c r="D20" t="s">
        <v>46</v>
      </c>
      <c r="E20" t="s">
        <v>39</v>
      </c>
      <c r="F20" t="s">
        <v>49</v>
      </c>
      <c r="G20" t="s">
        <v>50</v>
      </c>
      <c r="L20" s="59"/>
    </row>
    <row r="21" spans="1:24" x14ac:dyDescent="0.25">
      <c r="C21" t="s">
        <v>43</v>
      </c>
      <c r="D21">
        <v>40</v>
      </c>
      <c r="E21">
        <v>50</v>
      </c>
      <c r="F21">
        <f>E21-D21</f>
        <v>10</v>
      </c>
      <c r="H21">
        <f>(40*5)/250</f>
        <v>0.8</v>
      </c>
      <c r="J21"/>
      <c r="L21">
        <f>ROUNDUP(250/210,0)</f>
        <v>2</v>
      </c>
      <c r="Q21" s="55"/>
      <c r="R21" s="55"/>
      <c r="W21"/>
      <c r="X21"/>
    </row>
    <row r="22" spans="1:24" x14ac:dyDescent="0.25">
      <c r="B22" s="51"/>
      <c r="C22" t="s">
        <v>44</v>
      </c>
      <c r="D22">
        <v>20</v>
      </c>
      <c r="E22">
        <v>50</v>
      </c>
      <c r="F22">
        <f>E22-D22</f>
        <v>30</v>
      </c>
      <c r="G22" s="51"/>
      <c r="H22" s="51">
        <f>D3*H21</f>
        <v>40</v>
      </c>
      <c r="J22"/>
      <c r="Q22" s="55"/>
      <c r="R22" s="55"/>
      <c r="W22"/>
      <c r="X22"/>
    </row>
    <row r="23" spans="1:24" x14ac:dyDescent="0.25">
      <c r="B23" s="51"/>
      <c r="F23">
        <f>SUM(F21:F22)</f>
        <v>40</v>
      </c>
      <c r="G23" s="51"/>
      <c r="H23" s="51"/>
      <c r="J23"/>
      <c r="Q23" s="55"/>
      <c r="R23" s="55"/>
      <c r="W23"/>
      <c r="X23"/>
    </row>
    <row r="24" spans="1:24" x14ac:dyDescent="0.25">
      <c r="C24" t="s">
        <v>51</v>
      </c>
      <c r="D24" s="51">
        <v>60</v>
      </c>
      <c r="E24">
        <f t="shared" ref="E24" si="3">50+(40/3)</f>
        <v>63.333333333333336</v>
      </c>
      <c r="F24" s="51">
        <f>E24-D24</f>
        <v>3.3333333333333357</v>
      </c>
      <c r="H24" s="51"/>
      <c r="J24"/>
      <c r="Q24" s="55"/>
      <c r="R24" s="55"/>
      <c r="W24"/>
      <c r="X24"/>
    </row>
    <row r="25" spans="1:24" x14ac:dyDescent="0.25">
      <c r="F25">
        <f>SUM(F24)</f>
        <v>3.3333333333333357</v>
      </c>
      <c r="J25" s="60"/>
      <c r="K25" s="59"/>
      <c r="L25" s="59"/>
      <c r="M25" s="59"/>
      <c r="N25" s="51"/>
    </row>
    <row r="26" spans="1:24" x14ac:dyDescent="0.25">
      <c r="A26" s="51"/>
      <c r="J26" s="60"/>
      <c r="K26" s="51"/>
      <c r="L26" s="51"/>
      <c r="M26" s="51"/>
      <c r="N26" s="51"/>
    </row>
    <row r="27" spans="1:24" x14ac:dyDescent="0.25">
      <c r="A27" s="51"/>
      <c r="B27" s="51"/>
      <c r="C27" s="51"/>
      <c r="D27" s="59"/>
      <c r="E27" s="51"/>
      <c r="F27" s="51"/>
      <c r="G27" s="51"/>
      <c r="J27" s="60"/>
      <c r="K27" s="51"/>
      <c r="L27" s="51"/>
      <c r="M27" s="51"/>
      <c r="N27" s="51"/>
    </row>
    <row r="28" spans="1:24" x14ac:dyDescent="0.25">
      <c r="A28" s="51"/>
      <c r="B28" s="51"/>
      <c r="C28" t="s">
        <v>47</v>
      </c>
      <c r="D28">
        <v>90</v>
      </c>
      <c r="E28">
        <f>63.33+(3.33/2)</f>
        <v>64.995000000000005</v>
      </c>
      <c r="F28">
        <v>0</v>
      </c>
      <c r="G28" s="51"/>
      <c r="J28" s="60"/>
      <c r="K28" s="51"/>
      <c r="L28" s="51"/>
      <c r="M28" s="51"/>
      <c r="N28" s="51"/>
    </row>
    <row r="29" spans="1:24" x14ac:dyDescent="0.25">
      <c r="A29" s="51"/>
      <c r="B29" s="51"/>
      <c r="C29" t="s">
        <v>48</v>
      </c>
      <c r="D29">
        <v>80</v>
      </c>
      <c r="E29">
        <f>63.33+(3.33/2)</f>
        <v>64.995000000000005</v>
      </c>
      <c r="F29">
        <v>0</v>
      </c>
      <c r="G29" s="51"/>
      <c r="J29" s="60"/>
      <c r="K29" s="51"/>
      <c r="L29" s="51"/>
      <c r="M29" s="51"/>
      <c r="N29" s="51"/>
    </row>
    <row r="30" spans="1:24" x14ac:dyDescent="0.25">
      <c r="A30" s="51"/>
      <c r="B30" s="51"/>
      <c r="C30" s="51"/>
      <c r="D30" s="51"/>
      <c r="E30" s="51"/>
      <c r="F30" s="51"/>
      <c r="G30" s="51"/>
    </row>
    <row r="31" spans="1:24" x14ac:dyDescent="0.25">
      <c r="A31" s="51"/>
      <c r="B31" s="51"/>
      <c r="C31" s="51"/>
      <c r="D31" s="51"/>
      <c r="E31" s="51"/>
      <c r="F31" s="51"/>
      <c r="G31" s="51"/>
    </row>
    <row r="32" spans="1:24" x14ac:dyDescent="0.25">
      <c r="A32" s="51"/>
    </row>
    <row r="33" spans="1:1" x14ac:dyDescent="0.25">
      <c r="A33" s="51"/>
    </row>
    <row r="34" spans="1:1" x14ac:dyDescent="0.25">
      <c r="A34" s="51"/>
    </row>
  </sheetData>
  <mergeCells count="1">
    <mergeCell ref="W1:X1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zoomScale="138" zoomScaleNormal="138" workbookViewId="0">
      <selection activeCell="N3" sqref="N3"/>
    </sheetView>
  </sheetViews>
  <sheetFormatPr defaultRowHeight="15" x14ac:dyDescent="0.25"/>
  <cols>
    <col min="1" max="1" width="8.85546875" customWidth="1"/>
    <col min="2" max="2" width="8.28515625" customWidth="1"/>
    <col min="3" max="3" width="9" customWidth="1"/>
    <col min="4" max="4" width="11.42578125" customWidth="1"/>
    <col min="5" max="5" width="15.5703125" bestFit="1" customWidth="1"/>
    <col min="6" max="6" width="11.5703125" bestFit="1" customWidth="1"/>
    <col min="7" max="7" width="10.28515625" bestFit="1" customWidth="1"/>
    <col min="8" max="8" width="7.140625" bestFit="1" customWidth="1"/>
    <col min="9" max="9" width="9.42578125" bestFit="1" customWidth="1"/>
    <col min="10" max="10" width="8.5703125" style="31" customWidth="1"/>
    <col min="11" max="11" width="9" customWidth="1"/>
  </cols>
  <sheetData>
    <row r="1" spans="1:14" ht="15.75" thickBot="1" x14ac:dyDescent="0.3">
      <c r="A1" s="4" t="s">
        <v>13</v>
      </c>
      <c r="B1" s="4"/>
      <c r="C1" s="4"/>
      <c r="D1" s="4"/>
      <c r="E1" s="4"/>
      <c r="J1" s="31" t="s">
        <v>22</v>
      </c>
    </row>
    <row r="2" spans="1:14" ht="15.75" thickBot="1" x14ac:dyDescent="0.3">
      <c r="A2" s="11" t="s">
        <v>0</v>
      </c>
      <c r="B2" s="12" t="s">
        <v>18</v>
      </c>
      <c r="C2" s="12" t="s">
        <v>19</v>
      </c>
      <c r="D2" s="12" t="s">
        <v>32</v>
      </c>
      <c r="E2" s="12" t="s">
        <v>20</v>
      </c>
      <c r="F2" s="12" t="s">
        <v>12</v>
      </c>
      <c r="G2" s="12" t="s">
        <v>11</v>
      </c>
      <c r="H2" s="12" t="s">
        <v>8</v>
      </c>
      <c r="I2" s="12" t="s">
        <v>4</v>
      </c>
      <c r="J2" s="32" t="s">
        <v>16</v>
      </c>
      <c r="K2" s="30" t="s">
        <v>25</v>
      </c>
    </row>
    <row r="3" spans="1:14" x14ac:dyDescent="0.25">
      <c r="A3" s="15" t="s">
        <v>21</v>
      </c>
      <c r="B3" s="16">
        <v>300</v>
      </c>
      <c r="C3" s="16">
        <v>250</v>
      </c>
      <c r="D3" s="16">
        <v>50</v>
      </c>
      <c r="E3" s="16">
        <v>5</v>
      </c>
      <c r="F3" s="16">
        <v>5</v>
      </c>
      <c r="G3" s="17" t="s">
        <v>3</v>
      </c>
      <c r="H3" s="16">
        <v>99</v>
      </c>
      <c r="I3" s="16">
        <v>90</v>
      </c>
      <c r="J3" s="33">
        <f>(I3*C3)/I8</f>
        <v>75</v>
      </c>
      <c r="K3" s="29">
        <f>ROUND(J3,0)</f>
        <v>75</v>
      </c>
      <c r="N3">
        <f>(J3*100)/I3</f>
        <v>83.333333333333329</v>
      </c>
    </row>
    <row r="4" spans="1:14" x14ac:dyDescent="0.25">
      <c r="A4" s="20"/>
      <c r="B4" s="8"/>
      <c r="C4" s="8"/>
      <c r="D4" s="8"/>
      <c r="E4" s="8"/>
      <c r="F4" s="8"/>
      <c r="G4" s="9" t="s">
        <v>2</v>
      </c>
      <c r="H4" s="8">
        <v>88</v>
      </c>
      <c r="I4" s="8">
        <v>80</v>
      </c>
      <c r="J4" s="47">
        <f>(I4*C3)/I8</f>
        <v>66.666666666666671</v>
      </c>
      <c r="K4" s="29">
        <f t="shared" ref="K4:K7" si="0">ROUND(J4,0)</f>
        <v>67</v>
      </c>
      <c r="N4">
        <f>(J4*100)/I4</f>
        <v>83.333333333333343</v>
      </c>
    </row>
    <row r="5" spans="1:14" x14ac:dyDescent="0.25">
      <c r="A5" s="20"/>
      <c r="B5" s="8"/>
      <c r="C5" s="8"/>
      <c r="D5" s="8"/>
      <c r="E5" s="8"/>
      <c r="F5" s="8"/>
      <c r="G5" s="9" t="s">
        <v>7</v>
      </c>
      <c r="H5" s="8">
        <v>77</v>
      </c>
      <c r="I5" s="8">
        <v>60</v>
      </c>
      <c r="J5" s="47">
        <f>(I5*C3)/I8</f>
        <v>50</v>
      </c>
      <c r="K5" s="29">
        <f t="shared" si="0"/>
        <v>50</v>
      </c>
      <c r="N5">
        <f t="shared" ref="N5:N7" si="1">(J5*100)/I5</f>
        <v>83.333333333333329</v>
      </c>
    </row>
    <row r="6" spans="1:14" x14ac:dyDescent="0.25">
      <c r="A6" s="20"/>
      <c r="B6" s="8"/>
      <c r="C6" s="8"/>
      <c r="D6" s="8"/>
      <c r="E6" s="8"/>
      <c r="F6" s="8"/>
      <c r="G6" s="9" t="s">
        <v>6</v>
      </c>
      <c r="H6" s="8">
        <v>66</v>
      </c>
      <c r="I6" s="8">
        <v>40</v>
      </c>
      <c r="J6" s="47">
        <f>(I6*C3)/I8</f>
        <v>33.333333333333336</v>
      </c>
      <c r="K6" s="29">
        <f t="shared" si="0"/>
        <v>33</v>
      </c>
      <c r="N6">
        <f t="shared" si="1"/>
        <v>83.333333333333343</v>
      </c>
    </row>
    <row r="7" spans="1:14" ht="15.75" thickBot="1" x14ac:dyDescent="0.3">
      <c r="A7" s="22"/>
      <c r="B7" s="23"/>
      <c r="C7" s="23"/>
      <c r="D7" s="23"/>
      <c r="E7" s="23"/>
      <c r="F7" s="23"/>
      <c r="G7" s="24" t="s">
        <v>5</v>
      </c>
      <c r="H7" s="23">
        <v>55</v>
      </c>
      <c r="I7" s="23">
        <v>30</v>
      </c>
      <c r="J7" s="34">
        <f>(I7*C3)/I8</f>
        <v>25</v>
      </c>
      <c r="K7" s="29">
        <f t="shared" si="0"/>
        <v>25</v>
      </c>
      <c r="N7">
        <f t="shared" si="1"/>
        <v>83.333333333333329</v>
      </c>
    </row>
    <row r="8" spans="1:14" s="5" customFormat="1" x14ac:dyDescent="0.25">
      <c r="A8" s="27" t="s">
        <v>29</v>
      </c>
      <c r="B8" s="28"/>
      <c r="C8" s="28"/>
      <c r="D8" s="28"/>
      <c r="E8" s="28"/>
      <c r="F8" s="6"/>
      <c r="G8" s="6"/>
      <c r="H8" s="6"/>
      <c r="I8" s="6">
        <f>SUM(I3:I7)</f>
        <v>300</v>
      </c>
      <c r="J8" s="35">
        <f>SUM(J3:J7)</f>
        <v>250.00000000000003</v>
      </c>
      <c r="K8" s="5">
        <f>SUM(K3:K7)</f>
        <v>250</v>
      </c>
    </row>
    <row r="9" spans="1:14" s="5" customFormat="1" x14ac:dyDescent="0.25">
      <c r="A9"/>
      <c r="B9" s="6"/>
      <c r="C9" s="6"/>
      <c r="D9" s="6"/>
      <c r="E9" s="6"/>
      <c r="F9" s="6"/>
      <c r="G9" s="6"/>
      <c r="H9" s="6"/>
      <c r="I9" s="6"/>
      <c r="J9" s="35"/>
    </row>
    <row r="10" spans="1:14" x14ac:dyDescent="0.25">
      <c r="A10" s="1" t="s">
        <v>9</v>
      </c>
      <c r="B10" s="1"/>
    </row>
    <row r="11" spans="1:14" x14ac:dyDescent="0.25">
      <c r="A11" s="2">
        <v>1</v>
      </c>
      <c r="B11" t="s">
        <v>10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topLeftCell="A25" zoomScale="138" zoomScaleNormal="138" workbookViewId="0">
      <selection activeCell="Q38" sqref="Q38"/>
    </sheetView>
  </sheetViews>
  <sheetFormatPr defaultRowHeight="15" x14ac:dyDescent="0.25"/>
  <cols>
    <col min="1" max="1" width="8.85546875" customWidth="1"/>
    <col min="2" max="2" width="8.28515625" customWidth="1"/>
    <col min="3" max="3" width="9" customWidth="1"/>
    <col min="4" max="4" width="11.42578125" customWidth="1"/>
    <col min="5" max="5" width="15.5703125" bestFit="1" customWidth="1"/>
    <col min="6" max="6" width="11.5703125" bestFit="1" customWidth="1"/>
    <col min="7" max="7" width="10.28515625" bestFit="1" customWidth="1"/>
    <col min="8" max="8" width="7.140625" bestFit="1" customWidth="1"/>
    <col min="9" max="9" width="9.42578125" bestFit="1" customWidth="1"/>
    <col min="10" max="11" width="9.42578125" customWidth="1"/>
    <col min="12" max="12" width="8.5703125" style="41" customWidth="1"/>
  </cols>
  <sheetData>
    <row r="1" spans="1:14" ht="15.75" thickBot="1" x14ac:dyDescent="0.3">
      <c r="A1" s="4" t="s">
        <v>13</v>
      </c>
      <c r="B1" s="4"/>
      <c r="C1" s="4"/>
      <c r="D1" s="4"/>
      <c r="E1" s="4"/>
      <c r="L1" s="41" t="s">
        <v>22</v>
      </c>
    </row>
    <row r="2" spans="1:14" ht="15.75" thickBot="1" x14ac:dyDescent="0.3">
      <c r="A2" s="11" t="s">
        <v>0</v>
      </c>
      <c r="B2" s="12" t="s">
        <v>18</v>
      </c>
      <c r="C2" s="12" t="s">
        <v>19</v>
      </c>
      <c r="D2" s="12" t="s">
        <v>1</v>
      </c>
      <c r="E2" s="12" t="s">
        <v>20</v>
      </c>
      <c r="F2" s="12" t="s">
        <v>12</v>
      </c>
      <c r="G2" s="12" t="s">
        <v>11</v>
      </c>
      <c r="H2" s="12" t="s">
        <v>8</v>
      </c>
      <c r="I2" s="12" t="s">
        <v>4</v>
      </c>
      <c r="J2" s="12"/>
      <c r="K2" s="12"/>
      <c r="L2" s="42" t="s">
        <v>16</v>
      </c>
      <c r="M2" s="39" t="s">
        <v>25</v>
      </c>
      <c r="N2" s="39" t="s">
        <v>26</v>
      </c>
    </row>
    <row r="3" spans="1:14" x14ac:dyDescent="0.25">
      <c r="A3" s="15" t="s">
        <v>21</v>
      </c>
      <c r="B3" s="16">
        <v>10</v>
      </c>
      <c r="C3" s="16">
        <v>6</v>
      </c>
      <c r="D3" s="16"/>
      <c r="E3" s="16"/>
      <c r="F3" s="16"/>
      <c r="G3" s="17" t="s">
        <v>3</v>
      </c>
      <c r="H3" s="16">
        <v>9</v>
      </c>
      <c r="I3" s="16">
        <v>4</v>
      </c>
      <c r="J3" s="16"/>
      <c r="K3" s="16"/>
      <c r="L3" s="43">
        <f>(I3*C3)/I6</f>
        <v>2.4</v>
      </c>
      <c r="M3" s="29">
        <f>ROUND(L3,0)</f>
        <v>2</v>
      </c>
      <c r="N3">
        <f>_xlfn.CEILING.MATH(L3)</f>
        <v>3</v>
      </c>
    </row>
    <row r="4" spans="1:14" x14ac:dyDescent="0.25">
      <c r="A4" s="36"/>
      <c r="B4" s="37"/>
      <c r="C4" s="37"/>
      <c r="D4" s="37"/>
      <c r="E4" s="37"/>
      <c r="F4" s="37"/>
      <c r="G4" s="38" t="s">
        <v>5</v>
      </c>
      <c r="H4" s="37">
        <v>8</v>
      </c>
      <c r="I4" s="37">
        <v>4</v>
      </c>
      <c r="J4" s="37"/>
      <c r="K4" s="37"/>
      <c r="L4" s="44">
        <f>(I4*C3)/I6</f>
        <v>2.4</v>
      </c>
      <c r="M4" s="29">
        <f t="shared" ref="M4:M5" si="0">ROUND(L4,0)</f>
        <v>2</v>
      </c>
      <c r="N4">
        <f t="shared" ref="N4:N5" si="1">_xlfn.CEILING.MATH(L4)</f>
        <v>3</v>
      </c>
    </row>
    <row r="5" spans="1:14" ht="15.75" thickBot="1" x14ac:dyDescent="0.3">
      <c r="A5" s="22"/>
      <c r="B5" s="23"/>
      <c r="C5" s="23"/>
      <c r="D5" s="23"/>
      <c r="E5" s="23"/>
      <c r="F5" s="23"/>
      <c r="G5" s="24" t="s">
        <v>6</v>
      </c>
      <c r="H5" s="23">
        <v>7</v>
      </c>
      <c r="I5" s="23">
        <v>2</v>
      </c>
      <c r="J5" s="23"/>
      <c r="K5" s="23"/>
      <c r="L5" s="45">
        <f>(I5*C3)/I6</f>
        <v>1.2</v>
      </c>
      <c r="M5" s="29">
        <f t="shared" si="0"/>
        <v>1</v>
      </c>
      <c r="N5">
        <f t="shared" si="1"/>
        <v>2</v>
      </c>
    </row>
    <row r="6" spans="1:14" s="5" customFormat="1" x14ac:dyDescent="0.25">
      <c r="A6" s="27" t="s">
        <v>27</v>
      </c>
      <c r="B6" s="28"/>
      <c r="C6" s="28"/>
      <c r="D6" s="28"/>
      <c r="E6" s="28"/>
      <c r="F6" s="6"/>
      <c r="G6" s="6"/>
      <c r="H6" s="6"/>
      <c r="I6" s="6">
        <f>SUM(I3:I5)</f>
        <v>10</v>
      </c>
      <c r="J6" s="6"/>
      <c r="K6" s="6"/>
      <c r="L6" s="46"/>
      <c r="M6" s="40">
        <f>SUM(M3:M5)</f>
        <v>5</v>
      </c>
      <c r="N6" s="5">
        <f>SUM(N3:N5)</f>
        <v>8</v>
      </c>
    </row>
    <row r="7" spans="1:14" s="5" customFormat="1" x14ac:dyDescent="0.25">
      <c r="A7" s="27" t="s">
        <v>28</v>
      </c>
      <c r="B7" s="28"/>
      <c r="C7" s="28"/>
      <c r="D7" s="28"/>
      <c r="E7" s="28"/>
      <c r="F7" s="6"/>
      <c r="G7" s="6"/>
      <c r="H7" s="6"/>
      <c r="I7" s="6"/>
      <c r="J7" s="6"/>
      <c r="K7" s="6"/>
      <c r="L7" s="46"/>
      <c r="M7" s="40"/>
    </row>
    <row r="8" spans="1:14" s="5" customFormat="1" x14ac:dyDescent="0.25">
      <c r="A8" s="27" t="s">
        <v>29</v>
      </c>
      <c r="B8" s="28"/>
      <c r="C8" s="28"/>
      <c r="D8" s="28"/>
      <c r="E8" s="28"/>
      <c r="F8" s="6"/>
      <c r="G8" s="6"/>
      <c r="H8" s="6"/>
      <c r="I8" s="6"/>
      <c r="J8" s="6"/>
      <c r="K8" s="6"/>
      <c r="L8" s="46"/>
      <c r="M8" s="40"/>
    </row>
    <row r="9" spans="1:14" s="5" customFormat="1" x14ac:dyDescent="0.25">
      <c r="A9"/>
      <c r="B9" s="6"/>
      <c r="C9" s="6"/>
      <c r="D9" s="6"/>
      <c r="E9" s="6"/>
      <c r="F9" s="6"/>
      <c r="G9" s="6"/>
      <c r="H9" s="6"/>
      <c r="I9" s="6"/>
      <c r="J9" s="6"/>
      <c r="K9" s="6"/>
      <c r="L9" s="46"/>
    </row>
    <row r="10" spans="1:14" x14ac:dyDescent="0.25">
      <c r="A10" s="1" t="s">
        <v>9</v>
      </c>
      <c r="B10" s="1"/>
    </row>
    <row r="11" spans="1:14" x14ac:dyDescent="0.25">
      <c r="A11" s="2">
        <v>1</v>
      </c>
      <c r="B11" t="s">
        <v>10</v>
      </c>
    </row>
    <row r="13" spans="1:14" x14ac:dyDescent="0.25">
      <c r="J13">
        <v>30</v>
      </c>
    </row>
    <row r="14" spans="1:14" x14ac:dyDescent="0.25">
      <c r="A14">
        <v>11191</v>
      </c>
      <c r="B14">
        <v>48916418</v>
      </c>
      <c r="C14">
        <v>922386479</v>
      </c>
      <c r="D14" t="s">
        <v>52</v>
      </c>
      <c r="E14">
        <v>102503997</v>
      </c>
      <c r="F14">
        <v>0</v>
      </c>
      <c r="G14">
        <v>0</v>
      </c>
      <c r="H14">
        <v>8</v>
      </c>
      <c r="I14">
        <v>5</v>
      </c>
      <c r="J14">
        <f>H14*$J13/$H24</f>
        <v>4.2857142857142856</v>
      </c>
      <c r="L14" s="41">
        <v>0</v>
      </c>
      <c r="M14" t="s">
        <v>53</v>
      </c>
      <c r="N14">
        <v>88</v>
      </c>
    </row>
    <row r="15" spans="1:14" x14ac:dyDescent="0.25">
      <c r="A15">
        <v>11184</v>
      </c>
      <c r="B15">
        <v>48916417</v>
      </c>
      <c r="C15">
        <v>922386478</v>
      </c>
      <c r="D15" t="s">
        <v>52</v>
      </c>
      <c r="E15">
        <v>102503997</v>
      </c>
      <c r="F15">
        <v>0</v>
      </c>
      <c r="G15">
        <v>0</v>
      </c>
      <c r="H15">
        <v>8</v>
      </c>
      <c r="I15">
        <v>5</v>
      </c>
      <c r="J15">
        <f>H15*30/56</f>
        <v>4.2857142857142856</v>
      </c>
      <c r="L15" s="41">
        <v>0</v>
      </c>
      <c r="M15" t="s">
        <v>53</v>
      </c>
      <c r="N15">
        <v>81</v>
      </c>
    </row>
    <row r="16" spans="1:14" x14ac:dyDescent="0.25">
      <c r="A16">
        <v>11133</v>
      </c>
      <c r="B16">
        <v>48916416</v>
      </c>
      <c r="C16">
        <v>922386477</v>
      </c>
      <c r="D16" t="s">
        <v>52</v>
      </c>
      <c r="E16">
        <v>102503997</v>
      </c>
      <c r="F16">
        <v>0</v>
      </c>
      <c r="G16">
        <v>0</v>
      </c>
      <c r="H16">
        <v>8</v>
      </c>
      <c r="I16">
        <v>5</v>
      </c>
      <c r="J16">
        <f t="shared" ref="J16:J21" si="2">H16*30/56</f>
        <v>4.2857142857142856</v>
      </c>
      <c r="L16" s="41">
        <v>0</v>
      </c>
      <c r="M16" t="s">
        <v>53</v>
      </c>
      <c r="N16">
        <v>32</v>
      </c>
    </row>
    <row r="17" spans="1:14" x14ac:dyDescent="0.25">
      <c r="A17">
        <v>11127</v>
      </c>
      <c r="B17">
        <v>48916415</v>
      </c>
      <c r="C17">
        <v>922386476</v>
      </c>
      <c r="D17" t="s">
        <v>52</v>
      </c>
      <c r="E17">
        <v>102503997</v>
      </c>
      <c r="F17">
        <v>0</v>
      </c>
      <c r="G17">
        <v>0</v>
      </c>
      <c r="H17">
        <v>8</v>
      </c>
      <c r="I17">
        <v>5</v>
      </c>
      <c r="J17">
        <f t="shared" si="2"/>
        <v>4.2857142857142856</v>
      </c>
      <c r="L17" s="41">
        <v>0</v>
      </c>
      <c r="M17" t="s">
        <v>53</v>
      </c>
      <c r="N17">
        <v>26</v>
      </c>
    </row>
    <row r="18" spans="1:14" x14ac:dyDescent="0.25">
      <c r="A18">
        <v>11113</v>
      </c>
      <c r="B18">
        <v>48916413</v>
      </c>
      <c r="C18">
        <v>922386474</v>
      </c>
      <c r="D18" t="s">
        <v>52</v>
      </c>
      <c r="E18">
        <v>102503997</v>
      </c>
      <c r="F18">
        <v>0</v>
      </c>
      <c r="G18">
        <v>0</v>
      </c>
      <c r="H18">
        <v>8</v>
      </c>
      <c r="I18">
        <v>4</v>
      </c>
      <c r="J18">
        <f t="shared" si="2"/>
        <v>4.2857142857142856</v>
      </c>
      <c r="L18" s="41">
        <v>0</v>
      </c>
      <c r="M18" t="s">
        <v>53</v>
      </c>
      <c r="N18">
        <v>12</v>
      </c>
    </row>
    <row r="19" spans="1:14" x14ac:dyDescent="0.25">
      <c r="A19">
        <v>11110</v>
      </c>
      <c r="B19">
        <v>48916412</v>
      </c>
      <c r="C19">
        <v>922386473</v>
      </c>
      <c r="D19" t="s">
        <v>52</v>
      </c>
      <c r="E19">
        <v>102503997</v>
      </c>
      <c r="F19">
        <v>0</v>
      </c>
      <c r="G19">
        <v>0</v>
      </c>
      <c r="H19">
        <v>8</v>
      </c>
      <c r="I19">
        <v>4</v>
      </c>
      <c r="J19">
        <f t="shared" si="2"/>
        <v>4.2857142857142856</v>
      </c>
      <c r="L19" s="41">
        <v>0</v>
      </c>
      <c r="M19" t="s">
        <v>53</v>
      </c>
      <c r="N19">
        <v>9</v>
      </c>
    </row>
    <row r="20" spans="1:14" x14ac:dyDescent="0.25">
      <c r="A20">
        <v>11123</v>
      </c>
      <c r="B20">
        <v>48916414</v>
      </c>
      <c r="C20">
        <v>922386475</v>
      </c>
      <c r="D20" t="s">
        <v>52</v>
      </c>
      <c r="E20">
        <v>102503997</v>
      </c>
      <c r="F20">
        <v>0</v>
      </c>
      <c r="G20">
        <v>0</v>
      </c>
      <c r="H20">
        <v>3</v>
      </c>
      <c r="I20">
        <v>1</v>
      </c>
      <c r="J20">
        <f t="shared" si="2"/>
        <v>1.6071428571428572</v>
      </c>
      <c r="L20" s="41">
        <v>0</v>
      </c>
      <c r="M20" t="s">
        <v>53</v>
      </c>
      <c r="N20">
        <v>22</v>
      </c>
    </row>
    <row r="21" spans="1:14" x14ac:dyDescent="0.25">
      <c r="A21">
        <v>11109</v>
      </c>
      <c r="B21">
        <v>48916411</v>
      </c>
      <c r="C21">
        <v>922386472</v>
      </c>
      <c r="D21" t="s">
        <v>52</v>
      </c>
      <c r="E21">
        <v>102503997</v>
      </c>
      <c r="F21">
        <v>0</v>
      </c>
      <c r="G21">
        <v>0</v>
      </c>
      <c r="H21">
        <v>3</v>
      </c>
      <c r="I21">
        <v>1</v>
      </c>
      <c r="J21">
        <f t="shared" si="2"/>
        <v>1.6071428571428572</v>
      </c>
      <c r="L21" s="41">
        <v>0</v>
      </c>
      <c r="M21" t="s">
        <v>53</v>
      </c>
      <c r="N21">
        <v>8</v>
      </c>
    </row>
    <row r="22" spans="1:14" x14ac:dyDescent="0.25">
      <c r="A22">
        <v>11212</v>
      </c>
      <c r="B22">
        <v>48916420</v>
      </c>
      <c r="C22">
        <v>922386481</v>
      </c>
      <c r="D22" t="s">
        <v>52</v>
      </c>
      <c r="E22">
        <v>102503997</v>
      </c>
      <c r="F22">
        <v>0</v>
      </c>
      <c r="G22">
        <v>0</v>
      </c>
      <c r="H22">
        <v>1</v>
      </c>
      <c r="I22">
        <v>0</v>
      </c>
      <c r="J22">
        <v>1</v>
      </c>
      <c r="L22" s="41">
        <v>0</v>
      </c>
      <c r="M22" t="s">
        <v>53</v>
      </c>
      <c r="N22">
        <v>108</v>
      </c>
    </row>
    <row r="23" spans="1:14" x14ac:dyDescent="0.25">
      <c r="A23">
        <v>11195</v>
      </c>
      <c r="B23">
        <v>48916419</v>
      </c>
      <c r="C23">
        <v>922386480</v>
      </c>
      <c r="D23" t="s">
        <v>52</v>
      </c>
      <c r="E23">
        <v>102503997</v>
      </c>
      <c r="F23">
        <v>0</v>
      </c>
      <c r="G23">
        <v>0</v>
      </c>
      <c r="H23">
        <v>1</v>
      </c>
      <c r="I23">
        <v>0</v>
      </c>
      <c r="J23">
        <v>1</v>
      </c>
      <c r="L23" s="41">
        <v>0</v>
      </c>
      <c r="M23" t="s">
        <v>53</v>
      </c>
      <c r="N23">
        <v>92</v>
      </c>
    </row>
    <row r="24" spans="1:14" x14ac:dyDescent="0.25">
      <c r="H24">
        <f>SUM(H13:H23)</f>
        <v>56</v>
      </c>
      <c r="J24">
        <f>SUM(J14:J23)</f>
        <v>30.928571428571427</v>
      </c>
    </row>
    <row r="25" spans="1:14" x14ac:dyDescent="0.25">
      <c r="J25">
        <v>30</v>
      </c>
    </row>
    <row r="26" spans="1:14" x14ac:dyDescent="0.25">
      <c r="A26">
        <v>11191</v>
      </c>
      <c r="B26">
        <v>48916418</v>
      </c>
      <c r="C26">
        <v>922386479</v>
      </c>
      <c r="D26" t="s">
        <v>52</v>
      </c>
      <c r="E26">
        <v>102503997</v>
      </c>
      <c r="F26">
        <v>0</v>
      </c>
      <c r="G26">
        <v>0</v>
      </c>
      <c r="H26">
        <v>8</v>
      </c>
      <c r="I26">
        <v>5</v>
      </c>
      <c r="J26">
        <f>ROUND(H26*30/56,0)</f>
        <v>4</v>
      </c>
      <c r="K26">
        <f>H26*30/56</f>
        <v>4.2857142857142856</v>
      </c>
      <c r="L26" s="41" t="s">
        <v>53</v>
      </c>
      <c r="M26">
        <v>88</v>
      </c>
    </row>
    <row r="27" spans="1:14" x14ac:dyDescent="0.25">
      <c r="A27">
        <v>11184</v>
      </c>
      <c r="B27">
        <v>48916417</v>
      </c>
      <c r="C27">
        <v>922386478</v>
      </c>
      <c r="D27" t="s">
        <v>52</v>
      </c>
      <c r="E27">
        <v>102503997</v>
      </c>
      <c r="F27">
        <v>0</v>
      </c>
      <c r="G27">
        <v>0</v>
      </c>
      <c r="H27">
        <v>8</v>
      </c>
      <c r="I27">
        <v>5</v>
      </c>
      <c r="J27">
        <f t="shared" ref="J27:K35" si="3">ROUND(H27*30/56,0)</f>
        <v>4</v>
      </c>
      <c r="K27">
        <f t="shared" ref="K27:K35" si="4">H27*30/56</f>
        <v>4.2857142857142856</v>
      </c>
      <c r="L27" s="41" t="s">
        <v>53</v>
      </c>
      <c r="M27">
        <v>81</v>
      </c>
    </row>
    <row r="28" spans="1:14" x14ac:dyDescent="0.25">
      <c r="A28">
        <v>11133</v>
      </c>
      <c r="B28">
        <v>48916416</v>
      </c>
      <c r="C28">
        <v>922386477</v>
      </c>
      <c r="D28" t="s">
        <v>52</v>
      </c>
      <c r="E28">
        <v>102503997</v>
      </c>
      <c r="F28">
        <v>0</v>
      </c>
      <c r="G28">
        <v>0</v>
      </c>
      <c r="H28">
        <v>8</v>
      </c>
      <c r="I28">
        <v>4</v>
      </c>
      <c r="J28">
        <f t="shared" si="3"/>
        <v>4</v>
      </c>
      <c r="K28">
        <f t="shared" si="4"/>
        <v>4.2857142857142856</v>
      </c>
      <c r="L28" s="41" t="s">
        <v>53</v>
      </c>
      <c r="M28">
        <v>32</v>
      </c>
    </row>
    <row r="29" spans="1:14" x14ac:dyDescent="0.25">
      <c r="A29">
        <v>11127</v>
      </c>
      <c r="B29">
        <v>48916415</v>
      </c>
      <c r="C29">
        <v>922386476</v>
      </c>
      <c r="D29" t="s">
        <v>52</v>
      </c>
      <c r="E29">
        <v>102503997</v>
      </c>
      <c r="F29">
        <v>0</v>
      </c>
      <c r="G29">
        <v>0</v>
      </c>
      <c r="H29">
        <v>8</v>
      </c>
      <c r="I29">
        <v>4</v>
      </c>
      <c r="J29">
        <f t="shared" si="3"/>
        <v>4</v>
      </c>
      <c r="K29">
        <f t="shared" si="4"/>
        <v>4.2857142857142856</v>
      </c>
      <c r="L29" s="41" t="s">
        <v>53</v>
      </c>
      <c r="M29">
        <v>26</v>
      </c>
    </row>
    <row r="30" spans="1:14" x14ac:dyDescent="0.25">
      <c r="A30">
        <v>11113</v>
      </c>
      <c r="B30">
        <v>48916413</v>
      </c>
      <c r="C30">
        <v>922386474</v>
      </c>
      <c r="D30" t="s">
        <v>52</v>
      </c>
      <c r="E30">
        <v>102503997</v>
      </c>
      <c r="F30">
        <v>0</v>
      </c>
      <c r="G30">
        <v>0</v>
      </c>
      <c r="H30">
        <v>8</v>
      </c>
      <c r="I30">
        <v>4</v>
      </c>
      <c r="J30">
        <f t="shared" si="3"/>
        <v>4</v>
      </c>
      <c r="K30">
        <f t="shared" si="4"/>
        <v>4.2857142857142856</v>
      </c>
      <c r="L30" s="41" t="s">
        <v>53</v>
      </c>
      <c r="M30">
        <v>12</v>
      </c>
    </row>
    <row r="31" spans="1:14" x14ac:dyDescent="0.25">
      <c r="A31">
        <v>11110</v>
      </c>
      <c r="B31">
        <v>48916412</v>
      </c>
      <c r="C31">
        <v>922386473</v>
      </c>
      <c r="D31" t="s">
        <v>52</v>
      </c>
      <c r="E31">
        <v>102503997</v>
      </c>
      <c r="F31">
        <v>0</v>
      </c>
      <c r="G31">
        <v>0</v>
      </c>
      <c r="H31">
        <v>8</v>
      </c>
      <c r="I31">
        <v>4</v>
      </c>
      <c r="J31">
        <f t="shared" si="3"/>
        <v>4</v>
      </c>
      <c r="K31">
        <f t="shared" si="4"/>
        <v>4.2857142857142856</v>
      </c>
      <c r="L31" s="41" t="s">
        <v>53</v>
      </c>
      <c r="M31">
        <v>9</v>
      </c>
    </row>
    <row r="32" spans="1:14" x14ac:dyDescent="0.25">
      <c r="A32">
        <v>11123</v>
      </c>
      <c r="B32">
        <v>48916414</v>
      </c>
      <c r="C32">
        <v>922386475</v>
      </c>
      <c r="D32" t="s">
        <v>52</v>
      </c>
      <c r="E32">
        <v>102503997</v>
      </c>
      <c r="F32">
        <v>0</v>
      </c>
      <c r="G32">
        <v>0</v>
      </c>
      <c r="H32">
        <v>3</v>
      </c>
      <c r="I32">
        <v>1</v>
      </c>
      <c r="J32">
        <f t="shared" si="3"/>
        <v>2</v>
      </c>
      <c r="K32">
        <f t="shared" si="4"/>
        <v>1.6071428571428572</v>
      </c>
      <c r="L32" s="41" t="s">
        <v>53</v>
      </c>
      <c r="M32">
        <v>22</v>
      </c>
    </row>
    <row r="33" spans="1:14" x14ac:dyDescent="0.25">
      <c r="A33">
        <v>11109</v>
      </c>
      <c r="B33">
        <v>48916411</v>
      </c>
      <c r="C33">
        <v>922386472</v>
      </c>
      <c r="D33" t="s">
        <v>52</v>
      </c>
      <c r="E33">
        <v>102503997</v>
      </c>
      <c r="F33">
        <v>0</v>
      </c>
      <c r="G33">
        <v>0</v>
      </c>
      <c r="H33">
        <v>3</v>
      </c>
      <c r="I33">
        <v>1</v>
      </c>
      <c r="J33">
        <f t="shared" si="3"/>
        <v>2</v>
      </c>
      <c r="K33">
        <f t="shared" si="4"/>
        <v>1.6071428571428572</v>
      </c>
      <c r="L33" s="41" t="s">
        <v>53</v>
      </c>
      <c r="M33">
        <v>8</v>
      </c>
    </row>
    <row r="34" spans="1:14" x14ac:dyDescent="0.25">
      <c r="A34">
        <v>11212</v>
      </c>
      <c r="B34">
        <v>48916420</v>
      </c>
      <c r="C34">
        <v>922386481</v>
      </c>
      <c r="D34" t="s">
        <v>52</v>
      </c>
      <c r="E34">
        <v>102503997</v>
      </c>
      <c r="F34">
        <v>0</v>
      </c>
      <c r="G34">
        <v>0</v>
      </c>
      <c r="H34">
        <v>1</v>
      </c>
      <c r="I34">
        <v>1</v>
      </c>
      <c r="J34">
        <f t="shared" si="3"/>
        <v>1</v>
      </c>
      <c r="K34">
        <f t="shared" si="4"/>
        <v>0.5357142857142857</v>
      </c>
      <c r="L34" s="41" t="s">
        <v>54</v>
      </c>
      <c r="M34">
        <v>108</v>
      </c>
    </row>
    <row r="35" spans="1:14" x14ac:dyDescent="0.25">
      <c r="A35">
        <v>11195</v>
      </c>
      <c r="B35">
        <v>48916419</v>
      </c>
      <c r="C35">
        <v>922386480</v>
      </c>
      <c r="D35" t="s">
        <v>52</v>
      </c>
      <c r="E35">
        <v>102503997</v>
      </c>
      <c r="F35">
        <v>0</v>
      </c>
      <c r="G35">
        <v>0</v>
      </c>
      <c r="H35">
        <v>1</v>
      </c>
      <c r="I35">
        <v>1</v>
      </c>
      <c r="J35">
        <f t="shared" si="3"/>
        <v>1</v>
      </c>
      <c r="K35">
        <f t="shared" si="4"/>
        <v>0.5357142857142857</v>
      </c>
      <c r="L35" s="41" t="s">
        <v>54</v>
      </c>
      <c r="M35">
        <v>92</v>
      </c>
    </row>
    <row r="36" spans="1:14" x14ac:dyDescent="0.25">
      <c r="H36">
        <f>SUM(H26:H35)</f>
        <v>56</v>
      </c>
      <c r="I36">
        <f>SUM(I26:I35)</f>
        <v>30</v>
      </c>
      <c r="J36">
        <f>SUM(J26:J35)</f>
        <v>30</v>
      </c>
      <c r="K36">
        <f>SUM(K26:K35)</f>
        <v>29.999999999999996</v>
      </c>
    </row>
    <row r="37" spans="1:14" x14ac:dyDescent="0.25">
      <c r="K37">
        <v>4</v>
      </c>
    </row>
    <row r="38" spans="1:14" x14ac:dyDescent="0.25">
      <c r="A38">
        <v>11191</v>
      </c>
      <c r="B38">
        <v>48916418</v>
      </c>
      <c r="C38">
        <v>922386479</v>
      </c>
      <c r="D38" t="s">
        <v>52</v>
      </c>
      <c r="E38">
        <v>102503997</v>
      </c>
      <c r="F38">
        <v>0</v>
      </c>
      <c r="G38">
        <v>0</v>
      </c>
      <c r="H38">
        <v>8</v>
      </c>
      <c r="I38">
        <v>5</v>
      </c>
      <c r="J38">
        <f>ROUNDDOWN(H26*30/56,0)</f>
        <v>4</v>
      </c>
      <c r="K38">
        <v>1</v>
      </c>
      <c r="L38" s="41">
        <f>J38+K38</f>
        <v>5</v>
      </c>
      <c r="N38" s="41">
        <v>88</v>
      </c>
    </row>
    <row r="39" spans="1:14" x14ac:dyDescent="0.25">
      <c r="A39">
        <v>11184</v>
      </c>
      <c r="B39">
        <v>48916417</v>
      </c>
      <c r="C39">
        <v>922386478</v>
      </c>
      <c r="D39" t="s">
        <v>52</v>
      </c>
      <c r="E39">
        <v>102503997</v>
      </c>
      <c r="F39">
        <v>0</v>
      </c>
      <c r="G39">
        <v>0</v>
      </c>
      <c r="H39">
        <v>8</v>
      </c>
      <c r="I39">
        <v>5</v>
      </c>
      <c r="J39">
        <f t="shared" ref="J39:J47" si="5">ROUNDDOWN(H27*30/56,0)</f>
        <v>4</v>
      </c>
      <c r="K39">
        <v>1</v>
      </c>
      <c r="L39" s="41">
        <f t="shared" ref="L39:L47" si="6">J39+K39</f>
        <v>5</v>
      </c>
      <c r="N39" s="41">
        <v>81</v>
      </c>
    </row>
    <row r="40" spans="1:14" x14ac:dyDescent="0.25">
      <c r="A40">
        <v>11133</v>
      </c>
      <c r="B40">
        <v>48916416</v>
      </c>
      <c r="C40">
        <v>922386477</v>
      </c>
      <c r="D40" t="s">
        <v>52</v>
      </c>
      <c r="E40">
        <v>102503997</v>
      </c>
      <c r="F40">
        <v>0</v>
      </c>
      <c r="G40">
        <v>0</v>
      </c>
      <c r="H40">
        <v>8</v>
      </c>
      <c r="I40">
        <v>5</v>
      </c>
      <c r="J40">
        <f t="shared" si="5"/>
        <v>4</v>
      </c>
      <c r="K40">
        <v>1</v>
      </c>
      <c r="L40" s="41">
        <f t="shared" si="6"/>
        <v>5</v>
      </c>
      <c r="N40" s="41">
        <v>32</v>
      </c>
    </row>
    <row r="41" spans="1:14" x14ac:dyDescent="0.25">
      <c r="A41">
        <v>11127</v>
      </c>
      <c r="B41">
        <v>48916415</v>
      </c>
      <c r="C41">
        <v>922386476</v>
      </c>
      <c r="D41" t="s">
        <v>52</v>
      </c>
      <c r="E41">
        <v>102503997</v>
      </c>
      <c r="F41">
        <v>0</v>
      </c>
      <c r="G41">
        <v>0</v>
      </c>
      <c r="H41">
        <v>8</v>
      </c>
      <c r="I41">
        <v>5</v>
      </c>
      <c r="J41">
        <f t="shared" si="5"/>
        <v>4</v>
      </c>
      <c r="K41">
        <v>1</v>
      </c>
      <c r="L41" s="41">
        <f t="shared" si="6"/>
        <v>5</v>
      </c>
      <c r="N41" s="41">
        <v>26</v>
      </c>
    </row>
    <row r="42" spans="1:14" x14ac:dyDescent="0.25">
      <c r="A42">
        <v>11113</v>
      </c>
      <c r="B42">
        <v>48916413</v>
      </c>
      <c r="C42">
        <v>922386474</v>
      </c>
      <c r="D42" t="s">
        <v>52</v>
      </c>
      <c r="E42">
        <v>102503997</v>
      </c>
      <c r="F42">
        <v>0</v>
      </c>
      <c r="G42">
        <v>0</v>
      </c>
      <c r="H42">
        <v>8</v>
      </c>
      <c r="I42">
        <v>4</v>
      </c>
      <c r="J42">
        <f t="shared" si="5"/>
        <v>4</v>
      </c>
      <c r="L42" s="41">
        <f t="shared" si="6"/>
        <v>4</v>
      </c>
      <c r="N42" s="41">
        <v>12</v>
      </c>
    </row>
    <row r="43" spans="1:14" x14ac:dyDescent="0.25">
      <c r="A43">
        <v>11110</v>
      </c>
      <c r="B43">
        <v>48916412</v>
      </c>
      <c r="C43">
        <v>922386473</v>
      </c>
      <c r="D43" t="s">
        <v>52</v>
      </c>
      <c r="E43">
        <v>102503997</v>
      </c>
      <c r="F43">
        <v>0</v>
      </c>
      <c r="G43">
        <v>0</v>
      </c>
      <c r="H43">
        <v>8</v>
      </c>
      <c r="I43">
        <v>4</v>
      </c>
      <c r="J43">
        <f t="shared" si="5"/>
        <v>4</v>
      </c>
      <c r="L43" s="41">
        <f t="shared" si="6"/>
        <v>4</v>
      </c>
      <c r="N43" s="41">
        <v>9</v>
      </c>
    </row>
    <row r="44" spans="1:14" x14ac:dyDescent="0.25">
      <c r="A44">
        <v>11123</v>
      </c>
      <c r="B44">
        <v>48916414</v>
      </c>
      <c r="C44">
        <v>922386475</v>
      </c>
      <c r="D44" t="s">
        <v>52</v>
      </c>
      <c r="E44">
        <v>102503997</v>
      </c>
      <c r="F44">
        <v>0</v>
      </c>
      <c r="G44">
        <v>0</v>
      </c>
      <c r="H44">
        <v>3</v>
      </c>
      <c r="I44">
        <v>1</v>
      </c>
      <c r="J44">
        <f t="shared" si="5"/>
        <v>1</v>
      </c>
      <c r="L44" s="41">
        <f t="shared" si="6"/>
        <v>1</v>
      </c>
      <c r="N44" s="41">
        <v>22</v>
      </c>
    </row>
    <row r="45" spans="1:14" x14ac:dyDescent="0.25">
      <c r="A45">
        <v>11109</v>
      </c>
      <c r="B45">
        <v>48916411</v>
      </c>
      <c r="C45">
        <v>922386472</v>
      </c>
      <c r="D45" t="s">
        <v>52</v>
      </c>
      <c r="E45">
        <v>102503997</v>
      </c>
      <c r="F45">
        <v>0</v>
      </c>
      <c r="G45">
        <v>0</v>
      </c>
      <c r="H45">
        <v>3</v>
      </c>
      <c r="I45">
        <v>1</v>
      </c>
      <c r="J45">
        <f t="shared" si="5"/>
        <v>1</v>
      </c>
      <c r="L45" s="41">
        <f t="shared" si="6"/>
        <v>1</v>
      </c>
      <c r="N45" s="41">
        <v>8</v>
      </c>
    </row>
    <row r="46" spans="1:14" x14ac:dyDescent="0.25">
      <c r="A46">
        <v>11212</v>
      </c>
      <c r="B46">
        <v>48916420</v>
      </c>
      <c r="C46">
        <v>922386481</v>
      </c>
      <c r="D46" t="s">
        <v>52</v>
      </c>
      <c r="E46">
        <v>102503997</v>
      </c>
      <c r="F46">
        <v>0</v>
      </c>
      <c r="G46">
        <v>0</v>
      </c>
      <c r="H46">
        <v>1</v>
      </c>
      <c r="I46">
        <v>0</v>
      </c>
      <c r="J46">
        <f t="shared" si="5"/>
        <v>0</v>
      </c>
      <c r="L46" s="41">
        <f t="shared" si="6"/>
        <v>0</v>
      </c>
      <c r="N46" s="41">
        <v>108</v>
      </c>
    </row>
    <row r="47" spans="1:14" x14ac:dyDescent="0.25">
      <c r="A47">
        <v>11195</v>
      </c>
      <c r="B47">
        <v>48916419</v>
      </c>
      <c r="C47">
        <v>922386480</v>
      </c>
      <c r="D47" t="s">
        <v>52</v>
      </c>
      <c r="E47">
        <v>102503997</v>
      </c>
      <c r="F47">
        <v>0</v>
      </c>
      <c r="G47">
        <v>0</v>
      </c>
      <c r="H47">
        <v>1</v>
      </c>
      <c r="I47">
        <v>0</v>
      </c>
      <c r="J47">
        <f t="shared" si="5"/>
        <v>0</v>
      </c>
      <c r="L47" s="41">
        <f t="shared" si="6"/>
        <v>0</v>
      </c>
      <c r="N47" s="41">
        <v>92</v>
      </c>
    </row>
    <row r="48" spans="1:14" x14ac:dyDescent="0.25">
      <c r="H48">
        <f>SUM(H38:H47)</f>
        <v>56</v>
      </c>
      <c r="I48">
        <f>SUM(I38:I47)</f>
        <v>30</v>
      </c>
      <c r="J48">
        <f>SUM(J38:J47)</f>
        <v>26</v>
      </c>
      <c r="L48" s="41">
        <f>SUM(L38:L47)</f>
        <v>30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zoomScale="138" zoomScaleNormal="138" workbookViewId="0">
      <selection activeCell="F3" sqref="F3"/>
    </sheetView>
  </sheetViews>
  <sheetFormatPr defaultRowHeight="15" x14ac:dyDescent="0.25"/>
  <cols>
    <col min="1" max="1" width="8.85546875" customWidth="1"/>
    <col min="2" max="2" width="8.28515625" customWidth="1"/>
    <col min="3" max="3" width="9" customWidth="1"/>
    <col min="4" max="4" width="11.42578125" customWidth="1"/>
    <col min="5" max="5" width="15.5703125" bestFit="1" customWidth="1"/>
    <col min="6" max="6" width="11.5703125" bestFit="1" customWidth="1"/>
    <col min="7" max="7" width="10.28515625" bestFit="1" customWidth="1"/>
    <col min="8" max="8" width="7.140625" bestFit="1" customWidth="1"/>
    <col min="9" max="9" width="9.42578125" bestFit="1" customWidth="1"/>
    <col min="10" max="10" width="8.42578125" style="3" customWidth="1"/>
  </cols>
  <sheetData>
    <row r="1" spans="1:10" ht="15.75" thickBot="1" x14ac:dyDescent="0.3">
      <c r="A1" s="4" t="s">
        <v>13</v>
      </c>
      <c r="B1" s="4"/>
      <c r="C1" s="4"/>
      <c r="D1" s="4"/>
      <c r="E1" s="4"/>
      <c r="J1" s="3" t="s">
        <v>23</v>
      </c>
    </row>
    <row r="2" spans="1:10" ht="15.75" thickBot="1" x14ac:dyDescent="0.3">
      <c r="A2" s="11" t="s">
        <v>0</v>
      </c>
      <c r="B2" s="12" t="s">
        <v>18</v>
      </c>
      <c r="C2" s="12" t="s">
        <v>19</v>
      </c>
      <c r="D2" s="12" t="s">
        <v>1</v>
      </c>
      <c r="E2" s="12" t="s">
        <v>20</v>
      </c>
      <c r="F2" s="12" t="s">
        <v>12</v>
      </c>
      <c r="G2" s="12" t="s">
        <v>11</v>
      </c>
      <c r="H2" s="12" t="s">
        <v>8</v>
      </c>
      <c r="I2" s="12" t="s">
        <v>4</v>
      </c>
      <c r="J2" s="13" t="s">
        <v>15</v>
      </c>
    </row>
    <row r="3" spans="1:10" x14ac:dyDescent="0.25">
      <c r="A3" s="15" t="s">
        <v>21</v>
      </c>
      <c r="B3" s="16">
        <v>301</v>
      </c>
      <c r="C3" s="16">
        <v>280</v>
      </c>
      <c r="D3" s="16">
        <v>7</v>
      </c>
      <c r="E3" s="16">
        <v>7</v>
      </c>
      <c r="F3" s="16">
        <v>7</v>
      </c>
      <c r="G3" s="17" t="s">
        <v>2</v>
      </c>
      <c r="H3" s="16">
        <v>9</v>
      </c>
      <c r="I3" s="16">
        <v>99</v>
      </c>
      <c r="J3" s="18"/>
    </row>
    <row r="4" spans="1:10" x14ac:dyDescent="0.25">
      <c r="A4" s="20"/>
      <c r="B4" s="8"/>
      <c r="C4" s="8"/>
      <c r="D4" s="8"/>
      <c r="E4" s="8"/>
      <c r="F4" s="8"/>
      <c r="G4" s="9" t="s">
        <v>3</v>
      </c>
      <c r="H4" s="8">
        <v>9</v>
      </c>
      <c r="I4" s="8">
        <v>63</v>
      </c>
      <c r="J4" s="10"/>
    </row>
    <row r="5" spans="1:10" x14ac:dyDescent="0.25">
      <c r="A5" s="20"/>
      <c r="B5" s="8"/>
      <c r="C5" s="8"/>
      <c r="D5" s="8"/>
      <c r="E5" s="8"/>
      <c r="F5" s="8"/>
      <c r="G5" s="9" t="s">
        <v>5</v>
      </c>
      <c r="H5" s="8">
        <v>9</v>
      </c>
      <c r="I5" s="8">
        <v>43</v>
      </c>
      <c r="J5" s="10"/>
    </row>
    <row r="6" spans="1:10" x14ac:dyDescent="0.25">
      <c r="A6" s="20"/>
      <c r="B6" s="8"/>
      <c r="C6" s="8"/>
      <c r="D6" s="8"/>
      <c r="E6" s="8"/>
      <c r="F6" s="8"/>
      <c r="G6" s="9" t="s">
        <v>6</v>
      </c>
      <c r="H6" s="8">
        <v>8</v>
      </c>
      <c r="I6" s="8">
        <v>39</v>
      </c>
      <c r="J6" s="10"/>
    </row>
    <row r="7" spans="1:10" x14ac:dyDescent="0.25">
      <c r="A7" s="48"/>
      <c r="B7" s="49"/>
      <c r="C7" s="49"/>
      <c r="D7" s="49"/>
      <c r="E7" s="49"/>
      <c r="F7" s="49"/>
      <c r="G7" s="9" t="s">
        <v>7</v>
      </c>
      <c r="H7" s="49">
        <v>8</v>
      </c>
      <c r="I7" s="49">
        <v>24</v>
      </c>
      <c r="J7" s="10"/>
    </row>
    <row r="8" spans="1:10" x14ac:dyDescent="0.25">
      <c r="A8" s="48"/>
      <c r="B8" s="49"/>
      <c r="C8" s="49"/>
      <c r="D8" s="49"/>
      <c r="E8" s="49"/>
      <c r="F8" s="49"/>
      <c r="G8" s="9" t="s">
        <v>30</v>
      </c>
      <c r="H8" s="49">
        <v>8</v>
      </c>
      <c r="I8" s="49">
        <v>20</v>
      </c>
      <c r="J8" s="10"/>
    </row>
    <row r="9" spans="1:10" ht="15.75" thickBot="1" x14ac:dyDescent="0.3">
      <c r="A9" s="22"/>
      <c r="B9" s="23"/>
      <c r="C9" s="23"/>
      <c r="D9" s="23"/>
      <c r="E9" s="23"/>
      <c r="F9" s="23"/>
      <c r="G9" s="24" t="s">
        <v>31</v>
      </c>
      <c r="H9" s="23">
        <v>8</v>
      </c>
      <c r="I9" s="23">
        <v>13</v>
      </c>
      <c r="J9" s="25"/>
    </row>
    <row r="10" spans="1:10" s="5" customFormat="1" x14ac:dyDescent="0.25">
      <c r="A10" s="27" t="s">
        <v>27</v>
      </c>
      <c r="B10" s="28"/>
      <c r="C10" s="28"/>
      <c r="D10" s="28"/>
      <c r="E10" s="28"/>
      <c r="F10" s="6"/>
      <c r="G10" s="6"/>
      <c r="H10" s="6"/>
      <c r="I10" s="6">
        <f>SUM(I3:I9)</f>
        <v>301</v>
      </c>
      <c r="J10" s="7">
        <f>SUM(J3:J9)</f>
        <v>0</v>
      </c>
    </row>
    <row r="11" spans="1:10" s="5" customFormat="1" x14ac:dyDescent="0.25">
      <c r="A11" s="27" t="s">
        <v>28</v>
      </c>
      <c r="B11" s="28"/>
      <c r="C11" s="28"/>
      <c r="D11" s="28"/>
      <c r="E11" s="28"/>
      <c r="F11" s="6"/>
      <c r="G11" s="6"/>
      <c r="H11" s="6"/>
      <c r="I11" s="6"/>
      <c r="J11" s="7"/>
    </row>
    <row r="12" spans="1:10" s="5" customFormat="1" x14ac:dyDescent="0.25">
      <c r="A12" s="27" t="s">
        <v>29</v>
      </c>
      <c r="B12" s="28"/>
      <c r="C12" s="28"/>
      <c r="D12" s="28"/>
      <c r="E12" s="28"/>
      <c r="F12" s="6"/>
      <c r="G12" s="6"/>
      <c r="H12" s="6"/>
      <c r="I12" s="6"/>
      <c r="J12" s="7"/>
    </row>
    <row r="13" spans="1:10" s="5" customFormat="1" x14ac:dyDescent="0.25">
      <c r="A13"/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1" t="s">
        <v>9</v>
      </c>
      <c r="B14" s="1"/>
    </row>
    <row r="15" spans="1:10" x14ac:dyDescent="0.25">
      <c r="A15" s="2">
        <v>1</v>
      </c>
      <c r="B15" t="s">
        <v>10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Priority</vt:lpstr>
      <vt:lpstr>Average</vt:lpstr>
      <vt:lpstr>Ratio</vt:lpstr>
      <vt:lpstr>FS Logic (2)</vt:lpstr>
      <vt:lpstr>FS Logic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Narong Wichachat</dc:creator>
  <cp:lastModifiedBy>DELL</cp:lastModifiedBy>
  <dcterms:created xsi:type="dcterms:W3CDTF">2020-02-05T14:29:25Z</dcterms:created>
  <dcterms:modified xsi:type="dcterms:W3CDTF">2021-08-15T17:26:01Z</dcterms:modified>
</cp:coreProperties>
</file>