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calculation" sheetId="2" r:id="rId5"/>
  </sheets>
  <definedNames/>
  <calcPr/>
  <extLst>
    <ext uri="GoogleSheetsCustomDataVersion2">
      <go:sheetsCustomData xmlns:go="http://customooxmlschemas.google.com/" r:id="rId6" roundtripDataChecksum="uiLgkYuK27ffadP8ipJfKKrbeJ8l0vUrUPpVLnC3yEA="/>
    </ext>
  </extLst>
</workbook>
</file>

<file path=xl/sharedStrings.xml><?xml version="1.0" encoding="utf-8"?>
<sst xmlns="http://schemas.openxmlformats.org/spreadsheetml/2006/main" count="105" uniqueCount="81">
  <si>
    <t>Sector</t>
  </si>
  <si>
    <t>Subsector</t>
  </si>
  <si>
    <t>Year</t>
  </si>
  <si>
    <t>Total Emissions (MMTCO2e)</t>
  </si>
  <si>
    <t>CO2 Emissions (MMTCO2e)</t>
  </si>
  <si>
    <t>CH4 Emissions (MMTCO2e)</t>
  </si>
  <si>
    <t>N2O Emissions (MMTCO2e)</t>
  </si>
  <si>
    <t>VMT (billion miles)</t>
  </si>
  <si>
    <t>Total emissions factors in eGrid</t>
  </si>
  <si>
    <t>Mobile Combustion</t>
  </si>
  <si>
    <t>Automobile</t>
  </si>
  <si>
    <t>Motorcycle</t>
  </si>
  <si>
    <t>Trucks</t>
  </si>
  <si>
    <t>Buses</t>
  </si>
  <si>
    <t>Electricity Consumption</t>
  </si>
  <si>
    <t>Residential Electricity</t>
  </si>
  <si>
    <t>Commercial&amp;Industrial Electricity</t>
  </si>
  <si>
    <t>Solid Waste Landfills</t>
  </si>
  <si>
    <t>Landfill fuel combustion</t>
  </si>
  <si>
    <t>Landfill methane</t>
  </si>
  <si>
    <t>Stationary Combustion</t>
  </si>
  <si>
    <t>Residential fuel oil</t>
  </si>
  <si>
    <t>Residential natural gas</t>
  </si>
  <si>
    <t>Residential propane</t>
  </si>
  <si>
    <t>Commercial fuel</t>
  </si>
  <si>
    <t>Industrial fuel</t>
  </si>
  <si>
    <t>Agriculture &amp; Land management</t>
  </si>
  <si>
    <t>Organic fertilizer</t>
  </si>
  <si>
    <t>Synthetic fertilizer</t>
  </si>
  <si>
    <t>Manure fertilizer</t>
  </si>
  <si>
    <t>Wastewater treatment</t>
  </si>
  <si>
    <t>Wastewater</t>
  </si>
  <si>
    <t>Forestry</t>
  </si>
  <si>
    <t>Deciduous forest</t>
  </si>
  <si>
    <t>Coniferous forest</t>
  </si>
  <si>
    <t>Forested wetland</t>
  </si>
  <si>
    <t>Goal</t>
  </si>
  <si>
    <t>Policy</t>
  </si>
  <si>
    <t>Case</t>
  </si>
  <si>
    <t>Symbol</t>
  </si>
  <si>
    <t>GHG Reduction (MMTCO2e)</t>
  </si>
  <si>
    <t>GHG Reduction (TMTCO2e)</t>
  </si>
  <si>
    <t>Percentage of reduction %</t>
  </si>
  <si>
    <t>Mobility &amp; Transportation</t>
  </si>
  <si>
    <t>S1G1P1</t>
  </si>
  <si>
    <t>S1G1P2</t>
  </si>
  <si>
    <t>S1G1P3</t>
  </si>
  <si>
    <t>S1G1P4</t>
  </si>
  <si>
    <t>1 ~6</t>
  </si>
  <si>
    <t>a</t>
  </si>
  <si>
    <t>S1G2a</t>
  </si>
  <si>
    <t>b</t>
  </si>
  <si>
    <t>S1G2b</t>
  </si>
  <si>
    <t>c</t>
  </si>
  <si>
    <t>S1G2c</t>
  </si>
  <si>
    <t>S1G3a</t>
  </si>
  <si>
    <t>S1G3b</t>
  </si>
  <si>
    <t>S1G3c</t>
  </si>
  <si>
    <t>Electricity Production 
&amp; Consumption</t>
  </si>
  <si>
    <t xml:space="preserve">1 ~5 </t>
  </si>
  <si>
    <t>S2G1a</t>
  </si>
  <si>
    <t>S2G1b</t>
  </si>
  <si>
    <t>1 ~3</t>
  </si>
  <si>
    <t>S2G2</t>
  </si>
  <si>
    <t xml:space="preserve">1~2 </t>
  </si>
  <si>
    <t>S2G3</t>
  </si>
  <si>
    <t>Waste Management</t>
  </si>
  <si>
    <t>1~2</t>
  </si>
  <si>
    <t>S3</t>
  </si>
  <si>
    <t>Energy Efficiency and Buildings</t>
  </si>
  <si>
    <t>1~3</t>
  </si>
  <si>
    <t>S4a</t>
  </si>
  <si>
    <t>S4b</t>
  </si>
  <si>
    <t>S4c</t>
  </si>
  <si>
    <t>d</t>
  </si>
  <si>
    <t>S4d</t>
  </si>
  <si>
    <t>Industrial</t>
  </si>
  <si>
    <t xml:space="preserve">1~4 </t>
  </si>
  <si>
    <t>S5</t>
  </si>
  <si>
    <t>Working lands &amp; forestry</t>
  </si>
  <si>
    <t>S6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</si>
</sst>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b/>
      <sz val="11.0"/>
      <color theme="1"/>
      <name val="Aptos narrow"/>
    </font>
    <font>
      <color theme="1"/>
      <name val="Aptos narrow"/>
      <scheme val="minor"/>
    </font>
    <font>
      <sz val="11.0"/>
      <color theme="1"/>
      <name val="Aptos narrow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11" xfId="0" applyFont="1" applyNumberFormat="1"/>
    <xf borderId="0" fillId="0" fontId="4" numFmtId="0" xfId="0" applyAlignment="1" applyFont="1">
      <alignment readingOrder="0"/>
    </xf>
    <xf borderId="0" fillId="0" fontId="3" numFmtId="3" xfId="0" applyFont="1" applyNumberFormat="1"/>
    <xf borderId="0" fillId="0" fontId="3" numFmtId="2" xfId="0" applyFont="1" applyNumberFormat="1"/>
    <xf borderId="0" fillId="0" fontId="3" numFmtId="16" xfId="0" applyFont="1" applyNumberFormat="1"/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88"/>
    <col customWidth="1" min="2" max="2" width="28.25"/>
    <col customWidth="1" min="3" max="3" width="9.5"/>
    <col customWidth="1" min="4" max="4" width="24.25"/>
    <col customWidth="1" min="5" max="7" width="23.13"/>
    <col customWidth="1" min="8" max="8" width="15.88"/>
    <col customWidth="1" min="9" max="9" width="26.88"/>
    <col customWidth="1" min="10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ht="14.25" customHeight="1">
      <c r="A2" s="2" t="s">
        <v>9</v>
      </c>
      <c r="B2" s="2" t="s">
        <v>10</v>
      </c>
      <c r="C2" s="2">
        <v>2021.0</v>
      </c>
      <c r="D2" s="2">
        <v>1.028899302</v>
      </c>
      <c r="E2" s="2">
        <v>1.02248344</v>
      </c>
      <c r="F2" s="2">
        <v>5.61318E-4</v>
      </c>
      <c r="G2" s="2">
        <v>0.005854545</v>
      </c>
      <c r="H2" s="2">
        <v>2.81</v>
      </c>
    </row>
    <row r="3" ht="14.25" customHeight="1">
      <c r="A3" s="2" t="s">
        <v>9</v>
      </c>
      <c r="B3" s="2" t="s">
        <v>11</v>
      </c>
      <c r="C3" s="2">
        <v>2021.0</v>
      </c>
      <c r="D3" s="2">
        <v>0.036643172</v>
      </c>
      <c r="E3" s="2">
        <v>0.036643172</v>
      </c>
      <c r="F3" s="2">
        <v>0.0</v>
      </c>
      <c r="G3" s="2">
        <v>0.0</v>
      </c>
      <c r="H3" s="2">
        <v>0.21</v>
      </c>
    </row>
    <row r="4" ht="14.25" customHeight="1">
      <c r="A4" s="2" t="s">
        <v>9</v>
      </c>
      <c r="B4" s="2" t="s">
        <v>12</v>
      </c>
      <c r="C4" s="2">
        <v>2021.0</v>
      </c>
      <c r="D4" s="2">
        <v>1.789612608</v>
      </c>
      <c r="E4" s="2">
        <v>1.788362278</v>
      </c>
      <c r="F4" s="3">
        <v>9.68E-5</v>
      </c>
      <c r="G4" s="2">
        <v>0.001153555</v>
      </c>
      <c r="H4" s="2">
        <v>3.87</v>
      </c>
    </row>
    <row r="5" ht="14.25" customHeight="1">
      <c r="A5" s="2" t="s">
        <v>9</v>
      </c>
      <c r="B5" s="2" t="s">
        <v>13</v>
      </c>
      <c r="C5" s="2">
        <v>2021.0</v>
      </c>
      <c r="D5" s="2">
        <v>0.020234238</v>
      </c>
      <c r="E5" s="2">
        <v>0.020192843</v>
      </c>
      <c r="F5" s="3">
        <v>3.2E-6</v>
      </c>
      <c r="G5" s="3">
        <v>3.82E-5</v>
      </c>
      <c r="H5" s="2">
        <v>0.03</v>
      </c>
    </row>
    <row r="6" ht="14.25" customHeight="1">
      <c r="A6" s="2" t="s">
        <v>14</v>
      </c>
      <c r="B6" s="2" t="s">
        <v>15</v>
      </c>
      <c r="C6" s="2">
        <v>2021.0</v>
      </c>
      <c r="D6" s="2">
        <v>0.612047787</v>
      </c>
      <c r="E6" s="2">
        <v>0.607003771</v>
      </c>
      <c r="F6" s="2">
        <v>0.002025709</v>
      </c>
      <c r="G6" s="2">
        <v>0.003018307</v>
      </c>
      <c r="I6" s="2">
        <v>543.852</v>
      </c>
    </row>
    <row r="7" ht="14.25" customHeight="1">
      <c r="A7" s="2" t="s">
        <v>14</v>
      </c>
      <c r="B7" s="2" t="s">
        <v>16</v>
      </c>
      <c r="C7" s="2">
        <v>2021.0</v>
      </c>
      <c r="D7" s="2">
        <v>0.702892598</v>
      </c>
      <c r="E7" s="2">
        <v>0.697099911</v>
      </c>
      <c r="F7" s="2">
        <v>0.00232638</v>
      </c>
      <c r="G7" s="2">
        <v>0.003466307</v>
      </c>
    </row>
    <row r="8" ht="14.25" customHeight="1">
      <c r="A8" s="2" t="s">
        <v>17</v>
      </c>
      <c r="B8" s="2" t="s">
        <v>18</v>
      </c>
      <c r="C8" s="2">
        <v>2021.0</v>
      </c>
      <c r="D8" s="2">
        <v>0.0</v>
      </c>
    </row>
    <row r="9" ht="14.25" customHeight="1">
      <c r="A9" s="2" t="s">
        <v>17</v>
      </c>
      <c r="B9" s="2" t="s">
        <v>19</v>
      </c>
      <c r="C9" s="2">
        <v>2021.0</v>
      </c>
      <c r="D9" s="2">
        <v>0.0</v>
      </c>
    </row>
    <row r="10" ht="14.25" customHeight="1">
      <c r="A10" s="2" t="s">
        <v>20</v>
      </c>
      <c r="B10" s="2" t="s">
        <v>21</v>
      </c>
      <c r="C10" s="2">
        <v>2020.0</v>
      </c>
      <c r="D10" s="2">
        <v>0.76</v>
      </c>
    </row>
    <row r="11" ht="14.25" customHeight="1">
      <c r="A11" s="2" t="s">
        <v>20</v>
      </c>
      <c r="B11" s="2" t="s">
        <v>22</v>
      </c>
      <c r="C11" s="2">
        <v>2020.0</v>
      </c>
      <c r="D11" s="2">
        <v>0.54</v>
      </c>
    </row>
    <row r="12" ht="14.25" customHeight="1">
      <c r="A12" s="2" t="s">
        <v>20</v>
      </c>
      <c r="B12" s="2" t="s">
        <v>23</v>
      </c>
      <c r="C12" s="2">
        <v>2020.0</v>
      </c>
      <c r="D12" s="2">
        <v>0.06</v>
      </c>
    </row>
    <row r="13" ht="14.25" customHeight="1">
      <c r="A13" s="2" t="s">
        <v>20</v>
      </c>
      <c r="B13" s="2" t="s">
        <v>24</v>
      </c>
      <c r="C13" s="2">
        <v>2020.0</v>
      </c>
      <c r="D13" s="2">
        <v>0.782025085</v>
      </c>
    </row>
    <row r="14" ht="14.25" customHeight="1">
      <c r="A14" s="2" t="s">
        <v>20</v>
      </c>
      <c r="B14" s="2" t="s">
        <v>25</v>
      </c>
      <c r="C14" s="2">
        <v>2020.0</v>
      </c>
      <c r="D14" s="2">
        <v>0.339402</v>
      </c>
    </row>
    <row r="15" ht="14.25" customHeight="1">
      <c r="A15" s="2" t="s">
        <v>26</v>
      </c>
      <c r="B15" s="2" t="s">
        <v>27</v>
      </c>
      <c r="C15" s="2">
        <v>2017.0</v>
      </c>
      <c r="D15" s="3">
        <v>9.88E-5</v>
      </c>
    </row>
    <row r="16" ht="14.25" customHeight="1">
      <c r="A16" s="2" t="s">
        <v>26</v>
      </c>
      <c r="B16" s="2" t="s">
        <v>28</v>
      </c>
      <c r="C16" s="2">
        <v>2017.0</v>
      </c>
      <c r="D16" s="2">
        <v>0.029055486</v>
      </c>
    </row>
    <row r="17" ht="14.25" customHeight="1">
      <c r="A17" s="2" t="s">
        <v>26</v>
      </c>
      <c r="B17" s="2" t="s">
        <v>29</v>
      </c>
      <c r="C17" s="2">
        <v>2017.0</v>
      </c>
      <c r="D17" s="3">
        <v>8.68E-5</v>
      </c>
    </row>
    <row r="18" ht="14.25" customHeight="1">
      <c r="A18" s="2" t="s">
        <v>30</v>
      </c>
      <c r="B18" s="2" t="s">
        <v>31</v>
      </c>
      <c r="C18" s="2">
        <v>2021.0</v>
      </c>
      <c r="D18" s="2">
        <v>0.092857143</v>
      </c>
    </row>
    <row r="19" ht="14.25" customHeight="1">
      <c r="A19" s="2" t="s">
        <v>32</v>
      </c>
      <c r="B19" s="2" t="s">
        <v>33</v>
      </c>
      <c r="C19" s="2">
        <v>2015.0</v>
      </c>
      <c r="D19" s="4">
        <v>-0.547125767</v>
      </c>
    </row>
    <row r="20" ht="14.25" customHeight="1">
      <c r="A20" s="2" t="s">
        <v>32</v>
      </c>
      <c r="B20" s="2" t="s">
        <v>34</v>
      </c>
      <c r="C20" s="2">
        <v>2015.0</v>
      </c>
      <c r="D20" s="2">
        <v>-0.043034145</v>
      </c>
    </row>
    <row r="21" ht="14.25" customHeight="1">
      <c r="A21" s="2" t="s">
        <v>32</v>
      </c>
      <c r="B21" s="2" t="s">
        <v>35</v>
      </c>
      <c r="C21" s="2">
        <v>2015.0</v>
      </c>
      <c r="D21" s="2">
        <v>-0.037731317</v>
      </c>
    </row>
    <row r="22" ht="14.25" customHeight="1">
      <c r="C22" s="5"/>
      <c r="D22" s="2">
        <f>SUM(D2:D21)</f>
        <v>6.16596379</v>
      </c>
    </row>
    <row r="23" ht="14.25" customHeight="1">
      <c r="C23" s="5"/>
    </row>
    <row r="24" ht="14.25" customHeight="1">
      <c r="C24" s="5"/>
    </row>
    <row r="25" ht="14.25" customHeight="1">
      <c r="C25" s="5"/>
    </row>
    <row r="26" ht="14.25" customHeight="1">
      <c r="C26" s="5"/>
    </row>
    <row r="27" ht="14.25" customHeight="1">
      <c r="C27" s="5"/>
    </row>
    <row r="28" ht="14.25" customHeight="1">
      <c r="C28" s="5"/>
    </row>
    <row r="29" ht="14.25" customHeight="1">
      <c r="C29" s="5"/>
    </row>
    <row r="30" ht="14.25" customHeight="1">
      <c r="C30" s="5"/>
    </row>
    <row r="31" ht="14.25" customHeight="1">
      <c r="C31" s="5"/>
    </row>
    <row r="32" ht="14.25" customHeight="1">
      <c r="C32" s="5"/>
    </row>
    <row r="33" ht="14.25" customHeight="1">
      <c r="C33" s="5"/>
    </row>
    <row r="34" ht="14.25" customHeight="1">
      <c r="C34" s="5"/>
    </row>
    <row r="35" ht="14.25" customHeight="1">
      <c r="C35" s="5"/>
    </row>
    <row r="36" ht="14.25" customHeight="1">
      <c r="C36" s="5"/>
    </row>
    <row r="37" ht="14.25" customHeight="1">
      <c r="C37" s="5"/>
    </row>
    <row r="38" ht="14.25" customHeight="1">
      <c r="C38" s="5"/>
    </row>
    <row r="39" ht="14.25" customHeight="1">
      <c r="C39" s="5"/>
    </row>
    <row r="40" ht="14.25" customHeight="1">
      <c r="C40" s="5"/>
    </row>
    <row r="41" ht="14.25" customHeight="1">
      <c r="C41" s="5"/>
    </row>
    <row r="42" ht="14.25" customHeight="1">
      <c r="C42" s="5"/>
    </row>
    <row r="43" ht="14.25" customHeight="1">
      <c r="C43" s="5"/>
    </row>
    <row r="44" ht="14.25" customHeight="1">
      <c r="C44" s="5"/>
    </row>
    <row r="45" ht="14.25" customHeight="1">
      <c r="C45" s="5"/>
    </row>
    <row r="46" ht="14.25" customHeight="1">
      <c r="C46" s="5"/>
    </row>
    <row r="47" ht="14.25" customHeight="1">
      <c r="C47" s="5"/>
    </row>
    <row r="48" ht="14.25" customHeight="1">
      <c r="C48" s="5"/>
    </row>
    <row r="49" ht="14.25" customHeight="1">
      <c r="C49" s="5"/>
    </row>
    <row r="50" ht="14.25" customHeight="1">
      <c r="C50" s="5"/>
    </row>
    <row r="51" ht="14.25" customHeight="1">
      <c r="C51" s="5"/>
    </row>
    <row r="52" ht="14.25" customHeight="1">
      <c r="C52" s="5"/>
    </row>
    <row r="53" ht="14.25" customHeight="1">
      <c r="C53" s="5"/>
    </row>
    <row r="54" ht="14.25" customHeight="1">
      <c r="C54" s="5"/>
    </row>
    <row r="55" ht="14.25" customHeight="1">
      <c r="C55" s="5"/>
    </row>
    <row r="56" ht="14.25" customHeight="1">
      <c r="C56" s="5"/>
    </row>
    <row r="57" ht="14.25" customHeight="1">
      <c r="C57" s="5"/>
    </row>
    <row r="58" ht="14.25" customHeight="1">
      <c r="C58" s="5"/>
    </row>
    <row r="59" ht="14.25" customHeight="1">
      <c r="C59" s="5"/>
    </row>
    <row r="60" ht="14.25" customHeight="1">
      <c r="C60" s="5"/>
    </row>
    <row r="61" ht="14.25" customHeight="1">
      <c r="C61" s="5"/>
    </row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20.88"/>
    <col customWidth="1" min="3" max="5" width="7.5"/>
    <col customWidth="1" min="6" max="7" width="23.5"/>
    <col customWidth="1" min="8" max="8" width="31.5"/>
    <col customWidth="1" min="9" max="26" width="8.63"/>
  </cols>
  <sheetData>
    <row r="1" ht="14.25" customHeight="1">
      <c r="A1" s="2" t="s">
        <v>0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</row>
    <row r="2" ht="14.25" customHeight="1">
      <c r="A2" s="2" t="s">
        <v>43</v>
      </c>
      <c r="B2" s="2">
        <v>1.0</v>
      </c>
      <c r="C2" s="2">
        <v>1.0</v>
      </c>
      <c r="E2" s="2" t="s">
        <v>44</v>
      </c>
      <c r="F2" s="2">
        <f>0.05*(summary!D2+summary!D4)+summary!D5-1000000000*(summary!H2*0.05+summary!H4*0.05+summary!H5)/(3000*2204.62*1000000)</f>
        <v>0.1611047976</v>
      </c>
      <c r="G2" s="6">
        <f t="shared" ref="G2:G22" si="1">F2*1000</f>
        <v>161.1047976</v>
      </c>
      <c r="H2" s="6">
        <f>F2/summary!D$22*100</f>
        <v>2.612808039</v>
      </c>
    </row>
    <row r="3" ht="14.25" customHeight="1">
      <c r="C3" s="2">
        <v>2.0</v>
      </c>
      <c r="E3" s="2" t="s">
        <v>45</v>
      </c>
      <c r="F3" s="2">
        <f>0.05*summary!D4</f>
        <v>0.0894806304</v>
      </c>
      <c r="G3" s="6">
        <f t="shared" si="1"/>
        <v>89.4806304</v>
      </c>
      <c r="H3" s="6">
        <f>F3/summary!D$22*100</f>
        <v>1.451202658</v>
      </c>
    </row>
    <row r="4" ht="14.25" customHeight="1">
      <c r="C4" s="2">
        <v>3.0</v>
      </c>
      <c r="E4" s="2" t="s">
        <v>46</v>
      </c>
      <c r="F4" s="2">
        <f>0.1*summary!D5-1000000000*0.1*calculation!L5/(3000*2204.62*1000000)</f>
        <v>0.0020234238</v>
      </c>
      <c r="G4" s="6">
        <f t="shared" si="1"/>
        <v>2.0234238</v>
      </c>
      <c r="H4" s="6">
        <f>F4/summary!D$22*100</f>
        <v>0.03281601821</v>
      </c>
    </row>
    <row r="5" ht="14.25" customHeight="1">
      <c r="C5" s="2">
        <v>4.0</v>
      </c>
      <c r="E5" s="2" t="s">
        <v>47</v>
      </c>
      <c r="F5" s="2">
        <f>(0.05*(summary!E2+summary!E4)+summary!E5)*0.1</f>
        <v>0.01607351289</v>
      </c>
      <c r="G5" s="6">
        <f t="shared" si="1"/>
        <v>16.07351289</v>
      </c>
      <c r="H5" s="6">
        <f>F5/summary!D$22*100</f>
        <v>0.2606812728</v>
      </c>
    </row>
    <row r="6" ht="14.25" customHeight="1">
      <c r="B6" s="2">
        <v>2.0</v>
      </c>
      <c r="C6" s="7" t="s">
        <v>48</v>
      </c>
      <c r="D6" s="7" t="s">
        <v>49</v>
      </c>
      <c r="E6" s="2" t="s">
        <v>50</v>
      </c>
      <c r="F6" s="2">
        <f>0.05*summary!D2-0.1*summary!D5</f>
        <v>0.0494215413</v>
      </c>
      <c r="G6" s="6">
        <f t="shared" si="1"/>
        <v>49.4215413</v>
      </c>
      <c r="H6" s="6">
        <f>F6/summary!D$22*100</f>
        <v>0.8015217569</v>
      </c>
    </row>
    <row r="7" ht="14.25" customHeight="1">
      <c r="D7" s="2" t="s">
        <v>51</v>
      </c>
      <c r="E7" s="2" t="s">
        <v>52</v>
      </c>
      <c r="F7" s="2">
        <f>0.1*summary!D2-0.05*summary!D5</f>
        <v>0.1018782183</v>
      </c>
      <c r="G7" s="6">
        <f t="shared" si="1"/>
        <v>101.8782183</v>
      </c>
      <c r="H7" s="6">
        <f>F7/summary!D$22*100</f>
        <v>1.652267541</v>
      </c>
    </row>
    <row r="8" ht="14.25" customHeight="1">
      <c r="D8" s="2" t="s">
        <v>53</v>
      </c>
      <c r="E8" s="2" t="s">
        <v>54</v>
      </c>
      <c r="F8" s="2">
        <f>0.05*(summary!D2-summary!D5)</f>
        <v>0.0504332532</v>
      </c>
      <c r="G8" s="6">
        <f t="shared" si="1"/>
        <v>50.4332532</v>
      </c>
      <c r="H8" s="6">
        <f>F8/summary!D$22*100</f>
        <v>0.817929766</v>
      </c>
    </row>
    <row r="9" ht="14.25" customHeight="1">
      <c r="B9" s="2">
        <v>3.0</v>
      </c>
      <c r="C9" s="7" t="s">
        <v>48</v>
      </c>
      <c r="D9" s="7" t="s">
        <v>49</v>
      </c>
      <c r="E9" s="2" t="s">
        <v>55</v>
      </c>
      <c r="F9" s="2">
        <f>0.2*summary!D2-1000000000*(0.2*summary!H2)/(3000*2204.62*1000000)</f>
        <v>0.2056948873</v>
      </c>
      <c r="G9" s="6">
        <f t="shared" si="1"/>
        <v>205.6948873</v>
      </c>
      <c r="H9" s="6">
        <f>F9/summary!D$22*100</f>
        <v>3.335973002</v>
      </c>
    </row>
    <row r="10" ht="14.25" customHeight="1">
      <c r="D10" s="2" t="s">
        <v>51</v>
      </c>
      <c r="E10" s="2" t="s">
        <v>56</v>
      </c>
      <c r="F10" s="2">
        <f>0.4*summary!D4-1000000000*(0.4*summary!H4)/(3000*2204.62*1000000)</f>
        <v>0.7156109893</v>
      </c>
      <c r="G10" s="6">
        <f t="shared" si="1"/>
        <v>715.6109893</v>
      </c>
      <c r="H10" s="6">
        <f>F10/summary!D$22*100</f>
        <v>11.60582536</v>
      </c>
    </row>
    <row r="11" ht="14.25" customHeight="1">
      <c r="D11" s="2" t="s">
        <v>53</v>
      </c>
      <c r="E11" s="2" t="s">
        <v>57</v>
      </c>
      <c r="F11" s="2">
        <f>0.05*SUM(summary!D2:D5)</f>
        <v>0.143769466</v>
      </c>
      <c r="G11" s="6">
        <f t="shared" si="1"/>
        <v>143.769466</v>
      </c>
      <c r="H11" s="6">
        <f>F11/summary!D$22*100</f>
        <v>2.331662509</v>
      </c>
    </row>
    <row r="12" ht="14.25" customHeight="1">
      <c r="A12" s="8" t="s">
        <v>58</v>
      </c>
      <c r="B12" s="2">
        <v>1.0</v>
      </c>
      <c r="C12" s="2" t="s">
        <v>59</v>
      </c>
      <c r="D12" s="2" t="s">
        <v>49</v>
      </c>
      <c r="E12" s="2" t="s">
        <v>60</v>
      </c>
      <c r="F12" s="2">
        <f>0.1*SUM(summary!D6:D7)</f>
        <v>0.1314940385</v>
      </c>
      <c r="G12" s="6">
        <f t="shared" si="1"/>
        <v>131.4940385</v>
      </c>
      <c r="H12" s="6">
        <f>F12/summary!D$22*100</f>
        <v>2.132578831</v>
      </c>
    </row>
    <row r="13" ht="14.25" customHeight="1">
      <c r="D13" s="2" t="s">
        <v>51</v>
      </c>
      <c r="E13" s="2" t="s">
        <v>61</v>
      </c>
      <c r="F13" s="2">
        <f>0.2*SUM(summary!D6:D7)</f>
        <v>0.262988077</v>
      </c>
      <c r="G13" s="6">
        <f t="shared" si="1"/>
        <v>262.988077</v>
      </c>
      <c r="H13" s="6">
        <f>F13/summary!D$22*100</f>
        <v>4.265157662</v>
      </c>
    </row>
    <row r="14" ht="14.25" customHeight="1">
      <c r="B14" s="2">
        <v>2.0</v>
      </c>
      <c r="C14" s="2" t="s">
        <v>62</v>
      </c>
      <c r="E14" s="2" t="s">
        <v>63</v>
      </c>
      <c r="F14" s="2">
        <f>0.5*SUM(summary!D6:D7)</f>
        <v>0.6574701925</v>
      </c>
      <c r="G14" s="6">
        <f t="shared" si="1"/>
        <v>657.4701925</v>
      </c>
      <c r="H14" s="6">
        <f>F14/summary!D$22*100</f>
        <v>10.66289415</v>
      </c>
    </row>
    <row r="15" ht="14.25" customHeight="1">
      <c r="B15" s="2">
        <v>3.0</v>
      </c>
      <c r="C15" s="2" t="s">
        <v>64</v>
      </c>
      <c r="E15" s="2" t="s">
        <v>65</v>
      </c>
      <c r="F15" s="2">
        <f>0.1*summary!D7</f>
        <v>0.0702892598</v>
      </c>
      <c r="G15" s="6">
        <f t="shared" si="1"/>
        <v>70.2892598</v>
      </c>
      <c r="H15" s="6">
        <f>F15/summary!D$22*100</f>
        <v>1.139955767</v>
      </c>
    </row>
    <row r="16" ht="14.25" customHeight="1">
      <c r="A16" s="8" t="s">
        <v>66</v>
      </c>
      <c r="B16" s="2" t="s">
        <v>67</v>
      </c>
      <c r="E16" s="2" t="s">
        <v>68</v>
      </c>
      <c r="F16" s="2">
        <f>0.2*SUM(summary!D6:D7)</f>
        <v>0.262988077</v>
      </c>
      <c r="G16" s="6">
        <f t="shared" si="1"/>
        <v>262.988077</v>
      </c>
      <c r="H16" s="6">
        <f>F16/summary!D$22*100</f>
        <v>4.265157662</v>
      </c>
    </row>
    <row r="17" ht="14.25" customHeight="1">
      <c r="A17" s="8" t="s">
        <v>69</v>
      </c>
      <c r="B17" s="2" t="s">
        <v>70</v>
      </c>
      <c r="D17" s="2" t="s">
        <v>49</v>
      </c>
      <c r="E17" s="2" t="s">
        <v>71</v>
      </c>
      <c r="F17" s="2">
        <f>0.1*summary!D10</f>
        <v>0.076</v>
      </c>
      <c r="G17" s="6">
        <f t="shared" si="1"/>
        <v>76</v>
      </c>
      <c r="H17" s="6">
        <f>F17/summary!D$22*100</f>
        <v>1.232572921</v>
      </c>
    </row>
    <row r="18" ht="14.25" customHeight="1">
      <c r="D18" s="2" t="s">
        <v>51</v>
      </c>
      <c r="E18" s="2" t="s">
        <v>72</v>
      </c>
      <c r="F18" s="2">
        <f>0.1*summary!D12</f>
        <v>0.006</v>
      </c>
      <c r="G18" s="6">
        <f t="shared" si="1"/>
        <v>6</v>
      </c>
      <c r="H18" s="6">
        <f>F18/summary!D$22*100</f>
        <v>0.09730838851</v>
      </c>
    </row>
    <row r="19" ht="14.25" customHeight="1">
      <c r="D19" s="2" t="s">
        <v>53</v>
      </c>
      <c r="E19" s="2" t="s">
        <v>73</v>
      </c>
      <c r="F19" s="2">
        <f>0.1*summary!D11</f>
        <v>0.054</v>
      </c>
      <c r="G19" s="6">
        <f t="shared" si="1"/>
        <v>54</v>
      </c>
      <c r="H19" s="6">
        <f>F19/summary!D$22*100</f>
        <v>0.8757754966</v>
      </c>
    </row>
    <row r="20" ht="14.25" customHeight="1">
      <c r="D20" s="2" t="s">
        <v>74</v>
      </c>
      <c r="E20" s="2" t="s">
        <v>75</v>
      </c>
      <c r="F20" s="2">
        <f>0.1*summary!D13</f>
        <v>0.0782025085</v>
      </c>
      <c r="G20" s="6">
        <f t="shared" si="1"/>
        <v>78.2025085</v>
      </c>
      <c r="H20" s="6">
        <f>F20/summary!D$22*100</f>
        <v>1.268293347</v>
      </c>
    </row>
    <row r="21" ht="14.25" customHeight="1">
      <c r="A21" s="2" t="s">
        <v>76</v>
      </c>
      <c r="B21" s="2" t="s">
        <v>77</v>
      </c>
      <c r="E21" s="2" t="s">
        <v>78</v>
      </c>
      <c r="F21" s="2">
        <f>0.1*summary!D14</f>
        <v>0.0339402</v>
      </c>
      <c r="G21" s="6">
        <f t="shared" si="1"/>
        <v>33.9402</v>
      </c>
      <c r="H21" s="6">
        <f>F21/summary!D$22*100</f>
        <v>0.5504443613</v>
      </c>
    </row>
    <row r="22" ht="14.25" customHeight="1">
      <c r="A22" s="2" t="s">
        <v>79</v>
      </c>
      <c r="B22" s="2" t="s">
        <v>64</v>
      </c>
      <c r="E22" s="2" t="s">
        <v>80</v>
      </c>
      <c r="F22" s="2">
        <f>-0.2*SUM(summary!D19:D21)</f>
        <v>0.1255782458</v>
      </c>
      <c r="G22" s="6">
        <f t="shared" si="1"/>
        <v>125.5782458</v>
      </c>
      <c r="H22" s="6">
        <f>F22/summary!D$22*100</f>
        <v>2.036636122</v>
      </c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2023-12-13T17:17:39Z</dcterms:created>
  <dc:creator>Peiyao Zhao</dc:creator>
</cp:coreProperties>
</file>