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<sst xmlns="http://schemas.openxmlformats.org/spreadsheetml/2006/main" count="105" uniqueCount="48">
  <si>
    <t>Динамика цен на поставляемые товары</t>
  </si>
  <si>
    <t>Динамика поставки товаров ненадлежащего качества</t>
  </si>
  <si>
    <t>Динамика нарушений установленных сроков поставки</t>
  </si>
  <si>
    <t>Поставщик</t>
  </si>
  <si>
    <t>Месяц</t>
  </si>
  <si>
    <t>Товар</t>
  </si>
  <si>
    <t>Обьем поставки</t>
  </si>
  <si>
    <t>Цена за еденицу</t>
  </si>
  <si>
    <t>Кол-во товара ненадлежащего качества</t>
  </si>
  <si>
    <t>Поставщик 1</t>
  </si>
  <si>
    <t>Поставщик 2</t>
  </si>
  <si>
    <t>сент</t>
  </si>
  <si>
    <t>А</t>
  </si>
  <si>
    <t>Сентябрь</t>
  </si>
  <si>
    <t>Кол-во поставок</t>
  </si>
  <si>
    <t>Всего опозданий</t>
  </si>
  <si>
    <t>Б</t>
  </si>
  <si>
    <t>Октябрь</t>
  </si>
  <si>
    <t>окт</t>
  </si>
  <si>
    <t>Темп роста среднего опоздания</t>
  </si>
  <si>
    <t>Абсолютное отклонение поставок</t>
  </si>
  <si>
    <t>Расчет средневзвешенного темпа роста цен</t>
  </si>
  <si>
    <t>ТцА
%</t>
  </si>
  <si>
    <t>ТцБ
%</t>
  </si>
  <si>
    <t>SA,,
грн</t>
  </si>
  <si>
    <t>SB ,
грн</t>
  </si>
  <si>
    <t>DA</t>
  </si>
  <si>
    <t>DB</t>
  </si>
  <si>
    <t>Тц
%</t>
  </si>
  <si>
    <t>№1</t>
  </si>
  <si>
    <t>№2</t>
  </si>
  <si>
    <t>Расчет темпа роста поставки товаров ненадлежащего качества (показатель качества)</t>
  </si>
  <si>
    <t>Общая поставка</t>
  </si>
  <si>
    <t>Доля товара ненадлежащего качества в общем объеме поставок</t>
  </si>
  <si>
    <t>Абсолютное отклонение качества</t>
  </si>
  <si>
    <t xml:space="preserve"> Темп роста поставок товаров ненадлежащего качества</t>
  </si>
  <si>
    <t>Расчет рейтинга поставщика по темпу роста</t>
  </si>
  <si>
    <t>Расчет рейтинга поставщика по абсолютному отклонению</t>
  </si>
  <si>
    <t>Показатель</t>
  </si>
  <si>
    <t>Вес показателя</t>
  </si>
  <si>
    <t>Оценка поставщика по данному показателю</t>
  </si>
  <si>
    <t>Произведение оценки на вес</t>
  </si>
  <si>
    <t>Поставщик №1</t>
  </si>
  <si>
    <t>Поставщик №2</t>
  </si>
  <si>
    <t>Цена</t>
  </si>
  <si>
    <t>Качество</t>
  </si>
  <si>
    <t>Надежность</t>
  </si>
  <si>
    <t>Рейтинг поставщика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</si>
</sst>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color rgb="FF000000"/>
      <name val="Arial"/>
    </font>
    <font>
      <b/>
      <i/>
      <sz val="10.0"/>
      <color rgb="FF000000"/>
      <name val="Arial"/>
    </font>
    <font>
      <sz val="10.0"/>
      <color rgb="FF000000"/>
      <name val="Arial"/>
    </font>
    <font>
      <i/>
      <sz val="10.0"/>
      <color rgb="FF000000"/>
      <name val="Arial"/>
    </font>
    <font>
      <b/>
      <u/>
      <sz val="10.0"/>
      <color rgb="FF000000"/>
      <name val="Arial"/>
    </font>
    <font>
      <b/>
      <sz val="10.0"/>
      <color rgb="FF000000"/>
      <name val="Arial"/>
    </font>
    <font>
      <i/>
      <sz val="12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5"/>
        <bgColor theme="5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1" fillId="3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readingOrder="0" vertical="center"/>
    </xf>
    <xf borderId="4" fillId="2" fontId="3" numFmtId="0" xfId="0" applyAlignment="1" applyBorder="1" applyFont="1">
      <alignment horizontal="center" readingOrder="0" vertical="center"/>
    </xf>
    <xf borderId="4" fillId="3" fontId="3" numFmtId="0" xfId="0" applyAlignment="1" applyBorder="1" applyFont="1">
      <alignment horizontal="center" readingOrder="0" vertical="center"/>
    </xf>
    <xf borderId="1" fillId="3" fontId="3" numFmtId="0" xfId="0" applyAlignment="1" applyBorder="1" applyFont="1">
      <alignment horizontal="center" readingOrder="0" vertical="center"/>
    </xf>
    <xf borderId="1" fillId="4" fontId="3" numFmtId="0" xfId="0" applyAlignment="1" applyBorder="1" applyFill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5" fillId="4" fontId="3" numFmtId="0" xfId="0" applyAlignment="1" applyBorder="1" applyFont="1">
      <alignment horizontal="center" readingOrder="0" vertical="center"/>
    </xf>
    <xf borderId="4" fillId="4" fontId="3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horizontal="center" readingOrder="0" vertical="center"/>
    </xf>
    <xf borderId="4" fillId="4" fontId="4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center" readingOrder="0" vertical="center"/>
    </xf>
    <xf borderId="4" fillId="5" fontId="4" numFmtId="0" xfId="0" applyAlignment="1" applyBorder="1" applyFill="1" applyFont="1">
      <alignment horizontal="center" readingOrder="0" vertical="center"/>
    </xf>
    <xf borderId="6" fillId="0" fontId="2" numFmtId="0" xfId="0" applyBorder="1" applyFont="1"/>
    <xf borderId="1" fillId="2" fontId="5" numFmtId="0" xfId="0" applyAlignment="1" applyBorder="1" applyFont="1">
      <alignment horizontal="center" readingOrder="0" vertical="center"/>
    </xf>
    <xf borderId="1" fillId="4" fontId="3" numFmtId="10" xfId="0" applyAlignment="1" applyBorder="1" applyFont="1" applyNumberFormat="1">
      <alignment horizontal="center" vertical="center"/>
    </xf>
    <xf borderId="4" fillId="4" fontId="3" numFmtId="0" xfId="0" applyAlignment="1" applyBorder="1" applyFont="1">
      <alignment horizontal="center" vertical="center"/>
    </xf>
    <xf borderId="1" fillId="0" fontId="3" numFmtId="10" xfId="0" applyAlignment="1" applyBorder="1" applyFont="1" applyNumberFormat="1">
      <alignment horizontal="center" vertical="center"/>
    </xf>
    <xf borderId="4" fillId="0" fontId="3" numFmtId="0" xfId="0" applyAlignment="1" applyBorder="1" applyFont="1">
      <alignment horizontal="center" vertical="center"/>
    </xf>
    <xf borderId="4" fillId="3" fontId="6" numFmtId="0" xfId="0" applyAlignment="1" applyBorder="1" applyFont="1">
      <alignment horizontal="center" readingOrder="0" vertical="center"/>
    </xf>
    <xf borderId="4" fillId="3" fontId="7" numFmtId="0" xfId="0" applyAlignment="1" applyBorder="1" applyFont="1">
      <alignment horizontal="center" readingOrder="0" vertical="center"/>
    </xf>
    <xf borderId="4" fillId="4" fontId="6" numFmtId="0" xfId="0" applyAlignment="1" applyBorder="1" applyFont="1">
      <alignment horizontal="center" readingOrder="0" vertical="center"/>
    </xf>
    <xf borderId="4" fillId="4" fontId="6" numFmtId="10" xfId="0" applyAlignment="1" applyBorder="1" applyFont="1" applyNumberFormat="1">
      <alignment horizontal="center" readingOrder="0" vertical="center"/>
    </xf>
    <xf borderId="4" fillId="0" fontId="6" numFmtId="0" xfId="0" applyAlignment="1" applyBorder="1" applyFont="1">
      <alignment horizontal="center" readingOrder="0" vertical="center"/>
    </xf>
    <xf borderId="4" fillId="0" fontId="6" numFmtId="10" xfId="0" applyAlignment="1" applyBorder="1" applyFont="1" applyNumberFormat="1">
      <alignment horizontal="center" readingOrder="0" vertical="center"/>
    </xf>
    <xf borderId="4" fillId="6" fontId="6" numFmtId="0" xfId="0" applyAlignment="1" applyBorder="1" applyFill="1" applyFont="1">
      <alignment horizontal="center" readingOrder="0" vertical="center"/>
    </xf>
    <xf borderId="1" fillId="3" fontId="8" numFmtId="0" xfId="0" applyAlignment="1" applyBorder="1" applyFont="1">
      <alignment horizontal="center" readingOrder="0" vertical="center"/>
    </xf>
    <xf borderId="0" fillId="0" fontId="3" numFmtId="0" xfId="0" applyAlignment="1" applyFont="1">
      <alignment readingOrder="0"/>
    </xf>
    <xf borderId="4" fillId="4" fontId="3" numFmtId="10" xfId="0" applyAlignment="1" applyBorder="1" applyFont="1" applyNumberFormat="1">
      <alignment horizontal="center" vertical="center"/>
    </xf>
    <xf borderId="1" fillId="4" fontId="3" numFmtId="9" xfId="0" applyAlignment="1" applyBorder="1" applyFont="1" applyNumberFormat="1">
      <alignment horizontal="center" vertical="center"/>
    </xf>
    <xf borderId="4" fillId="0" fontId="3" numFmtId="10" xfId="0" applyAlignment="1" applyBorder="1" applyFont="1" applyNumberFormat="1">
      <alignment horizontal="center" vertical="center"/>
    </xf>
    <xf borderId="1" fillId="0" fontId="3" numFmtId="9" xfId="0" applyAlignment="1" applyBorder="1" applyFont="1" applyNumberFormat="1">
      <alignment horizontal="center" vertical="center"/>
    </xf>
    <xf borderId="5" fillId="3" fontId="6" numFmtId="0" xfId="0" applyAlignment="1" applyBorder="1" applyFont="1">
      <alignment horizontal="center" readingOrder="0" vertical="center"/>
    </xf>
    <xf borderId="1" fillId="3" fontId="6" numFmtId="0" xfId="0" applyAlignment="1" applyBorder="1" applyFont="1">
      <alignment horizontal="center" readingOrder="0" vertical="center"/>
    </xf>
    <xf borderId="4" fillId="3" fontId="6" numFmtId="0" xfId="0" applyAlignment="1" applyBorder="1" applyFont="1">
      <alignment readingOrder="0" vertical="center"/>
    </xf>
    <xf borderId="4" fillId="4" fontId="6" numFmtId="9" xfId="0" applyAlignment="1" applyBorder="1" applyFont="1" applyNumberFormat="1">
      <alignment horizontal="center" readingOrder="0" vertical="center"/>
    </xf>
    <xf borderId="4" fillId="0" fontId="6" numFmtId="9" xfId="0" applyAlignment="1" applyBorder="1" applyFont="1" applyNumberFormat="1">
      <alignment horizontal="center" readingOrder="0" vertical="center"/>
    </xf>
    <xf borderId="4" fillId="7" fontId="9" numFmtId="10" xfId="0" applyAlignment="1" applyBorder="1" applyFill="1" applyFont="1" applyNumberFormat="1">
      <alignment horizontal="center" readingOrder="0" vertical="center"/>
    </xf>
    <xf borderId="0" fillId="0" fontId="10" numFmtId="0" xfId="0" applyAlignment="1" applyFont="1">
      <alignment readingOrder="0"/>
    </xf>
    <xf borderId="0" fillId="0" fontId="3" numFmtId="0" xfId="0" applyAlignment="1" applyFont="1">
      <alignment horizontal="center" readingOrder="0" vertical="center"/>
    </xf>
    <xf borderId="0" fillId="0" fontId="3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2" max="2" width="15.75"/>
    <col customWidth="1" min="3" max="3" width="22.0"/>
    <col customWidth="1" min="4" max="4" width="21.13"/>
    <col customWidth="1" min="5" max="5" width="16.5"/>
    <col customWidth="1" min="6" max="6" width="16.63"/>
    <col customWidth="1" min="7" max="7" width="15.38"/>
    <col customWidth="1" min="8" max="8" width="19.88"/>
    <col customWidth="1" min="12" max="12" width="4.63"/>
    <col customWidth="1" min="14" max="14" width="14.75"/>
    <col customWidth="1" min="15" max="15" width="14.88"/>
    <col customWidth="1" min="17" max="17" width="15.25"/>
    <col customWidth="1" min="18" max="18" width="15.13"/>
  </cols>
  <sheetData>
    <row r="1" ht="19.5" customHeight="1">
      <c r="A1" s="1" t="s">
        <v>0</v>
      </c>
      <c r="B1" s="2"/>
      <c r="C1" s="2"/>
      <c r="D1" s="2"/>
      <c r="E1" s="3"/>
      <c r="G1" s="4" t="s">
        <v>1</v>
      </c>
      <c r="H1" s="2"/>
      <c r="I1" s="2"/>
      <c r="J1" s="2"/>
      <c r="K1" s="3"/>
      <c r="M1" s="5" t="s">
        <v>2</v>
      </c>
      <c r="N1" s="2"/>
      <c r="O1" s="2"/>
      <c r="P1" s="2"/>
      <c r="Q1" s="2"/>
      <c r="R1" s="3"/>
    </row>
    <row r="2" ht="35.25" customHeight="1">
      <c r="A2" s="6" t="s">
        <v>3</v>
      </c>
      <c r="B2" s="6" t="s">
        <v>4</v>
      </c>
      <c r="C2" s="6" t="s">
        <v>5</v>
      </c>
      <c r="D2" s="6" t="s">
        <v>6</v>
      </c>
      <c r="E2" s="6" t="s">
        <v>7</v>
      </c>
      <c r="G2" s="7" t="s">
        <v>4</v>
      </c>
      <c r="H2" s="7" t="s">
        <v>3</v>
      </c>
      <c r="I2" s="8" t="s">
        <v>8</v>
      </c>
      <c r="J2" s="2"/>
      <c r="K2" s="3"/>
      <c r="M2" s="9" t="s">
        <v>9</v>
      </c>
      <c r="N2" s="2"/>
      <c r="O2" s="3"/>
      <c r="P2" s="10" t="s">
        <v>10</v>
      </c>
      <c r="Q2" s="2"/>
      <c r="R2" s="3"/>
    </row>
    <row r="3">
      <c r="A3" s="11" t="s">
        <v>9</v>
      </c>
      <c r="B3" s="11" t="s">
        <v>11</v>
      </c>
      <c r="C3" s="12" t="s">
        <v>12</v>
      </c>
      <c r="D3" s="12">
        <v>3000.0</v>
      </c>
      <c r="E3" s="12">
        <v>11.0</v>
      </c>
      <c r="G3" s="13" t="s">
        <v>13</v>
      </c>
      <c r="H3" s="14" t="s">
        <v>9</v>
      </c>
      <c r="I3" s="9">
        <v>80.0</v>
      </c>
      <c r="J3" s="2"/>
      <c r="K3" s="3"/>
      <c r="M3" s="12" t="s">
        <v>4</v>
      </c>
      <c r="N3" s="12" t="s">
        <v>14</v>
      </c>
      <c r="O3" s="12" t="s">
        <v>15</v>
      </c>
      <c r="P3" s="15" t="s">
        <v>4</v>
      </c>
      <c r="Q3" s="16" t="s">
        <v>14</v>
      </c>
      <c r="R3" s="15" t="s">
        <v>15</v>
      </c>
    </row>
    <row r="4">
      <c r="A4" s="17"/>
      <c r="B4" s="17"/>
      <c r="C4" s="12" t="s">
        <v>16</v>
      </c>
      <c r="D4" s="12">
        <v>1000.0</v>
      </c>
      <c r="E4" s="12">
        <v>7.0</v>
      </c>
      <c r="G4" s="17"/>
      <c r="H4" s="16" t="s">
        <v>10</v>
      </c>
      <c r="I4" s="10">
        <v>250.0</v>
      </c>
      <c r="J4" s="2"/>
      <c r="K4" s="3"/>
      <c r="M4" s="12" t="s">
        <v>13</v>
      </c>
      <c r="N4" s="12">
        <v>9.0</v>
      </c>
      <c r="O4" s="12">
        <v>15.0</v>
      </c>
      <c r="P4" s="15" t="s">
        <v>13</v>
      </c>
      <c r="Q4" s="15">
        <v>11.0</v>
      </c>
      <c r="R4" s="15">
        <v>56.0</v>
      </c>
    </row>
    <row r="5">
      <c r="A5" s="13" t="s">
        <v>10</v>
      </c>
      <c r="B5" s="13" t="s">
        <v>11</v>
      </c>
      <c r="C5" s="15" t="s">
        <v>12</v>
      </c>
      <c r="D5" s="15">
        <v>8000.0</v>
      </c>
      <c r="E5" s="15">
        <v>10.0</v>
      </c>
      <c r="G5" s="13" t="s">
        <v>17</v>
      </c>
      <c r="H5" s="14" t="s">
        <v>9</v>
      </c>
      <c r="I5" s="9">
        <v>110.0</v>
      </c>
      <c r="J5" s="2"/>
      <c r="K5" s="3"/>
      <c r="M5" s="12" t="s">
        <v>17</v>
      </c>
      <c r="N5" s="12">
        <v>8.0</v>
      </c>
      <c r="O5" s="12">
        <v>18.0</v>
      </c>
      <c r="P5" s="15" t="s">
        <v>17</v>
      </c>
      <c r="Q5" s="15">
        <v>13.0</v>
      </c>
      <c r="R5" s="15">
        <v>44.0</v>
      </c>
    </row>
    <row r="6">
      <c r="A6" s="17"/>
      <c r="B6" s="17"/>
      <c r="C6" s="15" t="s">
        <v>16</v>
      </c>
      <c r="D6" s="15">
        <v>7000.0</v>
      </c>
      <c r="E6" s="15">
        <v>5.0</v>
      </c>
      <c r="G6" s="17"/>
      <c r="H6" s="16" t="s">
        <v>10</v>
      </c>
      <c r="I6" s="10">
        <v>335.0</v>
      </c>
      <c r="J6" s="2"/>
      <c r="K6" s="3"/>
    </row>
    <row r="7" ht="15.75" customHeight="1">
      <c r="A7" s="11" t="s">
        <v>9</v>
      </c>
      <c r="B7" s="11" t="s">
        <v>18</v>
      </c>
      <c r="C7" s="12" t="s">
        <v>12</v>
      </c>
      <c r="D7" s="12">
        <v>2500.0</v>
      </c>
      <c r="E7" s="12">
        <v>12.0</v>
      </c>
    </row>
    <row r="8">
      <c r="A8" s="17"/>
      <c r="B8" s="17"/>
      <c r="C8" s="12" t="s">
        <v>16</v>
      </c>
      <c r="D8" s="12">
        <v>2600.0</v>
      </c>
      <c r="E8" s="12">
        <v>8.0</v>
      </c>
    </row>
    <row r="9">
      <c r="A9" s="13" t="s">
        <v>10</v>
      </c>
      <c r="B9" s="13" t="s">
        <v>18</v>
      </c>
      <c r="C9" s="15" t="s">
        <v>12</v>
      </c>
      <c r="D9" s="15">
        <v>6500.0</v>
      </c>
      <c r="E9" s="15">
        <v>11.0</v>
      </c>
    </row>
    <row r="10">
      <c r="A10" s="17"/>
      <c r="B10" s="17"/>
      <c r="C10" s="15" t="s">
        <v>16</v>
      </c>
      <c r="D10" s="15">
        <v>9000.0</v>
      </c>
      <c r="E10" s="15">
        <v>6.0</v>
      </c>
      <c r="M10" s="18" t="s">
        <v>19</v>
      </c>
      <c r="N10" s="2"/>
      <c r="O10" s="3"/>
      <c r="Q10" s="4" t="s">
        <v>20</v>
      </c>
      <c r="R10" s="3"/>
    </row>
    <row r="11">
      <c r="M11" s="12" t="s">
        <v>9</v>
      </c>
      <c r="N11" s="19">
        <f>(O5/N5)/(O4/N4)*100%</f>
        <v>1.35</v>
      </c>
      <c r="O11" s="3"/>
      <c r="Q11" s="12" t="s">
        <v>9</v>
      </c>
      <c r="R11" s="20">
        <f>(O5/N5)-(O4/N4)</f>
        <v>0.5833333333</v>
      </c>
    </row>
    <row r="12">
      <c r="M12" s="15" t="s">
        <v>10</v>
      </c>
      <c r="N12" s="21">
        <f>(R5/Q5)/(R4/Q4)*100%</f>
        <v>0.6648351648</v>
      </c>
      <c r="O12" s="3"/>
      <c r="Q12" s="15" t="s">
        <v>10</v>
      </c>
      <c r="R12" s="22">
        <f>(R5/Q5)-(R4/Q4)</f>
        <v>-1.706293706</v>
      </c>
    </row>
    <row r="13">
      <c r="A13" s="4" t="s">
        <v>21</v>
      </c>
      <c r="B13" s="2"/>
      <c r="C13" s="2"/>
      <c r="D13" s="2"/>
      <c r="E13" s="2"/>
      <c r="F13" s="2"/>
      <c r="G13" s="2"/>
      <c r="H13" s="3"/>
    </row>
    <row r="14" ht="30.0" customHeight="1">
      <c r="A14" s="23" t="s">
        <v>3</v>
      </c>
      <c r="B14" s="24" t="s">
        <v>22</v>
      </c>
      <c r="C14" s="24" t="s">
        <v>23</v>
      </c>
      <c r="D14" s="24" t="s">
        <v>24</v>
      </c>
      <c r="E14" s="24" t="s">
        <v>25</v>
      </c>
      <c r="F14" s="24" t="s">
        <v>26</v>
      </c>
      <c r="G14" s="24" t="s">
        <v>27</v>
      </c>
      <c r="H14" s="24" t="s">
        <v>28</v>
      </c>
    </row>
    <row r="15">
      <c r="A15" s="25" t="s">
        <v>29</v>
      </c>
      <c r="B15" s="26">
        <f>E7/E3*100%</f>
        <v>1.090909091</v>
      </c>
      <c r="C15" s="26">
        <f>E8/E4*100%</f>
        <v>1.142857143</v>
      </c>
      <c r="D15" s="25">
        <f>D7*E7</f>
        <v>30000</v>
      </c>
      <c r="E15" s="25">
        <f>D8*E8</f>
        <v>20800</v>
      </c>
      <c r="F15" s="25">
        <f>(D3*E3)/(D3*E3+D4*E4)</f>
        <v>0.825</v>
      </c>
      <c r="G15" s="25">
        <f>(D4*E4)/(D3*E3+D4*E4)</f>
        <v>0.175</v>
      </c>
      <c r="H15" s="26">
        <f t="shared" ref="H15:H16" si="1">B15*F15+C15*G15</f>
        <v>1.1</v>
      </c>
    </row>
    <row r="16">
      <c r="A16" s="27" t="s">
        <v>30</v>
      </c>
      <c r="B16" s="28">
        <f>E9/E5*100%</f>
        <v>1.1</v>
      </c>
      <c r="C16" s="28">
        <f>E10/E6*100%</f>
        <v>1.2</v>
      </c>
      <c r="D16" s="29">
        <f>D9*E9</f>
        <v>71500</v>
      </c>
      <c r="E16" s="29">
        <f>D10*E10</f>
        <v>54000</v>
      </c>
      <c r="F16" s="27">
        <f>(D9*E9)/(D9*E9+D10*E10)</f>
        <v>0.5697211155</v>
      </c>
      <c r="G16" s="27">
        <f>(D10*E10)/(D10*E10+D9*E9)</f>
        <v>0.4302788845</v>
      </c>
      <c r="H16" s="28">
        <f t="shared" si="1"/>
        <v>1.143027888</v>
      </c>
    </row>
    <row r="19">
      <c r="A19" s="30" t="s">
        <v>31</v>
      </c>
      <c r="B19" s="2"/>
      <c r="C19" s="2"/>
      <c r="D19" s="2"/>
      <c r="E19" s="2"/>
      <c r="F19" s="3"/>
    </row>
    <row r="20">
      <c r="A20" s="7" t="s">
        <v>4</v>
      </c>
      <c r="B20" s="7" t="s">
        <v>3</v>
      </c>
      <c r="C20" s="7" t="s">
        <v>32</v>
      </c>
      <c r="D20" s="8" t="s">
        <v>33</v>
      </c>
      <c r="E20" s="2"/>
      <c r="F20" s="3"/>
    </row>
    <row r="21">
      <c r="A21" s="13" t="s">
        <v>13</v>
      </c>
      <c r="B21" s="14" t="s">
        <v>9</v>
      </c>
      <c r="C21" s="20">
        <f>D3+D4</f>
        <v>4000</v>
      </c>
      <c r="D21" s="19">
        <f t="shared" ref="D21:D24" si="2">(I3/C21)*100%</f>
        <v>0.02</v>
      </c>
      <c r="E21" s="2"/>
      <c r="F21" s="3"/>
    </row>
    <row r="22">
      <c r="A22" s="17"/>
      <c r="B22" s="16" t="s">
        <v>10</v>
      </c>
      <c r="C22" s="22">
        <f>D5+D6</f>
        <v>15000</v>
      </c>
      <c r="D22" s="21">
        <f t="shared" si="2"/>
        <v>0.01666666667</v>
      </c>
      <c r="E22" s="2"/>
      <c r="F22" s="3"/>
    </row>
    <row r="23">
      <c r="A23" s="13" t="s">
        <v>17</v>
      </c>
      <c r="B23" s="14" t="s">
        <v>9</v>
      </c>
      <c r="C23" s="20">
        <f>D7+D8</f>
        <v>5100</v>
      </c>
      <c r="D23" s="19">
        <f t="shared" si="2"/>
        <v>0.02156862745</v>
      </c>
      <c r="E23" s="2"/>
      <c r="F23" s="3"/>
    </row>
    <row r="24">
      <c r="A24" s="17"/>
      <c r="B24" s="16" t="s">
        <v>10</v>
      </c>
      <c r="C24" s="22">
        <f>D9+D10</f>
        <v>15500</v>
      </c>
      <c r="D24" s="21">
        <f t="shared" si="2"/>
        <v>0.02161290323</v>
      </c>
      <c r="E24" s="2"/>
      <c r="F24" s="3"/>
    </row>
    <row r="26">
      <c r="A26" s="4" t="s">
        <v>34</v>
      </c>
      <c r="B26" s="3"/>
      <c r="C26" s="31"/>
      <c r="D26" s="5" t="s">
        <v>35</v>
      </c>
      <c r="E26" s="2"/>
      <c r="F26" s="3"/>
    </row>
    <row r="27">
      <c r="A27" s="12" t="s">
        <v>9</v>
      </c>
      <c r="B27" s="32">
        <f t="shared" ref="B27:B28" si="3">D23-D21</f>
        <v>0.001568627451</v>
      </c>
      <c r="D27" s="12" t="s">
        <v>9</v>
      </c>
      <c r="E27" s="33">
        <f t="shared" ref="E27:E28" si="4">D23/D21</f>
        <v>1.078431373</v>
      </c>
      <c r="F27" s="3"/>
    </row>
    <row r="28">
      <c r="A28" s="15" t="s">
        <v>10</v>
      </c>
      <c r="B28" s="34">
        <f t="shared" si="3"/>
        <v>0.004946236559</v>
      </c>
      <c r="D28" s="15" t="s">
        <v>10</v>
      </c>
      <c r="E28" s="35">
        <f t="shared" si="4"/>
        <v>1.296774194</v>
      </c>
      <c r="F28" s="3"/>
    </row>
    <row r="29" ht="27.75" customHeight="1"/>
    <row r="32">
      <c r="E32" s="5" t="s">
        <v>36</v>
      </c>
      <c r="F32" s="2"/>
      <c r="G32" s="2"/>
      <c r="H32" s="2"/>
      <c r="I32" s="2"/>
      <c r="J32" s="3"/>
      <c r="M32" s="5" t="s">
        <v>37</v>
      </c>
      <c r="N32" s="2"/>
      <c r="O32" s="2"/>
      <c r="P32" s="2"/>
      <c r="Q32" s="2"/>
      <c r="R32" s="3"/>
    </row>
    <row r="33">
      <c r="E33" s="36" t="s">
        <v>38</v>
      </c>
      <c r="F33" s="36" t="s">
        <v>39</v>
      </c>
      <c r="G33" s="37" t="s">
        <v>40</v>
      </c>
      <c r="H33" s="3"/>
      <c r="I33" s="37" t="s">
        <v>41</v>
      </c>
      <c r="J33" s="3"/>
      <c r="M33" s="36" t="s">
        <v>38</v>
      </c>
      <c r="N33" s="36" t="s">
        <v>39</v>
      </c>
      <c r="O33" s="37" t="s">
        <v>40</v>
      </c>
      <c r="P33" s="3"/>
      <c r="Q33" s="37" t="s">
        <v>41</v>
      </c>
      <c r="R33" s="3"/>
    </row>
    <row r="34">
      <c r="E34" s="17"/>
      <c r="F34" s="17"/>
      <c r="G34" s="25" t="s">
        <v>42</v>
      </c>
      <c r="H34" s="27" t="s">
        <v>43</v>
      </c>
      <c r="I34" s="25" t="s">
        <v>42</v>
      </c>
      <c r="J34" s="27" t="s">
        <v>43</v>
      </c>
      <c r="M34" s="17"/>
      <c r="N34" s="17"/>
      <c r="O34" s="25" t="s">
        <v>42</v>
      </c>
      <c r="P34" s="27" t="s">
        <v>43</v>
      </c>
      <c r="Q34" s="25" t="s">
        <v>42</v>
      </c>
      <c r="R34" s="27" t="s">
        <v>43</v>
      </c>
    </row>
    <row r="35">
      <c r="E35" s="23">
        <v>1.0</v>
      </c>
      <c r="F35" s="23">
        <v>2.0</v>
      </c>
      <c r="G35" s="25">
        <v>3.0</v>
      </c>
      <c r="H35" s="27">
        <v>4.0</v>
      </c>
      <c r="I35" s="25">
        <v>5.0</v>
      </c>
      <c r="J35" s="27">
        <v>6.0</v>
      </c>
      <c r="M35" s="23">
        <v>1.0</v>
      </c>
      <c r="N35" s="23">
        <v>2.0</v>
      </c>
      <c r="O35" s="25">
        <v>3.0</v>
      </c>
      <c r="P35" s="27">
        <v>4.0</v>
      </c>
      <c r="Q35" s="25">
        <v>5.0</v>
      </c>
      <c r="R35" s="27">
        <v>6.0</v>
      </c>
    </row>
    <row r="36">
      <c r="E36" s="38" t="s">
        <v>44</v>
      </c>
      <c r="F36" s="23">
        <v>0.6</v>
      </c>
      <c r="G36" s="26">
        <f>H15</f>
        <v>1.1</v>
      </c>
      <c r="H36" s="28">
        <f>H16</f>
        <v>1.143027888</v>
      </c>
      <c r="I36" s="26">
        <f t="shared" ref="I36:I38" si="5">G36*F36</f>
        <v>0.66</v>
      </c>
      <c r="J36" s="28">
        <f t="shared" ref="J36:J38" si="6">H36*F36</f>
        <v>0.6858167331</v>
      </c>
      <c r="M36" s="38" t="s">
        <v>44</v>
      </c>
      <c r="N36" s="23">
        <v>0.6</v>
      </c>
      <c r="O36" s="26">
        <f>H15</f>
        <v>1.1</v>
      </c>
      <c r="P36" s="28">
        <f>H16</f>
        <v>1.143027888</v>
      </c>
      <c r="Q36" s="26">
        <f t="shared" ref="Q36:Q38" si="7">O36*N36</f>
        <v>0.66</v>
      </c>
      <c r="R36" s="28">
        <f t="shared" ref="R36:R38" si="8">P36*N36</f>
        <v>0.6858167331</v>
      </c>
    </row>
    <row r="37">
      <c r="E37" s="38" t="s">
        <v>45</v>
      </c>
      <c r="F37" s="23">
        <v>0.2</v>
      </c>
      <c r="G37" s="39">
        <f>E27</f>
        <v>1.078431373</v>
      </c>
      <c r="H37" s="40">
        <f>E28</f>
        <v>1.296774194</v>
      </c>
      <c r="I37" s="26">
        <f t="shared" si="5"/>
        <v>0.2156862745</v>
      </c>
      <c r="J37" s="28">
        <f t="shared" si="6"/>
        <v>0.2593548387</v>
      </c>
      <c r="M37" s="38" t="s">
        <v>45</v>
      </c>
      <c r="N37" s="23">
        <v>0.2</v>
      </c>
      <c r="O37" s="26">
        <f>B27</f>
        <v>0.001568627451</v>
      </c>
      <c r="P37" s="28">
        <f>B28</f>
        <v>0.004946236559</v>
      </c>
      <c r="Q37" s="26">
        <f t="shared" si="7"/>
        <v>0.0003137254902</v>
      </c>
      <c r="R37" s="28">
        <f t="shared" si="8"/>
        <v>0.0009892473118</v>
      </c>
    </row>
    <row r="38">
      <c r="E38" s="38" t="s">
        <v>46</v>
      </c>
      <c r="F38" s="23">
        <v>0.2</v>
      </c>
      <c r="G38" s="26">
        <f>N11</f>
        <v>1.35</v>
      </c>
      <c r="H38" s="28">
        <f>N12</f>
        <v>0.6648351648</v>
      </c>
      <c r="I38" s="26">
        <f t="shared" si="5"/>
        <v>0.27</v>
      </c>
      <c r="J38" s="28">
        <f t="shared" si="6"/>
        <v>0.132967033</v>
      </c>
      <c r="M38" s="38" t="s">
        <v>46</v>
      </c>
      <c r="N38" s="23">
        <v>0.2</v>
      </c>
      <c r="O38" s="25">
        <f>R11</f>
        <v>0.5833333333</v>
      </c>
      <c r="P38" s="27">
        <f>R12</f>
        <v>-1.706293706</v>
      </c>
      <c r="Q38" s="26">
        <f t="shared" si="7"/>
        <v>0.1166666667</v>
      </c>
      <c r="R38" s="28">
        <f t="shared" si="8"/>
        <v>-0.3412587413</v>
      </c>
    </row>
    <row r="39">
      <c r="E39" s="37" t="s">
        <v>47</v>
      </c>
      <c r="F39" s="2"/>
      <c r="G39" s="2"/>
      <c r="H39" s="3"/>
      <c r="I39" s="41">
        <f t="shared" ref="I39:J39" si="9">I36+I37+I38</f>
        <v>1.145686275</v>
      </c>
      <c r="J39" s="41">
        <f t="shared" si="9"/>
        <v>1.078138605</v>
      </c>
      <c r="M39" s="37" t="s">
        <v>47</v>
      </c>
      <c r="N39" s="2"/>
      <c r="O39" s="2"/>
      <c r="P39" s="3"/>
      <c r="Q39" s="41">
        <f t="shared" ref="Q39:R39" si="10">Q36+Q37+Q38</f>
        <v>0.7769803922</v>
      </c>
      <c r="R39" s="41">
        <f t="shared" si="10"/>
        <v>0.3455472391</v>
      </c>
    </row>
    <row r="42">
      <c r="M42" s="42"/>
    </row>
    <row r="43">
      <c r="M43" s="43"/>
      <c r="N43" s="44"/>
    </row>
    <row r="44">
      <c r="M44" s="43"/>
      <c r="N44" s="44"/>
    </row>
  </sheetData>
  <mergeCells count="52">
    <mergeCell ref="M33:M34"/>
    <mergeCell ref="N33:N34"/>
    <mergeCell ref="E39:H39"/>
    <mergeCell ref="M39:P39"/>
    <mergeCell ref="M42:O42"/>
    <mergeCell ref="N43:O43"/>
    <mergeCell ref="N44:O44"/>
    <mergeCell ref="O33:P33"/>
    <mergeCell ref="Q33:R33"/>
    <mergeCell ref="D26:F26"/>
    <mergeCell ref="E27:F27"/>
    <mergeCell ref="E28:F28"/>
    <mergeCell ref="E32:J32"/>
    <mergeCell ref="M32:R32"/>
    <mergeCell ref="E33:E34"/>
    <mergeCell ref="F33:F34"/>
    <mergeCell ref="I3:K3"/>
    <mergeCell ref="I4:K4"/>
    <mergeCell ref="I5:K5"/>
    <mergeCell ref="I6:K6"/>
    <mergeCell ref="A1:E1"/>
    <mergeCell ref="G1:K1"/>
    <mergeCell ref="M1:R1"/>
    <mergeCell ref="I2:K2"/>
    <mergeCell ref="M2:O2"/>
    <mergeCell ref="P2:R2"/>
    <mergeCell ref="A3:A4"/>
    <mergeCell ref="A9:A10"/>
    <mergeCell ref="B9:B10"/>
    <mergeCell ref="M10:O10"/>
    <mergeCell ref="Q10:R10"/>
    <mergeCell ref="N11:O11"/>
    <mergeCell ref="N12:O12"/>
    <mergeCell ref="A13:H13"/>
    <mergeCell ref="B3:B4"/>
    <mergeCell ref="G3:G4"/>
    <mergeCell ref="A5:A6"/>
    <mergeCell ref="B5:B6"/>
    <mergeCell ref="G5:G6"/>
    <mergeCell ref="A7:A8"/>
    <mergeCell ref="B7:B8"/>
    <mergeCell ref="A23:A24"/>
    <mergeCell ref="A26:B26"/>
    <mergeCell ref="A19:F19"/>
    <mergeCell ref="D20:F20"/>
    <mergeCell ref="A21:A22"/>
    <mergeCell ref="D21:F21"/>
    <mergeCell ref="D22:F22"/>
    <mergeCell ref="D23:F23"/>
    <mergeCell ref="D24:F24"/>
    <mergeCell ref="G33:H33"/>
    <mergeCell ref="I33:J33"/>
  </mergeCells>
  <conditionalFormatting sqref="B15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