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uhamadNoorZainal\PycharmProjects\fyp_2015-16_analysing_tweets_for_correlated_identities\analyser\"/>
    </mc:Choice>
  </mc:AlternateContent>
  <bookViews>
    <workbookView xWindow="240" yWindow="12" windowWidth="16092" windowHeight="966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P11" i="1" l="1"/>
  <c r="Q11" i="1"/>
  <c r="R11" i="1"/>
  <c r="O11" i="1"/>
  <c r="P10" i="1"/>
  <c r="Q10" i="1"/>
  <c r="R10" i="1"/>
  <c r="O10" i="1"/>
  <c r="D52" i="1"/>
  <c r="E52" i="1"/>
  <c r="F52" i="1"/>
  <c r="G52" i="1"/>
  <c r="D53" i="1"/>
  <c r="E53" i="1"/>
  <c r="F53" i="1"/>
  <c r="G53" i="1"/>
  <c r="C53" i="1"/>
  <c r="C52" i="1"/>
  <c r="R9" i="1"/>
  <c r="R17" i="1"/>
  <c r="R16" i="1"/>
  <c r="R15" i="1"/>
  <c r="R8" i="1"/>
  <c r="R7" i="1"/>
  <c r="R6" i="1"/>
  <c r="R5" i="1"/>
  <c r="R4" i="1"/>
  <c r="R3" i="1"/>
  <c r="K41" i="1"/>
  <c r="K42" i="1"/>
  <c r="K43" i="1"/>
  <c r="K44" i="1"/>
  <c r="K45" i="1"/>
  <c r="K46" i="1"/>
  <c r="K47" i="1"/>
  <c r="K48" i="1"/>
  <c r="K49" i="1"/>
  <c r="K50" i="1"/>
  <c r="K5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" i="1"/>
  <c r="H2" i="1"/>
  <c r="J2" i="1"/>
  <c r="P17" i="1" l="1"/>
  <c r="P16" i="1"/>
  <c r="P15" i="1"/>
  <c r="P8" i="1"/>
  <c r="P7" i="1"/>
  <c r="P6" i="1"/>
  <c r="P5" i="1"/>
  <c r="P4" i="1"/>
  <c r="P3" i="1"/>
  <c r="P9" i="1" s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19" i="1"/>
  <c r="J13" i="1"/>
  <c r="J14" i="1"/>
  <c r="J15" i="1"/>
  <c r="J16" i="1"/>
  <c r="J17" i="1"/>
  <c r="J18" i="1"/>
  <c r="J3" i="1"/>
  <c r="Q17" i="1" s="1"/>
  <c r="J4" i="1"/>
  <c r="J5" i="1"/>
  <c r="J6" i="1"/>
  <c r="J7" i="1"/>
  <c r="Q15" i="1" s="1"/>
  <c r="J8" i="1"/>
  <c r="J9" i="1"/>
  <c r="J10" i="1"/>
  <c r="J11" i="1"/>
  <c r="J12" i="1"/>
  <c r="Q3" i="1" l="1"/>
  <c r="Q7" i="1"/>
  <c r="Q16" i="1"/>
  <c r="Q6" i="1"/>
  <c r="G55" i="1"/>
  <c r="C57" i="1" s="1"/>
  <c r="Q4" i="1"/>
  <c r="Q8" i="1"/>
  <c r="Q5" i="1"/>
  <c r="E57" i="1"/>
  <c r="E58" i="1" s="1"/>
  <c r="F57" i="1" l="1"/>
  <c r="G57" i="1"/>
  <c r="G58" i="1" s="1"/>
  <c r="Q9" i="1"/>
  <c r="D57" i="1"/>
  <c r="C59" i="1" s="1"/>
  <c r="C58" i="1"/>
  <c r="H43" i="1"/>
  <c r="H44" i="1"/>
  <c r="H45" i="1"/>
  <c r="H46" i="1"/>
  <c r="H47" i="1"/>
  <c r="H48" i="1"/>
  <c r="H49" i="1"/>
  <c r="H50" i="1"/>
  <c r="H51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G59" i="1" l="1"/>
  <c r="D58" i="1"/>
  <c r="E59" i="1"/>
  <c r="O15" i="1"/>
  <c r="O6" i="1"/>
  <c r="O7" i="1"/>
  <c r="O5" i="1"/>
  <c r="O4" i="1"/>
  <c r="O17" i="1"/>
  <c r="O3" i="1"/>
  <c r="O8" i="1"/>
  <c r="O16" i="1"/>
  <c r="F58" i="1"/>
  <c r="F59" i="1"/>
  <c r="O9" i="1" l="1"/>
</calcChain>
</file>

<file path=xl/sharedStrings.xml><?xml version="1.0" encoding="utf-8"?>
<sst xmlns="http://schemas.openxmlformats.org/spreadsheetml/2006/main" count="131" uniqueCount="127">
  <si>
    <t>User Screen Name</t>
  </si>
  <si>
    <t>User ID</t>
  </si>
  <si>
    <t>hope_dickinson2</t>
  </si>
  <si>
    <t>4244963373</t>
  </si>
  <si>
    <t>WallaceandSons</t>
  </si>
  <si>
    <t>2862757253</t>
  </si>
  <si>
    <t>lauraharrisxox</t>
  </si>
  <si>
    <t>2535684167</t>
  </si>
  <si>
    <t>cheftomkneale</t>
  </si>
  <si>
    <t>1867222177</t>
  </si>
  <si>
    <t>MarleyBygrave</t>
  </si>
  <si>
    <t>388430104</t>
  </si>
  <si>
    <t>pharmacocellist</t>
  </si>
  <si>
    <t>19930236</t>
  </si>
  <si>
    <t>JadeAmelia</t>
  </si>
  <si>
    <t>21037820</t>
  </si>
  <si>
    <t>Destiny_Loki_</t>
  </si>
  <si>
    <t>287395387</t>
  </si>
  <si>
    <t>bene_labraune</t>
  </si>
  <si>
    <t>2710683827</t>
  </si>
  <si>
    <t>NikkiMitchellVJ</t>
  </si>
  <si>
    <t>808512962</t>
  </si>
  <si>
    <t>jessshanks</t>
  </si>
  <si>
    <t>400264270</t>
  </si>
  <si>
    <t>dunollie_cat</t>
  </si>
  <si>
    <t>297578771</t>
  </si>
  <si>
    <t>Heavidor</t>
  </si>
  <si>
    <t>374651825</t>
  </si>
  <si>
    <t>RealDavidAlamu</t>
  </si>
  <si>
    <t>57052963</t>
  </si>
  <si>
    <t>iamsuperjejen</t>
  </si>
  <si>
    <t>133711828</t>
  </si>
  <si>
    <t>Beckypull</t>
  </si>
  <si>
    <t>96197890</t>
  </si>
  <si>
    <t>regan_beck</t>
  </si>
  <si>
    <t>389051976</t>
  </si>
  <si>
    <t>zehra_fatima12</t>
  </si>
  <si>
    <t>3207068916</t>
  </si>
  <si>
    <t>MoistStrawberry</t>
  </si>
  <si>
    <t>222463534</t>
  </si>
  <si>
    <t>robinrimbaud</t>
  </si>
  <si>
    <t>21600839</t>
  </si>
  <si>
    <t>pathman1967</t>
  </si>
  <si>
    <t>1618245817</t>
  </si>
  <si>
    <t>kateybell83</t>
  </si>
  <si>
    <t>27517183</t>
  </si>
  <si>
    <t>GazWaldoTweets</t>
  </si>
  <si>
    <t>243754139</t>
  </si>
  <si>
    <t>Kijeraa</t>
  </si>
  <si>
    <t>30272188</t>
  </si>
  <si>
    <t>aclaracamillo</t>
  </si>
  <si>
    <t>1183829641</t>
  </si>
  <si>
    <t>scamilton89</t>
  </si>
  <si>
    <t>3700953621</t>
  </si>
  <si>
    <t>xSlAkZxOwNx</t>
  </si>
  <si>
    <t>598619475</t>
  </si>
  <si>
    <t>JessicaBallxx</t>
  </si>
  <si>
    <t>340845458</t>
  </si>
  <si>
    <t>UKPensionsBlog</t>
  </si>
  <si>
    <t>3207763589</t>
  </si>
  <si>
    <t>Emily_Hales</t>
  </si>
  <si>
    <t>561477415</t>
  </si>
  <si>
    <t>chloemaexxxx</t>
  </si>
  <si>
    <t>495801291</t>
  </si>
  <si>
    <t>jencompit</t>
  </si>
  <si>
    <t>2281977114</t>
  </si>
  <si>
    <t>sparkybadger</t>
  </si>
  <si>
    <t>421400787</t>
  </si>
  <si>
    <t>Adellile</t>
  </si>
  <si>
    <t>332856002</t>
  </si>
  <si>
    <t>anoble193</t>
  </si>
  <si>
    <t>3163973674</t>
  </si>
  <si>
    <t>Matty_Pyro</t>
  </si>
  <si>
    <t>1415034632</t>
  </si>
  <si>
    <t>monkees1</t>
  </si>
  <si>
    <t>113085199</t>
  </si>
  <si>
    <t>LynnePencil</t>
  </si>
  <si>
    <t>61737010</t>
  </si>
  <si>
    <t>achievechange</t>
  </si>
  <si>
    <t>25981912</t>
  </si>
  <si>
    <t>p2bus</t>
  </si>
  <si>
    <t>136729479</t>
  </si>
  <si>
    <t>O_Mulberry09</t>
  </si>
  <si>
    <t>465820843</t>
  </si>
  <si>
    <t>TheMaffster</t>
  </si>
  <si>
    <t>53000691</t>
  </si>
  <si>
    <t>BorisMcDonald</t>
  </si>
  <si>
    <t>633868323</t>
  </si>
  <si>
    <t>chrisgolds</t>
  </si>
  <si>
    <t>5612552</t>
  </si>
  <si>
    <t>SURErevolution</t>
  </si>
  <si>
    <t>614536374</t>
  </si>
  <si>
    <t>Hwildbore99</t>
  </si>
  <si>
    <t>2588074530</t>
  </si>
  <si>
    <t>ThatDavie</t>
  </si>
  <si>
    <t>207493379</t>
  </si>
  <si>
    <t>CharlotteMilli4</t>
  </si>
  <si>
    <t>1758181802</t>
  </si>
  <si>
    <t>xxjohnpi</t>
  </si>
  <si>
    <t>357437874</t>
  </si>
  <si>
    <t>darlingbeaumont</t>
  </si>
  <si>
    <t>984340345</t>
  </si>
  <si>
    <t>GROUP B</t>
  </si>
  <si>
    <t>GROUP A</t>
  </si>
  <si>
    <t>GROUP C</t>
  </si>
  <si>
    <t>65 &lt;= x &lt; 75</t>
  </si>
  <si>
    <t>75 &lt;= x &lt;80</t>
  </si>
  <si>
    <t>80 &lt;= x &lt; 85</t>
  </si>
  <si>
    <t>85 &lt;= x &lt; 90</t>
  </si>
  <si>
    <t>90 &lt;= x &lt; 95</t>
  </si>
  <si>
    <t>95 &lt;= x &lt;= 100</t>
  </si>
  <si>
    <t>Total:</t>
  </si>
  <si>
    <t>A</t>
  </si>
  <si>
    <t>B</t>
  </si>
  <si>
    <t>C</t>
  </si>
  <si>
    <t>Average</t>
  </si>
  <si>
    <t>Minimum</t>
  </si>
  <si>
    <t>Maximum</t>
  </si>
  <si>
    <t>GROUP D</t>
  </si>
  <si>
    <t>D</t>
  </si>
  <si>
    <t>80+</t>
  </si>
  <si>
    <t>85+</t>
  </si>
  <si>
    <t>Topic Score</t>
  </si>
  <si>
    <t>Interaction Score</t>
  </si>
  <si>
    <t>Location Score</t>
  </si>
  <si>
    <t>Source Score</t>
  </si>
  <si>
    <t>Vocabulary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</si>
</sst>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64" fontId="0" fillId="0" borderId="0" xfId="0" applyNumberFormat="1"/>
    <xf numFmtId="2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10" fontId="0" fillId="0" borderId="0" xfId="0" applyNumberFormat="1"/>
    <xf numFmtId="9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Average,</a:t>
            </a:r>
            <a:r>
              <a:rPr lang="en-GB" baseline="0"/>
              <a:t> Minimum and Maximum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Sheet1!$N$15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Sheet1!$O$14:$Q$14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Sheet1!$O$15:$Q$15</c:f>
              <c:numCache>
                <c:formatCode>0.00%</c:formatCode>
                <c:ptCount val="3"/>
                <c:pt idx="0">
                  <c:v>0.8771399686629866</c:v>
                </c:pt>
                <c:pt idx="1">
                  <c:v>0.86038477979456207</c:v>
                </c:pt>
                <c:pt idx="2">
                  <c:v>0.89042743917825629</c:v>
                </c:pt>
              </c:numCache>
            </c:numRef>
          </c:val>
        </c:ser>
        <c:ser>
          <c:idx val="1"/>
          <c:order val="1"/>
          <c:tx>
            <c:strRef>
              <c:f>Sheet1!$N$16</c:f>
              <c:strCache>
                <c:ptCount val="1"/>
                <c:pt idx="0">
                  <c:v>Minimum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Sheet1!$O$14:$Q$14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Sheet1!$O$16:$Q$16</c:f>
              <c:numCache>
                <c:formatCode>0.00%</c:formatCode>
                <c:ptCount val="3"/>
                <c:pt idx="0">
                  <c:v>0.73313337632800168</c:v>
                </c:pt>
                <c:pt idx="1">
                  <c:v>0.70470160837868301</c:v>
                </c:pt>
                <c:pt idx="2">
                  <c:v>0.76003621002252908</c:v>
                </c:pt>
              </c:numCache>
            </c:numRef>
          </c:val>
        </c:ser>
        <c:ser>
          <c:idx val="2"/>
          <c:order val="2"/>
          <c:tx>
            <c:strRef>
              <c:f>Sheet1!$N$17</c:f>
              <c:strCache>
                <c:ptCount val="1"/>
                <c:pt idx="0">
                  <c:v>Maximum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Sheet1!$O$14:$Q$14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Sheet1!$O$17:$Q$17</c:f>
              <c:numCache>
                <c:formatCode>0.00%</c:formatCode>
                <c:ptCount val="3"/>
                <c:pt idx="0">
                  <c:v>0.9948937953980852</c:v>
                </c:pt>
                <c:pt idx="1">
                  <c:v>0.99237235282909397</c:v>
                </c:pt>
                <c:pt idx="2">
                  <c:v>0.9964775942083357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150297984"/>
        <c:axId val="-1150296896"/>
      </c:barChart>
      <c:catAx>
        <c:axId val="-1150297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50296896"/>
        <c:crosses val="autoZero"/>
        <c:auto val="1"/>
        <c:lblAlgn val="ctr"/>
        <c:lblOffset val="100"/>
        <c:noMultiLvlLbl val="0"/>
      </c:catAx>
      <c:valAx>
        <c:axId val="-115029689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5029798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Similarity</a:t>
            </a:r>
            <a:r>
              <a:rPr lang="en-US" sz="1800" baseline="0"/>
              <a:t> Score Breakdown for Group A</a:t>
            </a:r>
            <a:endParaRPr lang="en-US" sz="18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Sheet1!$O$2</c:f>
              <c:strCache>
                <c:ptCount val="1"/>
                <c:pt idx="0">
                  <c:v>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Sheet1!$N$3:$N$8</c:f>
              <c:strCache>
                <c:ptCount val="6"/>
                <c:pt idx="0">
                  <c:v>65 &lt;= x &lt; 75</c:v>
                </c:pt>
                <c:pt idx="1">
                  <c:v>75 &lt;= x &lt;80</c:v>
                </c:pt>
                <c:pt idx="2">
                  <c:v>80 &lt;= x &lt; 85</c:v>
                </c:pt>
                <c:pt idx="3">
                  <c:v>85 &lt;= x &lt; 90</c:v>
                </c:pt>
                <c:pt idx="4">
                  <c:v>90 &lt;= x &lt; 95</c:v>
                </c:pt>
                <c:pt idx="5">
                  <c:v>95 &lt;= x &lt;= 100</c:v>
                </c:pt>
              </c:strCache>
            </c:strRef>
          </c:cat>
          <c:val>
            <c:numRef>
              <c:f>Sheet1!$O$3:$O$8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12</c:v>
                </c:pt>
                <c:pt idx="3">
                  <c:v>21</c:v>
                </c:pt>
                <c:pt idx="4">
                  <c:v>11</c:v>
                </c:pt>
                <c:pt idx="5">
                  <c:v>4</c:v>
                </c:pt>
              </c:numCache>
            </c:numRef>
          </c:val>
        </c:ser>
        <c:ser>
          <c:idx val="0"/>
          <c:order val="1"/>
          <c:tx>
            <c:strRef>
              <c:f>Sheet1!$O$2</c:f>
              <c:strCache>
                <c:ptCount val="1"/>
                <c:pt idx="0">
                  <c:v>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Sheet1!$N$3:$N$8</c:f>
              <c:strCache>
                <c:ptCount val="6"/>
                <c:pt idx="0">
                  <c:v>65 &lt;= x &lt; 75</c:v>
                </c:pt>
                <c:pt idx="1">
                  <c:v>75 &lt;= x &lt;80</c:v>
                </c:pt>
                <c:pt idx="2">
                  <c:v>80 &lt;= x &lt; 85</c:v>
                </c:pt>
                <c:pt idx="3">
                  <c:v>85 &lt;= x &lt; 90</c:v>
                </c:pt>
                <c:pt idx="4">
                  <c:v>90 &lt;= x &lt; 95</c:v>
                </c:pt>
                <c:pt idx="5">
                  <c:v>95 &lt;= x &lt;= 100</c:v>
                </c:pt>
              </c:strCache>
            </c:strRef>
          </c:cat>
          <c:val>
            <c:numRef>
              <c:f>Sheet1!$O$3:$O$8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12</c:v>
                </c:pt>
                <c:pt idx="3">
                  <c:v>21</c:v>
                </c:pt>
                <c:pt idx="4">
                  <c:v>11</c:v>
                </c:pt>
                <c:pt idx="5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Similarity Score Breakdown for Group B</a:t>
            </a:r>
            <a:endParaRPr lang="en-GB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Sheet1!$P$2</c:f>
              <c:strCache>
                <c:ptCount val="1"/>
                <c:pt idx="0">
                  <c:v>B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Sheet1!$N$3:$N$8</c:f>
              <c:strCache>
                <c:ptCount val="6"/>
                <c:pt idx="0">
                  <c:v>65 &lt;= x &lt; 75</c:v>
                </c:pt>
                <c:pt idx="1">
                  <c:v>75 &lt;= x &lt;80</c:v>
                </c:pt>
                <c:pt idx="2">
                  <c:v>80 &lt;= x &lt; 85</c:v>
                </c:pt>
                <c:pt idx="3">
                  <c:v>85 &lt;= x &lt; 90</c:v>
                </c:pt>
                <c:pt idx="4">
                  <c:v>90 &lt;= x &lt; 95</c:v>
                </c:pt>
                <c:pt idx="5">
                  <c:v>95 &lt;= x &lt;= 100</c:v>
                </c:pt>
              </c:strCache>
            </c:strRef>
          </c:cat>
          <c:val>
            <c:numRef>
              <c:f>Sheet1!$P$3:$P$8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14</c:v>
                </c:pt>
                <c:pt idx="3">
                  <c:v>23</c:v>
                </c:pt>
                <c:pt idx="4">
                  <c:v>5</c:v>
                </c:pt>
                <c:pt idx="5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Similarity Score Breakdown for Group C</a:t>
            </a:r>
            <a:endParaRPr lang="en-GB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Sheet1!$Q$2</c:f>
              <c:strCache>
                <c:ptCount val="1"/>
                <c:pt idx="0">
                  <c:v>C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Sheet1!$N$3:$N$8</c:f>
              <c:strCache>
                <c:ptCount val="6"/>
                <c:pt idx="0">
                  <c:v>65 &lt;= x &lt; 75</c:v>
                </c:pt>
                <c:pt idx="1">
                  <c:v>75 &lt;= x &lt;80</c:v>
                </c:pt>
                <c:pt idx="2">
                  <c:v>80 &lt;= x &lt; 85</c:v>
                </c:pt>
                <c:pt idx="3">
                  <c:v>85 &lt;= x &lt; 90</c:v>
                </c:pt>
                <c:pt idx="4">
                  <c:v>90 &lt;= x &lt; 95</c:v>
                </c:pt>
                <c:pt idx="5">
                  <c:v>95 &lt;= x &lt;= 100</c:v>
                </c:pt>
              </c:strCache>
            </c:strRef>
          </c:cat>
          <c:val>
            <c:numRef>
              <c:f>Sheet1!$Q$3:$Q$8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24</c:v>
                </c:pt>
                <c:pt idx="4">
                  <c:v>16</c:v>
                </c:pt>
                <c:pt idx="5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605790</xdr:colOff>
      <xdr:row>30</xdr:row>
      <xdr:rowOff>175260</xdr:rowOff>
    </xdr:from>
    <xdr:to>
      <xdr:col>42</xdr:col>
      <xdr:colOff>190500</xdr:colOff>
      <xdr:row>58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15239</xdr:colOff>
      <xdr:row>2</xdr:row>
      <xdr:rowOff>9253</xdr:rowOff>
    </xdr:from>
    <xdr:to>
      <xdr:col>30</xdr:col>
      <xdr:colOff>30479</xdr:colOff>
      <xdr:row>28</xdr:row>
      <xdr:rowOff>119743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31</xdr:row>
      <xdr:rowOff>0</xdr:rowOff>
    </xdr:from>
    <xdr:to>
      <xdr:col>30</xdr:col>
      <xdr:colOff>15240</xdr:colOff>
      <xdr:row>57</xdr:row>
      <xdr:rowOff>110490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0</xdr:colOff>
      <xdr:row>2</xdr:row>
      <xdr:rowOff>0</xdr:rowOff>
    </xdr:from>
    <xdr:to>
      <xdr:col>42</xdr:col>
      <xdr:colOff>15240</xdr:colOff>
      <xdr:row>28</xdr:row>
      <xdr:rowOff>110490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9"/>
  <sheetViews>
    <sheetView tabSelected="1" zoomScaleNormal="100" workbookViewId="0">
      <selection activeCell="L3" sqref="L3"/>
    </sheetView>
  </sheetViews>
  <sheetFormatPr defaultRowHeight="14.4" x14ac:dyDescent="0.3"/>
  <cols>
    <col min="1" max="1" width="16.44140625" bestFit="1" customWidth="1"/>
    <col min="2" max="2" width="11.21875" bestFit="1" customWidth="1"/>
    <col min="3" max="3" width="12.21875" bestFit="1" customWidth="1"/>
    <col min="4" max="4" width="15.44140625" bestFit="1" customWidth="1"/>
    <col min="5" max="5" width="13.44140625" bestFit="1" customWidth="1"/>
    <col min="6" max="6" width="12.21875" bestFit="1" customWidth="1"/>
    <col min="7" max="7" width="11.6640625" customWidth="1"/>
    <col min="12" max="12" width="12.6640625" bestFit="1" customWidth="1"/>
    <col min="14" max="14" width="12.6640625" bestFit="1" customWidth="1"/>
  </cols>
  <sheetData>
    <row r="1" spans="1:18" x14ac:dyDescent="0.3">
      <c r="A1" s="1" t="s">
        <v>0</v>
      </c>
      <c r="B1" s="1" t="s">
        <v>1</v>
      </c>
      <c r="C1" s="1" t="s">
        <v>122</v>
      </c>
      <c r="D1" s="1" t="s">
        <v>123</v>
      </c>
      <c r="E1" s="1" t="s">
        <v>124</v>
      </c>
      <c r="F1" s="1" t="s">
        <v>125</v>
      </c>
      <c r="G1" s="1" t="s">
        <v>126</v>
      </c>
      <c r="H1" s="1" t="s">
        <v>103</v>
      </c>
      <c r="I1" s="1" t="s">
        <v>102</v>
      </c>
      <c r="J1" s="1" t="s">
        <v>104</v>
      </c>
      <c r="K1" s="1" t="s">
        <v>118</v>
      </c>
    </row>
    <row r="2" spans="1:18" x14ac:dyDescent="0.3">
      <c r="A2" t="s">
        <v>2</v>
      </c>
      <c r="B2" t="s">
        <v>3</v>
      </c>
      <c r="C2">
        <v>0.74342702072661704</v>
      </c>
      <c r="D2">
        <v>0.96467779070142101</v>
      </c>
      <c r="E2">
        <v>0.99963037878121497</v>
      </c>
      <c r="F2">
        <v>0.91437956812064103</v>
      </c>
      <c r="G2">
        <v>1</v>
      </c>
      <c r="H2">
        <f>IF(D2&gt;0, C2*0.2+D2*0.2+E2*0.2+F2*0.2+G2*0.2, C2*0.25+E2*0.25+F2*0.25+G2*0.25)</f>
        <v>0.92442295166597876</v>
      </c>
      <c r="I2">
        <v>0.89522936756607796</v>
      </c>
      <c r="J2">
        <f>IF(D2&gt;0, C2*0.177+D2*0.185+E2*0.23+F2*0.179+G2*0.23, C2*0.218+E2*0.282+F2*0.219+G2*0.282)</f>
        <v>0.93364090376164821</v>
      </c>
      <c r="K2">
        <f>IF(D2&gt;0, C2*0.3+D2*0.3+E2*0.2+F2*0.1+G2*0.1, C2*0.43+E2*0.29+F2*0.14+G2*0.14)</f>
        <v>0.9037954759967185</v>
      </c>
      <c r="N2" s="2"/>
      <c r="O2" s="6" t="s">
        <v>112</v>
      </c>
      <c r="P2" s="6" t="s">
        <v>113</v>
      </c>
      <c r="Q2" s="6" t="s">
        <v>114</v>
      </c>
      <c r="R2" s="6" t="s">
        <v>119</v>
      </c>
    </row>
    <row r="3" spans="1:18" x14ac:dyDescent="0.3">
      <c r="A3" t="s">
        <v>4</v>
      </c>
      <c r="B3" t="s">
        <v>5</v>
      </c>
      <c r="C3">
        <v>0.81703803832042499</v>
      </c>
      <c r="D3">
        <v>0.952800810723478</v>
      </c>
      <c r="E3">
        <v>0.99693397242624704</v>
      </c>
      <c r="F3">
        <v>0.79093294747169696</v>
      </c>
      <c r="G3">
        <v>0.999607398667266</v>
      </c>
      <c r="H3">
        <f t="shared" ref="H3:H33" si="0">IF(D3&gt;0, C3*0.2+D3*0.2+E3*0.2+F3*0.2+G3*0.2, C3*0.25+E3*0.25+F3*0.25+G3*0.25)</f>
        <v>0.91146263352182266</v>
      </c>
      <c r="I3">
        <v>0.91056406704270199</v>
      </c>
      <c r="J3">
        <f t="shared" ref="J3:J18" si="1">IF(D3&gt;0, C3*0.177+D3*0.185+E3*0.23+F3*0.179+G3*0.23, C3*0.218+E3*0.282+F3*0.219+G3*0.282)</f>
        <v>0.92166539571550055</v>
      </c>
      <c r="K3">
        <f t="shared" ref="K3:K51" si="2">IF(D3&gt;0, C3*0.3+D3*0.3+E3*0.2+F3*0.1+G3*0.1, C3*0.43+E3*0.29+F3*0.14+G3*0.14)</f>
        <v>0.90939248381231663</v>
      </c>
      <c r="N3" s="6" t="s">
        <v>105</v>
      </c>
      <c r="O3" s="2">
        <f>COUNTIFS(H2:H51, "&gt;= 0.65", H2:H51, "&lt;0.75")</f>
        <v>1</v>
      </c>
      <c r="P3" s="2">
        <f>COUNTIFS(I2:I51, "&gt;= 0.65", I2:I51, "&lt;0.75")</f>
        <v>2</v>
      </c>
      <c r="Q3" s="2">
        <f>COUNTIFS(J2:J51, "&gt;= 0.65", J2:J51, "&lt;0.75")</f>
        <v>0</v>
      </c>
      <c r="R3" s="2">
        <f>COUNTIFS(K2:K51, "&gt;= 0.65", K2:K51, "&lt;0.75")</f>
        <v>2</v>
      </c>
    </row>
    <row r="4" spans="1:18" x14ac:dyDescent="0.3">
      <c r="A4" t="s">
        <v>6</v>
      </c>
      <c r="B4" t="s">
        <v>7</v>
      </c>
      <c r="C4">
        <v>0.72170004539228705</v>
      </c>
      <c r="D4">
        <v>0.871448777923581</v>
      </c>
      <c r="E4">
        <v>0.99941803084626002</v>
      </c>
      <c r="F4">
        <v>0.81600052084488095</v>
      </c>
      <c r="G4">
        <v>1</v>
      </c>
      <c r="H4">
        <f t="shared" si="0"/>
        <v>0.88171347500140196</v>
      </c>
      <c r="I4">
        <v>0.85468418301818405</v>
      </c>
      <c r="J4">
        <f t="shared" si="1"/>
        <v>0.89488917227617082</v>
      </c>
      <c r="K4">
        <f t="shared" si="2"/>
        <v>0.85942830524850045</v>
      </c>
      <c r="N4" s="6" t="s">
        <v>106</v>
      </c>
      <c r="O4" s="2">
        <f>COUNTIFS(H2:H51, "&gt;= 0.75", H2:H51, "&lt;0.80")</f>
        <v>1</v>
      </c>
      <c r="P4" s="2">
        <f>COUNTIFS(I2:I51, "&gt;= 0.75", I2:I51, "&lt;0.80")</f>
        <v>3</v>
      </c>
      <c r="Q4" s="2">
        <f>COUNTIFS(J2:J51, "&gt;= 0.75", J2:J51, "&lt;0.80")</f>
        <v>1</v>
      </c>
      <c r="R4" s="2">
        <f>COUNTIFS(K2:K51, "&gt;= 0.75", K2:K51, "&lt;0.80")</f>
        <v>2</v>
      </c>
    </row>
    <row r="5" spans="1:18" x14ac:dyDescent="0.3">
      <c r="A5" t="s">
        <v>8</v>
      </c>
      <c r="B5" t="s">
        <v>9</v>
      </c>
      <c r="C5">
        <v>0.57904243456275395</v>
      </c>
      <c r="D5">
        <v>0.59956689304779198</v>
      </c>
      <c r="E5">
        <v>0.98906905332953898</v>
      </c>
      <c r="F5">
        <v>0.49798850069992301</v>
      </c>
      <c r="G5">
        <v>1</v>
      </c>
      <c r="H5">
        <f t="shared" si="0"/>
        <v>0.73313337632800168</v>
      </c>
      <c r="I5">
        <v>0.70470160837868301</v>
      </c>
      <c r="J5">
        <f t="shared" si="1"/>
        <v>0.76003621002252908</v>
      </c>
      <c r="K5">
        <f t="shared" si="2"/>
        <v>0.70119545901906388</v>
      </c>
      <c r="N5" s="7" t="s">
        <v>107</v>
      </c>
      <c r="O5" s="3">
        <f>COUNTIFS(H2:H51, "&gt;= 0.80", H2:H51, "&lt;0.85")</f>
        <v>12</v>
      </c>
      <c r="P5" s="3">
        <f>COUNTIFS(I2:I51, "&gt;= 0.80", I2:I51, "&lt;0.85")</f>
        <v>14</v>
      </c>
      <c r="Q5" s="3">
        <f>COUNTIFS(J2:J51, "&gt;= 0.80", J2:J51, "&lt;0.85")</f>
        <v>5</v>
      </c>
      <c r="R5" s="3">
        <f>COUNTIFS(K2:K51, "&gt;= 0.80", K2:K51, "&lt;0.85")</f>
        <v>15</v>
      </c>
    </row>
    <row r="6" spans="1:18" x14ac:dyDescent="0.3">
      <c r="A6" t="s">
        <v>10</v>
      </c>
      <c r="B6" t="s">
        <v>11</v>
      </c>
      <c r="C6">
        <v>0.69608400652908997</v>
      </c>
      <c r="D6">
        <v>0.62404876195167402</v>
      </c>
      <c r="E6">
        <v>0.99802066494438402</v>
      </c>
      <c r="F6">
        <v>0.68684314884449305</v>
      </c>
      <c r="G6">
        <v>1</v>
      </c>
      <c r="H6">
        <f t="shared" si="0"/>
        <v>0.80099931645392819</v>
      </c>
      <c r="I6">
        <v>0.76469135454900405</v>
      </c>
      <c r="J6">
        <f t="shared" si="1"/>
        <v>0.82114556669708116</v>
      </c>
      <c r="K6">
        <f t="shared" si="2"/>
        <v>0.76432827841755524</v>
      </c>
      <c r="N6" s="7" t="s">
        <v>108</v>
      </c>
      <c r="O6" s="3">
        <f>COUNTIFS(H2:H51, "&gt;= 0.85", H2:H51, "&lt;0.90")</f>
        <v>21</v>
      </c>
      <c r="P6" s="3">
        <f>COUNTIFS(I2:I51, "&gt;= 0.85", I2:I51, "&lt;0.90")</f>
        <v>23</v>
      </c>
      <c r="Q6" s="3">
        <f>COUNTIFS(J2:J51, "&gt;= 0.85", J2:J51, "&lt;0.90")</f>
        <v>24</v>
      </c>
      <c r="R6" s="3">
        <f>COUNTIFS(K2:K51, "&gt;= 0.85", K2:K51, "&lt;0.90")</f>
        <v>21</v>
      </c>
    </row>
    <row r="7" spans="1:18" x14ac:dyDescent="0.3">
      <c r="A7" t="s">
        <v>12</v>
      </c>
      <c r="B7" t="s">
        <v>13</v>
      </c>
      <c r="C7">
        <v>0.80613231421486997</v>
      </c>
      <c r="D7">
        <v>0.88158044897107701</v>
      </c>
      <c r="E7">
        <v>0.99866568448692306</v>
      </c>
      <c r="F7">
        <v>0.835459725306538</v>
      </c>
      <c r="G7">
        <v>0.99642573062818496</v>
      </c>
      <c r="H7">
        <f t="shared" si="0"/>
        <v>0.90365278072151867</v>
      </c>
      <c r="I7">
        <v>0.88788113858499396</v>
      </c>
      <c r="J7">
        <f t="shared" si="1"/>
        <v>0.91419611898202635</v>
      </c>
      <c r="K7">
        <f t="shared" si="2"/>
        <v>0.88923551144664092</v>
      </c>
      <c r="N7" s="7" t="s">
        <v>109</v>
      </c>
      <c r="O7" s="3">
        <f>COUNTIFS(H2:H51, "&gt;= 0.90", H2:H51, "&lt;0.95")</f>
        <v>11</v>
      </c>
      <c r="P7" s="3">
        <f>COUNTIFS(I2:I51, "&gt;= 0.90", I2:I51, "&lt;0.95")</f>
        <v>5</v>
      </c>
      <c r="Q7" s="3">
        <f>COUNTIFS(J2:J51, "&gt;= 0.90", J2:J51, "&lt;0.95")</f>
        <v>16</v>
      </c>
      <c r="R7" s="3">
        <f>COUNTIFS(K2:K51, "&gt;= 0.90", K2:K51, "&lt;0.95")</f>
        <v>7</v>
      </c>
    </row>
    <row r="8" spans="1:18" x14ac:dyDescent="0.3">
      <c r="A8" t="s">
        <v>14</v>
      </c>
      <c r="B8" t="s">
        <v>15</v>
      </c>
      <c r="C8">
        <v>0.71774304076059003</v>
      </c>
      <c r="D8">
        <v>0.83089232085163001</v>
      </c>
      <c r="E8">
        <v>0.99549463295782903</v>
      </c>
      <c r="F8">
        <v>0.67927598409790801</v>
      </c>
      <c r="G8">
        <v>0.99998475735864301</v>
      </c>
      <c r="H8">
        <f t="shared" si="0"/>
        <v>0.84467814720531997</v>
      </c>
      <c r="I8">
        <v>0.83331445583398001</v>
      </c>
      <c r="J8">
        <f t="shared" si="1"/>
        <v>0.86130625849848996</v>
      </c>
      <c r="K8">
        <f t="shared" si="2"/>
        <v>0.83161560922088695</v>
      </c>
      <c r="N8" s="7" t="s">
        <v>110</v>
      </c>
      <c r="O8" s="3">
        <f>COUNTIFS(H2:H51, "&gt;= 0.95", H2:H51, "&lt;=1.0")</f>
        <v>4</v>
      </c>
      <c r="P8" s="3">
        <f>COUNTIFS(I2:I51, "&gt;= 0.95", I2:I51, "&lt;=1.0")</f>
        <v>3</v>
      </c>
      <c r="Q8" s="3">
        <f>COUNTIFS(J2:J51, "&gt;= 0.95", J2:J51, "&lt;=1.0")</f>
        <v>4</v>
      </c>
      <c r="R8" s="3">
        <f>COUNTIFS(K2:K51, "&gt;= 0.95", K2:K51, "&lt;=1.0")</f>
        <v>3</v>
      </c>
    </row>
    <row r="9" spans="1:18" x14ac:dyDescent="0.3">
      <c r="A9" t="s">
        <v>16</v>
      </c>
      <c r="B9" t="s">
        <v>17</v>
      </c>
      <c r="C9">
        <v>0.72015532717569997</v>
      </c>
      <c r="D9">
        <v>0.94149500765493999</v>
      </c>
      <c r="E9">
        <v>0.99956243321875204</v>
      </c>
      <c r="F9">
        <v>0.69080024874611501</v>
      </c>
      <c r="G9">
        <v>0.99721285294426498</v>
      </c>
      <c r="H9">
        <f t="shared" si="0"/>
        <v>0.86984517394795446</v>
      </c>
      <c r="I9">
        <v>0.86879413019718399</v>
      </c>
      <c r="J9">
        <f t="shared" si="1"/>
        <v>0.88455562966931134</v>
      </c>
      <c r="K9">
        <f t="shared" si="2"/>
        <v>0.86720889726198036</v>
      </c>
      <c r="N9" s="6" t="s">
        <v>111</v>
      </c>
      <c r="O9" s="6">
        <f>SUM(O3:O8)</f>
        <v>50</v>
      </c>
      <c r="P9" s="6">
        <f t="shared" ref="P9:R9" si="3">SUM(P3:P8)</f>
        <v>50</v>
      </c>
      <c r="Q9" s="6">
        <f t="shared" si="3"/>
        <v>50</v>
      </c>
      <c r="R9" s="6">
        <f t="shared" si="3"/>
        <v>50</v>
      </c>
    </row>
    <row r="10" spans="1:18" x14ac:dyDescent="0.3">
      <c r="A10" t="s">
        <v>18</v>
      </c>
      <c r="B10" t="s">
        <v>19</v>
      </c>
      <c r="C10">
        <v>0.74047986095111396</v>
      </c>
      <c r="D10">
        <v>0.67325939386520794</v>
      </c>
      <c r="E10">
        <v>1</v>
      </c>
      <c r="F10">
        <v>0.78832046901872699</v>
      </c>
      <c r="G10">
        <v>1</v>
      </c>
      <c r="H10">
        <f t="shared" si="0"/>
        <v>0.84041194476700976</v>
      </c>
      <c r="I10">
        <v>0.80056179294338903</v>
      </c>
      <c r="J10">
        <f t="shared" si="1"/>
        <v>0.8567272872077627</v>
      </c>
      <c r="K10">
        <f t="shared" si="2"/>
        <v>0.80295382334676924</v>
      </c>
      <c r="N10" s="7" t="s">
        <v>120</v>
      </c>
      <c r="O10" s="9">
        <f>SUM(O5:O8)/O9</f>
        <v>0.96</v>
      </c>
      <c r="P10" s="9">
        <f t="shared" ref="P10:R10" si="4">SUM(P5:P8)/P9</f>
        <v>0.9</v>
      </c>
      <c r="Q10" s="9">
        <f t="shared" si="4"/>
        <v>0.98</v>
      </c>
      <c r="R10" s="9">
        <f t="shared" si="4"/>
        <v>0.92</v>
      </c>
    </row>
    <row r="11" spans="1:18" x14ac:dyDescent="0.3">
      <c r="A11" t="s">
        <v>20</v>
      </c>
      <c r="B11" t="s">
        <v>21</v>
      </c>
      <c r="C11">
        <v>0.72075657778958502</v>
      </c>
      <c r="D11">
        <v>0.93963009787082297</v>
      </c>
      <c r="E11">
        <v>0.99935934727491105</v>
      </c>
      <c r="F11">
        <v>0.69816516548817498</v>
      </c>
      <c r="G11">
        <v>0.99662551185578696</v>
      </c>
      <c r="H11">
        <f t="shared" si="0"/>
        <v>0.87090734005585624</v>
      </c>
      <c r="I11">
        <v>0.86873320227352702</v>
      </c>
      <c r="J11">
        <f t="shared" si="1"/>
        <v>0.88545356459730273</v>
      </c>
      <c r="K11">
        <f t="shared" si="2"/>
        <v>0.86746693988750079</v>
      </c>
      <c r="N11" s="7" t="s">
        <v>121</v>
      </c>
      <c r="O11" s="9">
        <f>SUM(O6:O8)/O9</f>
        <v>0.72</v>
      </c>
      <c r="P11" s="9">
        <f t="shared" ref="P11:R11" si="5">SUM(P6:P8)/P9</f>
        <v>0.62</v>
      </c>
      <c r="Q11" s="9">
        <f t="shared" si="5"/>
        <v>0.88</v>
      </c>
      <c r="R11" s="9">
        <f t="shared" si="5"/>
        <v>0.62</v>
      </c>
    </row>
    <row r="12" spans="1:18" x14ac:dyDescent="0.3">
      <c r="A12" t="s">
        <v>22</v>
      </c>
      <c r="B12" t="s">
        <v>23</v>
      </c>
      <c r="C12">
        <v>0.75679086895965098</v>
      </c>
      <c r="D12">
        <v>0.86868012997267796</v>
      </c>
      <c r="E12">
        <v>1</v>
      </c>
      <c r="F12">
        <v>0.70185066383614103</v>
      </c>
      <c r="G12">
        <v>0.99999436967054101</v>
      </c>
      <c r="H12">
        <f t="shared" si="0"/>
        <v>0.86546320648780217</v>
      </c>
      <c r="I12">
        <v>0.86057309480301503</v>
      </c>
      <c r="J12">
        <f t="shared" si="1"/>
        <v>0.88028778170169741</v>
      </c>
      <c r="K12">
        <f t="shared" si="2"/>
        <v>0.85782580303036693</v>
      </c>
    </row>
    <row r="13" spans="1:18" x14ac:dyDescent="0.3">
      <c r="A13" t="s">
        <v>24</v>
      </c>
      <c r="B13" t="s">
        <v>25</v>
      </c>
      <c r="C13">
        <v>0.71476010886425101</v>
      </c>
      <c r="D13">
        <v>0.93473992830944397</v>
      </c>
      <c r="E13">
        <v>1</v>
      </c>
      <c r="F13">
        <v>0.89010903121560803</v>
      </c>
      <c r="G13">
        <v>0.99783050748318602</v>
      </c>
      <c r="H13">
        <f t="shared" si="0"/>
        <v>0.90748791517449789</v>
      </c>
      <c r="I13">
        <v>0.87498499353026105</v>
      </c>
      <c r="J13">
        <f>IF(D13&gt;0, C13*0.177+D13*0.185+E13*0.23+F13*0.179+G13*0.23, C13*0.218+E13*0.282+F13*0.219+G13*0.282)</f>
        <v>0.91826995931494615</v>
      </c>
      <c r="K13">
        <f t="shared" si="2"/>
        <v>0.88364396502198794</v>
      </c>
    </row>
    <row r="14" spans="1:18" x14ac:dyDescent="0.3">
      <c r="A14" t="s">
        <v>26</v>
      </c>
      <c r="B14" t="s">
        <v>27</v>
      </c>
      <c r="C14">
        <v>0.72126085729678202</v>
      </c>
      <c r="D14">
        <v>0.62319471902941204</v>
      </c>
      <c r="E14">
        <v>0.99680019640613804</v>
      </c>
      <c r="F14">
        <v>0.63835189350285504</v>
      </c>
      <c r="G14">
        <v>0.99779444074026802</v>
      </c>
      <c r="H14">
        <f t="shared" si="0"/>
        <v>0.79548042139509101</v>
      </c>
      <c r="I14">
        <v>0.77040708157638804</v>
      </c>
      <c r="J14">
        <f t="shared" si="1"/>
        <v>0.81597595024265612</v>
      </c>
      <c r="K14">
        <f t="shared" si="2"/>
        <v>0.7663113456033982</v>
      </c>
      <c r="O14" s="6" t="s">
        <v>112</v>
      </c>
      <c r="P14" s="6" t="s">
        <v>113</v>
      </c>
      <c r="Q14" s="6" t="s">
        <v>114</v>
      </c>
      <c r="R14" s="6" t="s">
        <v>119</v>
      </c>
    </row>
    <row r="15" spans="1:18" x14ac:dyDescent="0.3">
      <c r="A15" t="s">
        <v>28</v>
      </c>
      <c r="B15" t="s">
        <v>29</v>
      </c>
      <c r="C15">
        <v>0.94858694806045996</v>
      </c>
      <c r="D15">
        <v>0.81376066053038498</v>
      </c>
      <c r="E15">
        <v>0.99863135389208002</v>
      </c>
      <c r="F15">
        <v>0.99212169912765902</v>
      </c>
      <c r="G15">
        <v>0.99984167572447702</v>
      </c>
      <c r="H15">
        <f t="shared" si="0"/>
        <v>0.95058846746701231</v>
      </c>
      <c r="I15">
        <v>0.92538963719590295</v>
      </c>
      <c r="J15">
        <f t="shared" si="1"/>
        <v>0.95568419296048168</v>
      </c>
      <c r="K15">
        <f t="shared" si="2"/>
        <v>0.92762689084088312</v>
      </c>
      <c r="N15" s="6" t="s">
        <v>115</v>
      </c>
      <c r="O15" s="8">
        <f>AVERAGE(H2:H51)</f>
        <v>0.8771399686629866</v>
      </c>
      <c r="P15" s="8">
        <f>AVERAGE(I2:I51)</f>
        <v>0.86038477979456207</v>
      </c>
      <c r="Q15" s="8">
        <f>AVERAGE(J2:J51)</f>
        <v>0.89042743917825629</v>
      </c>
      <c r="R15" s="8">
        <f>AVERAGE(K2:K51)</f>
        <v>0.86070468337996597</v>
      </c>
    </row>
    <row r="16" spans="1:18" x14ac:dyDescent="0.3">
      <c r="A16" t="s">
        <v>30</v>
      </c>
      <c r="B16" t="s">
        <v>31</v>
      </c>
      <c r="C16">
        <v>0.85041726822952401</v>
      </c>
      <c r="D16">
        <v>0.80760007997503103</v>
      </c>
      <c r="E16">
        <v>0.99910324069377798</v>
      </c>
      <c r="F16">
        <v>0.77178116299566202</v>
      </c>
      <c r="G16">
        <v>0.99990012708696296</v>
      </c>
      <c r="H16">
        <f t="shared" si="0"/>
        <v>0.8857603757961916</v>
      </c>
      <c r="I16">
        <v>0.87828594255041803</v>
      </c>
      <c r="J16">
        <f t="shared" si="1"/>
        <v>0.89784947403780035</v>
      </c>
      <c r="K16">
        <f t="shared" si="2"/>
        <v>0.87439398160838455</v>
      </c>
      <c r="N16" s="6" t="s">
        <v>116</v>
      </c>
      <c r="O16" s="8">
        <f>MIN(H2:H51)</f>
        <v>0.73313337632800168</v>
      </c>
      <c r="P16" s="8">
        <f>MIN(I2:I51)</f>
        <v>0.70470160837868301</v>
      </c>
      <c r="Q16" s="8">
        <f>MIN(J2:J51)</f>
        <v>0.76003621002252908</v>
      </c>
      <c r="R16" s="8">
        <f>MIN(K2:K51)</f>
        <v>0.70119545901906388</v>
      </c>
    </row>
    <row r="17" spans="1:18" x14ac:dyDescent="0.3">
      <c r="A17" t="s">
        <v>32</v>
      </c>
      <c r="B17" t="s">
        <v>33</v>
      </c>
      <c r="C17">
        <v>0.70903237069252401</v>
      </c>
      <c r="D17">
        <v>0.845894648642604</v>
      </c>
      <c r="E17">
        <v>0.99450228982093303</v>
      </c>
      <c r="F17">
        <v>0.67573062716896304</v>
      </c>
      <c r="G17">
        <v>0.99957825281651103</v>
      </c>
      <c r="H17">
        <f t="shared" si="0"/>
        <v>0.84494763782830695</v>
      </c>
      <c r="I17">
        <v>0.834320740789672</v>
      </c>
      <c r="J17">
        <f t="shared" si="1"/>
        <v>0.86158354668131509</v>
      </c>
      <c r="K17">
        <f t="shared" si="2"/>
        <v>0.83290945176327247</v>
      </c>
      <c r="N17" s="6" t="s">
        <v>117</v>
      </c>
      <c r="O17" s="8">
        <f>MAX(H2:H51)</f>
        <v>0.9948937953980852</v>
      </c>
      <c r="P17" s="8">
        <f>MAX(I2:I51)</f>
        <v>0.99237235282909397</v>
      </c>
      <c r="Q17" s="8">
        <f>MAX(J2:J51)</f>
        <v>0.9964775942083357</v>
      </c>
      <c r="R17" s="8">
        <f>MAX(K2:K51)</f>
        <v>0.99300619974543791</v>
      </c>
    </row>
    <row r="18" spans="1:18" x14ac:dyDescent="0.3">
      <c r="A18" t="s">
        <v>34</v>
      </c>
      <c r="B18" t="s">
        <v>35</v>
      </c>
      <c r="C18">
        <v>0.646945080441792</v>
      </c>
      <c r="D18">
        <v>0.86951274918559096</v>
      </c>
      <c r="E18">
        <v>1</v>
      </c>
      <c r="F18">
        <v>0.73055597122231197</v>
      </c>
      <c r="G18">
        <v>0.99999315217019002</v>
      </c>
      <c r="H18">
        <f t="shared" si="0"/>
        <v>0.84940139060397701</v>
      </c>
      <c r="I18">
        <v>0.82381205907993005</v>
      </c>
      <c r="J18">
        <f t="shared" si="1"/>
        <v>0.86613708168546899</v>
      </c>
      <c r="K18">
        <f t="shared" si="2"/>
        <v>0.82799226122746505</v>
      </c>
    </row>
    <row r="19" spans="1:18" x14ac:dyDescent="0.3">
      <c r="A19" t="s">
        <v>36</v>
      </c>
      <c r="B19" t="s">
        <v>37</v>
      </c>
      <c r="C19">
        <v>0.68844325243340698</v>
      </c>
      <c r="D19">
        <v>0.92489590600748595</v>
      </c>
      <c r="E19">
        <v>1</v>
      </c>
      <c r="F19">
        <v>0.86826556268480104</v>
      </c>
      <c r="G19">
        <v>1</v>
      </c>
      <c r="H19">
        <f t="shared" si="0"/>
        <v>0.89632094422513875</v>
      </c>
      <c r="I19">
        <v>0.86183718828817801</v>
      </c>
      <c r="J19">
        <f>IF(D19&gt;0, C19*0.177+D19*0.185+E19*0.23+F19*0.179+G19*0.23, C19*0.218+E19*0.282+F19*0.219+G19*0.282)</f>
        <v>0.90837973401267735</v>
      </c>
      <c r="K19">
        <f t="shared" si="2"/>
        <v>0.87082830380074805</v>
      </c>
    </row>
    <row r="20" spans="1:18" x14ac:dyDescent="0.3">
      <c r="A20" t="s">
        <v>38</v>
      </c>
      <c r="B20" t="s">
        <v>39</v>
      </c>
      <c r="C20">
        <v>0.74732924958118996</v>
      </c>
      <c r="D20">
        <v>0.65572200722551399</v>
      </c>
      <c r="E20">
        <v>0.99636113476761101</v>
      </c>
      <c r="F20">
        <v>0.81994826742045102</v>
      </c>
      <c r="G20">
        <v>0.99980476439777699</v>
      </c>
      <c r="H20">
        <f t="shared" si="0"/>
        <v>0.84383308467850859</v>
      </c>
      <c r="I20">
        <v>0.79835977480388498</v>
      </c>
      <c r="J20">
        <f>IF(D20&gt;0, C20*0.177+D20*0.185+E20*0.23+F20*0.179+G20*0.23, C20*0.218+E20*0.282+F20*0.219+G20*0.282)</f>
        <v>0.85947474518889067</v>
      </c>
      <c r="K20">
        <f t="shared" si="2"/>
        <v>0.80216290717735628</v>
      </c>
    </row>
    <row r="21" spans="1:18" x14ac:dyDescent="0.3">
      <c r="A21" t="s">
        <v>40</v>
      </c>
      <c r="B21" t="s">
        <v>41</v>
      </c>
      <c r="C21">
        <v>0.76705247927616604</v>
      </c>
      <c r="D21">
        <v>0.68444706478879902</v>
      </c>
      <c r="E21">
        <v>0.99778241001079604</v>
      </c>
      <c r="F21">
        <v>0.68090166068690094</v>
      </c>
      <c r="G21">
        <v>0.99925103753646505</v>
      </c>
      <c r="H21">
        <f t="shared" si="0"/>
        <v>0.82588693045982553</v>
      </c>
      <c r="I21">
        <v>0.80725572459716499</v>
      </c>
      <c r="J21">
        <f t="shared" ref="J21:J36" si="6">IF(D21&gt;0, C21*0.177+D21*0.185+E21*0.23+F21*0.179+G21*0.23, C21*0.218+E21*0.282+F21*0.219+G21*0.282)</f>
        <v>0.84359008601663454</v>
      </c>
      <c r="K21">
        <f t="shared" si="2"/>
        <v>0.80302161504398539</v>
      </c>
    </row>
    <row r="22" spans="1:18" x14ac:dyDescent="0.3">
      <c r="A22" t="s">
        <v>42</v>
      </c>
      <c r="B22" t="s">
        <v>43</v>
      </c>
      <c r="C22">
        <v>0.82127405003987397</v>
      </c>
      <c r="D22">
        <v>0.88305740533690602</v>
      </c>
      <c r="E22">
        <v>0.99710312130478695</v>
      </c>
      <c r="F22">
        <v>0.86855979185844701</v>
      </c>
      <c r="G22">
        <v>0.99925134571567698</v>
      </c>
      <c r="H22">
        <f t="shared" si="0"/>
        <v>0.91384914285113827</v>
      </c>
      <c r="I22">
        <v>0.89502947631993102</v>
      </c>
      <c r="J22">
        <f t="shared" si="6"/>
        <v>0.92336485700175408</v>
      </c>
      <c r="K22">
        <f>IF(D22&gt;0, C22*0.3+D22*0.3+E22*0.2+F22*0.1+G22*0.1, C22*0.43+E22*0.29+F22*0.14+G22*0.14)</f>
        <v>0.89750117463140366</v>
      </c>
    </row>
    <row r="23" spans="1:18" x14ac:dyDescent="0.3">
      <c r="A23" t="s">
        <v>44</v>
      </c>
      <c r="B23" t="s">
        <v>45</v>
      </c>
      <c r="C23">
        <v>0.73948314090263301</v>
      </c>
      <c r="D23">
        <v>0.859982334824827</v>
      </c>
      <c r="E23">
        <v>0.99858510306105397</v>
      </c>
      <c r="F23">
        <v>0.67783071449725096</v>
      </c>
      <c r="G23">
        <v>0.99828046550389704</v>
      </c>
      <c r="H23">
        <f t="shared" si="0"/>
        <v>0.8548323517579326</v>
      </c>
      <c r="I23">
        <v>0.85026563452869097</v>
      </c>
      <c r="J23">
        <f t="shared" si="6"/>
        <v>0.87059602654730561</v>
      </c>
      <c r="K23">
        <f t="shared" si="2"/>
        <v>0.84716778133056359</v>
      </c>
    </row>
    <row r="24" spans="1:18" x14ac:dyDescent="0.3">
      <c r="A24" t="s">
        <v>46</v>
      </c>
      <c r="B24" t="s">
        <v>47</v>
      </c>
      <c r="C24">
        <v>0.72939667642788997</v>
      </c>
      <c r="D24">
        <v>0.91131028717819695</v>
      </c>
      <c r="E24">
        <v>0.99952555512165897</v>
      </c>
      <c r="F24">
        <v>0.69381736877146705</v>
      </c>
      <c r="G24">
        <v>1</v>
      </c>
      <c r="H24">
        <f t="shared" si="0"/>
        <v>0.86680997749984257</v>
      </c>
      <c r="I24">
        <v>0.863254180122209</v>
      </c>
      <c r="J24">
        <f t="shared" si="6"/>
        <v>0.88177980154377711</v>
      </c>
      <c r="K24">
        <f t="shared" si="2"/>
        <v>0.86149893698330449</v>
      </c>
    </row>
    <row r="25" spans="1:18" x14ac:dyDescent="0.3">
      <c r="A25" t="s">
        <v>48</v>
      </c>
      <c r="B25" t="s">
        <v>49</v>
      </c>
      <c r="C25">
        <v>0.73140829958388598</v>
      </c>
      <c r="D25">
        <v>0.73023018551041996</v>
      </c>
      <c r="E25">
        <v>0.99983451820911096</v>
      </c>
      <c r="F25">
        <v>0.70729496981839901</v>
      </c>
      <c r="G25">
        <v>0.99681284170367401</v>
      </c>
      <c r="H25">
        <f t="shared" si="0"/>
        <v>0.83311616296509805</v>
      </c>
      <c r="I25">
        <v>0.81022598063586704</v>
      </c>
      <c r="J25">
        <f t="shared" si="6"/>
        <v>0.85038654572320937</v>
      </c>
      <c r="K25">
        <f t="shared" si="2"/>
        <v>0.80886923032232128</v>
      </c>
    </row>
    <row r="26" spans="1:18" x14ac:dyDescent="0.3">
      <c r="A26" t="s">
        <v>50</v>
      </c>
      <c r="B26" t="s">
        <v>51</v>
      </c>
      <c r="C26">
        <v>0.92805462400428196</v>
      </c>
      <c r="D26">
        <v>0.97522519000880503</v>
      </c>
      <c r="E26">
        <v>0.99937392266564296</v>
      </c>
      <c r="F26">
        <v>0.88087192248538804</v>
      </c>
      <c r="G26">
        <v>0.99994100256544605</v>
      </c>
      <c r="H26">
        <f t="shared" si="0"/>
        <v>0.95669333234591269</v>
      </c>
      <c r="I26">
        <v>0.96127080232309303</v>
      </c>
      <c r="J26">
        <f t="shared" si="6"/>
        <v>0.96220083552842184</v>
      </c>
      <c r="K26">
        <f t="shared" si="2"/>
        <v>0.95894002124213806</v>
      </c>
    </row>
    <row r="27" spans="1:18" x14ac:dyDescent="0.3">
      <c r="A27" t="s">
        <v>52</v>
      </c>
      <c r="B27" t="s">
        <v>53</v>
      </c>
      <c r="C27">
        <v>0.73677640038379</v>
      </c>
      <c r="D27">
        <v>0.843071964379703</v>
      </c>
      <c r="E27">
        <v>0.99545625858051501</v>
      </c>
      <c r="F27">
        <v>0.716160512965616</v>
      </c>
      <c r="G27">
        <v>0.99814740842565297</v>
      </c>
      <c r="H27">
        <f t="shared" si="0"/>
        <v>0.85792250894705546</v>
      </c>
      <c r="I27">
        <v>0.84537279016292999</v>
      </c>
      <c r="J27">
        <f t="shared" si="6"/>
        <v>0.87309931151043974</v>
      </c>
      <c r="K27">
        <f t="shared" si="2"/>
        <v>0.84447655328427773</v>
      </c>
    </row>
    <row r="28" spans="1:18" x14ac:dyDescent="0.3">
      <c r="A28" t="s">
        <v>54</v>
      </c>
      <c r="B28" t="s">
        <v>55</v>
      </c>
      <c r="C28">
        <v>0.838121821185706</v>
      </c>
      <c r="D28">
        <v>0.88275598164621905</v>
      </c>
      <c r="E28">
        <v>0.99797012647551597</v>
      </c>
      <c r="F28">
        <v>0.845259526175967</v>
      </c>
      <c r="G28">
        <v>0.999980337470881</v>
      </c>
      <c r="H28">
        <f t="shared" si="0"/>
        <v>0.91281755859085789</v>
      </c>
      <c r="I28">
        <v>0.89992395671008396</v>
      </c>
      <c r="J28">
        <f t="shared" si="6"/>
        <v>0.9224874808475898</v>
      </c>
      <c r="K28">
        <f t="shared" si="2"/>
        <v>0.90038135250936535</v>
      </c>
    </row>
    <row r="29" spans="1:18" x14ac:dyDescent="0.3">
      <c r="A29" t="s">
        <v>56</v>
      </c>
      <c r="B29" t="s">
        <v>57</v>
      </c>
      <c r="C29">
        <v>0.86555972266593395</v>
      </c>
      <c r="D29">
        <v>0.91912980125117105</v>
      </c>
      <c r="E29">
        <v>0.99689958490980501</v>
      </c>
      <c r="F29">
        <v>0.890353269195439</v>
      </c>
      <c r="G29">
        <v>1</v>
      </c>
      <c r="H29">
        <f t="shared" si="0"/>
        <v>0.9343884756044698</v>
      </c>
      <c r="I29">
        <v>0.92242740299565096</v>
      </c>
      <c r="J29">
        <f t="shared" si="6"/>
        <v>0.94190322385857561</v>
      </c>
      <c r="K29">
        <f t="shared" si="2"/>
        <v>0.92382210107663643</v>
      </c>
    </row>
    <row r="30" spans="1:18" x14ac:dyDescent="0.3">
      <c r="A30" t="s">
        <v>58</v>
      </c>
      <c r="B30" t="s">
        <v>59</v>
      </c>
      <c r="C30">
        <v>0.96055521712231096</v>
      </c>
      <c r="D30">
        <v>0.119269550495239</v>
      </c>
      <c r="E30">
        <v>0.99614042523854496</v>
      </c>
      <c r="F30">
        <v>0.996104191277145</v>
      </c>
      <c r="G30">
        <v>0.99987496208050097</v>
      </c>
      <c r="H30">
        <f t="shared" si="0"/>
        <v>0.81438886924274823</v>
      </c>
      <c r="I30">
        <v>0.72080925511889904</v>
      </c>
      <c r="J30">
        <f t="shared" si="6"/>
        <v>0.82946932959425779</v>
      </c>
      <c r="K30">
        <f t="shared" si="2"/>
        <v>0.72277343066873867</v>
      </c>
    </row>
    <row r="31" spans="1:18" x14ac:dyDescent="0.3">
      <c r="A31" t="s">
        <v>60</v>
      </c>
      <c r="B31" t="s">
        <v>61</v>
      </c>
      <c r="C31">
        <v>0.70854012675556499</v>
      </c>
      <c r="D31">
        <v>0.87012650416805104</v>
      </c>
      <c r="E31">
        <v>0.99972604083884997</v>
      </c>
      <c r="F31">
        <v>0.71518419167021896</v>
      </c>
      <c r="G31">
        <v>0.99985940271643203</v>
      </c>
      <c r="H31">
        <f t="shared" si="0"/>
        <v>0.85868725322982342</v>
      </c>
      <c r="I31">
        <v>0.84471068554390805</v>
      </c>
      <c r="J31">
        <f>IF(D31&gt;0, C31*0.177+D31*0.185+E31*0.23+F31*0.179+G31*0.23, C31*0.218+E31*0.282+F31*0.219+G31*0.282)</f>
        <v>0.87430762803350859</v>
      </c>
      <c r="K31">
        <f t="shared" si="2"/>
        <v>0.8450495568835199</v>
      </c>
    </row>
    <row r="32" spans="1:18" x14ac:dyDescent="0.3">
      <c r="A32" t="s">
        <v>62</v>
      </c>
      <c r="B32" t="s">
        <v>63</v>
      </c>
      <c r="C32">
        <v>0.77061520879237599</v>
      </c>
      <c r="D32">
        <v>0.81173386263068403</v>
      </c>
      <c r="E32">
        <v>0.99535613056151695</v>
      </c>
      <c r="F32">
        <v>0.69664982836364397</v>
      </c>
      <c r="G32">
        <v>1</v>
      </c>
      <c r="H32">
        <f t="shared" si="0"/>
        <v>0.85487100606964428</v>
      </c>
      <c r="I32">
        <v>0.84690700592509804</v>
      </c>
      <c r="J32">
        <f t="shared" si="6"/>
        <v>0.87020188584916824</v>
      </c>
      <c r="K32">
        <f t="shared" si="2"/>
        <v>0.84344093037558576</v>
      </c>
    </row>
    <row r="33" spans="1:11" x14ac:dyDescent="0.3">
      <c r="A33" t="s">
        <v>64</v>
      </c>
      <c r="B33" t="s">
        <v>65</v>
      </c>
      <c r="C33">
        <v>0.93851095936574502</v>
      </c>
      <c r="D33">
        <v>0.70817194912347003</v>
      </c>
      <c r="E33">
        <v>0.99644662207614998</v>
      </c>
      <c r="F33">
        <v>0.97252653948275103</v>
      </c>
      <c r="G33">
        <v>0.99965461906654696</v>
      </c>
      <c r="H33">
        <f t="shared" si="0"/>
        <v>0.92306213782293267</v>
      </c>
      <c r="I33">
        <v>0.88865113396155404</v>
      </c>
      <c r="J33">
        <f t="shared" si="6"/>
        <v>0.93031378642581153</v>
      </c>
      <c r="K33">
        <f t="shared" si="2"/>
        <v>0.89051231281692433</v>
      </c>
    </row>
    <row r="34" spans="1:11" x14ac:dyDescent="0.3">
      <c r="A34" t="s">
        <v>66</v>
      </c>
      <c r="B34" t="s">
        <v>67</v>
      </c>
      <c r="C34">
        <v>0.93391331795876398</v>
      </c>
      <c r="D34">
        <v>0.96653424569132096</v>
      </c>
      <c r="E34">
        <v>0.99991153668129196</v>
      </c>
      <c r="F34">
        <v>0.97237602207298501</v>
      </c>
      <c r="G34">
        <v>0.99811210974865405</v>
      </c>
      <c r="H34">
        <f t="shared" ref="H34:H51" si="7">IF(D34&gt;0, C34*0.2+D34*0.2+E34*0.2+F34*0.2+G34*0.2, C34*0.25+E34*0.25+F34*0.25+G34*0.25)</f>
        <v>0.97416944643060321</v>
      </c>
      <c r="I34">
        <v>0.96533222575436906</v>
      </c>
      <c r="J34">
        <f t="shared" si="6"/>
        <v>0.97771223936154739</v>
      </c>
      <c r="K34">
        <f t="shared" si="2"/>
        <v>0.96716538961344789</v>
      </c>
    </row>
    <row r="35" spans="1:11" x14ac:dyDescent="0.3">
      <c r="A35" t="s">
        <v>68</v>
      </c>
      <c r="B35" t="s">
        <v>69</v>
      </c>
      <c r="C35">
        <v>0.67534358274407502</v>
      </c>
      <c r="D35">
        <v>0.85157680224270105</v>
      </c>
      <c r="E35">
        <v>1</v>
      </c>
      <c r="F35">
        <v>0.64049677892810997</v>
      </c>
      <c r="G35">
        <v>0.99859779503440205</v>
      </c>
      <c r="H35">
        <f t="shared" si="7"/>
        <v>0.83320299178985768</v>
      </c>
      <c r="I35">
        <v>0.82379802333136198</v>
      </c>
      <c r="J35">
        <f t="shared" si="6"/>
        <v>0.85140393884664523</v>
      </c>
      <c r="K35">
        <f t="shared" si="2"/>
        <v>0.82198557289228402</v>
      </c>
    </row>
    <row r="36" spans="1:11" x14ac:dyDescent="0.3">
      <c r="A36" t="s">
        <v>70</v>
      </c>
      <c r="B36" t="s">
        <v>71</v>
      </c>
      <c r="C36">
        <v>0.986261838565483</v>
      </c>
      <c r="D36">
        <v>0</v>
      </c>
      <c r="E36">
        <v>0.99899827425680099</v>
      </c>
      <c r="F36">
        <v>0.99431506877005704</v>
      </c>
      <c r="G36">
        <v>1</v>
      </c>
      <c r="H36">
        <f t="shared" si="7"/>
        <v>0.9948937953980852</v>
      </c>
      <c r="I36">
        <v>0.99237235282909397</v>
      </c>
      <c r="J36">
        <f t="shared" si="6"/>
        <v>0.9964775942083357</v>
      </c>
      <c r="K36">
        <f t="shared" si="2"/>
        <v>0.99300619974543791</v>
      </c>
    </row>
    <row r="37" spans="1:11" x14ac:dyDescent="0.3">
      <c r="A37" t="s">
        <v>72</v>
      </c>
      <c r="B37" t="s">
        <v>73</v>
      </c>
      <c r="C37">
        <v>0.75341081100290597</v>
      </c>
      <c r="D37">
        <v>0.88012614584460103</v>
      </c>
      <c r="E37">
        <v>0.99941562560692299</v>
      </c>
      <c r="F37">
        <v>0.80027406007690705</v>
      </c>
      <c r="G37">
        <v>0.99899875601504995</v>
      </c>
      <c r="H37">
        <f t="shared" si="7"/>
        <v>0.88644507970927744</v>
      </c>
      <c r="I37">
        <v>0.86754917481072602</v>
      </c>
      <c r="J37">
        <f>IF(D37&gt;0, C37*0.177+D37*0.185+E37*0.23+F37*0.179+G37*0.23, C37*0.218+E37*0.282+F37*0.219+G37*0.282)</f>
        <v>0.89906141505558568</v>
      </c>
      <c r="K37">
        <f t="shared" si="2"/>
        <v>0.86987149378483242</v>
      </c>
    </row>
    <row r="38" spans="1:11" x14ac:dyDescent="0.3">
      <c r="A38" t="s">
        <v>74</v>
      </c>
      <c r="B38" t="s">
        <v>75</v>
      </c>
      <c r="C38">
        <v>0.69508075956833704</v>
      </c>
      <c r="D38">
        <v>0.87414647032846404</v>
      </c>
      <c r="E38">
        <v>0.99782979745113998</v>
      </c>
      <c r="F38">
        <v>0.69196329462545103</v>
      </c>
      <c r="G38">
        <v>0.99910263007583999</v>
      </c>
      <c r="H38">
        <f t="shared" si="7"/>
        <v>0.8516245904098465</v>
      </c>
      <c r="I38">
        <v>0.83953295254530702</v>
      </c>
      <c r="J38">
        <f t="shared" ref="J38:J51" si="8">IF(D38&gt;0, C38*0.177+D38*0.185+E38*0.23+F38*0.179+G38*0.23, C38*0.218+E38*0.282+F38*0.219+G38*0.282)</f>
        <v>0.86790227952352272</v>
      </c>
      <c r="K38">
        <f t="shared" si="2"/>
        <v>0.83944072092939737</v>
      </c>
    </row>
    <row r="39" spans="1:11" x14ac:dyDescent="0.3">
      <c r="A39" t="s">
        <v>76</v>
      </c>
      <c r="B39" t="s">
        <v>77</v>
      </c>
      <c r="C39">
        <v>0.83487138236632996</v>
      </c>
      <c r="D39">
        <v>0.97267821769517804</v>
      </c>
      <c r="E39">
        <v>0.99967193606341098</v>
      </c>
      <c r="F39">
        <v>0.84157307793867397</v>
      </c>
      <c r="G39">
        <v>0.99353023871436696</v>
      </c>
      <c r="H39">
        <f t="shared" si="7"/>
        <v>0.92846497055559196</v>
      </c>
      <c r="I39">
        <v>0.92568159898527402</v>
      </c>
      <c r="J39">
        <f t="shared" si="8"/>
        <v>0.93679578610235992</v>
      </c>
      <c r="K39">
        <f t="shared" si="2"/>
        <v>0.92570959889643878</v>
      </c>
    </row>
    <row r="40" spans="1:11" x14ac:dyDescent="0.3">
      <c r="A40" t="s">
        <v>78</v>
      </c>
      <c r="B40" t="s">
        <v>79</v>
      </c>
      <c r="C40">
        <v>0.81576001946068399</v>
      </c>
      <c r="D40">
        <v>0.84023958349721195</v>
      </c>
      <c r="E40">
        <v>1</v>
      </c>
      <c r="F40">
        <v>0.80135699198537003</v>
      </c>
      <c r="G40">
        <v>1</v>
      </c>
      <c r="H40">
        <f t="shared" si="7"/>
        <v>0.89147131898865317</v>
      </c>
      <c r="I40">
        <v>0.87765573145967202</v>
      </c>
      <c r="J40">
        <f t="shared" si="8"/>
        <v>0.90327674795690649</v>
      </c>
      <c r="K40">
        <f t="shared" si="2"/>
        <v>0.87693558008590577</v>
      </c>
    </row>
    <row r="41" spans="1:11" x14ac:dyDescent="0.3">
      <c r="A41" t="s">
        <v>80</v>
      </c>
      <c r="B41" t="s">
        <v>81</v>
      </c>
      <c r="C41">
        <v>0.84307532700918997</v>
      </c>
      <c r="D41">
        <v>0</v>
      </c>
      <c r="E41">
        <v>0.99879813104178805</v>
      </c>
      <c r="F41">
        <v>0.85853759778322203</v>
      </c>
      <c r="G41">
        <v>0.99947815853194899</v>
      </c>
      <c r="H41">
        <f t="shared" si="7"/>
        <v>0.92497230359153737</v>
      </c>
      <c r="I41">
        <v>0.91116609362170098</v>
      </c>
      <c r="J41">
        <f t="shared" si="8"/>
        <v>0.93532406886232289</v>
      </c>
      <c r="K41">
        <f>IF(D41&gt;0, C41*0.3+D41*0.3+E41*0.2+F41*0.1+G41*0.1, C41*0.43+E41*0.29+F41*0.14+G41*0.14)</f>
        <v>0.91229605450019413</v>
      </c>
    </row>
    <row r="42" spans="1:11" x14ac:dyDescent="0.3">
      <c r="A42" t="s">
        <v>82</v>
      </c>
      <c r="B42" t="s">
        <v>83</v>
      </c>
      <c r="C42">
        <v>0.775001519254085</v>
      </c>
      <c r="D42">
        <v>0.95875487698626105</v>
      </c>
      <c r="E42">
        <v>0.99992092806683297</v>
      </c>
      <c r="F42">
        <v>0.67686281756157096</v>
      </c>
      <c r="G42">
        <v>0.99987236875708196</v>
      </c>
      <c r="H42">
        <f t="shared" si="7"/>
        <v>0.88208250212516648</v>
      </c>
      <c r="I42">
        <v>0.89269398616744899</v>
      </c>
      <c r="J42">
        <f t="shared" si="8"/>
        <v>0.89565582376345299</v>
      </c>
      <c r="K42">
        <f t="shared" si="2"/>
        <v>0.88778462311733575</v>
      </c>
    </row>
    <row r="43" spans="1:11" x14ac:dyDescent="0.3">
      <c r="A43" t="s">
        <v>84</v>
      </c>
      <c r="B43" t="s">
        <v>85</v>
      </c>
      <c r="C43">
        <v>0.71824371628127204</v>
      </c>
      <c r="D43">
        <v>0.93687695157084105</v>
      </c>
      <c r="E43">
        <v>0.99891800847490297</v>
      </c>
      <c r="F43">
        <v>0.67036720345841405</v>
      </c>
      <c r="G43">
        <v>0.99989026281895699</v>
      </c>
      <c r="H43">
        <f t="shared" si="7"/>
        <v>0.86485922852087749</v>
      </c>
      <c r="I43">
        <v>0.86569076160229197</v>
      </c>
      <c r="J43">
        <f t="shared" si="8"/>
        <v>0.88017300563903467</v>
      </c>
      <c r="K43">
        <f t="shared" si="2"/>
        <v>0.86334554867835167</v>
      </c>
    </row>
    <row r="44" spans="1:11" x14ac:dyDescent="0.3">
      <c r="A44" t="s">
        <v>86</v>
      </c>
      <c r="B44" t="s">
        <v>87</v>
      </c>
      <c r="C44">
        <v>0.79734188597668498</v>
      </c>
      <c r="D44">
        <v>0.87596069589426395</v>
      </c>
      <c r="E44">
        <v>0.99955806960197502</v>
      </c>
      <c r="F44">
        <v>0.752430612528314</v>
      </c>
      <c r="G44">
        <v>0.99640914685084403</v>
      </c>
      <c r="H44">
        <f t="shared" si="7"/>
        <v>0.88434008217041649</v>
      </c>
      <c r="I44">
        <v>0.87918937422957</v>
      </c>
      <c r="J44">
        <f t="shared" si="8"/>
        <v>0.89693978198502877</v>
      </c>
      <c r="K44">
        <f t="shared" si="2"/>
        <v>0.87678636441959545</v>
      </c>
    </row>
    <row r="45" spans="1:11" x14ac:dyDescent="0.3">
      <c r="A45" t="s">
        <v>88</v>
      </c>
      <c r="B45" t="s">
        <v>89</v>
      </c>
      <c r="C45">
        <v>0.70981069865796897</v>
      </c>
      <c r="D45">
        <v>0.79183703299246999</v>
      </c>
      <c r="E45">
        <v>0.99169087051623905</v>
      </c>
      <c r="F45">
        <v>0.60556816224211096</v>
      </c>
      <c r="G45">
        <v>0.99987262264822796</v>
      </c>
      <c r="H45">
        <f t="shared" si="7"/>
        <v>0.81975587741140343</v>
      </c>
      <c r="I45">
        <v>0.81417961130160699</v>
      </c>
      <c r="J45">
        <f t="shared" si="8"/>
        <v>0.83858264923523274</v>
      </c>
      <c r="K45">
        <f t="shared" si="2"/>
        <v>0.80937657208741332</v>
      </c>
    </row>
    <row r="46" spans="1:11" x14ac:dyDescent="0.3">
      <c r="A46" t="s">
        <v>90</v>
      </c>
      <c r="B46" t="s">
        <v>91</v>
      </c>
      <c r="C46">
        <v>0.88170066306968597</v>
      </c>
      <c r="D46">
        <v>0.79246355391687195</v>
      </c>
      <c r="E46">
        <v>0.99827979273278</v>
      </c>
      <c r="F46">
        <v>0.92325001992056599</v>
      </c>
      <c r="G46">
        <v>0.99440913577008205</v>
      </c>
      <c r="H46">
        <f t="shared" si="7"/>
        <v>0.91802063308199733</v>
      </c>
      <c r="I46">
        <v>0.89178720421717905</v>
      </c>
      <c r="J46">
        <f t="shared" si="8"/>
        <v>0.92624698195939537</v>
      </c>
      <c r="K46">
        <f t="shared" si="2"/>
        <v>0.89367113921158825</v>
      </c>
    </row>
    <row r="47" spans="1:11" x14ac:dyDescent="0.3">
      <c r="A47" t="s">
        <v>92</v>
      </c>
      <c r="B47" t="s">
        <v>93</v>
      </c>
      <c r="C47">
        <v>0.77397686076891103</v>
      </c>
      <c r="D47">
        <v>0.91553166260396801</v>
      </c>
      <c r="E47">
        <v>0.99971930727604796</v>
      </c>
      <c r="F47">
        <v>0.75300638213595905</v>
      </c>
      <c r="G47">
        <v>0.99730789952239496</v>
      </c>
      <c r="H47">
        <f t="shared" si="7"/>
        <v>0.88790842246145618</v>
      </c>
      <c r="I47">
        <v>0.88299694095223902</v>
      </c>
      <c r="J47">
        <f t="shared" si="8"/>
        <v>0.90047166190380989</v>
      </c>
      <c r="K47">
        <f t="shared" si="2"/>
        <v>0.8818278466329087</v>
      </c>
    </row>
    <row r="48" spans="1:11" x14ac:dyDescent="0.3">
      <c r="A48" t="s">
        <v>94</v>
      </c>
      <c r="B48" t="s">
        <v>95</v>
      </c>
      <c r="C48">
        <v>0.74337330288857795</v>
      </c>
      <c r="D48">
        <v>0.87325125833166894</v>
      </c>
      <c r="E48">
        <v>0.99299729262504699</v>
      </c>
      <c r="F48">
        <v>0.67942712702014396</v>
      </c>
      <c r="G48">
        <v>0.99912065966001795</v>
      </c>
      <c r="H48">
        <f t="shared" si="7"/>
        <v>0.85763392810509109</v>
      </c>
      <c r="I48">
        <v>0.85433274600077302</v>
      </c>
      <c r="J48">
        <f>IF(D48&gt;0, C48*0.177+D48*0.185+E48*0.23+F48*0.179+G48*0.23, C48*0.218+E48*0.282+F48*0.219+G48*0.282)</f>
        <v>0.87293314216480777</v>
      </c>
      <c r="K48">
        <f t="shared" si="2"/>
        <v>0.85144160555909953</v>
      </c>
    </row>
    <row r="49" spans="1:11" x14ac:dyDescent="0.3">
      <c r="A49" t="s">
        <v>96</v>
      </c>
      <c r="B49" t="s">
        <v>97</v>
      </c>
      <c r="C49">
        <v>0.73421275717786605</v>
      </c>
      <c r="D49">
        <v>0.83358931420207405</v>
      </c>
      <c r="E49">
        <v>0.999484725005782</v>
      </c>
      <c r="F49">
        <v>0.67545792084989198</v>
      </c>
      <c r="G49">
        <v>0.99990395439167701</v>
      </c>
      <c r="H49">
        <f t="shared" si="7"/>
        <v>0.8485297343254582</v>
      </c>
      <c r="I49">
        <v>0.84069053428639895</v>
      </c>
      <c r="J49">
        <f t="shared" si="8"/>
        <v>0.86493604524141232</v>
      </c>
      <c r="K49">
        <f t="shared" si="2"/>
        <v>0.83777375393929532</v>
      </c>
    </row>
    <row r="50" spans="1:11" x14ac:dyDescent="0.3">
      <c r="A50" t="s">
        <v>98</v>
      </c>
      <c r="B50" t="s">
        <v>99</v>
      </c>
      <c r="C50">
        <v>0.598264534416591</v>
      </c>
      <c r="D50">
        <v>0.93712236350105904</v>
      </c>
      <c r="E50">
        <v>0.99547604392864497</v>
      </c>
      <c r="F50">
        <v>0.92442445985576904</v>
      </c>
      <c r="G50">
        <v>0.99993410329358801</v>
      </c>
      <c r="H50">
        <f t="shared" si="7"/>
        <v>0.89104430099913046</v>
      </c>
      <c r="I50">
        <v>0.83561623523575401</v>
      </c>
      <c r="J50">
        <f t="shared" si="8"/>
        <v>0.90367677201472885</v>
      </c>
      <c r="K50">
        <f t="shared" si="2"/>
        <v>0.85214713447595969</v>
      </c>
    </row>
    <row r="51" spans="1:11" x14ac:dyDescent="0.3">
      <c r="A51" t="s">
        <v>100</v>
      </c>
      <c r="B51" t="s">
        <v>101</v>
      </c>
      <c r="C51">
        <v>0.71548704344870095</v>
      </c>
      <c r="D51">
        <v>0.99464701328678695</v>
      </c>
      <c r="E51">
        <v>1</v>
      </c>
      <c r="F51">
        <v>0.73885871689152804</v>
      </c>
      <c r="G51">
        <v>0.999721908184383</v>
      </c>
      <c r="H51">
        <f t="shared" si="7"/>
        <v>0.88974293636227997</v>
      </c>
      <c r="I51">
        <v>0.88574360044687706</v>
      </c>
      <c r="J51">
        <f t="shared" si="8"/>
        <v>0.90284265335446723</v>
      </c>
      <c r="K51">
        <f t="shared" si="2"/>
        <v>0.88689827952823741</v>
      </c>
    </row>
    <row r="52" spans="1:11" x14ac:dyDescent="0.3">
      <c r="C52">
        <f>AVERAGE(C2:C51)</f>
        <v>0.77133206836209778</v>
      </c>
      <c r="D52">
        <f t="shared" ref="D52:G52" si="9">AVERAGE(D2:D51)</f>
        <v>0.8023449880473601</v>
      </c>
      <c r="E52">
        <f t="shared" si="9"/>
        <v>0.99804845144460286</v>
      </c>
      <c r="F52">
        <f t="shared" si="9"/>
        <v>0.7765788391941445</v>
      </c>
      <c r="G52">
        <f t="shared" si="9"/>
        <v>0.99899817428693483</v>
      </c>
    </row>
    <row r="53" spans="1:11" x14ac:dyDescent="0.3">
      <c r="C53">
        <f>SUM(C2:C51)</f>
        <v>38.56660341810489</v>
      </c>
      <c r="D53">
        <f t="shared" ref="D53:G53" si="10">SUM(D2:D51)</f>
        <v>40.117249402368003</v>
      </c>
      <c r="E53">
        <f t="shared" si="10"/>
        <v>49.902422572230144</v>
      </c>
      <c r="F53">
        <f t="shared" si="10"/>
        <v>38.828941959707223</v>
      </c>
      <c r="G53">
        <f t="shared" si="10"/>
        <v>49.949908714346741</v>
      </c>
    </row>
    <row r="55" spans="1:11" x14ac:dyDescent="0.3">
      <c r="G55">
        <f>SUM(C53:G53)</f>
        <v>217.365126066757</v>
      </c>
    </row>
    <row r="57" spans="1:11" x14ac:dyDescent="0.3">
      <c r="C57" s="5">
        <f>C53/G55*100</f>
        <v>17.742774158841076</v>
      </c>
      <c r="D57" s="5">
        <f>D53/G55*100</f>
        <v>18.45615721725629</v>
      </c>
      <c r="E57" s="5">
        <f>E53/G55*100</f>
        <v>22.957878973145007</v>
      </c>
      <c r="F57" s="5">
        <f>F53/G55*100</f>
        <v>17.863464421510795</v>
      </c>
      <c r="G57" s="5">
        <f>G53/G55*100</f>
        <v>22.979725229246835</v>
      </c>
    </row>
    <row r="58" spans="1:11" x14ac:dyDescent="0.3">
      <c r="C58" s="4">
        <f>C57/100</f>
        <v>0.17742774158841076</v>
      </c>
      <c r="D58" s="4">
        <f t="shared" ref="D58:G58" si="11">D57/100</f>
        <v>0.18456157217256292</v>
      </c>
      <c r="E58" s="4">
        <f t="shared" si="11"/>
        <v>0.22957878973145007</v>
      </c>
      <c r="F58" s="4">
        <f t="shared" si="11"/>
        <v>0.17863464421510794</v>
      </c>
      <c r="G58" s="4">
        <f t="shared" si="11"/>
        <v>0.22979725229246836</v>
      </c>
    </row>
    <row r="59" spans="1:11" x14ac:dyDescent="0.3">
      <c r="C59" s="4">
        <f>C57/(100-D57)</f>
        <v>0.21758570056739832</v>
      </c>
      <c r="D59" s="4">
        <v>0</v>
      </c>
      <c r="E59" s="4">
        <f>E57/(100-D57)</f>
        <v>0.28154031242201094</v>
      </c>
      <c r="F59" s="4">
        <f>F57/(100-D57)</f>
        <v>0.21906576648716705</v>
      </c>
      <c r="G59" s="4">
        <f>G57/(100-D57)</f>
        <v>0.28180822052342375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Muhamad Noor Zainal Muhamad Zabidi</cp:lastModifiedBy>
  <dcterms:created xsi:type="dcterms:W3CDTF">2016-04-18T01:02:18Z</dcterms:created>
  <dcterms:modified xsi:type="dcterms:W3CDTF">2016-04-18T18:27:54Z</dcterms:modified>
</cp:coreProperties>
</file>