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500" activeTab="1"/>
  </bookViews>
  <sheets>
    <sheet name="Sheet1" sheetId="1" r:id="rId1"/>
    <sheet name="Sheet2" sheetId="2" r:id="rId2"/>
  </sheets>
  <definedNames>
    <definedName name="_xlnm._FilterDatabase" localSheetId="0" hidden="1">Sheet1!$A$2:$AK$30</definedName>
    <definedName name="_xlnm._FilterDatabase" localSheetId="1" hidden="1">Sheet2!$A$2:$AJ$35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34" i="2" l="1"/>
  <c r="AG34" i="2" s="1"/>
  <c r="AD34" i="2"/>
  <c r="AF34" i="2" s="1"/>
  <c r="AA34" i="2"/>
  <c r="AB34" i="2" s="1"/>
  <c r="AE33" i="2"/>
  <c r="AG33" i="2" s="1"/>
  <c r="AD33" i="2"/>
  <c r="AF33" i="2" s="1"/>
  <c r="AA33" i="2"/>
  <c r="AB33" i="2" s="1"/>
  <c r="AE32" i="2"/>
  <c r="AG32" i="2" s="1"/>
  <c r="AD32" i="2"/>
  <c r="AF32" i="2" s="1"/>
  <c r="AA32" i="2"/>
  <c r="AB32" i="2" s="1"/>
  <c r="AJ31" i="2"/>
  <c r="AI31" i="2"/>
  <c r="AH31" i="2"/>
  <c r="AG31" i="2"/>
  <c r="AE31" i="2"/>
  <c r="AD31" i="2"/>
  <c r="AF31" i="2" s="1"/>
  <c r="X31" i="2"/>
  <c r="W31" i="2"/>
  <c r="V31" i="2"/>
  <c r="U31" i="2"/>
  <c r="Q31" i="2"/>
  <c r="P31" i="2"/>
  <c r="O31" i="2"/>
  <c r="N31" i="2"/>
  <c r="M31" i="2"/>
  <c r="L31" i="2"/>
  <c r="K31" i="2"/>
  <c r="J31" i="2"/>
  <c r="I31" i="2"/>
  <c r="H31" i="2"/>
  <c r="AG30" i="2"/>
  <c r="AE30" i="2"/>
  <c r="AD30" i="2"/>
  <c r="AF30" i="2" s="1"/>
  <c r="AC30" i="2"/>
  <c r="Z30" i="2" s="1"/>
  <c r="AA30" i="2" s="1"/>
  <c r="AB30" i="2" s="1"/>
  <c r="Y30" i="2"/>
  <c r="X30" i="2"/>
  <c r="R30" i="2"/>
  <c r="S30" i="2" s="1"/>
  <c r="T30" i="2" s="1"/>
  <c r="AE29" i="2"/>
  <c r="AG29" i="2" s="1"/>
  <c r="AD29" i="2"/>
  <c r="AF29" i="2" s="1"/>
  <c r="AC29" i="2"/>
  <c r="Z29" i="2"/>
  <c r="AA29" i="2" s="1"/>
  <c r="AB29" i="2" s="1"/>
  <c r="Y29" i="2"/>
  <c r="X29" i="2"/>
  <c r="R29" i="2"/>
  <c r="S29" i="2" s="1"/>
  <c r="AE28" i="2"/>
  <c r="AG28" i="2" s="1"/>
  <c r="AD28" i="2"/>
  <c r="AF28" i="2" s="1"/>
  <c r="AC28" i="2"/>
  <c r="Z28" i="2"/>
  <c r="AA28" i="2" s="1"/>
  <c r="AB28" i="2" s="1"/>
  <c r="Y28" i="2"/>
  <c r="X28" i="2"/>
  <c r="R28" i="2"/>
  <c r="S28" i="2" s="1"/>
  <c r="T28" i="2" s="1"/>
  <c r="AG27" i="2"/>
  <c r="AE27" i="2"/>
  <c r="AD27" i="2"/>
  <c r="AF27" i="2" s="1"/>
  <c r="AC27" i="2"/>
  <c r="Z27" i="2"/>
  <c r="AA27" i="2" s="1"/>
  <c r="AB27" i="2" s="1"/>
  <c r="Y27" i="2"/>
  <c r="X27" i="2"/>
  <c r="T27" i="2"/>
  <c r="S27" i="2"/>
  <c r="R27" i="2"/>
  <c r="AE26" i="2"/>
  <c r="AG26" i="2" s="1"/>
  <c r="AD26" i="2"/>
  <c r="AF26" i="2" s="1"/>
  <c r="AC26" i="2"/>
  <c r="Z26" i="2"/>
  <c r="AA26" i="2" s="1"/>
  <c r="AB26" i="2" s="1"/>
  <c r="Y26" i="2"/>
  <c r="X26" i="2"/>
  <c r="R26" i="2"/>
  <c r="S26" i="2" s="1"/>
  <c r="T26" i="2" s="1"/>
  <c r="AG25" i="2"/>
  <c r="AE25" i="2"/>
  <c r="AD25" i="2"/>
  <c r="AF25" i="2" s="1"/>
  <c r="AC25" i="2"/>
  <c r="Z25" i="2" s="1"/>
  <c r="AA25" i="2" s="1"/>
  <c r="AB25" i="2" s="1"/>
  <c r="Y25" i="2"/>
  <c r="X25" i="2"/>
  <c r="R25" i="2"/>
  <c r="S25" i="2" s="1"/>
  <c r="T25" i="2" s="1"/>
  <c r="AE24" i="2"/>
  <c r="AG24" i="2" s="1"/>
  <c r="AD24" i="2"/>
  <c r="AF24" i="2" s="1"/>
  <c r="AC24" i="2"/>
  <c r="Z24" i="2"/>
  <c r="AA24" i="2" s="1"/>
  <c r="AB24" i="2" s="1"/>
  <c r="Y24" i="2"/>
  <c r="X24" i="2"/>
  <c r="R24" i="2"/>
  <c r="S24" i="2" s="1"/>
  <c r="T24" i="2" s="1"/>
  <c r="AE23" i="2"/>
  <c r="AG23" i="2" s="1"/>
  <c r="AD23" i="2"/>
  <c r="AF23" i="2" s="1"/>
  <c r="AC23" i="2"/>
  <c r="Z23" i="2" s="1"/>
  <c r="AA23" i="2" s="1"/>
  <c r="AB23" i="2" s="1"/>
  <c r="Y23" i="2"/>
  <c r="X23" i="2"/>
  <c r="R23" i="2"/>
  <c r="S23" i="2" s="1"/>
  <c r="T23" i="2" s="1"/>
  <c r="J23" i="2"/>
  <c r="AE22" i="2"/>
  <c r="AG22" i="2" s="1"/>
  <c r="AD22" i="2"/>
  <c r="AF22" i="2" s="1"/>
  <c r="AC22" i="2"/>
  <c r="Z22" i="2"/>
  <c r="Y22" i="2"/>
  <c r="X22" i="2"/>
  <c r="R22" i="2"/>
  <c r="S22" i="2" s="1"/>
  <c r="T22" i="2" s="1"/>
  <c r="J22" i="2"/>
  <c r="AG21" i="2"/>
  <c r="AE21" i="2"/>
  <c r="AD21" i="2"/>
  <c r="AF21" i="2" s="1"/>
  <c r="AC21" i="2"/>
  <c r="Z21" i="2"/>
  <c r="AA21" i="2" s="1"/>
  <c r="AB21" i="2" s="1"/>
  <c r="Y21" i="2"/>
  <c r="X21" i="2"/>
  <c r="T21" i="2"/>
  <c r="S21" i="2"/>
  <c r="R21" i="2"/>
  <c r="AE20" i="2"/>
  <c r="AG20" i="2" s="1"/>
  <c r="AD20" i="2"/>
  <c r="AF20" i="2" s="1"/>
  <c r="AC20" i="2"/>
  <c r="Z20" i="2"/>
  <c r="AA20" i="2" s="1"/>
  <c r="AB20" i="2" s="1"/>
  <c r="Y20" i="2"/>
  <c r="X20" i="2"/>
  <c r="R20" i="2"/>
  <c r="S20" i="2" s="1"/>
  <c r="T20" i="2" s="1"/>
  <c r="AG19" i="2"/>
  <c r="AE19" i="2"/>
  <c r="AD19" i="2"/>
  <c r="AF19" i="2" s="1"/>
  <c r="AC19" i="2"/>
  <c r="Z19" i="2" s="1"/>
  <c r="AA19" i="2" s="1"/>
  <c r="AB19" i="2" s="1"/>
  <c r="Y19" i="2"/>
  <c r="X19" i="2"/>
  <c r="R19" i="2"/>
  <c r="S19" i="2" s="1"/>
  <c r="T19" i="2" s="1"/>
  <c r="AE18" i="2"/>
  <c r="AG18" i="2" s="1"/>
  <c r="AD18" i="2"/>
  <c r="AF18" i="2" s="1"/>
  <c r="AC18" i="2"/>
  <c r="Z18" i="2"/>
  <c r="AA18" i="2" s="1"/>
  <c r="AB18" i="2" s="1"/>
  <c r="Y18" i="2"/>
  <c r="X18" i="2"/>
  <c r="R18" i="2"/>
  <c r="S18" i="2" s="1"/>
  <c r="T18" i="2" s="1"/>
  <c r="J18" i="2"/>
  <c r="AE17" i="2"/>
  <c r="AG17" i="2" s="1"/>
  <c r="AD17" i="2"/>
  <c r="AF17" i="2" s="1"/>
  <c r="AC17" i="2"/>
  <c r="Z17" i="2" s="1"/>
  <c r="AA17" i="2" s="1"/>
  <c r="AB17" i="2" s="1"/>
  <c r="Y17" i="2"/>
  <c r="X17" i="2"/>
  <c r="S17" i="2"/>
  <c r="T17" i="2" s="1"/>
  <c r="R17" i="2"/>
  <c r="J17" i="2"/>
  <c r="AE16" i="2"/>
  <c r="AG16" i="2" s="1"/>
  <c r="AD16" i="2"/>
  <c r="AF16" i="2" s="1"/>
  <c r="AC16" i="2"/>
  <c r="AC31" i="2" s="1"/>
  <c r="AA16" i="2"/>
  <c r="AB16" i="2" s="1"/>
  <c r="Z16" i="2"/>
  <c r="Y16" i="2"/>
  <c r="X16" i="2"/>
  <c r="R16" i="2"/>
  <c r="S16" i="2" s="1"/>
  <c r="J16" i="2"/>
  <c r="AE15" i="2"/>
  <c r="AG15" i="2" s="1"/>
  <c r="AD15" i="2"/>
  <c r="AF15" i="2" s="1"/>
  <c r="AC15" i="2"/>
  <c r="Z15" i="2"/>
  <c r="Y15" i="2"/>
  <c r="X15" i="2"/>
  <c r="S15" i="2"/>
  <c r="R15" i="2"/>
  <c r="AE14" i="2"/>
  <c r="AG14" i="2" s="1"/>
  <c r="AD14" i="2"/>
  <c r="AF14" i="2" s="1"/>
  <c r="AC14" i="2"/>
  <c r="Z14" i="2"/>
  <c r="AA14" i="2" s="1"/>
  <c r="AB14" i="2" s="1"/>
  <c r="Y14" i="2"/>
  <c r="X14" i="2"/>
  <c r="R14" i="2"/>
  <c r="S14" i="2" s="1"/>
  <c r="AG13" i="2"/>
  <c r="AF13" i="2"/>
  <c r="AE13" i="2"/>
  <c r="AD13" i="2"/>
  <c r="AC13" i="2"/>
  <c r="Z13" i="2"/>
  <c r="AA13" i="2" s="1"/>
  <c r="AB13" i="2" s="1"/>
  <c r="Y13" i="2"/>
  <c r="X13" i="2"/>
  <c r="R13" i="2"/>
  <c r="S13" i="2" s="1"/>
  <c r="T13" i="2" s="1"/>
  <c r="AE12" i="2"/>
  <c r="AG12" i="2" s="1"/>
  <c r="AD12" i="2"/>
  <c r="AF12" i="2" s="1"/>
  <c r="AC12" i="2"/>
  <c r="Z12" i="2" s="1"/>
  <c r="AA12" i="2" s="1"/>
  <c r="AB12" i="2" s="1"/>
  <c r="Y12" i="2"/>
  <c r="X12" i="2"/>
  <c r="R12" i="2"/>
  <c r="AE11" i="2"/>
  <c r="AG11" i="2" s="1"/>
  <c r="AD11" i="2"/>
  <c r="AF11" i="2" s="1"/>
  <c r="AC11" i="2"/>
  <c r="Z11" i="2"/>
  <c r="Y11" i="2"/>
  <c r="X11" i="2"/>
  <c r="R11" i="2"/>
  <c r="S11" i="2" s="1"/>
  <c r="AE10" i="2"/>
  <c r="AG10" i="2" s="1"/>
  <c r="AD10" i="2"/>
  <c r="AF10" i="2" s="1"/>
  <c r="AC10" i="2"/>
  <c r="Z10" i="2"/>
  <c r="AA10" i="2" s="1"/>
  <c r="AB10" i="2" s="1"/>
  <c r="Y10" i="2"/>
  <c r="X10" i="2"/>
  <c r="R10" i="2"/>
  <c r="S10" i="2" s="1"/>
  <c r="T10" i="2" s="1"/>
  <c r="AG9" i="2"/>
  <c r="AE9" i="2"/>
  <c r="AD9" i="2"/>
  <c r="AF9" i="2" s="1"/>
  <c r="AC9" i="2"/>
  <c r="Z9" i="2" s="1"/>
  <c r="AA9" i="2" s="1"/>
  <c r="AB9" i="2" s="1"/>
  <c r="Y9" i="2"/>
  <c r="X9" i="2"/>
  <c r="R9" i="2"/>
  <c r="S9" i="2" s="1"/>
  <c r="AE8" i="2"/>
  <c r="AG8" i="2" s="1"/>
  <c r="AD8" i="2"/>
  <c r="AF8" i="2" s="1"/>
  <c r="AC8" i="2"/>
  <c r="Z8" i="2" s="1"/>
  <c r="AA8" i="2" s="1"/>
  <c r="AB8" i="2" s="1"/>
  <c r="Y8" i="2"/>
  <c r="X8" i="2"/>
  <c r="S8" i="2"/>
  <c r="R8" i="2"/>
  <c r="AE7" i="2"/>
  <c r="AG7" i="2" s="1"/>
  <c r="AD7" i="2"/>
  <c r="AF7" i="2" s="1"/>
  <c r="AC7" i="2"/>
  <c r="Z7" i="2"/>
  <c r="Y7" i="2"/>
  <c r="X7" i="2"/>
  <c r="R7" i="2"/>
  <c r="S7" i="2" s="1"/>
  <c r="AF6" i="2"/>
  <c r="AE6" i="2"/>
  <c r="AG6" i="2" s="1"/>
  <c r="AD6" i="2"/>
  <c r="AC6" i="2"/>
  <c r="Z6" i="2"/>
  <c r="AA6" i="2" s="1"/>
  <c r="AB6" i="2" s="1"/>
  <c r="Y6" i="2"/>
  <c r="X6" i="2"/>
  <c r="R6" i="2"/>
  <c r="S6" i="2" s="1"/>
  <c r="T6" i="2" s="1"/>
  <c r="AE5" i="2"/>
  <c r="AG5" i="2" s="1"/>
  <c r="AD5" i="2"/>
  <c r="AF5" i="2" s="1"/>
  <c r="AC5" i="2"/>
  <c r="Z5" i="2" s="1"/>
  <c r="AA5" i="2" s="1"/>
  <c r="AB5" i="2" s="1"/>
  <c r="Y5" i="2"/>
  <c r="X5" i="2"/>
  <c r="R5" i="2"/>
  <c r="S5" i="2" s="1"/>
  <c r="T5" i="2" s="1"/>
  <c r="AF4" i="2"/>
  <c r="AE4" i="2"/>
  <c r="AG4" i="2" s="1"/>
  <c r="AD4" i="2"/>
  <c r="AC4" i="2"/>
  <c r="Z4" i="2"/>
  <c r="AA4" i="2" s="1"/>
  <c r="AB4" i="2" s="1"/>
  <c r="Y4" i="2"/>
  <c r="X4" i="2"/>
  <c r="R4" i="2"/>
  <c r="S4" i="2" s="1"/>
  <c r="AE3" i="2"/>
  <c r="AG3" i="2" s="1"/>
  <c r="AD3" i="2"/>
  <c r="AF3" i="2" s="1"/>
  <c r="AC3" i="2"/>
  <c r="Z3" i="2" s="1"/>
  <c r="AA3" i="2" s="1"/>
  <c r="AB3" i="2" s="1"/>
  <c r="Y3" i="2"/>
  <c r="X3" i="2"/>
  <c r="R3" i="2"/>
  <c r="S3" i="2" s="1"/>
  <c r="T3" i="2" s="1"/>
  <c r="AK30" i="1"/>
  <c r="AJ30" i="1"/>
  <c r="AI30" i="1"/>
  <c r="AF30" i="1"/>
  <c r="AG30" i="1" s="1"/>
  <c r="AH30" i="1" s="1"/>
  <c r="AE30" i="1"/>
  <c r="AD30" i="1"/>
  <c r="T30" i="1" s="1"/>
  <c r="U30" i="1" s="1"/>
  <c r="Z30" i="1"/>
  <c r="V30" i="1"/>
  <c r="L30" i="1"/>
  <c r="M30" i="1" s="1"/>
  <c r="AK29" i="1"/>
  <c r="AJ29" i="1"/>
  <c r="AI29" i="1"/>
  <c r="AF29" i="1"/>
  <c r="AG29" i="1" s="1"/>
  <c r="AH29" i="1" s="1"/>
  <c r="AE29" i="1"/>
  <c r="AD29" i="1"/>
  <c r="Z29" i="1"/>
  <c r="U29" i="1"/>
  <c r="V29" i="1" s="1"/>
  <c r="T29" i="1"/>
  <c r="L29" i="1"/>
  <c r="M29" i="1" s="1"/>
  <c r="AK28" i="1"/>
  <c r="AJ28" i="1"/>
  <c r="AI28" i="1"/>
  <c r="AF28" i="1"/>
  <c r="AG28" i="1" s="1"/>
  <c r="AH28" i="1" s="1"/>
  <c r="AE28" i="1"/>
  <c r="AD28" i="1"/>
  <c r="Z28" i="1"/>
  <c r="T28" i="1"/>
  <c r="U28" i="1" s="1"/>
  <c r="V28" i="1" s="1"/>
  <c r="M28" i="1"/>
  <c r="L28" i="1"/>
  <c r="AK27" i="1"/>
  <c r="AJ27" i="1"/>
  <c r="AI27" i="1"/>
  <c r="AF27" i="1"/>
  <c r="AG27" i="1" s="1"/>
  <c r="AH27" i="1" s="1"/>
  <c r="AE27" i="1"/>
  <c r="AD27" i="1"/>
  <c r="Z27" i="1"/>
  <c r="T27" i="1"/>
  <c r="U27" i="1" s="1"/>
  <c r="V27" i="1" s="1"/>
  <c r="L27" i="1"/>
  <c r="M27" i="1" s="1"/>
  <c r="AK26" i="1"/>
  <c r="AJ26" i="1"/>
  <c r="AI26" i="1"/>
  <c r="AF26" i="1"/>
  <c r="AG26" i="1" s="1"/>
  <c r="AH26" i="1" s="1"/>
  <c r="AE26" i="1"/>
  <c r="AD26" i="1"/>
  <c r="Z26" i="1"/>
  <c r="T26" i="1"/>
  <c r="U26" i="1" s="1"/>
  <c r="V26" i="1" s="1"/>
  <c r="L26" i="1"/>
  <c r="M26" i="1" s="1"/>
  <c r="AK25" i="1"/>
  <c r="AJ25" i="1"/>
  <c r="AI25" i="1"/>
  <c r="AF25" i="1"/>
  <c r="AG25" i="1" s="1"/>
  <c r="AH25" i="1" s="1"/>
  <c r="AE25" i="1"/>
  <c r="AD25" i="1"/>
  <c r="Z25" i="1"/>
  <c r="T25" i="1"/>
  <c r="U25" i="1" s="1"/>
  <c r="V25" i="1" s="1"/>
  <c r="L25" i="1"/>
  <c r="M25" i="1" s="1"/>
  <c r="AK24" i="1"/>
  <c r="AJ24" i="1"/>
  <c r="AI24" i="1"/>
  <c r="AF24" i="1"/>
  <c r="AG24" i="1" s="1"/>
  <c r="AH24" i="1" s="1"/>
  <c r="AE24" i="1"/>
  <c r="AD24" i="1"/>
  <c r="Z24" i="1"/>
  <c r="T24" i="1"/>
  <c r="U24" i="1" s="1"/>
  <c r="M24" i="1"/>
  <c r="L24" i="1"/>
  <c r="AK23" i="1"/>
  <c r="AJ23" i="1"/>
  <c r="AI23" i="1"/>
  <c r="AF23" i="1"/>
  <c r="AE23" i="1"/>
  <c r="AD23" i="1"/>
  <c r="T23" i="1" s="1"/>
  <c r="U23" i="1" s="1"/>
  <c r="V23" i="1" s="1"/>
  <c r="Z23" i="1"/>
  <c r="L23" i="1"/>
  <c r="M23" i="1" s="1"/>
  <c r="AK22" i="1"/>
  <c r="AJ22" i="1"/>
  <c r="AI22" i="1"/>
  <c r="AF22" i="1"/>
  <c r="AG22" i="1" s="1"/>
  <c r="AH22" i="1" s="1"/>
  <c r="AE22" i="1"/>
  <c r="AD22" i="1"/>
  <c r="T22" i="1" s="1"/>
  <c r="Z22" i="1"/>
  <c r="U22" i="1"/>
  <c r="V22" i="1" s="1"/>
  <c r="L22" i="1"/>
  <c r="M22" i="1" s="1"/>
  <c r="AK21" i="1"/>
  <c r="AJ21" i="1"/>
  <c r="AI21" i="1"/>
  <c r="AF21" i="1"/>
  <c r="AG21" i="1" s="1"/>
  <c r="AH21" i="1" s="1"/>
  <c r="AE21" i="1"/>
  <c r="AD21" i="1"/>
  <c r="Z21" i="1"/>
  <c r="T21" i="1"/>
  <c r="U21" i="1" s="1"/>
  <c r="V21" i="1" s="1"/>
  <c r="M21" i="1"/>
  <c r="L21" i="1"/>
  <c r="AK20" i="1"/>
  <c r="AJ20" i="1"/>
  <c r="AI20" i="1"/>
  <c r="AG20" i="1"/>
  <c r="AH20" i="1" s="1"/>
  <c r="AF20" i="1"/>
  <c r="AE20" i="1"/>
  <c r="AD20" i="1"/>
  <c r="Z20" i="1"/>
  <c r="T20" i="1"/>
  <c r="L20" i="1"/>
  <c r="M20" i="1" s="1"/>
  <c r="AK19" i="1"/>
  <c r="AJ19" i="1"/>
  <c r="AI19" i="1"/>
  <c r="AF19" i="1"/>
  <c r="AG19" i="1" s="1"/>
  <c r="AH19" i="1" s="1"/>
  <c r="AE19" i="1"/>
  <c r="AD19" i="1"/>
  <c r="Z19" i="1"/>
  <c r="T19" i="1"/>
  <c r="U19" i="1" s="1"/>
  <c r="V19" i="1" s="1"/>
  <c r="L19" i="1"/>
  <c r="M19" i="1" s="1"/>
  <c r="AK18" i="1"/>
  <c r="AJ18" i="1"/>
  <c r="AI18" i="1"/>
  <c r="AG18" i="1"/>
  <c r="AH18" i="1" s="1"/>
  <c r="AF18" i="1"/>
  <c r="AE18" i="1"/>
  <c r="AD18" i="1"/>
  <c r="T18" i="1" s="1"/>
  <c r="U18" i="1" s="1"/>
  <c r="V18" i="1" s="1"/>
  <c r="Z18" i="1"/>
  <c r="L18" i="1"/>
  <c r="M18" i="1" s="1"/>
  <c r="AK17" i="1"/>
  <c r="AJ17" i="1"/>
  <c r="AI17" i="1"/>
  <c r="AF17" i="1"/>
  <c r="AG17" i="1" s="1"/>
  <c r="AH17" i="1" s="1"/>
  <c r="AE17" i="1"/>
  <c r="T17" i="1" s="1"/>
  <c r="U17" i="1" s="1"/>
  <c r="AD17" i="1"/>
  <c r="Z17" i="1"/>
  <c r="L17" i="1"/>
  <c r="M17" i="1" s="1"/>
  <c r="AK16" i="1"/>
  <c r="AJ16" i="1"/>
  <c r="AI16" i="1"/>
  <c r="AF16" i="1"/>
  <c r="AG16" i="1" s="1"/>
  <c r="AH16" i="1" s="1"/>
  <c r="AE16" i="1"/>
  <c r="AD16" i="1"/>
  <c r="T16" i="1" s="1"/>
  <c r="U16" i="1" s="1"/>
  <c r="Z16" i="1"/>
  <c r="L16" i="1"/>
  <c r="M16" i="1" s="1"/>
  <c r="AK15" i="1"/>
  <c r="AJ15" i="1"/>
  <c r="AI15" i="1"/>
  <c r="AF15" i="1"/>
  <c r="AG15" i="1" s="1"/>
  <c r="AH15" i="1" s="1"/>
  <c r="AE15" i="1"/>
  <c r="AD15" i="1"/>
  <c r="Z15" i="1"/>
  <c r="T15" i="1"/>
  <c r="U15" i="1" s="1"/>
  <c r="L15" i="1"/>
  <c r="M15" i="1" s="1"/>
  <c r="AK14" i="1"/>
  <c r="AJ14" i="1"/>
  <c r="AI14" i="1"/>
  <c r="AF14" i="1"/>
  <c r="AG14" i="1" s="1"/>
  <c r="AH14" i="1" s="1"/>
  <c r="AE14" i="1"/>
  <c r="AD14" i="1"/>
  <c r="Z14" i="1"/>
  <c r="T14" i="1"/>
  <c r="U14" i="1" s="1"/>
  <c r="V14" i="1" s="1"/>
  <c r="L14" i="1"/>
  <c r="M14" i="1" s="1"/>
  <c r="J14" i="1"/>
  <c r="AK13" i="1"/>
  <c r="AJ13" i="1"/>
  <c r="AI13" i="1"/>
  <c r="AF13" i="1"/>
  <c r="AG13" i="1" s="1"/>
  <c r="AH13" i="1" s="1"/>
  <c r="AE13" i="1"/>
  <c r="AD13" i="1"/>
  <c r="Z13" i="1"/>
  <c r="T13" i="1"/>
  <c r="U13" i="1" s="1"/>
  <c r="L13" i="1"/>
  <c r="M13" i="1" s="1"/>
  <c r="AK12" i="1"/>
  <c r="AJ12" i="1"/>
  <c r="AI12" i="1"/>
  <c r="AF12" i="1"/>
  <c r="AG12" i="1" s="1"/>
  <c r="AH12" i="1" s="1"/>
  <c r="AE12" i="1"/>
  <c r="AD12" i="1"/>
  <c r="T12" i="1" s="1"/>
  <c r="U12" i="1" s="1"/>
  <c r="Z12" i="1"/>
  <c r="L12" i="1"/>
  <c r="M12" i="1" s="1"/>
  <c r="AK11" i="1"/>
  <c r="AJ11" i="1"/>
  <c r="AI11" i="1"/>
  <c r="AF11" i="1"/>
  <c r="AG11" i="1" s="1"/>
  <c r="AE11" i="1"/>
  <c r="T11" i="1" s="1"/>
  <c r="U11" i="1" s="1"/>
  <c r="AD11" i="1"/>
  <c r="Z11" i="1"/>
  <c r="L11" i="1"/>
  <c r="M11" i="1" s="1"/>
  <c r="AK10" i="1"/>
  <c r="AJ10" i="1"/>
  <c r="AI10" i="1"/>
  <c r="AF10" i="1"/>
  <c r="AG10" i="1" s="1"/>
  <c r="AH10" i="1" s="1"/>
  <c r="AE10" i="1"/>
  <c r="AD10" i="1"/>
  <c r="T10" i="1" s="1"/>
  <c r="U10" i="1" s="1"/>
  <c r="Z10" i="1"/>
  <c r="V10" i="1"/>
  <c r="L10" i="1"/>
  <c r="M10" i="1" s="1"/>
  <c r="J10" i="1"/>
  <c r="AK9" i="1"/>
  <c r="AJ9" i="1"/>
  <c r="AI9" i="1"/>
  <c r="AF9" i="1"/>
  <c r="AG9" i="1" s="1"/>
  <c r="AH9" i="1" s="1"/>
  <c r="AE9" i="1"/>
  <c r="AD9" i="1"/>
  <c r="T9" i="1" s="1"/>
  <c r="Z9" i="1"/>
  <c r="U9" i="1"/>
  <c r="V9" i="1" s="1"/>
  <c r="L9" i="1"/>
  <c r="M9" i="1" s="1"/>
  <c r="J9" i="1"/>
  <c r="AK8" i="1"/>
  <c r="AJ8" i="1"/>
  <c r="AI8" i="1"/>
  <c r="AF8" i="1"/>
  <c r="AG8" i="1" s="1"/>
  <c r="AH8" i="1" s="1"/>
  <c r="AE8" i="1"/>
  <c r="AD8" i="1"/>
  <c r="Z8" i="1"/>
  <c r="T8" i="1"/>
  <c r="U8" i="1" s="1"/>
  <c r="M8" i="1"/>
  <c r="L8" i="1"/>
  <c r="AK7" i="1"/>
  <c r="AJ7" i="1"/>
  <c r="AI7" i="1"/>
  <c r="AF7" i="1"/>
  <c r="AE7" i="1"/>
  <c r="AD7" i="1"/>
  <c r="AG7" i="1" s="1"/>
  <c r="AH7" i="1" s="1"/>
  <c r="Z7" i="1"/>
  <c r="T7" i="1"/>
  <c r="U7" i="1" s="1"/>
  <c r="V7" i="1" s="1"/>
  <c r="L7" i="1"/>
  <c r="M7" i="1" s="1"/>
  <c r="J7" i="1"/>
  <c r="AK6" i="1"/>
  <c r="AJ6" i="1"/>
  <c r="AI6" i="1"/>
  <c r="AF6" i="1"/>
  <c r="AG6" i="1" s="1"/>
  <c r="AH6" i="1" s="1"/>
  <c r="AE6" i="1"/>
  <c r="AD6" i="1"/>
  <c r="Z6" i="1"/>
  <c r="T6" i="1"/>
  <c r="U6" i="1" s="1"/>
  <c r="V6" i="1" s="1"/>
  <c r="L6" i="1"/>
  <c r="M6" i="1" s="1"/>
  <c r="J6" i="1"/>
  <c r="AK5" i="1"/>
  <c r="AJ5" i="1"/>
  <c r="AI5" i="1"/>
  <c r="AF5" i="1"/>
  <c r="AG5" i="1" s="1"/>
  <c r="AH5" i="1" s="1"/>
  <c r="AE5" i="1"/>
  <c r="AD5" i="1"/>
  <c r="Z5" i="1"/>
  <c r="T5" i="1"/>
  <c r="U5" i="1" s="1"/>
  <c r="V5" i="1" s="1"/>
  <c r="L5" i="1"/>
  <c r="M5" i="1" s="1"/>
  <c r="AK4" i="1"/>
  <c r="AJ4" i="1"/>
  <c r="AI4" i="1"/>
  <c r="AF4" i="1"/>
  <c r="AG4" i="1" s="1"/>
  <c r="AH4" i="1" s="1"/>
  <c r="AE4" i="1"/>
  <c r="AD4" i="1"/>
  <c r="Z4" i="1"/>
  <c r="T4" i="1"/>
  <c r="U4" i="1" s="1"/>
  <c r="V4" i="1" s="1"/>
  <c r="L4" i="1"/>
  <c r="M4" i="1" s="1"/>
  <c r="AK3" i="1"/>
  <c r="AJ3" i="1"/>
  <c r="AI3" i="1"/>
  <c r="AG3" i="1"/>
  <c r="AH3" i="1" s="1"/>
  <c r="AF3" i="1"/>
  <c r="AE3" i="1"/>
  <c r="AD3" i="1"/>
  <c r="T3" i="1" s="1"/>
  <c r="U3" i="1" s="1"/>
  <c r="V3" i="1" s="1"/>
  <c r="Z3" i="1"/>
  <c r="L3" i="1"/>
  <c r="M3" i="1" s="1"/>
  <c r="Y31" i="2" l="1"/>
  <c r="AA15" i="2"/>
  <c r="AB15" i="2" s="1"/>
  <c r="AA11" i="2"/>
  <c r="AB11" i="2" s="1"/>
  <c r="AG23" i="1"/>
  <c r="AH23" i="1" s="1"/>
  <c r="AA22" i="2"/>
  <c r="AB22" i="2" s="1"/>
  <c r="AH11" i="1"/>
  <c r="S31" i="2"/>
  <c r="T16" i="2"/>
  <c r="T31" i="2" s="1"/>
  <c r="AA7" i="2"/>
  <c r="AB7" i="2" s="1"/>
  <c r="Z31" i="2"/>
  <c r="AA31" i="2" s="1"/>
  <c r="AB31" i="2" s="1"/>
  <c r="R31" i="2"/>
</calcChain>
</file>

<file path=xl/sharedStrings.xml><?xml version="1.0" encoding="utf-8"?>
<sst xmlns="http://schemas.openxmlformats.org/spreadsheetml/2006/main" count="482" uniqueCount="130">
  <si>
    <t>Author</t>
  </si>
  <si>
    <t>Sample_lab_ID</t>
  </si>
  <si>
    <t>Sample_Name</t>
  </si>
  <si>
    <t>Sample_Basic_type</t>
  </si>
  <si>
    <t>Sample_Type</t>
  </si>
  <si>
    <t>Sample_Loc</t>
  </si>
  <si>
    <t>10Be(meteoric)</t>
  </si>
  <si>
    <t>pct sand</t>
  </si>
  <si>
    <t>pct silt</t>
  </si>
  <si>
    <t>pct clay</t>
  </si>
  <si>
    <t>Al2O3</t>
  </si>
  <si>
    <t>WTKG</t>
  </si>
  <si>
    <t>SiO2</t>
  </si>
  <si>
    <t>TiO2</t>
  </si>
  <si>
    <t>Fe2O3</t>
  </si>
  <si>
    <t>MnO</t>
  </si>
  <si>
    <t>est total dolostone and calcite</t>
  </si>
  <si>
    <t>Remainder not dolostone and calcite</t>
  </si>
  <si>
    <t>si/est insoluble residue</t>
  </si>
  <si>
    <t>Na2O</t>
  </si>
  <si>
    <t>K2O</t>
  </si>
  <si>
    <t>P2O5</t>
  </si>
  <si>
    <t>Al2O3/CaO (lequy_sahara_tracer)</t>
  </si>
  <si>
    <t>LOI_V</t>
  </si>
  <si>
    <t>MgO</t>
  </si>
  <si>
    <t>CaO</t>
  </si>
  <si>
    <t>est. CaCO3 pct</t>
  </si>
  <si>
    <t>est. MgCO3 pct</t>
  </si>
  <si>
    <t>LOI + CaO+ MgO = 100?</t>
  </si>
  <si>
    <t>LOI + CaO + MgO - CaO*100/56 " Excess LOI + dolomite"</t>
  </si>
  <si>
    <t>LOI + CaO + MgO - CaO*100/56 - MgO*(100-16)/(56-16) " Excess LOI "</t>
  </si>
  <si>
    <t>LOI/CaO</t>
  </si>
  <si>
    <t>"excess LOI" ie LOI-max CO2 from CaCO3 if CaO is all in CaCO3 form</t>
  </si>
  <si>
    <t>sample_id</t>
  </si>
  <si>
    <t>does non-LOI add to 100? Are wt pct for “ashed” component?</t>
  </si>
  <si>
    <t>plus LOI</t>
  </si>
  <si>
    <t>Organic_Matter</t>
  </si>
  <si>
    <t>Excess LOI only calcite</t>
  </si>
  <si>
    <t>Miller_21</t>
  </si>
  <si>
    <t>LL#1</t>
  </si>
  <si>
    <t>MT120</t>
  </si>
  <si>
    <t>MT1W-1-ER1</t>
  </si>
  <si>
    <t>bedrock</t>
  </si>
  <si>
    <t>AZ</t>
  </si>
  <si>
    <t>LL#26</t>
  </si>
  <si>
    <t>MT1-2-s 3-7 cmbs &lt;2mm</t>
  </si>
  <si>
    <t>soil</t>
  </si>
  <si>
    <t>LL#25</t>
  </si>
  <si>
    <t>MT1-2-s 0-3 cmbs &lt;2mm</t>
  </si>
  <si>
    <t>soil, surface</t>
  </si>
  <si>
    <t>LL#27</t>
  </si>
  <si>
    <t>MT140</t>
  </si>
  <si>
    <t>MT1-4-s 0-2 cmbs &lt;2mm</t>
  </si>
  <si>
    <t>LL#28</t>
  </si>
  <si>
    <t>MT1-4-S 2-8 cmbs &lt;2mm</t>
  </si>
  <si>
    <t>LL#2</t>
  </si>
  <si>
    <t>MT160</t>
  </si>
  <si>
    <t>MT1-6-BR</t>
  </si>
  <si>
    <t>LL#23</t>
  </si>
  <si>
    <t>NQPR0</t>
  </si>
  <si>
    <t>SP16-NQ CV RP 40-50 cmbs &lt;2mm</t>
  </si>
  <si>
    <t>Navarres</t>
  </si>
  <si>
    <t>LL#22</t>
  </si>
  <si>
    <t>SP16-NQ CV RP0-10 &lt;2mm</t>
  </si>
  <si>
    <t>LL#13</t>
  </si>
  <si>
    <t>NQT0</t>
  </si>
  <si>
    <t>N11-C [&gt;15.85]</t>
  </si>
  <si>
    <t>clasts</t>
  </si>
  <si>
    <t>LL#8</t>
  </si>
  <si>
    <t>N14-BR</t>
  </si>
  <si>
    <t>LL#14</t>
  </si>
  <si>
    <t>N11-C [2-15.85]</t>
  </si>
  <si>
    <t>LL#21</t>
  </si>
  <si>
    <t>SP16-NQ hilltop &lt;2mm</t>
  </si>
  <si>
    <t>LL#20</t>
  </si>
  <si>
    <t>BH04-B</t>
  </si>
  <si>
    <t>bedrock, BH</t>
  </si>
  <si>
    <t>LL#17</t>
  </si>
  <si>
    <t>BHT1-01-C</t>
  </si>
  <si>
    <t>clasts, BH</t>
  </si>
  <si>
    <t>LL#15</t>
  </si>
  <si>
    <t>M18-PA-11-BR</t>
  </si>
  <si>
    <t>Mallorca</t>
  </si>
  <si>
    <t>LL#19</t>
  </si>
  <si>
    <t>M18-PA- BR2</t>
  </si>
  <si>
    <t>LL#6</t>
  </si>
  <si>
    <t>N04-BR</t>
  </si>
  <si>
    <t>LL#18</t>
  </si>
  <si>
    <t>KA1-BR-1</t>
  </si>
  <si>
    <t>bedrock, Kuiper</t>
  </si>
  <si>
    <t>LL#11</t>
  </si>
  <si>
    <t>BR04C 2-15.85 mm</t>
  </si>
  <si>
    <t>LL#24</t>
  </si>
  <si>
    <t xml:space="preserve">SP16 - PP 1.1 290-300 cmbs </t>
  </si>
  <si>
    <t>Polop</t>
  </si>
  <si>
    <t>LL#16</t>
  </si>
  <si>
    <t>M18-PF-B</t>
  </si>
  <si>
    <t>LL#10</t>
  </si>
  <si>
    <t>BR04C &gt;15.85</t>
  </si>
  <si>
    <t>LL#9</t>
  </si>
  <si>
    <t>C01 [2-15.85]</t>
  </si>
  <si>
    <t>LL#3</t>
  </si>
  <si>
    <t>Bol-2 [2-15]</t>
  </si>
  <si>
    <t>river</t>
  </si>
  <si>
    <t>LL#4</t>
  </si>
  <si>
    <t>Rio G-1 [2-15.85]</t>
  </si>
  <si>
    <t>LL#7</t>
  </si>
  <si>
    <t>Bic-1 [2-15.85]</t>
  </si>
  <si>
    <t>LL#5</t>
  </si>
  <si>
    <t>N08-BR</t>
  </si>
  <si>
    <t>LL#12</t>
  </si>
  <si>
    <t>R01c [2-15.85]</t>
  </si>
  <si>
    <r>
      <rPr>
        <b/>
        <sz val="11"/>
        <color theme="1"/>
        <rFont val="Calibri"/>
        <family val="2"/>
        <charset val="1"/>
      </rPr>
      <t>'</t>
    </r>
    <r>
      <rPr>
        <b/>
        <sz val="11"/>
        <color theme="1"/>
        <rFont val="Calibri"/>
        <family val="2"/>
      </rPr>
      <t>= SiO2+TiO2+Al2O3 + Fe2O3 + MnO</t>
    </r>
  </si>
  <si>
    <r>
      <rPr>
        <b/>
        <sz val="11"/>
        <color theme="1"/>
        <rFont val="Calibri"/>
        <family val="2"/>
        <charset val="1"/>
      </rPr>
      <t>'</t>
    </r>
    <r>
      <rPr>
        <b/>
        <sz val="11"/>
        <color theme="1"/>
        <rFont val="Calibri"/>
        <family val="2"/>
      </rPr>
      <t xml:space="preserve"> = 100-CaMgCO3 – (OM + water)</t>
    </r>
  </si>
  <si>
    <t xml:space="preserve">sum_of_insoluble </t>
  </si>
  <si>
    <t>X_fines</t>
  </si>
  <si>
    <t>X_fines-sum_of_insol</t>
  </si>
  <si>
    <t>X_fines-sum_of_insoluble-(Na2O + K2O + P2O5)</t>
  </si>
  <si>
    <t xml:space="preserve">OM = LOI-CO2 from MgCaCO3 </t>
  </si>
  <si>
    <t>MgCO3</t>
  </si>
  <si>
    <t>CaO3</t>
  </si>
  <si>
    <t>CO2 from MgCO3</t>
  </si>
  <si>
    <t>CO2 from CaCO3</t>
  </si>
  <si>
    <t>all_soil_avg_notPP</t>
  </si>
  <si>
    <t>MT120_avg</t>
  </si>
  <si>
    <t>MT140_avg</t>
  </si>
  <si>
    <t>NQPR0_avg</t>
  </si>
  <si>
    <t>*The measured “insoluble” component of Si, metal oxides is LOWER mass percent than the estimated “insoluble component if we take away the calcium carbonate +mg carbonate  and extra LOI</t>
  </si>
  <si>
    <t>* This represents the “soluble” salts that I didn’t consider --→ Na2O, K2O, P2O5</t>
  </si>
  <si>
    <t>Does this mean some of these salts were carbonate ions, which turned into CO2? Or organic matter?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</si>
</sst>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E+00"/>
  </numFmts>
  <fonts count="6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87182226020086"/>
        <bgColor rgb="FFFFF2CC"/>
      </patternFill>
    </fill>
    <fill>
      <patternFill patternType="solid">
        <fgColor theme="7" tint="0.79989013336588644"/>
        <bgColor rgb="FFFFE699"/>
      </patternFill>
    </fill>
    <fill>
      <patternFill patternType="solid">
        <fgColor theme="6" tint="0.39988402966399123"/>
        <bgColor rgb="FFDBDBDB"/>
      </patternFill>
    </fill>
    <fill>
      <patternFill patternType="solid">
        <fgColor rgb="FFFFFF66"/>
        <bgColor rgb="FFFFE699"/>
      </patternFill>
    </fill>
    <fill>
      <patternFill patternType="solid">
        <fgColor theme="8" tint="0.79989013336588644"/>
        <bgColor rgb="FFDBDBDB"/>
      </patternFill>
    </fill>
    <fill>
      <patternFill patternType="solid">
        <fgColor theme="6" tint="0.59987182226020086"/>
        <bgColor rgb="FFDAE3F3"/>
      </patternFill>
    </fill>
    <fill>
      <patternFill patternType="solid">
        <fgColor theme="5" tint="0.59987182226020086"/>
        <bgColor rgb="FFFFC7CE"/>
      </patternFill>
    </fill>
    <fill>
      <patternFill patternType="solid">
        <fgColor rgb="FF66FFFF"/>
        <bgColor rgb="FF33CCCC"/>
      </patternFill>
    </fill>
    <fill>
      <patternFill patternType="solid">
        <fgColor rgb="FFDDE8CB"/>
        <bgColor rgb="FFDBDBDB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Font="1"/>
    <xf numFmtId="0" fontId="0" fillId="2" borderId="1" xfId="0" applyFont="1" applyFill="1" applyBorder="1"/>
    <xf numFmtId="0" fontId="0" fillId="0" borderId="1" xfId="0" applyFont="1" applyBorder="1"/>
    <xf numFmtId="164" fontId="0" fillId="0" borderId="1" xfId="0" applyNumberFormat="1" applyBorder="1"/>
    <xf numFmtId="0" fontId="0" fillId="0" borderId="1" xfId="0" applyBorder="1"/>
    <xf numFmtId="164" fontId="0" fillId="0" borderId="0" xfId="0" applyNumberFormat="1"/>
    <xf numFmtId="0" fontId="0" fillId="0" borderId="0" xfId="0"/>
    <xf numFmtId="2" fontId="0" fillId="0" borderId="0" xfId="0" applyNumberFormat="1"/>
    <xf numFmtId="164" fontId="2" fillId="0" borderId="0" xfId="0" applyNumberFormat="1" applyFont="1"/>
    <xf numFmtId="0" fontId="0" fillId="3" borderId="0" xfId="0" applyFont="1" applyFill="1"/>
    <xf numFmtId="165" fontId="3" fillId="4" borderId="0" xfId="0" applyNumberFormat="1" applyFont="1" applyFill="1" applyBorder="1" applyAlignment="1">
      <alignment horizontal="center"/>
    </xf>
    <xf numFmtId="165" fontId="3" fillId="5" borderId="0" xfId="0" applyNumberFormat="1" applyFont="1" applyFill="1" applyBorder="1" applyAlignment="1">
      <alignment horizontal="center"/>
    </xf>
    <xf numFmtId="1" fontId="0" fillId="0" borderId="0" xfId="0" applyNumberFormat="1" applyBorder="1"/>
    <xf numFmtId="0" fontId="0" fillId="2" borderId="0" xfId="0" applyFont="1" applyFill="1" applyBorder="1"/>
    <xf numFmtId="0" fontId="0" fillId="0" borderId="0" xfId="0" applyFont="1" applyBorder="1"/>
    <xf numFmtId="164" fontId="0" fillId="0" borderId="0" xfId="0" applyNumberFormat="1" applyBorder="1"/>
    <xf numFmtId="0" fontId="0" fillId="0" borderId="0" xfId="0" applyBorder="1"/>
    <xf numFmtId="165" fontId="3" fillId="6" borderId="0" xfId="0" applyNumberFormat="1" applyFont="1" applyFill="1" applyBorder="1" applyAlignment="1">
      <alignment horizontal="center"/>
    </xf>
    <xf numFmtId="165" fontId="3" fillId="7" borderId="0" xfId="0" applyNumberFormat="1" applyFont="1" applyFill="1" applyBorder="1" applyAlignment="1">
      <alignment horizontal="center"/>
    </xf>
    <xf numFmtId="0" fontId="0" fillId="8" borderId="0" xfId="0" applyFont="1" applyFill="1"/>
    <xf numFmtId="0" fontId="4" fillId="9" borderId="0" xfId="0" applyFont="1" applyFill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2" fontId="0" fillId="0" borderId="1" xfId="0" applyNumberFormat="1" applyBorder="1"/>
    <xf numFmtId="2" fontId="0" fillId="0" borderId="0" xfId="0" applyNumberFormat="1" applyBorder="1"/>
    <xf numFmtId="48" fontId="0" fillId="0" borderId="0" xfId="0" applyNumberFormat="1"/>
    <xf numFmtId="0" fontId="0" fillId="10" borderId="0" xfId="0" applyFill="1"/>
    <xf numFmtId="48" fontId="0" fillId="10" borderId="0" xfId="0" applyNumberFormat="1" applyFill="1"/>
    <xf numFmtId="164" fontId="0" fillId="10" borderId="0" xfId="0" applyNumberFormat="1" applyFill="1"/>
  </cellXfs>
  <cellStyles count="1">
    <cellStyle name="Normal" xfId="0" builtinId="0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E69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66"/>
      <rgbColor rgb="FF66FFFF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2" sqref="A2"/>
    </sheetView>
  </sheetViews>
  <sheetFormatPr defaultColWidth="8.453125" defaultRowHeight="14.5" x14ac:dyDescent="0.35"/>
  <cols>
    <col min="4" max="4" width="35" customWidth="1"/>
    <col min="22" max="26" width="11.54296875" hidden="1" customWidth="1"/>
  </cols>
  <sheetData>
    <row r="1" spans="1:37" ht="159.5" x14ac:dyDescent="0.3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/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</row>
    <row r="2" spans="1:37" ht="130.5" x14ac:dyDescent="0.35">
      <c r="A2" s="1" t="s">
        <v>0</v>
      </c>
      <c r="B2" s="1" t="s">
        <v>1</v>
      </c>
      <c r="C2" s="1" t="s">
        <v>33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34</v>
      </c>
      <c r="M2" s="1" t="s">
        <v>35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1" t="s">
        <v>36</v>
      </c>
      <c r="AI2" s="1" t="s">
        <v>31</v>
      </c>
      <c r="AJ2" s="1" t="s">
        <v>32</v>
      </c>
      <c r="AK2" s="2" t="s">
        <v>37</v>
      </c>
    </row>
    <row r="3" spans="1:37" x14ac:dyDescent="0.35">
      <c r="A3" s="3" t="s">
        <v>38</v>
      </c>
      <c r="B3" s="3" t="s">
        <v>39</v>
      </c>
      <c r="C3" t="s">
        <v>40</v>
      </c>
      <c r="D3" s="3" t="s">
        <v>41</v>
      </c>
      <c r="E3" s="3" t="s">
        <v>42</v>
      </c>
      <c r="F3" s="4" t="s">
        <v>42</v>
      </c>
      <c r="G3" s="4" t="s">
        <v>43</v>
      </c>
      <c r="H3" s="4"/>
      <c r="I3" s="4"/>
      <c r="J3" s="4"/>
      <c r="K3" s="4"/>
      <c r="L3" s="4">
        <f t="shared" ref="L3:L30" si="0">SUM(N3,P3:S3,AB3:AC3)</f>
        <v>54.32</v>
      </c>
      <c r="M3" s="4">
        <f t="shared" ref="M3:M30" si="1">L3+AA3</f>
        <v>99.615499999999997</v>
      </c>
      <c r="N3" s="4">
        <v>0.02</v>
      </c>
      <c r="O3" s="4">
        <v>0.03</v>
      </c>
      <c r="P3" s="4">
        <v>0.19</v>
      </c>
      <c r="Q3" s="4"/>
      <c r="R3" s="4">
        <v>0.11</v>
      </c>
      <c r="S3" s="4">
        <v>0.01</v>
      </c>
      <c r="T3" s="5">
        <f t="shared" ref="T3:T30" si="2">AD3+AE3</f>
        <v>98.896714285714296</v>
      </c>
      <c r="U3" s="5">
        <f t="shared" ref="U3:U19" si="3">100-T3</f>
        <v>1.103285714285704</v>
      </c>
      <c r="V3" s="5">
        <f>P3/U3</f>
        <v>0.17221287064612359</v>
      </c>
      <c r="W3" s="4">
        <v>0.03</v>
      </c>
      <c r="X3" s="4"/>
      <c r="Y3" s="4">
        <v>0.04</v>
      </c>
      <c r="Z3" s="6">
        <f t="shared" ref="Z3:Z30" si="4">N3/AC3</f>
        <v>4.3402777777777781E-4</v>
      </c>
      <c r="AA3" s="4">
        <v>45.295499999999997</v>
      </c>
      <c r="AB3" s="4">
        <v>7.91</v>
      </c>
      <c r="AC3" s="4">
        <v>46.08</v>
      </c>
      <c r="AD3" s="5">
        <f t="shared" ref="AD3:AD30" si="5">AC3*100/56</f>
        <v>82.285714285714292</v>
      </c>
      <c r="AE3" s="5">
        <f t="shared" ref="AE3:AE30" si="6">AB3*(100-16)/(56-16)</f>
        <v>16.611000000000001</v>
      </c>
      <c r="AF3">
        <f t="shared" ref="AF3:AF30" si="7">AA3+AC3+AB3</f>
        <v>99.285499999999985</v>
      </c>
      <c r="AG3" s="7">
        <f t="shared" ref="AG3:AG30" si="8">AF3-AD3</f>
        <v>16.999785714285693</v>
      </c>
      <c r="AH3" s="7">
        <f t="shared" ref="AH3:AH30" si="9">AG3-AE3</f>
        <v>0.38878571428569231</v>
      </c>
      <c r="AI3" s="8">
        <f t="shared" ref="AI3:AI30" si="10">AA3/(AC3+AB3)</f>
        <v>0.83896091868864608</v>
      </c>
      <c r="AJ3" s="9">
        <f t="shared" ref="AJ3:AJ30" si="11">AA3-(AC3*44/56  + AB3*44/40.3)</f>
        <v>0.4535574264445188</v>
      </c>
      <c r="AK3" s="10">
        <f t="shared" ref="AK3:AK30" si="12">AA3-(AC3*44/56 )</f>
        <v>9.0897857142857106</v>
      </c>
    </row>
    <row r="4" spans="1:37" x14ac:dyDescent="0.35">
      <c r="A4" s="11" t="s">
        <v>38</v>
      </c>
      <c r="B4" s="11" t="s">
        <v>44</v>
      </c>
      <c r="C4" t="s">
        <v>40</v>
      </c>
      <c r="D4" s="11" t="s">
        <v>45</v>
      </c>
      <c r="E4" t="s">
        <v>46</v>
      </c>
      <c r="F4" t="s">
        <v>46</v>
      </c>
      <c r="G4" t="s">
        <v>43</v>
      </c>
      <c r="H4" s="12">
        <v>896004071.74603105</v>
      </c>
      <c r="I4" s="12"/>
      <c r="J4" s="12"/>
      <c r="K4" s="12"/>
      <c r="L4" s="4">
        <f t="shared" si="0"/>
        <v>77.789999999999992</v>
      </c>
      <c r="M4" s="4">
        <f t="shared" si="1"/>
        <v>97.304099999999991</v>
      </c>
      <c r="N4" s="11">
        <v>8.89</v>
      </c>
      <c r="O4" s="11">
        <v>0.02</v>
      </c>
      <c r="P4" s="11">
        <v>47.74</v>
      </c>
      <c r="Q4" s="11">
        <v>0.65</v>
      </c>
      <c r="R4" s="11">
        <v>4.1500000000000004</v>
      </c>
      <c r="S4" s="11">
        <v>0.09</v>
      </c>
      <c r="T4" s="7">
        <f t="shared" si="2"/>
        <v>31.090142857142855</v>
      </c>
      <c r="U4" s="7">
        <f t="shared" si="3"/>
        <v>68.909857142857149</v>
      </c>
      <c r="V4" s="7">
        <f>P4/U4</f>
        <v>0.69278913031310052</v>
      </c>
      <c r="W4" s="11">
        <v>0.82</v>
      </c>
      <c r="X4" s="11">
        <v>1.73</v>
      </c>
      <c r="Y4" s="11">
        <v>0.17</v>
      </c>
      <c r="Z4" s="8">
        <f t="shared" si="4"/>
        <v>0.90806945863125654</v>
      </c>
      <c r="AA4" s="11">
        <v>19.514099999999999</v>
      </c>
      <c r="AB4" s="11">
        <v>6.48</v>
      </c>
      <c r="AC4" s="11">
        <v>9.7899999999999991</v>
      </c>
      <c r="AD4" s="7">
        <f t="shared" si="5"/>
        <v>17.482142857142854</v>
      </c>
      <c r="AE4" s="7">
        <f t="shared" si="6"/>
        <v>13.608000000000001</v>
      </c>
      <c r="AF4">
        <f t="shared" si="7"/>
        <v>35.784099999999995</v>
      </c>
      <c r="AG4" s="7">
        <f t="shared" si="8"/>
        <v>18.301957142857141</v>
      </c>
      <c r="AH4" s="7">
        <f t="shared" si="9"/>
        <v>4.6939571428571405</v>
      </c>
      <c r="AI4" s="8">
        <f t="shared" si="10"/>
        <v>1.1993915181315304</v>
      </c>
      <c r="AJ4" s="9">
        <f t="shared" si="11"/>
        <v>4.7470191775965951</v>
      </c>
      <c r="AK4" s="10">
        <f t="shared" si="12"/>
        <v>11.821957142857142</v>
      </c>
    </row>
    <row r="5" spans="1:37" x14ac:dyDescent="0.35">
      <c r="A5" s="11" t="s">
        <v>38</v>
      </c>
      <c r="B5" s="11" t="s">
        <v>47</v>
      </c>
      <c r="C5" t="s">
        <v>40</v>
      </c>
      <c r="D5" s="11" t="s">
        <v>48</v>
      </c>
      <c r="E5" t="s">
        <v>46</v>
      </c>
      <c r="F5" t="s">
        <v>49</v>
      </c>
      <c r="G5" t="s">
        <v>43</v>
      </c>
      <c r="H5" s="12">
        <v>794984054.11961305</v>
      </c>
      <c r="I5" s="12"/>
      <c r="J5" s="12"/>
      <c r="K5" s="12"/>
      <c r="L5" s="4">
        <f t="shared" si="0"/>
        <v>77.87</v>
      </c>
      <c r="M5" s="4">
        <f t="shared" si="1"/>
        <v>97.114200000000011</v>
      </c>
      <c r="N5" s="11">
        <v>9.35</v>
      </c>
      <c r="O5" s="11">
        <v>0.02</v>
      </c>
      <c r="P5" s="11">
        <v>48.81</v>
      </c>
      <c r="Q5" s="11">
        <v>0.63</v>
      </c>
      <c r="R5" s="11">
        <v>4.13</v>
      </c>
      <c r="S5" s="11">
        <v>0.09</v>
      </c>
      <c r="T5" s="7">
        <f t="shared" si="2"/>
        <v>28.390000000000004</v>
      </c>
      <c r="U5" s="7">
        <f t="shared" si="3"/>
        <v>71.61</v>
      </c>
      <c r="V5" s="7">
        <f>P5/U5</f>
        <v>0.68160871386677846</v>
      </c>
      <c r="W5" s="11">
        <v>0.78</v>
      </c>
      <c r="X5" s="11">
        <v>1.76</v>
      </c>
      <c r="Y5" s="11">
        <v>0.17</v>
      </c>
      <c r="Z5" s="8">
        <f t="shared" si="4"/>
        <v>1.0435267857142856</v>
      </c>
      <c r="AA5" s="11">
        <v>19.244199999999999</v>
      </c>
      <c r="AB5" s="11">
        <v>5.9</v>
      </c>
      <c r="AC5" s="11">
        <v>8.9600000000000009</v>
      </c>
      <c r="AD5" s="7">
        <f t="shared" si="5"/>
        <v>16.000000000000004</v>
      </c>
      <c r="AE5" s="7">
        <f t="shared" si="6"/>
        <v>12.39</v>
      </c>
      <c r="AF5">
        <f t="shared" si="7"/>
        <v>34.104199999999999</v>
      </c>
      <c r="AG5" s="7">
        <f t="shared" si="8"/>
        <v>18.104199999999995</v>
      </c>
      <c r="AH5" s="7">
        <f t="shared" si="9"/>
        <v>5.7141999999999946</v>
      </c>
      <c r="AI5" s="8">
        <f t="shared" si="10"/>
        <v>1.2950336473755046</v>
      </c>
      <c r="AJ5" s="9">
        <f t="shared" si="11"/>
        <v>5.762512655086848</v>
      </c>
      <c r="AK5" s="10">
        <f t="shared" si="12"/>
        <v>12.2042</v>
      </c>
    </row>
    <row r="6" spans="1:37" x14ac:dyDescent="0.35">
      <c r="A6" s="11" t="s">
        <v>38</v>
      </c>
      <c r="B6" s="11" t="s">
        <v>50</v>
      </c>
      <c r="C6" t="s">
        <v>51</v>
      </c>
      <c r="D6" s="11" t="s">
        <v>52</v>
      </c>
      <c r="E6" t="s">
        <v>46</v>
      </c>
      <c r="F6" t="s">
        <v>49</v>
      </c>
      <c r="G6" t="s">
        <v>43</v>
      </c>
      <c r="H6" s="13">
        <v>1108449324.65361</v>
      </c>
      <c r="I6" s="14">
        <v>16.2011087393848</v>
      </c>
      <c r="J6" s="14">
        <f>100-K6-I6</f>
        <v>70.179210368709704</v>
      </c>
      <c r="K6" s="14">
        <v>13.619680891905499</v>
      </c>
      <c r="L6" s="4">
        <f t="shared" si="0"/>
        <v>87.660000000000011</v>
      </c>
      <c r="M6" s="4">
        <f t="shared" si="1"/>
        <v>97.408050000000003</v>
      </c>
      <c r="N6" s="11">
        <v>12.71</v>
      </c>
      <c r="O6" s="11">
        <v>0.02</v>
      </c>
      <c r="P6" s="11">
        <v>63.24</v>
      </c>
      <c r="Q6" s="11">
        <v>0.89</v>
      </c>
      <c r="R6" s="11">
        <v>5.45</v>
      </c>
      <c r="S6" s="11">
        <v>0.11</v>
      </c>
      <c r="T6" s="7">
        <f t="shared" si="2"/>
        <v>9.9208571428571428</v>
      </c>
      <c r="U6" s="7">
        <f t="shared" si="3"/>
        <v>90.079142857142855</v>
      </c>
      <c r="V6" s="7">
        <f>P6/U6</f>
        <v>0.70204930902032181</v>
      </c>
      <c r="W6" s="11">
        <v>0.97</v>
      </c>
      <c r="X6" s="11">
        <v>2.5099999999999998</v>
      </c>
      <c r="Y6" s="11">
        <v>0.12</v>
      </c>
      <c r="Z6" s="8">
        <f t="shared" si="4"/>
        <v>3.5502793296089385</v>
      </c>
      <c r="AA6" s="11">
        <v>9.7480499999999992</v>
      </c>
      <c r="AB6" s="11">
        <v>1.68</v>
      </c>
      <c r="AC6" s="11">
        <v>3.58</v>
      </c>
      <c r="AD6" s="7">
        <f t="shared" si="5"/>
        <v>6.3928571428571432</v>
      </c>
      <c r="AE6" s="7">
        <f t="shared" si="6"/>
        <v>3.528</v>
      </c>
      <c r="AF6">
        <f t="shared" si="7"/>
        <v>15.008049999999999</v>
      </c>
      <c r="AG6" s="7">
        <f t="shared" si="8"/>
        <v>8.6151928571428549</v>
      </c>
      <c r="AH6" s="7">
        <f t="shared" si="9"/>
        <v>5.0871928571428544</v>
      </c>
      <c r="AI6" s="8">
        <f t="shared" si="10"/>
        <v>1.8532414448669201</v>
      </c>
      <c r="AJ6" s="9">
        <f t="shared" si="11"/>
        <v>5.1009496809641961</v>
      </c>
      <c r="AK6" s="10">
        <f t="shared" si="12"/>
        <v>6.935192857142856</v>
      </c>
    </row>
    <row r="7" spans="1:37" x14ac:dyDescent="0.35">
      <c r="A7" s="11" t="s">
        <v>38</v>
      </c>
      <c r="B7" s="11" t="s">
        <v>53</v>
      </c>
      <c r="C7" t="s">
        <v>51</v>
      </c>
      <c r="D7" s="11" t="s">
        <v>54</v>
      </c>
      <c r="E7" t="s">
        <v>46</v>
      </c>
      <c r="F7" t="s">
        <v>46</v>
      </c>
      <c r="G7" t="s">
        <v>43</v>
      </c>
      <c r="H7" s="13">
        <v>1185493176.9450099</v>
      </c>
      <c r="I7" s="14">
        <v>15.145625862831601</v>
      </c>
      <c r="J7" s="14">
        <f>100-K7-I7</f>
        <v>68.691444731868813</v>
      </c>
      <c r="K7" s="14">
        <v>16.1629294052996</v>
      </c>
      <c r="L7" s="4">
        <f t="shared" si="0"/>
        <v>86.89</v>
      </c>
      <c r="M7" s="4">
        <f t="shared" si="1"/>
        <v>96.54</v>
      </c>
      <c r="N7" s="11">
        <v>13.07</v>
      </c>
      <c r="O7" s="11">
        <v>0.02</v>
      </c>
      <c r="P7" s="11">
        <v>62.64</v>
      </c>
      <c r="Q7" s="11">
        <v>0.86</v>
      </c>
      <c r="R7" s="11">
        <v>5.44</v>
      </c>
      <c r="S7" s="11">
        <v>0.1</v>
      </c>
      <c r="T7" s="7">
        <f t="shared" si="2"/>
        <v>9.0668571428571436</v>
      </c>
      <c r="U7" s="7">
        <f t="shared" si="3"/>
        <v>90.933142857142855</v>
      </c>
      <c r="V7" s="7">
        <f>P7/U7</f>
        <v>0.68885774792154997</v>
      </c>
      <c r="W7" s="11">
        <v>0.94</v>
      </c>
      <c r="X7" s="11">
        <v>2.48</v>
      </c>
      <c r="Y7" s="11">
        <v>0.12</v>
      </c>
      <c r="Z7" s="8">
        <f t="shared" si="4"/>
        <v>4.2297734627831716</v>
      </c>
      <c r="AA7" s="11">
        <v>9.65</v>
      </c>
      <c r="AB7" s="11">
        <v>1.69</v>
      </c>
      <c r="AC7" s="11">
        <v>3.09</v>
      </c>
      <c r="AD7" s="7">
        <f t="shared" si="5"/>
        <v>5.5178571428571432</v>
      </c>
      <c r="AE7" s="7">
        <f t="shared" si="6"/>
        <v>3.5490000000000004</v>
      </c>
      <c r="AF7">
        <f t="shared" si="7"/>
        <v>14.43</v>
      </c>
      <c r="AG7" s="7">
        <f t="shared" si="8"/>
        <v>8.9121428571428574</v>
      </c>
      <c r="AH7" s="7">
        <f t="shared" si="9"/>
        <v>5.363142857142857</v>
      </c>
      <c r="AI7" s="8">
        <f t="shared" si="10"/>
        <v>2.0188284518828454</v>
      </c>
      <c r="AJ7" s="9">
        <f t="shared" si="11"/>
        <v>5.3769815668202767</v>
      </c>
      <c r="AK7" s="10">
        <f t="shared" si="12"/>
        <v>7.2221428571428579</v>
      </c>
    </row>
    <row r="8" spans="1:37" x14ac:dyDescent="0.35">
      <c r="A8" s="15" t="s">
        <v>38</v>
      </c>
      <c r="B8" s="15" t="s">
        <v>55</v>
      </c>
      <c r="C8" t="s">
        <v>56</v>
      </c>
      <c r="D8" s="15" t="s">
        <v>57</v>
      </c>
      <c r="E8" s="15" t="s">
        <v>42</v>
      </c>
      <c r="F8" s="16" t="s">
        <v>42</v>
      </c>
      <c r="G8" s="16" t="s">
        <v>43</v>
      </c>
      <c r="H8" s="16"/>
      <c r="I8" s="16"/>
      <c r="J8" s="16"/>
      <c r="K8" s="16"/>
      <c r="L8" s="4">
        <f t="shared" si="0"/>
        <v>56.67</v>
      </c>
      <c r="M8" s="4">
        <f t="shared" si="1"/>
        <v>100.49690000000001</v>
      </c>
      <c r="N8" s="16">
        <v>0.04</v>
      </c>
      <c r="O8" s="16">
        <v>0.03</v>
      </c>
      <c r="P8" s="16">
        <v>0.42</v>
      </c>
      <c r="Q8" s="16"/>
      <c r="R8" s="16">
        <v>0.04</v>
      </c>
      <c r="S8" s="16"/>
      <c r="T8" s="17">
        <f t="shared" si="2"/>
        <v>100.3727142857143</v>
      </c>
      <c r="U8" s="17">
        <f t="shared" si="3"/>
        <v>-0.3727142857142951</v>
      </c>
      <c r="V8" s="17"/>
      <c r="W8" s="16">
        <v>0.02</v>
      </c>
      <c r="X8" s="16"/>
      <c r="Y8" s="16">
        <v>0.02</v>
      </c>
      <c r="Z8" s="18">
        <f t="shared" si="4"/>
        <v>7.1492403932082213E-4</v>
      </c>
      <c r="AA8" s="16">
        <v>43.826900000000002</v>
      </c>
      <c r="AB8" s="16">
        <v>0.22</v>
      </c>
      <c r="AC8" s="16">
        <v>55.95</v>
      </c>
      <c r="AD8" s="17">
        <f t="shared" si="5"/>
        <v>99.910714285714292</v>
      </c>
      <c r="AE8" s="17">
        <f t="shared" si="6"/>
        <v>0.46200000000000002</v>
      </c>
      <c r="AF8">
        <f t="shared" si="7"/>
        <v>99.996900000000011</v>
      </c>
      <c r="AG8" s="7">
        <f t="shared" si="8"/>
        <v>8.6185714285718973E-2</v>
      </c>
      <c r="AH8" s="7">
        <f t="shared" si="9"/>
        <v>-0.37581428571428105</v>
      </c>
      <c r="AI8" s="8">
        <f t="shared" si="10"/>
        <v>0.78025458429766781</v>
      </c>
      <c r="AJ8" s="9">
        <f t="shared" si="11"/>
        <v>-0.37401279688054245</v>
      </c>
      <c r="AK8" s="10">
        <f t="shared" si="12"/>
        <v>-0.133814285714287</v>
      </c>
    </row>
    <row r="9" spans="1:37" x14ac:dyDescent="0.35">
      <c r="A9" t="s">
        <v>38</v>
      </c>
      <c r="B9" t="s">
        <v>58</v>
      </c>
      <c r="C9" t="s">
        <v>59</v>
      </c>
      <c r="D9" t="s">
        <v>60</v>
      </c>
      <c r="E9" t="s">
        <v>46</v>
      </c>
      <c r="F9" t="s">
        <v>49</v>
      </c>
      <c r="G9" t="s">
        <v>61</v>
      </c>
      <c r="H9" s="19">
        <v>3634848638.3685098</v>
      </c>
      <c r="I9" s="14">
        <v>10.6688049579364</v>
      </c>
      <c r="J9" s="14">
        <f>100-K9-I9</f>
        <v>53.479933133094988</v>
      </c>
      <c r="K9" s="14">
        <v>35.851261908968603</v>
      </c>
      <c r="L9" s="4">
        <f t="shared" si="0"/>
        <v>84.97</v>
      </c>
      <c r="M9" s="4">
        <f t="shared" si="1"/>
        <v>97.256299999999996</v>
      </c>
      <c r="N9">
        <v>16.61</v>
      </c>
      <c r="O9">
        <v>0.02</v>
      </c>
      <c r="P9">
        <v>57.49</v>
      </c>
      <c r="Q9">
        <v>0.91</v>
      </c>
      <c r="R9">
        <v>6.32</v>
      </c>
      <c r="S9">
        <v>0.09</v>
      </c>
      <c r="T9" s="7">
        <f t="shared" si="2"/>
        <v>6.9458571428571432</v>
      </c>
      <c r="U9" s="7">
        <f t="shared" si="3"/>
        <v>93.054142857142864</v>
      </c>
      <c r="V9" s="7">
        <f>P9/U9</f>
        <v>0.61781236423034824</v>
      </c>
      <c r="W9">
        <v>0.2</v>
      </c>
      <c r="X9">
        <v>2.12</v>
      </c>
      <c r="Y9">
        <v>0.08</v>
      </c>
      <c r="Z9" s="8">
        <f t="shared" si="4"/>
        <v>10.253086419753085</v>
      </c>
      <c r="AA9">
        <v>12.286300000000001</v>
      </c>
      <c r="AB9">
        <v>1.93</v>
      </c>
      <c r="AC9">
        <v>1.62</v>
      </c>
      <c r="AD9" s="7">
        <f t="shared" si="5"/>
        <v>2.8928571428571428</v>
      </c>
      <c r="AE9" s="7">
        <f t="shared" si="6"/>
        <v>4.0529999999999999</v>
      </c>
      <c r="AF9">
        <f t="shared" si="7"/>
        <v>15.836300000000001</v>
      </c>
      <c r="AG9" s="7">
        <f t="shared" si="8"/>
        <v>12.943442857142859</v>
      </c>
      <c r="AH9" s="7">
        <f t="shared" si="9"/>
        <v>8.8904428571428582</v>
      </c>
      <c r="AI9" s="8">
        <f t="shared" si="10"/>
        <v>3.460929577464789</v>
      </c>
      <c r="AJ9" s="9">
        <f t="shared" si="11"/>
        <v>8.9062468273661821</v>
      </c>
      <c r="AK9" s="10">
        <f t="shared" si="12"/>
        <v>11.013442857142858</v>
      </c>
    </row>
    <row r="10" spans="1:37" x14ac:dyDescent="0.35">
      <c r="A10" t="s">
        <v>38</v>
      </c>
      <c r="B10" t="s">
        <v>62</v>
      </c>
      <c r="C10" t="s">
        <v>59</v>
      </c>
      <c r="D10" t="s">
        <v>63</v>
      </c>
      <c r="E10" t="s">
        <v>46</v>
      </c>
      <c r="F10" t="s">
        <v>49</v>
      </c>
      <c r="G10" t="s">
        <v>61</v>
      </c>
      <c r="H10" s="19">
        <v>2257411923.7259498</v>
      </c>
      <c r="I10" s="14">
        <v>21.587263514526398</v>
      </c>
      <c r="J10" s="14">
        <f>100-K10-I10</f>
        <v>59.739753545408405</v>
      </c>
      <c r="K10" s="14">
        <v>18.6729829400652</v>
      </c>
      <c r="L10" s="4">
        <f t="shared" si="0"/>
        <v>74.260000000000005</v>
      </c>
      <c r="M10" s="4">
        <f t="shared" si="1"/>
        <v>98.065200000000004</v>
      </c>
      <c r="N10">
        <v>10.47</v>
      </c>
      <c r="O10">
        <v>0.02</v>
      </c>
      <c r="P10">
        <v>44.75</v>
      </c>
      <c r="Q10">
        <v>0.64</v>
      </c>
      <c r="R10">
        <v>4.0599999999999996</v>
      </c>
      <c r="S10">
        <v>7.0000000000000007E-2</v>
      </c>
      <c r="T10" s="7">
        <f t="shared" si="2"/>
        <v>26.613571428571426</v>
      </c>
      <c r="U10" s="7">
        <f t="shared" si="3"/>
        <v>73.386428571428581</v>
      </c>
      <c r="V10" s="7">
        <f>P10/U10</f>
        <v>0.60978577198976058</v>
      </c>
      <c r="W10">
        <v>0.23</v>
      </c>
      <c r="X10">
        <v>1.72</v>
      </c>
      <c r="Y10">
        <v>0.11</v>
      </c>
      <c r="Z10" s="8">
        <f t="shared" si="4"/>
        <v>0.98125585754451738</v>
      </c>
      <c r="AA10">
        <v>23.805199999999999</v>
      </c>
      <c r="AB10">
        <v>3.6</v>
      </c>
      <c r="AC10">
        <v>10.67</v>
      </c>
      <c r="AD10" s="7">
        <f t="shared" si="5"/>
        <v>19.053571428571427</v>
      </c>
      <c r="AE10" s="7">
        <f t="shared" si="6"/>
        <v>7.5600000000000005</v>
      </c>
      <c r="AF10">
        <f t="shared" si="7"/>
        <v>38.075200000000002</v>
      </c>
      <c r="AG10" s="7">
        <f t="shared" si="8"/>
        <v>19.021628571428575</v>
      </c>
      <c r="AH10" s="7">
        <f t="shared" si="9"/>
        <v>11.461628571428575</v>
      </c>
      <c r="AI10" s="8">
        <f t="shared" si="10"/>
        <v>1.6681990189208129</v>
      </c>
      <c r="AJ10" s="9">
        <f t="shared" si="11"/>
        <v>11.491107479617156</v>
      </c>
      <c r="AK10" s="10">
        <f t="shared" si="12"/>
        <v>15.42162857142857</v>
      </c>
    </row>
    <row r="11" spans="1:37" x14ac:dyDescent="0.35">
      <c r="A11" t="s">
        <v>38</v>
      </c>
      <c r="B11" t="s">
        <v>64</v>
      </c>
      <c r="C11" t="s">
        <v>65</v>
      </c>
      <c r="D11" t="s">
        <v>66</v>
      </c>
      <c r="E11" t="s">
        <v>67</v>
      </c>
      <c r="F11" t="s">
        <v>67</v>
      </c>
      <c r="G11" t="s">
        <v>61</v>
      </c>
      <c r="L11" s="4">
        <f t="shared" si="0"/>
        <v>56.46</v>
      </c>
      <c r="M11" s="4">
        <f t="shared" si="1"/>
        <v>100.5044</v>
      </c>
      <c r="O11">
        <v>0.03</v>
      </c>
      <c r="P11">
        <v>0.09</v>
      </c>
      <c r="R11">
        <v>0.04</v>
      </c>
      <c r="T11" s="7">
        <f t="shared" si="2"/>
        <v>100.68357142857143</v>
      </c>
      <c r="U11" s="7">
        <f t="shared" si="3"/>
        <v>-0.68357142857142605</v>
      </c>
      <c r="V11" s="7"/>
      <c r="W11">
        <v>0.03</v>
      </c>
      <c r="Z11" s="8">
        <f t="shared" si="4"/>
        <v>0</v>
      </c>
      <c r="AA11">
        <v>44.044400000000003</v>
      </c>
      <c r="AB11">
        <v>0.3</v>
      </c>
      <c r="AC11">
        <v>56.03</v>
      </c>
      <c r="AD11" s="7">
        <f t="shared" si="5"/>
        <v>100.05357142857143</v>
      </c>
      <c r="AE11" s="7">
        <f t="shared" si="6"/>
        <v>0.63</v>
      </c>
      <c r="AF11">
        <f t="shared" si="7"/>
        <v>100.37439999999999</v>
      </c>
      <c r="AG11" s="7">
        <f t="shared" si="8"/>
        <v>0.32082857142856369</v>
      </c>
      <c r="AH11" s="7">
        <f t="shared" si="9"/>
        <v>-0.30917142857143631</v>
      </c>
      <c r="AI11" s="8">
        <f t="shared" si="10"/>
        <v>0.78189952068169721</v>
      </c>
      <c r="AJ11" s="9">
        <f t="shared" si="11"/>
        <v>-0.30671485288904421</v>
      </c>
      <c r="AK11" s="10">
        <f t="shared" si="12"/>
        <v>2.0828571428573639E-2</v>
      </c>
    </row>
    <row r="12" spans="1:37" x14ac:dyDescent="0.35">
      <c r="A12" t="s">
        <v>38</v>
      </c>
      <c r="B12" t="s">
        <v>68</v>
      </c>
      <c r="C12" t="s">
        <v>65</v>
      </c>
      <c r="D12" t="s">
        <v>69</v>
      </c>
      <c r="E12" t="s">
        <v>42</v>
      </c>
      <c r="F12" t="s">
        <v>42</v>
      </c>
      <c r="G12" t="s">
        <v>61</v>
      </c>
      <c r="L12" s="4">
        <f t="shared" si="0"/>
        <v>56.34</v>
      </c>
      <c r="M12" s="4">
        <f t="shared" si="1"/>
        <v>100.3944</v>
      </c>
      <c r="N12">
        <v>0.01</v>
      </c>
      <c r="O12">
        <v>0.03</v>
      </c>
      <c r="P12">
        <v>0.06</v>
      </c>
      <c r="R12">
        <v>0.03</v>
      </c>
      <c r="T12" s="7">
        <f t="shared" si="2"/>
        <v>100.49457142857143</v>
      </c>
      <c r="U12" s="7">
        <f t="shared" si="3"/>
        <v>-0.4945714285714331</v>
      </c>
      <c r="V12" s="7"/>
      <c r="W12">
        <v>0.02</v>
      </c>
      <c r="Z12" s="8">
        <f t="shared" si="4"/>
        <v>1.784758165268606E-4</v>
      </c>
      <c r="AA12">
        <v>44.054400000000001</v>
      </c>
      <c r="AB12">
        <v>0.21</v>
      </c>
      <c r="AC12">
        <v>56.03</v>
      </c>
      <c r="AD12" s="7">
        <f t="shared" si="5"/>
        <v>100.05357142857143</v>
      </c>
      <c r="AE12" s="7">
        <f t="shared" si="6"/>
        <v>0.441</v>
      </c>
      <c r="AF12">
        <f t="shared" si="7"/>
        <v>100.2944</v>
      </c>
      <c r="AG12" s="7">
        <f t="shared" si="8"/>
        <v>0.2408285714285654</v>
      </c>
      <c r="AH12" s="7">
        <f t="shared" si="9"/>
        <v>-0.20017142857143461</v>
      </c>
      <c r="AI12" s="8">
        <f t="shared" si="10"/>
        <v>0.78332859174964442</v>
      </c>
      <c r="AJ12" s="9">
        <f t="shared" si="11"/>
        <v>-0.1984518255937644</v>
      </c>
      <c r="AK12" s="10">
        <f t="shared" si="12"/>
        <v>3.0828571428571649E-2</v>
      </c>
    </row>
    <row r="13" spans="1:37" x14ac:dyDescent="0.35">
      <c r="A13" t="s">
        <v>38</v>
      </c>
      <c r="B13" t="s">
        <v>70</v>
      </c>
      <c r="C13" t="s">
        <v>65</v>
      </c>
      <c r="D13" t="s">
        <v>71</v>
      </c>
      <c r="E13" t="s">
        <v>67</v>
      </c>
      <c r="F13" t="s">
        <v>67</v>
      </c>
      <c r="G13" t="s">
        <v>61</v>
      </c>
      <c r="L13" s="4">
        <f t="shared" si="0"/>
        <v>56.160000000000004</v>
      </c>
      <c r="M13" s="4">
        <f t="shared" si="1"/>
        <v>100.39670000000001</v>
      </c>
      <c r="O13">
        <v>0.04</v>
      </c>
      <c r="P13">
        <v>0.11</v>
      </c>
      <c r="R13">
        <v>0.04</v>
      </c>
      <c r="T13" s="7">
        <f t="shared" si="2"/>
        <v>100.1152857142857</v>
      </c>
      <c r="U13" s="7">
        <f t="shared" si="3"/>
        <v>-0.11528571428570444</v>
      </c>
      <c r="V13" s="7"/>
      <c r="W13">
        <v>0.04</v>
      </c>
      <c r="Z13" s="8">
        <f t="shared" si="4"/>
        <v>0</v>
      </c>
      <c r="AA13">
        <v>44.236699999999999</v>
      </c>
      <c r="AB13">
        <v>0.31</v>
      </c>
      <c r="AC13">
        <v>55.7</v>
      </c>
      <c r="AD13" s="7">
        <f t="shared" si="5"/>
        <v>99.464285714285708</v>
      </c>
      <c r="AE13" s="7">
        <f t="shared" si="6"/>
        <v>0.65100000000000002</v>
      </c>
      <c r="AF13">
        <f t="shared" si="7"/>
        <v>100.2467</v>
      </c>
      <c r="AG13" s="7">
        <f t="shared" si="8"/>
        <v>0.78241428571429594</v>
      </c>
      <c r="AH13" s="7">
        <f t="shared" si="9"/>
        <v>0.13141428571429592</v>
      </c>
      <c r="AI13" s="8">
        <f t="shared" si="10"/>
        <v>0.78980003570790924</v>
      </c>
      <c r="AJ13" s="9">
        <f t="shared" si="11"/>
        <v>0.1339527472527422</v>
      </c>
      <c r="AK13" s="10">
        <f t="shared" si="12"/>
        <v>0.47241428571427946</v>
      </c>
    </row>
    <row r="14" spans="1:37" x14ac:dyDescent="0.35">
      <c r="A14" t="s">
        <v>38</v>
      </c>
      <c r="B14" t="s">
        <v>72</v>
      </c>
      <c r="C14" t="s">
        <v>65</v>
      </c>
      <c r="D14" t="s">
        <v>73</v>
      </c>
      <c r="E14" t="s">
        <v>46</v>
      </c>
      <c r="F14" t="s">
        <v>46</v>
      </c>
      <c r="G14" t="s">
        <v>61</v>
      </c>
      <c r="H14" s="20">
        <v>2742614885.7123799</v>
      </c>
      <c r="I14" s="14">
        <v>24.576487741819101</v>
      </c>
      <c r="J14" s="14">
        <f>100-K14-I14</f>
        <v>56.668720970432794</v>
      </c>
      <c r="K14" s="14">
        <v>18.754791287748098</v>
      </c>
      <c r="L14" s="4">
        <f t="shared" si="0"/>
        <v>76.88000000000001</v>
      </c>
      <c r="M14" s="4">
        <f t="shared" si="1"/>
        <v>97.183900000000008</v>
      </c>
      <c r="N14">
        <v>12.77</v>
      </c>
      <c r="O14">
        <v>0.02</v>
      </c>
      <c r="P14">
        <v>54.29</v>
      </c>
      <c r="Q14">
        <v>0.77</v>
      </c>
      <c r="R14">
        <v>4.76</v>
      </c>
      <c r="S14">
        <v>0.09</v>
      </c>
      <c r="T14" s="7">
        <f t="shared" si="2"/>
        <v>8.1348571428571432</v>
      </c>
      <c r="U14" s="7">
        <f t="shared" si="3"/>
        <v>91.865142857142857</v>
      </c>
      <c r="V14" s="7">
        <f>P14/U14</f>
        <v>0.59097496952053941</v>
      </c>
      <c r="W14">
        <v>0.25</v>
      </c>
      <c r="X14">
        <v>1.84</v>
      </c>
      <c r="Y14">
        <v>0.11</v>
      </c>
      <c r="Z14" s="8">
        <f t="shared" si="4"/>
        <v>5.8577981651376136</v>
      </c>
      <c r="AA14">
        <v>20.303899999999999</v>
      </c>
      <c r="AB14">
        <v>2.02</v>
      </c>
      <c r="AC14">
        <v>2.1800000000000002</v>
      </c>
      <c r="AD14" s="7">
        <f t="shared" si="5"/>
        <v>3.8928571428571432</v>
      </c>
      <c r="AE14" s="7">
        <f t="shared" si="6"/>
        <v>4.242</v>
      </c>
      <c r="AF14">
        <f t="shared" si="7"/>
        <v>24.503899999999998</v>
      </c>
      <c r="AG14" s="7">
        <f t="shared" si="8"/>
        <v>20.611042857142856</v>
      </c>
      <c r="AH14" s="7">
        <f t="shared" si="9"/>
        <v>16.369042857142855</v>
      </c>
      <c r="AI14" s="8">
        <f t="shared" si="10"/>
        <v>4.8342619047619042</v>
      </c>
      <c r="AJ14" s="9">
        <f t="shared" si="11"/>
        <v>16.385583800070897</v>
      </c>
      <c r="AK14" s="10">
        <f t="shared" si="12"/>
        <v>18.591042857142856</v>
      </c>
    </row>
    <row r="15" spans="1:37" x14ac:dyDescent="0.35">
      <c r="A15" t="s">
        <v>38</v>
      </c>
      <c r="B15" t="s">
        <v>74</v>
      </c>
      <c r="D15" t="s">
        <v>75</v>
      </c>
      <c r="E15" t="s">
        <v>42</v>
      </c>
      <c r="F15" t="s">
        <v>76</v>
      </c>
      <c r="G15" t="s">
        <v>61</v>
      </c>
      <c r="L15" s="4">
        <f t="shared" si="0"/>
        <v>56.650000000000006</v>
      </c>
      <c r="M15" s="4">
        <f t="shared" si="1"/>
        <v>100.3969</v>
      </c>
      <c r="O15">
        <v>0.04</v>
      </c>
      <c r="P15">
        <v>0.11</v>
      </c>
      <c r="R15">
        <v>0.13</v>
      </c>
      <c r="T15" s="7">
        <f t="shared" si="2"/>
        <v>100.79814285714286</v>
      </c>
      <c r="U15" s="7">
        <f t="shared" si="3"/>
        <v>-0.7981428571428637</v>
      </c>
      <c r="V15" s="7"/>
      <c r="W15">
        <v>0.02</v>
      </c>
      <c r="Z15">
        <f t="shared" si="4"/>
        <v>0</v>
      </c>
      <c r="AA15">
        <v>43.746899999999997</v>
      </c>
      <c r="AB15">
        <v>0.21</v>
      </c>
      <c r="AC15">
        <v>56.2</v>
      </c>
      <c r="AD15" s="7">
        <f t="shared" si="5"/>
        <v>100.35714285714286</v>
      </c>
      <c r="AE15" s="7">
        <f t="shared" si="6"/>
        <v>0.441</v>
      </c>
      <c r="AF15">
        <f t="shared" si="7"/>
        <v>100.15689999999999</v>
      </c>
      <c r="AG15" s="7">
        <f t="shared" si="8"/>
        <v>-0.20024285714286805</v>
      </c>
      <c r="AH15" s="7">
        <f t="shared" si="9"/>
        <v>-0.64124285714286811</v>
      </c>
      <c r="AI15">
        <f t="shared" si="10"/>
        <v>0.77551675234887418</v>
      </c>
      <c r="AJ15" s="9">
        <f t="shared" si="11"/>
        <v>-0.63952325416519784</v>
      </c>
      <c r="AK15" s="10">
        <f t="shared" si="12"/>
        <v>-0.41024285714286179</v>
      </c>
    </row>
    <row r="16" spans="1:37" x14ac:dyDescent="0.35">
      <c r="A16" t="s">
        <v>38</v>
      </c>
      <c r="B16" t="s">
        <v>77</v>
      </c>
      <c r="D16" t="s">
        <v>78</v>
      </c>
      <c r="E16" t="s">
        <v>67</v>
      </c>
      <c r="F16" t="s">
        <v>79</v>
      </c>
      <c r="G16" t="s">
        <v>61</v>
      </c>
      <c r="L16" s="4">
        <f t="shared" si="0"/>
        <v>56.71</v>
      </c>
      <c r="M16" s="4">
        <f t="shared" si="1"/>
        <v>100.751</v>
      </c>
      <c r="O16">
        <v>0.04</v>
      </c>
      <c r="P16">
        <v>0.12</v>
      </c>
      <c r="R16">
        <v>0.03</v>
      </c>
      <c r="T16" s="7">
        <f t="shared" si="2"/>
        <v>101.11</v>
      </c>
      <c r="U16" s="7">
        <f t="shared" si="3"/>
        <v>-1.1099999999999994</v>
      </c>
      <c r="V16" s="7"/>
      <c r="W16">
        <v>0.01</v>
      </c>
      <c r="Z16" s="8">
        <f t="shared" si="4"/>
        <v>0</v>
      </c>
      <c r="AA16">
        <v>44.040999999999997</v>
      </c>
      <c r="AB16">
        <v>0.35</v>
      </c>
      <c r="AC16">
        <v>56.21</v>
      </c>
      <c r="AD16" s="7">
        <f t="shared" si="5"/>
        <v>100.375</v>
      </c>
      <c r="AE16" s="7">
        <f t="shared" si="6"/>
        <v>0.73499999999999999</v>
      </c>
      <c r="AF16">
        <f t="shared" si="7"/>
        <v>100.601</v>
      </c>
      <c r="AG16" s="7">
        <f t="shared" si="8"/>
        <v>0.22599999999999909</v>
      </c>
      <c r="AH16" s="7">
        <f t="shared" si="9"/>
        <v>-0.5090000000000009</v>
      </c>
      <c r="AI16" s="8">
        <f t="shared" si="10"/>
        <v>0.77865983026874108</v>
      </c>
      <c r="AJ16" s="9">
        <f t="shared" si="11"/>
        <v>-0.50613399503723144</v>
      </c>
      <c r="AK16" s="10">
        <f t="shared" si="12"/>
        <v>-0.12400000000000944</v>
      </c>
    </row>
    <row r="17" spans="1:37" x14ac:dyDescent="0.35">
      <c r="A17" t="s">
        <v>38</v>
      </c>
      <c r="B17" t="s">
        <v>80</v>
      </c>
      <c r="D17" t="s">
        <v>81</v>
      </c>
      <c r="E17" t="s">
        <v>42</v>
      </c>
      <c r="F17" t="s">
        <v>42</v>
      </c>
      <c r="G17" t="s">
        <v>82</v>
      </c>
      <c r="L17" s="4">
        <f t="shared" si="0"/>
        <v>57.019999999999996</v>
      </c>
      <c r="M17" s="4">
        <f t="shared" si="1"/>
        <v>100.937</v>
      </c>
      <c r="O17">
        <v>0.03</v>
      </c>
      <c r="P17">
        <v>0.56999999999999995</v>
      </c>
      <c r="R17">
        <v>0.04</v>
      </c>
      <c r="T17" s="7">
        <f t="shared" si="2"/>
        <v>100.87985714285713</v>
      </c>
      <c r="U17" s="7">
        <f t="shared" si="3"/>
        <v>-0.87985714285713357</v>
      </c>
      <c r="V17" s="7"/>
      <c r="W17">
        <v>0.05</v>
      </c>
      <c r="Y17">
        <v>0.03</v>
      </c>
      <c r="Z17" s="8">
        <f t="shared" si="4"/>
        <v>0</v>
      </c>
      <c r="AA17">
        <v>43.917000000000002</v>
      </c>
      <c r="AB17">
        <v>0.47</v>
      </c>
      <c r="AC17">
        <v>55.94</v>
      </c>
      <c r="AD17" s="7">
        <f t="shared" si="5"/>
        <v>99.892857142857139</v>
      </c>
      <c r="AE17" s="7">
        <f t="shared" si="6"/>
        <v>0.98699999999999988</v>
      </c>
      <c r="AF17">
        <f t="shared" si="7"/>
        <v>100.327</v>
      </c>
      <c r="AG17" s="7">
        <f t="shared" si="8"/>
        <v>0.43414285714285938</v>
      </c>
      <c r="AH17" s="7">
        <f t="shared" si="9"/>
        <v>-0.55285714285714049</v>
      </c>
      <c r="AI17" s="8">
        <f t="shared" si="10"/>
        <v>0.77853217514625073</v>
      </c>
      <c r="AJ17" s="9">
        <f t="shared" si="11"/>
        <v>-0.54900850762140152</v>
      </c>
      <c r="AK17" s="10">
        <f t="shared" si="12"/>
        <v>-3.5857142857132374E-2</v>
      </c>
    </row>
    <row r="18" spans="1:37" x14ac:dyDescent="0.35">
      <c r="A18" t="s">
        <v>38</v>
      </c>
      <c r="B18" t="s">
        <v>83</v>
      </c>
      <c r="D18" t="s">
        <v>84</v>
      </c>
      <c r="E18" t="s">
        <v>42</v>
      </c>
      <c r="F18" t="s">
        <v>42</v>
      </c>
      <c r="G18" t="s">
        <v>82</v>
      </c>
      <c r="L18" s="4">
        <f t="shared" si="0"/>
        <v>56.46</v>
      </c>
      <c r="M18" s="4">
        <f t="shared" si="1"/>
        <v>100.3544</v>
      </c>
      <c r="N18">
        <v>0.05</v>
      </c>
      <c r="O18">
        <v>0.04</v>
      </c>
      <c r="P18">
        <v>0.55000000000000004</v>
      </c>
      <c r="R18">
        <v>0.1</v>
      </c>
      <c r="T18" s="7">
        <f t="shared" si="2"/>
        <v>99.750571428571433</v>
      </c>
      <c r="U18" s="7">
        <f t="shared" si="3"/>
        <v>0.24942857142856667</v>
      </c>
      <c r="V18" s="7">
        <f>P18/U18</f>
        <v>2.2050400916380721</v>
      </c>
      <c r="W18">
        <v>0.04</v>
      </c>
      <c r="X18">
        <v>0.02</v>
      </c>
      <c r="Y18">
        <v>0.04</v>
      </c>
      <c r="Z18" s="8">
        <f t="shared" si="4"/>
        <v>9.059612248595761E-4</v>
      </c>
      <c r="AA18">
        <v>43.894399999999997</v>
      </c>
      <c r="AB18">
        <v>0.56999999999999995</v>
      </c>
      <c r="AC18">
        <v>55.19</v>
      </c>
      <c r="AD18" s="7">
        <f t="shared" si="5"/>
        <v>98.553571428571431</v>
      </c>
      <c r="AE18" s="7">
        <f t="shared" si="6"/>
        <v>1.1969999999999998</v>
      </c>
      <c r="AF18">
        <f t="shared" si="7"/>
        <v>99.654399999999981</v>
      </c>
      <c r="AG18" s="7">
        <f t="shared" si="8"/>
        <v>1.1008285714285506</v>
      </c>
      <c r="AH18" s="7">
        <f t="shared" si="9"/>
        <v>-9.6171428571449225E-2</v>
      </c>
      <c r="AI18" s="8">
        <f t="shared" si="10"/>
        <v>0.78720229555236731</v>
      </c>
      <c r="AJ18" s="9">
        <f t="shared" si="11"/>
        <v>-9.150393477489871E-2</v>
      </c>
      <c r="AK18" s="10">
        <f t="shared" si="12"/>
        <v>0.53082857142857165</v>
      </c>
    </row>
    <row r="19" spans="1:37" x14ac:dyDescent="0.35">
      <c r="A19" t="s">
        <v>38</v>
      </c>
      <c r="B19" t="s">
        <v>85</v>
      </c>
      <c r="D19" t="s">
        <v>86</v>
      </c>
      <c r="E19" t="s">
        <v>42</v>
      </c>
      <c r="F19" t="s">
        <v>42</v>
      </c>
      <c r="G19" t="s">
        <v>61</v>
      </c>
      <c r="L19" s="4">
        <f t="shared" si="0"/>
        <v>55.099999999999994</v>
      </c>
      <c r="M19" s="4">
        <f t="shared" si="1"/>
        <v>99.14439999999999</v>
      </c>
      <c r="N19">
        <v>0.01</v>
      </c>
      <c r="O19">
        <v>0.03</v>
      </c>
      <c r="P19">
        <v>0.15</v>
      </c>
      <c r="R19">
        <v>0.03</v>
      </c>
      <c r="T19" s="7">
        <f t="shared" si="2"/>
        <v>98.132142857142867</v>
      </c>
      <c r="U19" s="7">
        <f t="shared" si="3"/>
        <v>1.8678571428571331</v>
      </c>
      <c r="V19" s="7">
        <f>P19/U19</f>
        <v>8.0305927342256625E-2</v>
      </c>
      <c r="W19">
        <v>0.02</v>
      </c>
      <c r="Z19" s="8">
        <f t="shared" si="4"/>
        <v>1.8294914013904136E-4</v>
      </c>
      <c r="AA19">
        <v>44.044400000000003</v>
      </c>
      <c r="AB19">
        <v>0.25</v>
      </c>
      <c r="AC19">
        <v>54.66</v>
      </c>
      <c r="AD19" s="7">
        <f t="shared" si="5"/>
        <v>97.607142857142861</v>
      </c>
      <c r="AE19" s="7">
        <f t="shared" si="6"/>
        <v>0.52500000000000002</v>
      </c>
      <c r="AF19">
        <f t="shared" si="7"/>
        <v>98.954399999999993</v>
      </c>
      <c r="AG19" s="7">
        <f t="shared" si="8"/>
        <v>1.3472571428571314</v>
      </c>
      <c r="AH19" s="7">
        <f t="shared" si="9"/>
        <v>0.82225714285713136</v>
      </c>
      <c r="AI19" s="8">
        <f t="shared" si="10"/>
        <v>0.80211983245310514</v>
      </c>
      <c r="AJ19" s="9">
        <f t="shared" si="11"/>
        <v>0.82430428925913191</v>
      </c>
      <c r="AK19" s="10">
        <f t="shared" si="12"/>
        <v>1.0972571428571456</v>
      </c>
    </row>
    <row r="20" spans="1:37" x14ac:dyDescent="0.35">
      <c r="A20" s="21" t="s">
        <v>38</v>
      </c>
      <c r="B20" s="21" t="s">
        <v>87</v>
      </c>
      <c r="C20" s="21"/>
      <c r="D20" s="21" t="s">
        <v>88</v>
      </c>
      <c r="E20" t="s">
        <v>42</v>
      </c>
      <c r="F20" s="21" t="s">
        <v>89</v>
      </c>
      <c r="G20" t="s">
        <v>61</v>
      </c>
      <c r="L20" s="4">
        <f t="shared" si="0"/>
        <v>95.58</v>
      </c>
      <c r="M20" s="4">
        <f t="shared" si="1"/>
        <v>97.009569999999997</v>
      </c>
      <c r="N20" s="21">
        <v>6.08</v>
      </c>
      <c r="O20" s="21">
        <v>0.04</v>
      </c>
      <c r="P20" s="21">
        <v>87.03</v>
      </c>
      <c r="Q20" s="21">
        <v>0.6</v>
      </c>
      <c r="R20" s="21">
        <v>1.17</v>
      </c>
      <c r="S20" s="21">
        <v>0.01</v>
      </c>
      <c r="T20" s="7">
        <f t="shared" si="2"/>
        <v>1.4332857142857141</v>
      </c>
      <c r="U20" s="7"/>
      <c r="V20" s="7"/>
      <c r="W20" s="21">
        <v>0.79</v>
      </c>
      <c r="X20" s="21">
        <v>2.2200000000000002</v>
      </c>
      <c r="Y20" s="21">
        <v>0.05</v>
      </c>
      <c r="Z20">
        <f t="shared" si="4"/>
        <v>121.6</v>
      </c>
      <c r="AA20" s="21">
        <v>1.42957</v>
      </c>
      <c r="AB20" s="21">
        <v>0.64</v>
      </c>
      <c r="AC20" s="21">
        <v>0.05</v>
      </c>
      <c r="AD20" s="7">
        <f t="shared" si="5"/>
        <v>8.9285714285714288E-2</v>
      </c>
      <c r="AE20" s="7">
        <f t="shared" si="6"/>
        <v>1.3439999999999999</v>
      </c>
      <c r="AF20">
        <f t="shared" si="7"/>
        <v>2.11957</v>
      </c>
      <c r="AG20" s="7">
        <f t="shared" si="8"/>
        <v>2.0302842857142855</v>
      </c>
      <c r="AH20" s="7">
        <f t="shared" si="9"/>
        <v>0.68628428571428568</v>
      </c>
      <c r="AI20">
        <f t="shared" si="10"/>
        <v>2.0718405797101447</v>
      </c>
      <c r="AJ20" s="9">
        <f t="shared" si="11"/>
        <v>0.69152498050336764</v>
      </c>
      <c r="AK20" s="10">
        <f t="shared" si="12"/>
        <v>1.3902842857142856</v>
      </c>
    </row>
    <row r="21" spans="1:37" x14ac:dyDescent="0.35">
      <c r="A21" t="s">
        <v>38</v>
      </c>
      <c r="B21" t="s">
        <v>90</v>
      </c>
      <c r="D21" t="s">
        <v>91</v>
      </c>
      <c r="E21" t="s">
        <v>67</v>
      </c>
      <c r="F21" t="s">
        <v>67</v>
      </c>
      <c r="G21" t="s">
        <v>61</v>
      </c>
      <c r="L21" s="4">
        <f t="shared" si="0"/>
        <v>56.449999999999996</v>
      </c>
      <c r="M21" s="4">
        <f t="shared" si="1"/>
        <v>100.45679999999999</v>
      </c>
      <c r="N21">
        <v>0.23</v>
      </c>
      <c r="O21">
        <v>0.03</v>
      </c>
      <c r="P21">
        <v>0.71</v>
      </c>
      <c r="R21">
        <v>0.12</v>
      </c>
      <c r="T21" s="7">
        <f t="shared" si="2"/>
        <v>99.375857142857143</v>
      </c>
      <c r="U21" s="7">
        <f t="shared" ref="U21:U30" si="13">100-T21</f>
        <v>0.62414285714285711</v>
      </c>
      <c r="V21" s="7">
        <f>P21/U21</f>
        <v>1.1375600823987182</v>
      </c>
      <c r="W21">
        <v>0.02</v>
      </c>
      <c r="X21">
        <v>0.03</v>
      </c>
      <c r="Y21">
        <v>0.01</v>
      </c>
      <c r="Z21" s="8">
        <f t="shared" si="4"/>
        <v>4.2663698757187908E-3</v>
      </c>
      <c r="AA21">
        <v>44.006799999999998</v>
      </c>
      <c r="AB21">
        <v>1.48</v>
      </c>
      <c r="AC21">
        <v>53.91</v>
      </c>
      <c r="AD21" s="7">
        <f t="shared" si="5"/>
        <v>96.267857142857139</v>
      </c>
      <c r="AE21" s="7">
        <f t="shared" si="6"/>
        <v>3.1079999999999997</v>
      </c>
      <c r="AF21">
        <f t="shared" si="7"/>
        <v>99.396799999999999</v>
      </c>
      <c r="AG21" s="7">
        <f t="shared" si="8"/>
        <v>3.1289428571428601</v>
      </c>
      <c r="AH21" s="7">
        <f t="shared" si="9"/>
        <v>2.0942857142860483E-2</v>
      </c>
      <c r="AI21" s="8">
        <f t="shared" si="10"/>
        <v>0.79448998014081973</v>
      </c>
      <c r="AJ21" s="9">
        <f t="shared" si="11"/>
        <v>3.3061963842605735E-2</v>
      </c>
      <c r="AK21" s="10">
        <f t="shared" si="12"/>
        <v>1.6489428571428562</v>
      </c>
    </row>
    <row r="22" spans="1:37" x14ac:dyDescent="0.35">
      <c r="A22" t="s">
        <v>38</v>
      </c>
      <c r="B22" t="s">
        <v>92</v>
      </c>
      <c r="D22" t="s">
        <v>93</v>
      </c>
      <c r="E22" t="s">
        <v>46</v>
      </c>
      <c r="F22" t="s">
        <v>46</v>
      </c>
      <c r="G22" t="s">
        <v>94</v>
      </c>
      <c r="H22" s="13">
        <v>105110895.19627801</v>
      </c>
      <c r="I22" s="13"/>
      <c r="J22" s="14"/>
      <c r="K22" s="13"/>
      <c r="L22" s="4">
        <f t="shared" si="0"/>
        <v>67.39</v>
      </c>
      <c r="M22" s="4">
        <f t="shared" si="1"/>
        <v>98.823099999999997</v>
      </c>
      <c r="N22">
        <v>3.82</v>
      </c>
      <c r="O22">
        <v>0.02</v>
      </c>
      <c r="P22">
        <v>24.82</v>
      </c>
      <c r="Q22">
        <v>0.22</v>
      </c>
      <c r="R22">
        <v>1.53</v>
      </c>
      <c r="S22">
        <v>0.02</v>
      </c>
      <c r="T22" s="7">
        <f t="shared" si="2"/>
        <v>66.698857142857136</v>
      </c>
      <c r="U22" s="7">
        <f t="shared" si="13"/>
        <v>33.301142857142864</v>
      </c>
      <c r="V22" s="7">
        <f>P22/U22</f>
        <v>0.7453197659453985</v>
      </c>
      <c r="W22">
        <v>0.31</v>
      </c>
      <c r="X22">
        <v>0.89</v>
      </c>
      <c r="Y22">
        <v>0.11</v>
      </c>
      <c r="Z22" s="8">
        <f t="shared" si="4"/>
        <v>0.1095497562374534</v>
      </c>
      <c r="AA22">
        <v>31.4331</v>
      </c>
      <c r="AB22">
        <v>2.11</v>
      </c>
      <c r="AC22">
        <v>34.869999999999997</v>
      </c>
      <c r="AD22" s="7">
        <f t="shared" si="5"/>
        <v>62.267857142857132</v>
      </c>
      <c r="AE22" s="7">
        <f t="shared" si="6"/>
        <v>4.4309999999999992</v>
      </c>
      <c r="AF22">
        <f t="shared" si="7"/>
        <v>68.4131</v>
      </c>
      <c r="AG22" s="7">
        <f t="shared" si="8"/>
        <v>6.1452428571428683</v>
      </c>
      <c r="AH22" s="7">
        <f t="shared" si="9"/>
        <v>1.7142428571428692</v>
      </c>
      <c r="AI22" s="8">
        <f t="shared" si="10"/>
        <v>0.85000270416441326</v>
      </c>
      <c r="AJ22" s="9">
        <f t="shared" si="11"/>
        <v>1.7315207727756139</v>
      </c>
      <c r="AK22" s="10">
        <f t="shared" si="12"/>
        <v>4.0352428571428582</v>
      </c>
    </row>
    <row r="23" spans="1:37" x14ac:dyDescent="0.35">
      <c r="A23" t="s">
        <v>38</v>
      </c>
      <c r="B23" t="s">
        <v>95</v>
      </c>
      <c r="D23" t="s">
        <v>96</v>
      </c>
      <c r="E23" t="s">
        <v>42</v>
      </c>
      <c r="F23" t="s">
        <v>42</v>
      </c>
      <c r="G23" t="s">
        <v>82</v>
      </c>
      <c r="L23" s="4">
        <f t="shared" si="0"/>
        <v>57.25</v>
      </c>
      <c r="M23" s="4">
        <f t="shared" si="1"/>
        <v>99.621499999999997</v>
      </c>
      <c r="N23">
        <v>0.19</v>
      </c>
      <c r="O23">
        <v>0.04</v>
      </c>
      <c r="P23">
        <v>5.27</v>
      </c>
      <c r="Q23">
        <v>0.01</v>
      </c>
      <c r="R23">
        <v>0.12</v>
      </c>
      <c r="T23" s="7">
        <f t="shared" si="2"/>
        <v>94.15457142857143</v>
      </c>
      <c r="U23" s="7">
        <f t="shared" si="13"/>
        <v>5.8454285714285703</v>
      </c>
      <c r="V23" s="7">
        <f>P23/U23</f>
        <v>0.90155921599296163</v>
      </c>
      <c r="W23">
        <v>0.03</v>
      </c>
      <c r="X23">
        <v>7.0000000000000007E-2</v>
      </c>
      <c r="Y23">
        <v>0.03</v>
      </c>
      <c r="Z23" s="8">
        <f t="shared" si="4"/>
        <v>4.1666666666666666E-3</v>
      </c>
      <c r="AA23">
        <v>42.371499999999997</v>
      </c>
      <c r="AB23">
        <v>6.06</v>
      </c>
      <c r="AC23">
        <v>45.6</v>
      </c>
      <c r="AD23" s="7">
        <f t="shared" si="5"/>
        <v>81.428571428571431</v>
      </c>
      <c r="AE23" s="7">
        <f t="shared" si="6"/>
        <v>12.725999999999999</v>
      </c>
      <c r="AF23">
        <f t="shared" si="7"/>
        <v>94.031499999999994</v>
      </c>
      <c r="AG23" s="7">
        <f t="shared" si="8"/>
        <v>12.602928571428563</v>
      </c>
      <c r="AH23" s="7">
        <f t="shared" si="9"/>
        <v>-0.1230714285714356</v>
      </c>
      <c r="AI23" s="8">
        <f t="shared" si="10"/>
        <v>0.82019938056523412</v>
      </c>
      <c r="AJ23" s="9">
        <f t="shared" si="11"/>
        <v>-7.3448599787312219E-2</v>
      </c>
      <c r="AK23" s="10">
        <f t="shared" si="12"/>
        <v>6.5429285714285683</v>
      </c>
    </row>
    <row r="24" spans="1:37" x14ac:dyDescent="0.35">
      <c r="A24" t="s">
        <v>38</v>
      </c>
      <c r="B24" t="s">
        <v>97</v>
      </c>
      <c r="D24" t="s">
        <v>98</v>
      </c>
      <c r="E24" t="s">
        <v>67</v>
      </c>
      <c r="F24" t="s">
        <v>67</v>
      </c>
      <c r="G24" t="s">
        <v>61</v>
      </c>
      <c r="L24" s="4">
        <f t="shared" si="0"/>
        <v>55.599999999999994</v>
      </c>
      <c r="M24" s="4">
        <f t="shared" si="1"/>
        <v>100.34199999999998</v>
      </c>
      <c r="N24">
        <v>0.05</v>
      </c>
      <c r="O24">
        <v>0.03</v>
      </c>
      <c r="P24">
        <v>0.35</v>
      </c>
      <c r="R24">
        <v>0.06</v>
      </c>
      <c r="T24" s="7">
        <f t="shared" si="2"/>
        <v>100.60457142857143</v>
      </c>
      <c r="U24" s="7">
        <f t="shared" si="13"/>
        <v>-0.60457142857143253</v>
      </c>
      <c r="V24" s="7"/>
      <c r="W24">
        <v>0.08</v>
      </c>
      <c r="X24">
        <v>0.02</v>
      </c>
      <c r="Z24" s="8">
        <f t="shared" si="4"/>
        <v>1.0345541071798056E-3</v>
      </c>
      <c r="AA24">
        <v>44.741999999999997</v>
      </c>
      <c r="AB24">
        <v>6.81</v>
      </c>
      <c r="AC24">
        <v>48.33</v>
      </c>
      <c r="AD24" s="7">
        <f t="shared" si="5"/>
        <v>86.303571428571431</v>
      </c>
      <c r="AE24" s="7">
        <f t="shared" si="6"/>
        <v>14.300999999999998</v>
      </c>
      <c r="AF24">
        <f t="shared" si="7"/>
        <v>99.882000000000005</v>
      </c>
      <c r="AG24" s="7">
        <f t="shared" si="8"/>
        <v>13.578428571428574</v>
      </c>
      <c r="AH24" s="7">
        <f t="shared" si="9"/>
        <v>-0.72257142857142398</v>
      </c>
      <c r="AI24" s="8">
        <f t="shared" si="10"/>
        <v>0.81142546245919467</v>
      </c>
      <c r="AJ24" s="9">
        <f t="shared" si="11"/>
        <v>-0.66680716058135658</v>
      </c>
      <c r="AK24" s="10">
        <f t="shared" si="12"/>
        <v>6.7684285714285721</v>
      </c>
    </row>
    <row r="25" spans="1:37" x14ac:dyDescent="0.35">
      <c r="A25" t="s">
        <v>38</v>
      </c>
      <c r="B25" t="s">
        <v>99</v>
      </c>
      <c r="D25" t="s">
        <v>100</v>
      </c>
      <c r="E25" t="s">
        <v>67</v>
      </c>
      <c r="F25" t="s">
        <v>67</v>
      </c>
      <c r="G25" t="s">
        <v>61</v>
      </c>
      <c r="L25" s="4">
        <f t="shared" si="0"/>
        <v>54.54</v>
      </c>
      <c r="M25" s="4">
        <f t="shared" si="1"/>
        <v>100.0209</v>
      </c>
      <c r="N25">
        <v>0.05</v>
      </c>
      <c r="O25">
        <v>0.03</v>
      </c>
      <c r="P25">
        <v>0.34</v>
      </c>
      <c r="R25">
        <v>0.04</v>
      </c>
      <c r="T25" s="7">
        <f t="shared" si="2"/>
        <v>98.878428571428572</v>
      </c>
      <c r="U25" s="7">
        <f t="shared" si="13"/>
        <v>1.1215714285714284</v>
      </c>
      <c r="V25" s="7">
        <f t="shared" ref="V25:V30" si="14">P25/U25</f>
        <v>0.30314609603872122</v>
      </c>
      <c r="W25">
        <v>0.05</v>
      </c>
      <c r="X25">
        <v>0.01</v>
      </c>
      <c r="Y25">
        <v>0.01</v>
      </c>
      <c r="Z25" s="8">
        <f t="shared" si="4"/>
        <v>1.0651896037494675E-3</v>
      </c>
      <c r="AA25">
        <v>45.480899999999998</v>
      </c>
      <c r="AB25">
        <v>7.17</v>
      </c>
      <c r="AC25">
        <v>46.94</v>
      </c>
      <c r="AD25" s="7">
        <f t="shared" si="5"/>
        <v>83.821428571428569</v>
      </c>
      <c r="AE25" s="7">
        <f t="shared" si="6"/>
        <v>15.056999999999999</v>
      </c>
      <c r="AF25">
        <f t="shared" si="7"/>
        <v>99.590899999999991</v>
      </c>
      <c r="AG25" s="7">
        <f t="shared" si="8"/>
        <v>15.769471428571421</v>
      </c>
      <c r="AH25" s="7">
        <f t="shared" si="9"/>
        <v>0.71247142857142265</v>
      </c>
      <c r="AI25" s="8">
        <f t="shared" si="10"/>
        <v>0.84052670486046943</v>
      </c>
      <c r="AJ25" s="9">
        <f t="shared" si="11"/>
        <v>0.77118358738036363</v>
      </c>
      <c r="AK25" s="10">
        <f t="shared" si="12"/>
        <v>8.5994714285714338</v>
      </c>
    </row>
    <row r="26" spans="1:37" x14ac:dyDescent="0.35">
      <c r="A26" s="22" t="s">
        <v>38</v>
      </c>
      <c r="B26" s="22" t="s">
        <v>101</v>
      </c>
      <c r="C26" s="22"/>
      <c r="D26" s="22" t="s">
        <v>102</v>
      </c>
      <c r="E26" s="22" t="s">
        <v>103</v>
      </c>
      <c r="F26" s="22" t="s">
        <v>103</v>
      </c>
      <c r="G26" t="s">
        <v>61</v>
      </c>
      <c r="L26" s="4">
        <f t="shared" si="0"/>
        <v>55.09</v>
      </c>
      <c r="M26" s="4">
        <f t="shared" si="1"/>
        <v>99.741100000000003</v>
      </c>
      <c r="N26" s="22">
        <v>0.56000000000000005</v>
      </c>
      <c r="O26" s="22">
        <v>0.03</v>
      </c>
      <c r="P26" s="22">
        <v>1.82</v>
      </c>
      <c r="Q26" s="22">
        <v>0.03</v>
      </c>
      <c r="R26" s="22">
        <v>0.41</v>
      </c>
      <c r="S26" s="22">
        <v>0.01</v>
      </c>
      <c r="T26" s="7">
        <f t="shared" si="2"/>
        <v>96.40457142857143</v>
      </c>
      <c r="U26" s="7">
        <f t="shared" si="13"/>
        <v>3.5954285714285703</v>
      </c>
      <c r="V26" s="7">
        <f t="shared" si="14"/>
        <v>0.50619834710743816</v>
      </c>
      <c r="W26" s="22">
        <v>0.04</v>
      </c>
      <c r="X26" s="22">
        <v>0.12</v>
      </c>
      <c r="Y26" s="22">
        <v>0.01</v>
      </c>
      <c r="Z26" s="8">
        <f t="shared" si="4"/>
        <v>1.3191990577149587E-2</v>
      </c>
      <c r="AA26" s="22">
        <v>44.6511</v>
      </c>
      <c r="AB26" s="22">
        <v>9.81</v>
      </c>
      <c r="AC26" s="22">
        <v>42.45</v>
      </c>
      <c r="AD26" s="7">
        <f t="shared" si="5"/>
        <v>75.803571428571431</v>
      </c>
      <c r="AE26" s="7">
        <f t="shared" si="6"/>
        <v>20.601000000000003</v>
      </c>
      <c r="AF26">
        <f t="shared" si="7"/>
        <v>96.911100000000005</v>
      </c>
      <c r="AG26" s="7">
        <f t="shared" si="8"/>
        <v>21.107528571428574</v>
      </c>
      <c r="AH26" s="7">
        <f t="shared" si="9"/>
        <v>0.50652857142857144</v>
      </c>
      <c r="AI26" s="8">
        <f t="shared" si="10"/>
        <v>0.85440298507462675</v>
      </c>
      <c r="AJ26" s="9">
        <f t="shared" si="11"/>
        <v>0.58685859624245751</v>
      </c>
      <c r="AK26" s="10">
        <f t="shared" si="12"/>
        <v>11.297528571428565</v>
      </c>
    </row>
    <row r="27" spans="1:37" x14ac:dyDescent="0.35">
      <c r="A27" s="22" t="s">
        <v>38</v>
      </c>
      <c r="B27" s="22" t="s">
        <v>104</v>
      </c>
      <c r="C27" s="22"/>
      <c r="D27" s="22" t="s">
        <v>105</v>
      </c>
      <c r="E27" s="22" t="s">
        <v>103</v>
      </c>
      <c r="F27" s="22" t="s">
        <v>103</v>
      </c>
      <c r="G27" t="s">
        <v>61</v>
      </c>
      <c r="L27" s="4">
        <f t="shared" si="0"/>
        <v>55.230000000000004</v>
      </c>
      <c r="M27" s="4">
        <f t="shared" si="1"/>
        <v>99.616700000000009</v>
      </c>
      <c r="N27" s="22">
        <v>0.56000000000000005</v>
      </c>
      <c r="O27" s="22">
        <v>0.03</v>
      </c>
      <c r="P27" s="22">
        <v>2.64</v>
      </c>
      <c r="Q27" s="22">
        <v>0.03</v>
      </c>
      <c r="R27" s="22">
        <v>0.3</v>
      </c>
      <c r="S27" s="22">
        <v>0.01</v>
      </c>
      <c r="T27" s="7">
        <f t="shared" si="2"/>
        <v>95.474714285714299</v>
      </c>
      <c r="U27" s="7">
        <f t="shared" si="13"/>
        <v>4.525285714285701</v>
      </c>
      <c r="V27" s="7">
        <f t="shared" si="14"/>
        <v>0.58338857846387138</v>
      </c>
      <c r="W27" s="22">
        <v>0.05</v>
      </c>
      <c r="X27" s="22">
        <v>0.11</v>
      </c>
      <c r="Y27" s="22">
        <v>0.01</v>
      </c>
      <c r="Z27" s="8">
        <f t="shared" si="4"/>
        <v>1.3461538461538462E-2</v>
      </c>
      <c r="AA27" s="22">
        <v>44.386699999999998</v>
      </c>
      <c r="AB27" s="22">
        <v>10.09</v>
      </c>
      <c r="AC27" s="22">
        <v>41.6</v>
      </c>
      <c r="AD27" s="7">
        <f t="shared" si="5"/>
        <v>74.285714285714292</v>
      </c>
      <c r="AE27" s="7">
        <f t="shared" si="6"/>
        <v>21.189</v>
      </c>
      <c r="AF27">
        <f t="shared" si="7"/>
        <v>96.076700000000002</v>
      </c>
      <c r="AG27" s="7">
        <f t="shared" si="8"/>
        <v>21.790985714285711</v>
      </c>
      <c r="AH27" s="7">
        <f t="shared" si="9"/>
        <v>0.60198571428571057</v>
      </c>
      <c r="AI27" s="8">
        <f t="shared" si="10"/>
        <v>0.85870961501257492</v>
      </c>
      <c r="AJ27" s="9">
        <f t="shared" si="11"/>
        <v>0.6846085430698281</v>
      </c>
      <c r="AK27" s="10">
        <f t="shared" si="12"/>
        <v>11.700985714285707</v>
      </c>
    </row>
    <row r="28" spans="1:37" x14ac:dyDescent="0.35">
      <c r="A28" s="22" t="s">
        <v>38</v>
      </c>
      <c r="B28" s="22" t="s">
        <v>106</v>
      </c>
      <c r="C28" s="22"/>
      <c r="D28" s="22" t="s">
        <v>107</v>
      </c>
      <c r="E28" s="22" t="s">
        <v>103</v>
      </c>
      <c r="F28" s="22" t="s">
        <v>103</v>
      </c>
      <c r="G28" t="s">
        <v>61</v>
      </c>
      <c r="L28" s="4">
        <f t="shared" si="0"/>
        <v>53.260000000000005</v>
      </c>
      <c r="M28" s="4">
        <f t="shared" si="1"/>
        <v>99.240800000000007</v>
      </c>
      <c r="N28" s="22">
        <v>0.26</v>
      </c>
      <c r="O28" s="22">
        <v>0.03</v>
      </c>
      <c r="P28" s="22">
        <v>0.75</v>
      </c>
      <c r="Q28" s="22">
        <v>0.01</v>
      </c>
      <c r="R28" s="22">
        <v>0.14000000000000001</v>
      </c>
      <c r="S28" s="22">
        <v>0.01</v>
      </c>
      <c r="T28" s="7">
        <f t="shared" si="2"/>
        <v>97.575000000000017</v>
      </c>
      <c r="U28" s="7">
        <f t="shared" si="13"/>
        <v>2.4249999999999829</v>
      </c>
      <c r="V28" s="7">
        <f t="shared" si="14"/>
        <v>0.30927835051546609</v>
      </c>
      <c r="W28" s="22">
        <v>0.04</v>
      </c>
      <c r="X28" s="22">
        <v>0.05</v>
      </c>
      <c r="Y28" s="22">
        <v>0.01</v>
      </c>
      <c r="Z28" s="8">
        <f t="shared" si="4"/>
        <v>6.9167331737164132E-3</v>
      </c>
      <c r="AA28" s="22">
        <v>45.980800000000002</v>
      </c>
      <c r="AB28" s="22">
        <v>14.5</v>
      </c>
      <c r="AC28" s="22">
        <v>37.590000000000003</v>
      </c>
      <c r="AD28" s="7">
        <f t="shared" si="5"/>
        <v>67.125000000000014</v>
      </c>
      <c r="AE28" s="7">
        <f t="shared" si="6"/>
        <v>30.45</v>
      </c>
      <c r="AF28">
        <f t="shared" si="7"/>
        <v>98.070800000000006</v>
      </c>
      <c r="AG28" s="7">
        <f t="shared" si="8"/>
        <v>30.945799999999991</v>
      </c>
      <c r="AH28" s="7">
        <f t="shared" si="9"/>
        <v>0.49579999999999202</v>
      </c>
      <c r="AI28" s="8">
        <f t="shared" si="10"/>
        <v>0.88271837204837778</v>
      </c>
      <c r="AJ28" s="9">
        <f t="shared" si="11"/>
        <v>0.61453449131514049</v>
      </c>
      <c r="AK28" s="10">
        <f t="shared" si="12"/>
        <v>16.445800000000002</v>
      </c>
    </row>
    <row r="29" spans="1:37" x14ac:dyDescent="0.35">
      <c r="A29" t="s">
        <v>38</v>
      </c>
      <c r="B29" t="s">
        <v>108</v>
      </c>
      <c r="D29" t="s">
        <v>109</v>
      </c>
      <c r="E29" t="s">
        <v>42</v>
      </c>
      <c r="F29" t="s">
        <v>42</v>
      </c>
      <c r="G29" t="s">
        <v>61</v>
      </c>
      <c r="L29" s="4">
        <f t="shared" si="0"/>
        <v>53.21</v>
      </c>
      <c r="M29" s="4">
        <f t="shared" si="1"/>
        <v>100.04470000000001</v>
      </c>
      <c r="N29">
        <v>0.02</v>
      </c>
      <c r="O29">
        <v>0.03</v>
      </c>
      <c r="P29">
        <v>0.27</v>
      </c>
      <c r="R29">
        <v>0.02</v>
      </c>
      <c r="T29" s="7">
        <f t="shared" si="2"/>
        <v>99.722285714285704</v>
      </c>
      <c r="U29" s="7">
        <f t="shared" si="13"/>
        <v>0.27771428571429624</v>
      </c>
      <c r="V29" s="7">
        <f t="shared" si="14"/>
        <v>0.97222222222218546</v>
      </c>
      <c r="W29">
        <v>0.1</v>
      </c>
      <c r="Z29" s="8">
        <f t="shared" si="4"/>
        <v>5.5294442908487699E-4</v>
      </c>
      <c r="AA29">
        <v>46.834699999999998</v>
      </c>
      <c r="AB29">
        <v>16.73</v>
      </c>
      <c r="AC29">
        <v>36.17</v>
      </c>
      <c r="AD29" s="7">
        <f t="shared" si="5"/>
        <v>64.589285714285708</v>
      </c>
      <c r="AE29" s="7">
        <f t="shared" si="6"/>
        <v>35.132999999999996</v>
      </c>
      <c r="AF29">
        <f t="shared" si="7"/>
        <v>99.734700000000004</v>
      </c>
      <c r="AG29" s="7">
        <f t="shared" si="8"/>
        <v>35.145414285714295</v>
      </c>
      <c r="AH29" s="7">
        <f t="shared" si="9"/>
        <v>1.2414285714299922E-2</v>
      </c>
      <c r="AI29" s="8">
        <f t="shared" si="10"/>
        <v>0.88534404536861988</v>
      </c>
      <c r="AJ29" s="9">
        <f t="shared" si="11"/>
        <v>0.14940932293512788</v>
      </c>
      <c r="AK29" s="10">
        <f t="shared" si="12"/>
        <v>18.415414285714284</v>
      </c>
    </row>
    <row r="30" spans="1:37" x14ac:dyDescent="0.35">
      <c r="A30" s="22" t="s">
        <v>38</v>
      </c>
      <c r="B30" s="22" t="s">
        <v>110</v>
      </c>
      <c r="C30" s="22"/>
      <c r="D30" s="22" t="s">
        <v>111</v>
      </c>
      <c r="E30" s="22" t="s">
        <v>103</v>
      </c>
      <c r="F30" s="22" t="s">
        <v>103</v>
      </c>
      <c r="G30" t="s">
        <v>61</v>
      </c>
      <c r="L30" s="4">
        <f t="shared" si="0"/>
        <v>53.31</v>
      </c>
      <c r="M30" s="4">
        <f t="shared" si="1"/>
        <v>99.415400000000005</v>
      </c>
      <c r="N30" s="22">
        <v>0.35</v>
      </c>
      <c r="O30" s="22">
        <v>0.02</v>
      </c>
      <c r="P30" s="22">
        <v>0.77</v>
      </c>
      <c r="Q30" s="22">
        <v>0.02</v>
      </c>
      <c r="R30" s="22">
        <v>0.15</v>
      </c>
      <c r="S30" s="22"/>
      <c r="T30" s="7">
        <f t="shared" si="2"/>
        <v>98.267142857142858</v>
      </c>
      <c r="U30" s="7">
        <f t="shared" si="13"/>
        <v>1.7328571428571422</v>
      </c>
      <c r="V30" s="7">
        <f t="shared" si="14"/>
        <v>0.44435284418796389</v>
      </c>
      <c r="W30" s="22">
        <v>0.03</v>
      </c>
      <c r="X30" s="22">
        <v>0.06</v>
      </c>
      <c r="Y30" s="22">
        <v>0.01</v>
      </c>
      <c r="Z30" s="8">
        <f t="shared" si="4"/>
        <v>1.0022909507445589E-2</v>
      </c>
      <c r="AA30" s="22">
        <v>46.105400000000003</v>
      </c>
      <c r="AB30" s="22">
        <v>17.100000000000001</v>
      </c>
      <c r="AC30" s="22">
        <v>34.92</v>
      </c>
      <c r="AD30" s="7">
        <f t="shared" si="5"/>
        <v>62.357142857142854</v>
      </c>
      <c r="AE30" s="7">
        <f t="shared" si="6"/>
        <v>35.910000000000004</v>
      </c>
      <c r="AF30">
        <f t="shared" si="7"/>
        <v>98.125400000000013</v>
      </c>
      <c r="AG30" s="7">
        <f t="shared" si="8"/>
        <v>35.768257142857159</v>
      </c>
      <c r="AH30" s="7">
        <f t="shared" si="9"/>
        <v>-0.14174285714284451</v>
      </c>
      <c r="AI30" s="8">
        <f t="shared" si="10"/>
        <v>0.88630142252979627</v>
      </c>
      <c r="AJ30" s="9">
        <f t="shared" si="11"/>
        <v>-1.7180432470738083E-3</v>
      </c>
      <c r="AK30" s="10">
        <f t="shared" si="12"/>
        <v>18.668257142857147</v>
      </c>
    </row>
  </sheetData>
  <autoFilter ref="A2:AK30"/>
  <conditionalFormatting sqref="AI5:AI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7">
    <cfRule type="cellIs" dxfId="5" priority="3" operator="greaterThan">
      <formula>100</formula>
    </cfRule>
  </conditionalFormatting>
  <conditionalFormatting sqref="AD3:AD30 T8:T30">
    <cfRule type="cellIs" dxfId="4" priority="4" operator="greaterThan">
      <formula>100</formula>
    </cfRule>
  </conditionalFormatting>
  <conditionalFormatting sqref="U3:U30">
    <cfRule type="cellIs" dxfId="3" priority="5" operator="lessThan">
      <formula>0</formula>
    </cfRule>
  </conditionalFormatting>
  <conditionalFormatting sqref="Z5:Z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tabSelected="1" zoomScaleNormal="100" workbookViewId="0">
      <pane xSplit="3" ySplit="14" topLeftCell="D23" activePane="bottomRight" state="frozen"/>
      <selection pane="topRight" activeCell="U1" sqref="U1"/>
      <selection pane="bottomLeft" activeCell="A15" sqref="A15"/>
      <selection pane="bottomRight" activeCell="D29" sqref="D29"/>
    </sheetView>
  </sheetViews>
  <sheetFormatPr defaultColWidth="11.54296875" defaultRowHeight="14.5" x14ac:dyDescent="0.35"/>
  <sheetData>
    <row r="1" spans="1:36" s="23" customFormat="1" ht="12.75" customHeight="1" x14ac:dyDescent="0.35">
      <c r="Y1" s="24" t="s">
        <v>112</v>
      </c>
      <c r="Z1" s="24" t="s">
        <v>113</v>
      </c>
    </row>
    <row r="2" spans="1:36" s="23" customFormat="1" ht="76" customHeight="1" x14ac:dyDescent="0.35">
      <c r="A2" s="24" t="s">
        <v>0</v>
      </c>
      <c r="B2" s="24" t="s">
        <v>1</v>
      </c>
      <c r="C2" s="24" t="s">
        <v>33</v>
      </c>
      <c r="D2" s="24" t="s">
        <v>2</v>
      </c>
      <c r="E2" s="24" t="s">
        <v>3</v>
      </c>
      <c r="F2" s="24" t="s">
        <v>4</v>
      </c>
      <c r="G2" s="24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24" t="s">
        <v>10</v>
      </c>
      <c r="M2" s="24" t="s">
        <v>11</v>
      </c>
      <c r="N2" s="24" t="s">
        <v>12</v>
      </c>
      <c r="O2" s="24" t="s">
        <v>13</v>
      </c>
      <c r="P2" s="24" t="s">
        <v>14</v>
      </c>
      <c r="Q2" s="24" t="s">
        <v>15</v>
      </c>
      <c r="R2" s="24" t="s">
        <v>16</v>
      </c>
      <c r="S2" s="24" t="s">
        <v>17</v>
      </c>
      <c r="T2" s="24" t="s">
        <v>18</v>
      </c>
      <c r="U2" s="24" t="s">
        <v>19</v>
      </c>
      <c r="V2" s="24" t="s">
        <v>20</v>
      </c>
      <c r="W2" s="24" t="s">
        <v>21</v>
      </c>
      <c r="X2" s="24" t="s">
        <v>22</v>
      </c>
      <c r="Y2" s="24" t="s">
        <v>114</v>
      </c>
      <c r="Z2" s="24" t="s">
        <v>115</v>
      </c>
      <c r="AA2" s="24" t="s">
        <v>116</v>
      </c>
      <c r="AB2" s="24" t="s">
        <v>117</v>
      </c>
      <c r="AC2" s="24" t="s">
        <v>118</v>
      </c>
      <c r="AD2" s="24" t="s">
        <v>119</v>
      </c>
      <c r="AE2" s="24" t="s">
        <v>120</v>
      </c>
      <c r="AF2" s="24" t="s">
        <v>121</v>
      </c>
      <c r="AG2" s="24" t="s">
        <v>122</v>
      </c>
      <c r="AH2" s="24" t="s">
        <v>23</v>
      </c>
      <c r="AI2" s="24" t="s">
        <v>24</v>
      </c>
      <c r="AJ2" s="24" t="s">
        <v>25</v>
      </c>
    </row>
    <row r="3" spans="1:36" x14ac:dyDescent="0.35">
      <c r="A3" s="3" t="s">
        <v>38</v>
      </c>
      <c r="B3" s="3" t="s">
        <v>39</v>
      </c>
      <c r="C3" t="s">
        <v>40</v>
      </c>
      <c r="D3" s="3" t="s">
        <v>41</v>
      </c>
      <c r="E3" s="3" t="s">
        <v>42</v>
      </c>
      <c r="F3" s="4" t="s">
        <v>42</v>
      </c>
      <c r="G3" s="4" t="s">
        <v>43</v>
      </c>
      <c r="H3" s="4"/>
      <c r="I3" s="4"/>
      <c r="J3" s="4"/>
      <c r="K3" s="4"/>
      <c r="L3" s="4">
        <v>0.02</v>
      </c>
      <c r="M3" s="4">
        <v>0.03</v>
      </c>
      <c r="N3" s="4">
        <v>0.19</v>
      </c>
      <c r="O3" s="4"/>
      <c r="P3" s="4">
        <v>0.11</v>
      </c>
      <c r="Q3" s="4">
        <v>0.01</v>
      </c>
      <c r="R3" s="5">
        <f t="shared" ref="R3:R30" si="0">AK3+AL3</f>
        <v>0</v>
      </c>
      <c r="S3" s="5">
        <f t="shared" ref="S3:S11" si="1">100-R3</f>
        <v>100</v>
      </c>
      <c r="T3" s="5">
        <f>N3/S3</f>
        <v>1.9E-3</v>
      </c>
      <c r="U3" s="4">
        <v>0.03</v>
      </c>
      <c r="V3" s="4"/>
      <c r="W3" s="4">
        <v>0.04</v>
      </c>
      <c r="X3" s="25">
        <f t="shared" ref="X3:X30" si="2">L3/AJ3</f>
        <v>4.3402777777777781E-4</v>
      </c>
      <c r="Y3" s="8">
        <f t="shared" ref="Y3:Y30" si="3">SUM(L3,N3:Q3)</f>
        <v>0.33</v>
      </c>
      <c r="Z3" s="9">
        <f t="shared" ref="Z3:Z30" si="4">100-AC3-AJ3*100/56 - AI3*84.3/40.3</f>
        <v>0.71449999999999747</v>
      </c>
      <c r="AA3" s="7">
        <f t="shared" ref="AA3:AA34" si="5">Z3-Y3</f>
        <v>0.38449999999999745</v>
      </c>
      <c r="AB3" s="7">
        <f t="shared" ref="AB3:AB34" si="6">AA3-U3-V3-W3</f>
        <v>0.3144999999999975</v>
      </c>
      <c r="AC3" s="9">
        <f t="shared" ref="AC3:AC30" si="7">AH3-(AJ3*44/56  + AI3*44/40.3)</f>
        <v>0.4535574264445188</v>
      </c>
      <c r="AD3" s="7">
        <f t="shared" ref="AD3:AD34" si="8">AI3*84.3/40.3</f>
        <v>16.546228287841192</v>
      </c>
      <c r="AE3" s="7">
        <f t="shared" ref="AE3:AE34" si="9">AJ3*100/56</f>
        <v>82.285714285714292</v>
      </c>
      <c r="AF3" s="7">
        <f t="shared" ref="AF3:AF34" si="10">AD3*44/84.3</f>
        <v>8.6362282878411918</v>
      </c>
      <c r="AG3" s="7">
        <f t="shared" ref="AG3:AG34" si="11">AE3*44/100</f>
        <v>36.205714285714286</v>
      </c>
      <c r="AH3" s="4">
        <v>45.295499999999997</v>
      </c>
      <c r="AI3" s="4">
        <v>7.91</v>
      </c>
      <c r="AJ3" s="4">
        <v>46.08</v>
      </c>
    </row>
    <row r="4" spans="1:36" x14ac:dyDescent="0.35">
      <c r="A4" t="s">
        <v>38</v>
      </c>
      <c r="B4" t="s">
        <v>97</v>
      </c>
      <c r="D4" t="s">
        <v>98</v>
      </c>
      <c r="E4" t="s">
        <v>67</v>
      </c>
      <c r="F4" t="s">
        <v>67</v>
      </c>
      <c r="G4" t="s">
        <v>61</v>
      </c>
      <c r="L4">
        <v>0.05</v>
      </c>
      <c r="M4">
        <v>0.03</v>
      </c>
      <c r="N4">
        <v>0.35</v>
      </c>
      <c r="P4">
        <v>0.06</v>
      </c>
      <c r="R4" s="7">
        <f t="shared" si="0"/>
        <v>0</v>
      </c>
      <c r="S4" s="7">
        <f t="shared" si="1"/>
        <v>100</v>
      </c>
      <c r="T4" s="7"/>
      <c r="U4">
        <v>0.08</v>
      </c>
      <c r="V4">
        <v>0.02</v>
      </c>
      <c r="X4" s="9">
        <f t="shared" si="2"/>
        <v>1.0345541071798056E-3</v>
      </c>
      <c r="Y4" s="8">
        <f t="shared" si="3"/>
        <v>0.45999999999999996</v>
      </c>
      <c r="Z4" s="9">
        <f t="shared" si="4"/>
        <v>0.11800000000000033</v>
      </c>
      <c r="AA4" s="7">
        <f t="shared" si="5"/>
        <v>-0.34199999999999964</v>
      </c>
      <c r="AB4" s="7">
        <f t="shared" si="6"/>
        <v>-0.44199999999999967</v>
      </c>
      <c r="AC4" s="9">
        <f t="shared" si="7"/>
        <v>-0.66680716058135658</v>
      </c>
      <c r="AD4" s="7">
        <f t="shared" si="8"/>
        <v>14.245235732009926</v>
      </c>
      <c r="AE4" s="7">
        <f t="shared" si="9"/>
        <v>86.303571428571431</v>
      </c>
      <c r="AF4" s="7">
        <f t="shared" si="10"/>
        <v>7.4352357320099252</v>
      </c>
      <c r="AG4" s="7">
        <f t="shared" si="11"/>
        <v>37.973571428571432</v>
      </c>
      <c r="AH4">
        <v>44.741999999999997</v>
      </c>
      <c r="AI4">
        <v>6.81</v>
      </c>
      <c r="AJ4">
        <v>48.33</v>
      </c>
    </row>
    <row r="5" spans="1:36" x14ac:dyDescent="0.35">
      <c r="A5" t="s">
        <v>38</v>
      </c>
      <c r="B5" t="s">
        <v>90</v>
      </c>
      <c r="D5" t="s">
        <v>91</v>
      </c>
      <c r="E5" t="s">
        <v>67</v>
      </c>
      <c r="F5" t="s">
        <v>67</v>
      </c>
      <c r="G5" t="s">
        <v>61</v>
      </c>
      <c r="L5">
        <v>0.23</v>
      </c>
      <c r="M5">
        <v>0.03</v>
      </c>
      <c r="N5">
        <v>0.71</v>
      </c>
      <c r="P5">
        <v>0.12</v>
      </c>
      <c r="R5" s="7">
        <f t="shared" si="0"/>
        <v>0</v>
      </c>
      <c r="S5" s="7">
        <f t="shared" si="1"/>
        <v>100</v>
      </c>
      <c r="T5" s="7">
        <f>N5/S5</f>
        <v>7.0999999999999995E-3</v>
      </c>
      <c r="U5">
        <v>0.02</v>
      </c>
      <c r="V5">
        <v>0.03</v>
      </c>
      <c r="W5">
        <v>0.01</v>
      </c>
      <c r="X5" s="9">
        <f t="shared" si="2"/>
        <v>4.2663698757187908E-3</v>
      </c>
      <c r="Y5" s="8">
        <f t="shared" si="3"/>
        <v>1.06</v>
      </c>
      <c r="Z5" s="9">
        <f t="shared" si="4"/>
        <v>0.60320000000000018</v>
      </c>
      <c r="AA5" s="7">
        <f t="shared" si="5"/>
        <v>-0.45679999999999987</v>
      </c>
      <c r="AB5" s="7">
        <f t="shared" si="6"/>
        <v>-0.51679999999999993</v>
      </c>
      <c r="AC5" s="9">
        <f t="shared" si="7"/>
        <v>3.3061963842605735E-2</v>
      </c>
      <c r="AD5" s="7">
        <f t="shared" si="8"/>
        <v>3.0958808933002482</v>
      </c>
      <c r="AE5" s="7">
        <f t="shared" si="9"/>
        <v>96.267857142857139</v>
      </c>
      <c r="AF5" s="7">
        <f t="shared" si="10"/>
        <v>1.6158808933002482</v>
      </c>
      <c r="AG5" s="7">
        <f t="shared" si="11"/>
        <v>42.357857142857135</v>
      </c>
      <c r="AH5">
        <v>44.006799999999998</v>
      </c>
      <c r="AI5">
        <v>1.48</v>
      </c>
      <c r="AJ5">
        <v>53.91</v>
      </c>
    </row>
    <row r="6" spans="1:36" x14ac:dyDescent="0.35">
      <c r="A6" s="22" t="s">
        <v>38</v>
      </c>
      <c r="B6" s="22" t="s">
        <v>110</v>
      </c>
      <c r="C6" s="22"/>
      <c r="D6" s="22" t="s">
        <v>111</v>
      </c>
      <c r="E6" s="22" t="s">
        <v>103</v>
      </c>
      <c r="F6" s="22" t="s">
        <v>103</v>
      </c>
      <c r="G6" t="s">
        <v>61</v>
      </c>
      <c r="L6" s="22">
        <v>0.35</v>
      </c>
      <c r="M6" s="22">
        <v>0.02</v>
      </c>
      <c r="N6" s="22">
        <v>0.77</v>
      </c>
      <c r="O6" s="22">
        <v>0.02</v>
      </c>
      <c r="P6" s="22">
        <v>0.15</v>
      </c>
      <c r="Q6" s="22"/>
      <c r="R6" s="7">
        <f t="shared" si="0"/>
        <v>0</v>
      </c>
      <c r="S6" s="7">
        <f t="shared" si="1"/>
        <v>100</v>
      </c>
      <c r="T6" s="7">
        <f>N6/S6</f>
        <v>7.7000000000000002E-3</v>
      </c>
      <c r="U6" s="22">
        <v>0.03</v>
      </c>
      <c r="V6" s="22">
        <v>0.06</v>
      </c>
      <c r="W6" s="22">
        <v>0.01</v>
      </c>
      <c r="X6" s="9">
        <f t="shared" si="2"/>
        <v>1.0022909507445589E-2</v>
      </c>
      <c r="Y6" s="8">
        <f t="shared" si="3"/>
        <v>1.29</v>
      </c>
      <c r="Z6" s="9">
        <f t="shared" si="4"/>
        <v>1.874600000000008</v>
      </c>
      <c r="AA6" s="7">
        <f t="shared" si="5"/>
        <v>0.584600000000008</v>
      </c>
      <c r="AB6" s="7">
        <f t="shared" si="6"/>
        <v>0.48460000000000797</v>
      </c>
      <c r="AC6" s="9">
        <f t="shared" si="7"/>
        <v>-1.7180432470738083E-3</v>
      </c>
      <c r="AD6" s="7">
        <f t="shared" si="8"/>
        <v>35.769975186104219</v>
      </c>
      <c r="AE6" s="7">
        <f t="shared" si="9"/>
        <v>62.357142857142854</v>
      </c>
      <c r="AF6" s="7">
        <f t="shared" si="10"/>
        <v>18.669975186104221</v>
      </c>
      <c r="AG6" s="7">
        <f t="shared" si="11"/>
        <v>27.437142857142859</v>
      </c>
      <c r="AH6" s="22">
        <v>46.105400000000003</v>
      </c>
      <c r="AI6" s="22">
        <v>17.100000000000001</v>
      </c>
      <c r="AJ6" s="22">
        <v>34.92</v>
      </c>
    </row>
    <row r="7" spans="1:36" x14ac:dyDescent="0.35">
      <c r="A7" t="s">
        <v>38</v>
      </c>
      <c r="B7" t="s">
        <v>64</v>
      </c>
      <c r="C7" t="s">
        <v>65</v>
      </c>
      <c r="D7" t="s">
        <v>66</v>
      </c>
      <c r="E7" t="s">
        <v>67</v>
      </c>
      <c r="F7" t="s">
        <v>67</v>
      </c>
      <c r="G7" t="s">
        <v>61</v>
      </c>
      <c r="M7">
        <v>0.03</v>
      </c>
      <c r="N7">
        <v>0.09</v>
      </c>
      <c r="P7">
        <v>0.04</v>
      </c>
      <c r="R7" s="7">
        <f t="shared" si="0"/>
        <v>0</v>
      </c>
      <c r="S7" s="7">
        <f t="shared" si="1"/>
        <v>100</v>
      </c>
      <c r="T7" s="7"/>
      <c r="U7">
        <v>0.03</v>
      </c>
      <c r="X7" s="9">
        <f t="shared" si="2"/>
        <v>0</v>
      </c>
      <c r="Y7" s="8">
        <f t="shared" si="3"/>
        <v>0.13</v>
      </c>
      <c r="Z7" s="9">
        <f t="shared" si="4"/>
        <v>-0.37440000000000428</v>
      </c>
      <c r="AA7" s="7">
        <f t="shared" si="5"/>
        <v>-0.50440000000000429</v>
      </c>
      <c r="AB7" s="7">
        <f t="shared" si="6"/>
        <v>-0.53440000000000432</v>
      </c>
      <c r="AC7" s="9">
        <f t="shared" si="7"/>
        <v>-0.30671485288904421</v>
      </c>
      <c r="AD7" s="7">
        <f t="shared" si="8"/>
        <v>0.62754342431761789</v>
      </c>
      <c r="AE7" s="7">
        <f t="shared" si="9"/>
        <v>100.05357142857143</v>
      </c>
      <c r="AF7" s="7">
        <f t="shared" si="10"/>
        <v>0.3275434243176179</v>
      </c>
      <c r="AG7" s="7">
        <f t="shared" si="11"/>
        <v>44.023571428571429</v>
      </c>
      <c r="AH7">
        <v>44.044400000000003</v>
      </c>
      <c r="AI7">
        <v>0.3</v>
      </c>
      <c r="AJ7">
        <v>56.03</v>
      </c>
    </row>
    <row r="8" spans="1:36" x14ac:dyDescent="0.35">
      <c r="A8" t="s">
        <v>38</v>
      </c>
      <c r="B8" t="s">
        <v>70</v>
      </c>
      <c r="C8" t="s">
        <v>65</v>
      </c>
      <c r="D8" t="s">
        <v>71</v>
      </c>
      <c r="E8" t="s">
        <v>67</v>
      </c>
      <c r="F8" t="s">
        <v>67</v>
      </c>
      <c r="G8" t="s">
        <v>61</v>
      </c>
      <c r="M8">
        <v>0.04</v>
      </c>
      <c r="N8">
        <v>0.11</v>
      </c>
      <c r="P8">
        <v>0.04</v>
      </c>
      <c r="R8" s="7">
        <f t="shared" si="0"/>
        <v>0</v>
      </c>
      <c r="S8" s="7">
        <f t="shared" si="1"/>
        <v>100</v>
      </c>
      <c r="T8" s="7"/>
      <c r="U8">
        <v>0.04</v>
      </c>
      <c r="X8" s="9">
        <f t="shared" si="2"/>
        <v>0</v>
      </c>
      <c r="Y8" s="8">
        <f t="shared" si="3"/>
        <v>0.15</v>
      </c>
      <c r="Z8" s="9">
        <f t="shared" si="4"/>
        <v>-0.24669999999999603</v>
      </c>
      <c r="AA8" s="7">
        <f t="shared" si="5"/>
        <v>-0.39669999999999606</v>
      </c>
      <c r="AB8" s="7">
        <f t="shared" si="6"/>
        <v>-0.43669999999999604</v>
      </c>
      <c r="AC8" s="9">
        <f t="shared" si="7"/>
        <v>0.1339527472527422</v>
      </c>
      <c r="AD8" s="7">
        <f t="shared" si="8"/>
        <v>0.64846153846153853</v>
      </c>
      <c r="AE8" s="7">
        <f t="shared" si="9"/>
        <v>99.464285714285708</v>
      </c>
      <c r="AF8" s="7">
        <f t="shared" si="10"/>
        <v>0.33846153846153854</v>
      </c>
      <c r="AG8" s="7">
        <f t="shared" si="11"/>
        <v>43.764285714285712</v>
      </c>
      <c r="AH8">
        <v>44.236699999999999</v>
      </c>
      <c r="AI8">
        <v>0.31</v>
      </c>
      <c r="AJ8">
        <v>55.7</v>
      </c>
    </row>
    <row r="9" spans="1:36" x14ac:dyDescent="0.35">
      <c r="A9" t="s">
        <v>38</v>
      </c>
      <c r="B9" t="s">
        <v>80</v>
      </c>
      <c r="D9" t="s">
        <v>81</v>
      </c>
      <c r="E9" t="s">
        <v>42</v>
      </c>
      <c r="F9" t="s">
        <v>42</v>
      </c>
      <c r="G9" t="s">
        <v>82</v>
      </c>
      <c r="M9">
        <v>0.03</v>
      </c>
      <c r="N9">
        <v>0.56999999999999995</v>
      </c>
      <c r="P9">
        <v>0.04</v>
      </c>
      <c r="R9" s="7">
        <f t="shared" si="0"/>
        <v>0</v>
      </c>
      <c r="S9" s="7">
        <f t="shared" si="1"/>
        <v>100</v>
      </c>
      <c r="T9" s="7"/>
      <c r="U9">
        <v>0.05</v>
      </c>
      <c r="W9">
        <v>0.03</v>
      </c>
      <c r="X9" s="9">
        <f t="shared" si="2"/>
        <v>0</v>
      </c>
      <c r="Y9" s="8">
        <f t="shared" si="3"/>
        <v>0.61</v>
      </c>
      <c r="Z9" s="9">
        <f t="shared" si="4"/>
        <v>-0.32699999999999807</v>
      </c>
      <c r="AA9" s="7">
        <f t="shared" si="5"/>
        <v>-0.93699999999999806</v>
      </c>
      <c r="AB9" s="7">
        <f t="shared" si="6"/>
        <v>-1.0169999999999981</v>
      </c>
      <c r="AC9" s="9">
        <f t="shared" si="7"/>
        <v>-0.54900850762140152</v>
      </c>
      <c r="AD9" s="7">
        <f t="shared" si="8"/>
        <v>0.9831513647642679</v>
      </c>
      <c r="AE9" s="7">
        <f t="shared" si="9"/>
        <v>99.892857142857139</v>
      </c>
      <c r="AF9" s="7">
        <f t="shared" si="10"/>
        <v>0.51315136476426793</v>
      </c>
      <c r="AG9" s="7">
        <f t="shared" si="11"/>
        <v>43.952857142857141</v>
      </c>
      <c r="AH9">
        <v>43.917000000000002</v>
      </c>
      <c r="AI9">
        <v>0.47</v>
      </c>
      <c r="AJ9">
        <v>55.94</v>
      </c>
    </row>
    <row r="10" spans="1:36" x14ac:dyDescent="0.35">
      <c r="A10" t="s">
        <v>38</v>
      </c>
      <c r="B10" t="s">
        <v>95</v>
      </c>
      <c r="D10" t="s">
        <v>96</v>
      </c>
      <c r="E10" t="s">
        <v>42</v>
      </c>
      <c r="F10" t="s">
        <v>42</v>
      </c>
      <c r="G10" t="s">
        <v>82</v>
      </c>
      <c r="L10">
        <v>0.19</v>
      </c>
      <c r="M10">
        <v>0.04</v>
      </c>
      <c r="N10">
        <v>5.27</v>
      </c>
      <c r="O10">
        <v>0.01</v>
      </c>
      <c r="P10">
        <v>0.12</v>
      </c>
      <c r="R10" s="7">
        <f t="shared" si="0"/>
        <v>0</v>
      </c>
      <c r="S10" s="7">
        <f t="shared" si="1"/>
        <v>100</v>
      </c>
      <c r="T10" s="7">
        <f>N10/S10</f>
        <v>5.2699999999999997E-2</v>
      </c>
      <c r="U10">
        <v>0.03</v>
      </c>
      <c r="V10">
        <v>7.0000000000000007E-2</v>
      </c>
      <c r="W10">
        <v>0.03</v>
      </c>
      <c r="X10" s="9">
        <f t="shared" si="2"/>
        <v>4.1666666666666666E-3</v>
      </c>
      <c r="Y10" s="8">
        <f t="shared" si="3"/>
        <v>5.59</v>
      </c>
      <c r="Z10" s="9">
        <f t="shared" si="4"/>
        <v>5.9685000000000006</v>
      </c>
      <c r="AA10" s="7">
        <f t="shared" si="5"/>
        <v>0.37850000000000072</v>
      </c>
      <c r="AB10" s="7">
        <f t="shared" si="6"/>
        <v>0.24850000000000069</v>
      </c>
      <c r="AC10" s="9">
        <f t="shared" si="7"/>
        <v>-7.3448599787312219E-2</v>
      </c>
      <c r="AD10" s="7">
        <f t="shared" si="8"/>
        <v>12.676377171215881</v>
      </c>
      <c r="AE10" s="7">
        <f t="shared" si="9"/>
        <v>81.428571428571431</v>
      </c>
      <c r="AF10" s="7">
        <f t="shared" si="10"/>
        <v>6.6163771712158814</v>
      </c>
      <c r="AG10" s="7">
        <f t="shared" si="11"/>
        <v>35.828571428571429</v>
      </c>
      <c r="AH10">
        <v>42.371499999999997</v>
      </c>
      <c r="AI10">
        <v>6.06</v>
      </c>
      <c r="AJ10">
        <v>45.6</v>
      </c>
    </row>
    <row r="11" spans="1:36" x14ac:dyDescent="0.35">
      <c r="A11" t="s">
        <v>38</v>
      </c>
      <c r="B11" t="s">
        <v>77</v>
      </c>
      <c r="D11" t="s">
        <v>78</v>
      </c>
      <c r="E11" t="s">
        <v>67</v>
      </c>
      <c r="F11" t="s">
        <v>79</v>
      </c>
      <c r="G11" t="s">
        <v>61</v>
      </c>
      <c r="M11">
        <v>0.04</v>
      </c>
      <c r="N11">
        <v>0.12</v>
      </c>
      <c r="P11">
        <v>0.03</v>
      </c>
      <c r="R11" s="7">
        <f t="shared" si="0"/>
        <v>0</v>
      </c>
      <c r="S11" s="7">
        <f t="shared" si="1"/>
        <v>100</v>
      </c>
      <c r="T11" s="7"/>
      <c r="U11">
        <v>0.01</v>
      </c>
      <c r="X11" s="9">
        <f t="shared" si="2"/>
        <v>0</v>
      </c>
      <c r="Y11" s="8">
        <f t="shared" si="3"/>
        <v>0.15</v>
      </c>
      <c r="Z11" s="9">
        <f t="shared" si="4"/>
        <v>-0.60099999999998932</v>
      </c>
      <c r="AA11" s="7">
        <f t="shared" si="5"/>
        <v>-0.75099999999998934</v>
      </c>
      <c r="AB11" s="7">
        <f t="shared" si="6"/>
        <v>-0.76099999999998935</v>
      </c>
      <c r="AC11" s="9">
        <f t="shared" si="7"/>
        <v>-0.50613399503723144</v>
      </c>
      <c r="AD11" s="7">
        <f t="shared" si="8"/>
        <v>0.73213399503722076</v>
      </c>
      <c r="AE11" s="7">
        <f t="shared" si="9"/>
        <v>100.375</v>
      </c>
      <c r="AF11" s="7">
        <f t="shared" si="10"/>
        <v>0.38213399503722084</v>
      </c>
      <c r="AG11" s="7">
        <f t="shared" si="11"/>
        <v>44.164999999999999</v>
      </c>
      <c r="AH11">
        <v>44.040999999999997</v>
      </c>
      <c r="AI11">
        <v>0.35</v>
      </c>
      <c r="AJ11">
        <v>56.21</v>
      </c>
    </row>
    <row r="12" spans="1:36" x14ac:dyDescent="0.35">
      <c r="A12" s="21" t="s">
        <v>38</v>
      </c>
      <c r="B12" s="21" t="s">
        <v>87</v>
      </c>
      <c r="C12" s="21"/>
      <c r="D12" s="21" t="s">
        <v>88</v>
      </c>
      <c r="E12" t="s">
        <v>42</v>
      </c>
      <c r="F12" s="21" t="s">
        <v>89</v>
      </c>
      <c r="G12" t="s">
        <v>61</v>
      </c>
      <c r="L12" s="21">
        <v>6.08</v>
      </c>
      <c r="M12" s="21">
        <v>0.04</v>
      </c>
      <c r="N12" s="21">
        <v>87.03</v>
      </c>
      <c r="O12" s="21">
        <v>0.6</v>
      </c>
      <c r="P12" s="21">
        <v>1.17</v>
      </c>
      <c r="Q12" s="21">
        <v>0.01</v>
      </c>
      <c r="R12" s="7">
        <f t="shared" si="0"/>
        <v>0</v>
      </c>
      <c r="S12" s="7"/>
      <c r="T12" s="7"/>
      <c r="U12" s="21">
        <v>0.79</v>
      </c>
      <c r="V12" s="21">
        <v>2.2200000000000002</v>
      </c>
      <c r="W12" s="21">
        <v>0.05</v>
      </c>
      <c r="X12" s="9">
        <f t="shared" si="2"/>
        <v>121.6</v>
      </c>
      <c r="Y12" s="8">
        <f t="shared" si="3"/>
        <v>94.89</v>
      </c>
      <c r="Z12" s="9">
        <f t="shared" si="4"/>
        <v>97.880430000000004</v>
      </c>
      <c r="AA12" s="7">
        <f t="shared" si="5"/>
        <v>2.9904300000000035</v>
      </c>
      <c r="AB12" s="7">
        <f t="shared" si="6"/>
        <v>-6.9569999999996759E-2</v>
      </c>
      <c r="AC12" s="9">
        <f t="shared" si="7"/>
        <v>0.69152498050336764</v>
      </c>
      <c r="AD12" s="7">
        <f t="shared" si="8"/>
        <v>1.3387593052109181</v>
      </c>
      <c r="AE12" s="7">
        <f t="shared" si="9"/>
        <v>8.9285714285714288E-2</v>
      </c>
      <c r="AF12" s="7">
        <f t="shared" si="10"/>
        <v>0.69875930521091811</v>
      </c>
      <c r="AG12" s="7">
        <f t="shared" si="11"/>
        <v>3.9285714285714285E-2</v>
      </c>
      <c r="AH12" s="21">
        <v>1.42957</v>
      </c>
      <c r="AI12" s="21">
        <v>0.64</v>
      </c>
      <c r="AJ12" s="21">
        <v>0.05</v>
      </c>
    </row>
    <row r="13" spans="1:36" x14ac:dyDescent="0.35">
      <c r="A13" t="s">
        <v>38</v>
      </c>
      <c r="B13" t="s">
        <v>83</v>
      </c>
      <c r="D13" t="s">
        <v>84</v>
      </c>
      <c r="E13" t="s">
        <v>42</v>
      </c>
      <c r="F13" t="s">
        <v>42</v>
      </c>
      <c r="G13" t="s">
        <v>82</v>
      </c>
      <c r="L13">
        <v>0.05</v>
      </c>
      <c r="M13">
        <v>0.04</v>
      </c>
      <c r="N13">
        <v>0.55000000000000004</v>
      </c>
      <c r="P13">
        <v>0.1</v>
      </c>
      <c r="R13" s="7">
        <f t="shared" si="0"/>
        <v>0</v>
      </c>
      <c r="S13" s="7">
        <f t="shared" ref="S13:S30" si="12">100-R13</f>
        <v>100</v>
      </c>
      <c r="T13" s="7">
        <f>N13/S13</f>
        <v>5.5000000000000005E-3</v>
      </c>
      <c r="U13">
        <v>0.04</v>
      </c>
      <c r="V13">
        <v>0.02</v>
      </c>
      <c r="W13">
        <v>0.04</v>
      </c>
      <c r="X13" s="9">
        <f t="shared" si="2"/>
        <v>9.059612248595761E-4</v>
      </c>
      <c r="Y13" s="8">
        <f t="shared" si="3"/>
        <v>0.70000000000000007</v>
      </c>
      <c r="Z13" s="9">
        <f t="shared" si="4"/>
        <v>0.34559999999998703</v>
      </c>
      <c r="AA13" s="7">
        <f t="shared" si="5"/>
        <v>-0.35440000000001304</v>
      </c>
      <c r="AB13" s="7">
        <f t="shared" si="6"/>
        <v>-0.45440000000001302</v>
      </c>
      <c r="AC13" s="9">
        <f t="shared" si="7"/>
        <v>-9.150393477489871E-2</v>
      </c>
      <c r="AD13" s="7">
        <f t="shared" si="8"/>
        <v>1.192332506203474</v>
      </c>
      <c r="AE13" s="7">
        <f t="shared" si="9"/>
        <v>98.553571428571431</v>
      </c>
      <c r="AF13" s="7">
        <f t="shared" si="10"/>
        <v>0.62233250620347402</v>
      </c>
      <c r="AG13" s="7">
        <f t="shared" si="11"/>
        <v>43.363571428571433</v>
      </c>
      <c r="AH13">
        <v>43.894399999999997</v>
      </c>
      <c r="AI13">
        <v>0.56999999999999995</v>
      </c>
      <c r="AJ13">
        <v>55.19</v>
      </c>
    </row>
    <row r="14" spans="1:36" x14ac:dyDescent="0.35">
      <c r="A14" s="15" t="s">
        <v>38</v>
      </c>
      <c r="B14" s="15" t="s">
        <v>55</v>
      </c>
      <c r="C14" t="s">
        <v>56</v>
      </c>
      <c r="D14" s="15" t="s">
        <v>57</v>
      </c>
      <c r="E14" s="15" t="s">
        <v>42</v>
      </c>
      <c r="F14" s="16" t="s">
        <v>42</v>
      </c>
      <c r="G14" s="16" t="s">
        <v>43</v>
      </c>
      <c r="H14" s="16"/>
      <c r="I14" s="16"/>
      <c r="J14" s="16"/>
      <c r="K14" s="16"/>
      <c r="L14" s="16">
        <v>0.04</v>
      </c>
      <c r="M14" s="16">
        <v>0.03</v>
      </c>
      <c r="N14" s="16">
        <v>0.42</v>
      </c>
      <c r="O14" s="16"/>
      <c r="P14" s="16">
        <v>0.04</v>
      </c>
      <c r="Q14" s="16"/>
      <c r="R14" s="17">
        <f t="shared" si="0"/>
        <v>0</v>
      </c>
      <c r="S14" s="17">
        <f t="shared" si="12"/>
        <v>100</v>
      </c>
      <c r="T14" s="17"/>
      <c r="U14" s="16">
        <v>0.02</v>
      </c>
      <c r="V14" s="16"/>
      <c r="W14" s="16">
        <v>0.02</v>
      </c>
      <c r="X14" s="26">
        <f t="shared" si="2"/>
        <v>7.1492403932082213E-4</v>
      </c>
      <c r="Y14" s="8">
        <f t="shared" si="3"/>
        <v>0.49999999999999994</v>
      </c>
      <c r="Z14" s="9">
        <f t="shared" si="4"/>
        <v>3.1000000000046546E-3</v>
      </c>
      <c r="AA14" s="7">
        <f t="shared" si="5"/>
        <v>-0.49689999999999529</v>
      </c>
      <c r="AB14" s="7">
        <f t="shared" si="6"/>
        <v>-0.53689999999999527</v>
      </c>
      <c r="AC14" s="9">
        <f t="shared" si="7"/>
        <v>-0.37401279688054245</v>
      </c>
      <c r="AD14" s="7">
        <f t="shared" si="8"/>
        <v>0.4601985111662531</v>
      </c>
      <c r="AE14" s="7">
        <f t="shared" si="9"/>
        <v>99.910714285714292</v>
      </c>
      <c r="AF14" s="7">
        <f t="shared" si="10"/>
        <v>0.24019851116625313</v>
      </c>
      <c r="AG14" s="7">
        <f t="shared" si="11"/>
        <v>43.960714285714282</v>
      </c>
      <c r="AH14" s="16">
        <v>43.826900000000002</v>
      </c>
      <c r="AI14" s="16">
        <v>0.22</v>
      </c>
      <c r="AJ14" s="16">
        <v>55.95</v>
      </c>
    </row>
    <row r="15" spans="1:36" x14ac:dyDescent="0.35">
      <c r="A15" t="s">
        <v>38</v>
      </c>
      <c r="B15" t="s">
        <v>74</v>
      </c>
      <c r="D15" t="s">
        <v>75</v>
      </c>
      <c r="E15" t="s">
        <v>42</v>
      </c>
      <c r="F15" t="s">
        <v>76</v>
      </c>
      <c r="G15" t="s">
        <v>61</v>
      </c>
      <c r="M15">
        <v>0.04</v>
      </c>
      <c r="N15">
        <v>0.11</v>
      </c>
      <c r="P15">
        <v>0.13</v>
      </c>
      <c r="R15" s="7">
        <f t="shared" si="0"/>
        <v>0</v>
      </c>
      <c r="S15" s="7">
        <f t="shared" si="12"/>
        <v>100</v>
      </c>
      <c r="T15" s="7"/>
      <c r="U15">
        <v>0.02</v>
      </c>
      <c r="X15" s="9">
        <f t="shared" si="2"/>
        <v>0</v>
      </c>
      <c r="Y15" s="8">
        <f t="shared" si="3"/>
        <v>0.24</v>
      </c>
      <c r="Z15" s="9">
        <f t="shared" si="4"/>
        <v>-0.15689999999999588</v>
      </c>
      <c r="AA15" s="7">
        <f t="shared" si="5"/>
        <v>-0.39689999999999587</v>
      </c>
      <c r="AB15" s="7">
        <f t="shared" si="6"/>
        <v>-0.41689999999999588</v>
      </c>
      <c r="AC15" s="9">
        <f t="shared" si="7"/>
        <v>-0.63952325416519784</v>
      </c>
      <c r="AD15" s="7">
        <f t="shared" si="8"/>
        <v>0.43928039702233251</v>
      </c>
      <c r="AE15" s="7">
        <f t="shared" si="9"/>
        <v>100.35714285714286</v>
      </c>
      <c r="AF15" s="7">
        <f t="shared" si="10"/>
        <v>0.22928039702233252</v>
      </c>
      <c r="AG15" s="7">
        <f t="shared" si="11"/>
        <v>44.157142857142865</v>
      </c>
      <c r="AH15">
        <v>43.746899999999997</v>
      </c>
      <c r="AI15">
        <v>0.21</v>
      </c>
      <c r="AJ15">
        <v>56.2</v>
      </c>
    </row>
    <row r="16" spans="1:36" x14ac:dyDescent="0.35">
      <c r="A16" t="s">
        <v>38</v>
      </c>
      <c r="B16" t="s">
        <v>72</v>
      </c>
      <c r="C16" t="s">
        <v>65</v>
      </c>
      <c r="D16" t="s">
        <v>73</v>
      </c>
      <c r="E16" t="s">
        <v>46</v>
      </c>
      <c r="F16" t="s">
        <v>46</v>
      </c>
      <c r="G16" t="s">
        <v>61</v>
      </c>
      <c r="H16" s="27">
        <v>2742614885.7123799</v>
      </c>
      <c r="I16" s="7">
        <v>24.576487741819101</v>
      </c>
      <c r="J16" s="7">
        <f>100-K16-I16</f>
        <v>56.668720970432794</v>
      </c>
      <c r="K16" s="7">
        <v>18.754791287748098</v>
      </c>
      <c r="L16" s="7">
        <v>12.77</v>
      </c>
      <c r="M16" s="7">
        <v>0.02</v>
      </c>
      <c r="N16" s="7">
        <v>54.29</v>
      </c>
      <c r="O16" s="7">
        <v>0.77</v>
      </c>
      <c r="P16" s="7">
        <v>4.76</v>
      </c>
      <c r="Q16" s="7">
        <v>0.09</v>
      </c>
      <c r="R16" s="7">
        <f t="shared" si="0"/>
        <v>0</v>
      </c>
      <c r="S16" s="7">
        <f t="shared" si="12"/>
        <v>100</v>
      </c>
      <c r="T16" s="7">
        <f t="shared" ref="T16:T28" si="13">N16/S16</f>
        <v>0.54289999999999994</v>
      </c>
      <c r="U16" s="7">
        <v>0.25</v>
      </c>
      <c r="V16" s="7">
        <v>1.84</v>
      </c>
      <c r="W16" s="7">
        <v>0.11</v>
      </c>
      <c r="X16" s="7">
        <f t="shared" si="2"/>
        <v>5.8577981651376136</v>
      </c>
      <c r="Y16" s="7">
        <f t="shared" si="3"/>
        <v>72.680000000000007</v>
      </c>
      <c r="Z16" s="7">
        <f t="shared" si="4"/>
        <v>75.496100000000013</v>
      </c>
      <c r="AA16" s="7">
        <f t="shared" si="5"/>
        <v>2.8161000000000058</v>
      </c>
      <c r="AB16" s="7">
        <f t="shared" si="6"/>
        <v>0.61610000000000575</v>
      </c>
      <c r="AC16" s="7">
        <f t="shared" si="7"/>
        <v>16.385583800070897</v>
      </c>
      <c r="AD16" s="7">
        <f t="shared" si="8"/>
        <v>4.2254590570719603</v>
      </c>
      <c r="AE16" s="7">
        <f t="shared" si="9"/>
        <v>3.8928571428571432</v>
      </c>
      <c r="AF16" s="7">
        <f t="shared" si="10"/>
        <v>2.2054590570719603</v>
      </c>
      <c r="AG16" s="7">
        <f t="shared" si="11"/>
        <v>1.7128571428571431</v>
      </c>
      <c r="AH16" s="7">
        <v>20.303899999999999</v>
      </c>
      <c r="AI16" s="7">
        <v>2.02</v>
      </c>
      <c r="AJ16" s="7">
        <v>2.1800000000000002</v>
      </c>
    </row>
    <row r="17" spans="1:36" x14ac:dyDescent="0.35">
      <c r="A17" t="s">
        <v>38</v>
      </c>
      <c r="B17" t="s">
        <v>62</v>
      </c>
      <c r="C17" t="s">
        <v>59</v>
      </c>
      <c r="D17" t="s">
        <v>63</v>
      </c>
      <c r="E17" t="s">
        <v>46</v>
      </c>
      <c r="F17" t="s">
        <v>49</v>
      </c>
      <c r="G17" t="s">
        <v>61</v>
      </c>
      <c r="H17" s="27">
        <v>2257411923.7259498</v>
      </c>
      <c r="I17" s="7">
        <v>21.587263514526398</v>
      </c>
      <c r="J17" s="7">
        <f>100-K17-I17</f>
        <v>59.739753545408405</v>
      </c>
      <c r="K17" s="7">
        <v>18.6729829400652</v>
      </c>
      <c r="L17" s="7">
        <v>10.47</v>
      </c>
      <c r="M17" s="7">
        <v>0.02</v>
      </c>
      <c r="N17" s="7">
        <v>44.75</v>
      </c>
      <c r="O17" s="7">
        <v>0.64</v>
      </c>
      <c r="P17" s="7">
        <v>4.0599999999999996</v>
      </c>
      <c r="Q17" s="7">
        <v>7.0000000000000007E-2</v>
      </c>
      <c r="R17" s="7">
        <f t="shared" si="0"/>
        <v>0</v>
      </c>
      <c r="S17" s="7">
        <f t="shared" si="12"/>
        <v>100</v>
      </c>
      <c r="T17" s="7">
        <f t="shared" si="13"/>
        <v>0.44750000000000001</v>
      </c>
      <c r="U17" s="7">
        <v>0.23</v>
      </c>
      <c r="V17" s="7">
        <v>1.72</v>
      </c>
      <c r="W17" s="7">
        <v>0.11</v>
      </c>
      <c r="X17" s="7">
        <f t="shared" si="2"/>
        <v>0.98125585754451738</v>
      </c>
      <c r="Y17" s="7">
        <f t="shared" si="3"/>
        <v>59.99</v>
      </c>
      <c r="Z17" s="7">
        <f t="shared" si="4"/>
        <v>61.924799999999998</v>
      </c>
      <c r="AA17" s="7">
        <f t="shared" si="5"/>
        <v>1.9347999999999956</v>
      </c>
      <c r="AB17" s="7">
        <f t="shared" si="6"/>
        <v>-0.12520000000000431</v>
      </c>
      <c r="AC17" s="7">
        <f t="shared" si="7"/>
        <v>11.491107479617156</v>
      </c>
      <c r="AD17" s="7">
        <f t="shared" si="8"/>
        <v>7.5305210918114156</v>
      </c>
      <c r="AE17" s="7">
        <f t="shared" si="9"/>
        <v>19.053571428571427</v>
      </c>
      <c r="AF17" s="7">
        <f t="shared" si="10"/>
        <v>3.9305210918114155</v>
      </c>
      <c r="AG17" s="7">
        <f t="shared" si="11"/>
        <v>8.3835714285714271</v>
      </c>
      <c r="AH17" s="7">
        <v>23.805199999999999</v>
      </c>
      <c r="AI17" s="7">
        <v>3.6</v>
      </c>
      <c r="AJ17" s="7">
        <v>10.67</v>
      </c>
    </row>
    <row r="18" spans="1:36" x14ac:dyDescent="0.35">
      <c r="A18" t="s">
        <v>38</v>
      </c>
      <c r="B18" t="s">
        <v>58</v>
      </c>
      <c r="C18" t="s">
        <v>59</v>
      </c>
      <c r="D18" t="s">
        <v>60</v>
      </c>
      <c r="E18" t="s">
        <v>46</v>
      </c>
      <c r="F18" t="s">
        <v>49</v>
      </c>
      <c r="G18" t="s">
        <v>61</v>
      </c>
      <c r="H18" s="27">
        <v>3634848638.3685098</v>
      </c>
      <c r="I18" s="7">
        <v>10.6688049579364</v>
      </c>
      <c r="J18" s="7">
        <f>100-K18-I18</f>
        <v>53.479933133094988</v>
      </c>
      <c r="K18" s="7">
        <v>35.851261908968603</v>
      </c>
      <c r="L18" s="7">
        <v>16.61</v>
      </c>
      <c r="M18" s="7">
        <v>0.02</v>
      </c>
      <c r="N18" s="7">
        <v>57.49</v>
      </c>
      <c r="O18" s="7">
        <v>0.91</v>
      </c>
      <c r="P18" s="7">
        <v>6.32</v>
      </c>
      <c r="Q18" s="7">
        <v>0.09</v>
      </c>
      <c r="R18" s="7">
        <f t="shared" si="0"/>
        <v>0</v>
      </c>
      <c r="S18" s="7">
        <f t="shared" si="12"/>
        <v>100</v>
      </c>
      <c r="T18" s="7">
        <f t="shared" si="13"/>
        <v>0.57489999999999997</v>
      </c>
      <c r="U18" s="7">
        <v>0.2</v>
      </c>
      <c r="V18" s="7">
        <v>2.12</v>
      </c>
      <c r="W18" s="7">
        <v>0.08</v>
      </c>
      <c r="X18" s="7">
        <f t="shared" si="2"/>
        <v>10.253086419753085</v>
      </c>
      <c r="Y18" s="7">
        <f t="shared" si="3"/>
        <v>81.419999999999987</v>
      </c>
      <c r="Z18" s="7">
        <f t="shared" si="4"/>
        <v>84.163700000000006</v>
      </c>
      <c r="AA18" s="7">
        <f t="shared" si="5"/>
        <v>2.7437000000000182</v>
      </c>
      <c r="AB18" s="7">
        <f t="shared" si="6"/>
        <v>0.34370000000001794</v>
      </c>
      <c r="AC18" s="7">
        <f t="shared" si="7"/>
        <v>8.9062468273661821</v>
      </c>
      <c r="AD18" s="7">
        <f t="shared" si="8"/>
        <v>4.0371960297766751</v>
      </c>
      <c r="AE18" s="7">
        <f t="shared" si="9"/>
        <v>2.8928571428571428</v>
      </c>
      <c r="AF18" s="7">
        <f t="shared" si="10"/>
        <v>2.1071960297766754</v>
      </c>
      <c r="AG18" s="7">
        <f t="shared" si="11"/>
        <v>1.2728571428571427</v>
      </c>
      <c r="AH18" s="7">
        <v>12.286300000000001</v>
      </c>
      <c r="AI18" s="7">
        <v>1.93</v>
      </c>
      <c r="AJ18" s="7">
        <v>1.62</v>
      </c>
    </row>
    <row r="19" spans="1:36" x14ac:dyDescent="0.35">
      <c r="A19" t="s">
        <v>38</v>
      </c>
      <c r="B19" t="s">
        <v>92</v>
      </c>
      <c r="D19" t="s">
        <v>93</v>
      </c>
      <c r="E19" t="s">
        <v>46</v>
      </c>
      <c r="F19" t="s">
        <v>46</v>
      </c>
      <c r="G19" t="s">
        <v>94</v>
      </c>
      <c r="H19" s="13">
        <v>105110895.19627801</v>
      </c>
      <c r="I19" s="13"/>
      <c r="J19" s="14"/>
      <c r="K19" s="13"/>
      <c r="L19">
        <v>3.82</v>
      </c>
      <c r="M19">
        <v>0.02</v>
      </c>
      <c r="N19">
        <v>24.82</v>
      </c>
      <c r="O19">
        <v>0.22</v>
      </c>
      <c r="P19">
        <v>1.53</v>
      </c>
      <c r="Q19">
        <v>0.02</v>
      </c>
      <c r="R19" s="7">
        <f t="shared" si="0"/>
        <v>0</v>
      </c>
      <c r="S19" s="7">
        <f t="shared" si="12"/>
        <v>100</v>
      </c>
      <c r="T19" s="7">
        <f t="shared" si="13"/>
        <v>0.2482</v>
      </c>
      <c r="U19">
        <v>0.31</v>
      </c>
      <c r="V19">
        <v>0.89</v>
      </c>
      <c r="W19">
        <v>0.11</v>
      </c>
      <c r="X19" s="9">
        <f t="shared" si="2"/>
        <v>0.1095497562374534</v>
      </c>
      <c r="Y19" s="8">
        <f t="shared" si="3"/>
        <v>30.41</v>
      </c>
      <c r="Z19" s="9">
        <f t="shared" si="4"/>
        <v>31.586900000000014</v>
      </c>
      <c r="AA19" s="7">
        <f t="shared" si="5"/>
        <v>1.176900000000014</v>
      </c>
      <c r="AB19" s="7">
        <f t="shared" si="6"/>
        <v>-0.13309999999998601</v>
      </c>
      <c r="AC19" s="9">
        <f t="shared" si="7"/>
        <v>1.7315207727756139</v>
      </c>
      <c r="AD19" s="7">
        <f t="shared" si="8"/>
        <v>4.4137220843672456</v>
      </c>
      <c r="AE19" s="7">
        <f t="shared" si="9"/>
        <v>62.267857142857132</v>
      </c>
      <c r="AF19" s="7">
        <f t="shared" si="10"/>
        <v>2.3037220843672457</v>
      </c>
      <c r="AG19" s="7">
        <f t="shared" si="11"/>
        <v>27.397857142857138</v>
      </c>
      <c r="AH19">
        <v>31.4331</v>
      </c>
      <c r="AI19">
        <v>2.11</v>
      </c>
      <c r="AJ19">
        <v>34.869999999999997</v>
      </c>
    </row>
    <row r="20" spans="1:36" x14ac:dyDescent="0.35">
      <c r="A20" t="s">
        <v>38</v>
      </c>
      <c r="B20" t="s">
        <v>47</v>
      </c>
      <c r="C20" t="s">
        <v>40</v>
      </c>
      <c r="D20" t="s">
        <v>48</v>
      </c>
      <c r="E20" t="s">
        <v>46</v>
      </c>
      <c r="F20" t="s">
        <v>49</v>
      </c>
      <c r="G20" t="s">
        <v>43</v>
      </c>
      <c r="H20" s="27">
        <v>794984054.11961305</v>
      </c>
      <c r="I20" s="7"/>
      <c r="J20" s="7"/>
      <c r="K20" s="7"/>
      <c r="L20" s="7">
        <v>9.35</v>
      </c>
      <c r="M20" s="7">
        <v>0.02</v>
      </c>
      <c r="N20" s="7">
        <v>48.81</v>
      </c>
      <c r="O20" s="7">
        <v>0.63</v>
      </c>
      <c r="P20" s="7">
        <v>4.13</v>
      </c>
      <c r="Q20" s="7">
        <v>0.09</v>
      </c>
      <c r="R20" s="7">
        <f t="shared" si="0"/>
        <v>0</v>
      </c>
      <c r="S20" s="7">
        <f t="shared" si="12"/>
        <v>100</v>
      </c>
      <c r="T20" s="7">
        <f t="shared" si="13"/>
        <v>0.48810000000000003</v>
      </c>
      <c r="U20" s="7">
        <v>0.78</v>
      </c>
      <c r="V20" s="7">
        <v>1.76</v>
      </c>
      <c r="W20" s="7">
        <v>0.17</v>
      </c>
      <c r="X20" s="7">
        <f t="shared" si="2"/>
        <v>1.0435267857142856</v>
      </c>
      <c r="Y20" s="7">
        <f t="shared" si="3"/>
        <v>63.010000000000012</v>
      </c>
      <c r="Z20" s="7">
        <f t="shared" si="4"/>
        <v>65.895799999999994</v>
      </c>
      <c r="AA20" s="7">
        <f t="shared" si="5"/>
        <v>2.8857999999999819</v>
      </c>
      <c r="AB20" s="7">
        <f t="shared" si="6"/>
        <v>0.17579999999998167</v>
      </c>
      <c r="AC20" s="7">
        <f t="shared" si="7"/>
        <v>5.762512655086848</v>
      </c>
      <c r="AD20" s="7">
        <f t="shared" si="8"/>
        <v>12.341687344913153</v>
      </c>
      <c r="AE20" s="7">
        <f t="shared" si="9"/>
        <v>16.000000000000004</v>
      </c>
      <c r="AF20" s="7">
        <f t="shared" si="10"/>
        <v>6.4416873449131522</v>
      </c>
      <c r="AG20" s="7">
        <f t="shared" si="11"/>
        <v>7.0400000000000009</v>
      </c>
      <c r="AH20" s="7">
        <v>19.244199999999999</v>
      </c>
      <c r="AI20" s="7">
        <v>5.9</v>
      </c>
      <c r="AJ20" s="7">
        <v>8.9600000000000009</v>
      </c>
    </row>
    <row r="21" spans="1:36" x14ac:dyDescent="0.35">
      <c r="A21" t="s">
        <v>38</v>
      </c>
      <c r="B21" t="s">
        <v>44</v>
      </c>
      <c r="C21" t="s">
        <v>40</v>
      </c>
      <c r="D21" t="s">
        <v>45</v>
      </c>
      <c r="E21" t="s">
        <v>46</v>
      </c>
      <c r="F21" t="s">
        <v>46</v>
      </c>
      <c r="G21" t="s">
        <v>43</v>
      </c>
      <c r="H21" s="27">
        <v>896004071.74603105</v>
      </c>
      <c r="I21" s="7"/>
      <c r="J21" s="7"/>
      <c r="K21" s="7"/>
      <c r="L21" s="7">
        <v>8.89</v>
      </c>
      <c r="M21" s="7">
        <v>0.02</v>
      </c>
      <c r="N21" s="7">
        <v>47.74</v>
      </c>
      <c r="O21" s="7">
        <v>0.65</v>
      </c>
      <c r="P21" s="7">
        <v>4.1500000000000004</v>
      </c>
      <c r="Q21" s="7">
        <v>0.09</v>
      </c>
      <c r="R21" s="7">
        <f t="shared" si="0"/>
        <v>0</v>
      </c>
      <c r="S21" s="7">
        <f t="shared" si="12"/>
        <v>100</v>
      </c>
      <c r="T21" s="7">
        <f t="shared" si="13"/>
        <v>0.47740000000000005</v>
      </c>
      <c r="U21" s="7">
        <v>0.82</v>
      </c>
      <c r="V21" s="7">
        <v>1.73</v>
      </c>
      <c r="W21" s="7">
        <v>0.17</v>
      </c>
      <c r="X21" s="7">
        <f t="shared" si="2"/>
        <v>0.90806945863125654</v>
      </c>
      <c r="Y21" s="7">
        <f t="shared" si="3"/>
        <v>61.52</v>
      </c>
      <c r="Z21" s="7">
        <f t="shared" si="4"/>
        <v>64.215899999999991</v>
      </c>
      <c r="AA21" s="7">
        <f t="shared" si="5"/>
        <v>2.6958999999999875</v>
      </c>
      <c r="AB21" s="7">
        <f t="shared" si="6"/>
        <v>-2.4100000000012306E-2</v>
      </c>
      <c r="AC21" s="7">
        <f t="shared" si="7"/>
        <v>4.7470191775965951</v>
      </c>
      <c r="AD21" s="7">
        <f t="shared" si="8"/>
        <v>13.554937965260548</v>
      </c>
      <c r="AE21" s="7">
        <f t="shared" si="9"/>
        <v>17.482142857142854</v>
      </c>
      <c r="AF21" s="7">
        <f t="shared" si="10"/>
        <v>7.0749379652605473</v>
      </c>
      <c r="AG21" s="7">
        <f t="shared" si="11"/>
        <v>7.6921428571428558</v>
      </c>
      <c r="AH21" s="7">
        <v>19.514099999999999</v>
      </c>
      <c r="AI21" s="7">
        <v>6.48</v>
      </c>
      <c r="AJ21" s="7">
        <v>9.7899999999999991</v>
      </c>
    </row>
    <row r="22" spans="1:36" x14ac:dyDescent="0.35">
      <c r="A22" t="s">
        <v>38</v>
      </c>
      <c r="B22" t="s">
        <v>50</v>
      </c>
      <c r="C22" t="s">
        <v>51</v>
      </c>
      <c r="D22" t="s">
        <v>52</v>
      </c>
      <c r="E22" t="s">
        <v>46</v>
      </c>
      <c r="F22" t="s">
        <v>49</v>
      </c>
      <c r="G22" t="s">
        <v>43</v>
      </c>
      <c r="H22" s="27">
        <v>1108449324.65361</v>
      </c>
      <c r="I22" s="7">
        <v>16.2011087393848</v>
      </c>
      <c r="J22" s="7">
        <f>100-K22-I22</f>
        <v>70.179210368709704</v>
      </c>
      <c r="K22" s="7">
        <v>13.619680891905499</v>
      </c>
      <c r="L22" s="7">
        <v>12.71</v>
      </c>
      <c r="M22" s="7">
        <v>0.02</v>
      </c>
      <c r="N22" s="7">
        <v>63.24</v>
      </c>
      <c r="O22" s="7">
        <v>0.89</v>
      </c>
      <c r="P22" s="7">
        <v>5.45</v>
      </c>
      <c r="Q22" s="7">
        <v>0.11</v>
      </c>
      <c r="R22" s="7">
        <f t="shared" si="0"/>
        <v>0</v>
      </c>
      <c r="S22" s="7">
        <f t="shared" si="12"/>
        <v>100</v>
      </c>
      <c r="T22" s="7">
        <f t="shared" si="13"/>
        <v>0.63240000000000007</v>
      </c>
      <c r="U22" s="7">
        <v>0.97</v>
      </c>
      <c r="V22" s="7">
        <v>2.5099999999999998</v>
      </c>
      <c r="W22" s="7">
        <v>0.12</v>
      </c>
      <c r="X22" s="7">
        <f t="shared" si="2"/>
        <v>3.5502793296089385</v>
      </c>
      <c r="Y22" s="7">
        <f t="shared" si="3"/>
        <v>82.4</v>
      </c>
      <c r="Z22" s="7">
        <f t="shared" si="4"/>
        <v>84.991950000000003</v>
      </c>
      <c r="AA22" s="7">
        <f t="shared" si="5"/>
        <v>2.5919499999999971</v>
      </c>
      <c r="AB22" s="7">
        <f t="shared" si="6"/>
        <v>-1.0080500000000026</v>
      </c>
      <c r="AC22" s="7">
        <f t="shared" si="7"/>
        <v>5.1009496809641961</v>
      </c>
      <c r="AD22" s="7">
        <f t="shared" si="8"/>
        <v>3.5142431761786601</v>
      </c>
      <c r="AE22" s="7">
        <f t="shared" si="9"/>
        <v>6.3928571428571432</v>
      </c>
      <c r="AF22" s="7">
        <f t="shared" si="10"/>
        <v>1.8342431761786602</v>
      </c>
      <c r="AG22" s="7">
        <f t="shared" si="11"/>
        <v>2.8128571428571427</v>
      </c>
      <c r="AH22" s="7">
        <v>9.7480499999999992</v>
      </c>
      <c r="AI22" s="7">
        <v>1.68</v>
      </c>
      <c r="AJ22" s="7">
        <v>3.58</v>
      </c>
    </row>
    <row r="23" spans="1:36" x14ac:dyDescent="0.35">
      <c r="A23" t="s">
        <v>38</v>
      </c>
      <c r="B23" t="s">
        <v>53</v>
      </c>
      <c r="C23" t="s">
        <v>51</v>
      </c>
      <c r="D23" t="s">
        <v>54</v>
      </c>
      <c r="E23" t="s">
        <v>46</v>
      </c>
      <c r="F23" t="s">
        <v>46</v>
      </c>
      <c r="G23" t="s">
        <v>43</v>
      </c>
      <c r="H23" s="27">
        <v>1185493176.9450099</v>
      </c>
      <c r="I23" s="7">
        <v>15.145625862831601</v>
      </c>
      <c r="J23" s="7">
        <f>100-K23-I23</f>
        <v>68.691444731868813</v>
      </c>
      <c r="K23" s="7">
        <v>16.1629294052996</v>
      </c>
      <c r="L23" s="7">
        <v>13.07</v>
      </c>
      <c r="M23" s="7">
        <v>0.02</v>
      </c>
      <c r="N23" s="7">
        <v>62.64</v>
      </c>
      <c r="O23" s="7">
        <v>0.86</v>
      </c>
      <c r="P23" s="7">
        <v>5.44</v>
      </c>
      <c r="Q23" s="7">
        <v>0.1</v>
      </c>
      <c r="R23" s="7">
        <f t="shared" si="0"/>
        <v>0</v>
      </c>
      <c r="S23" s="7">
        <f t="shared" si="12"/>
        <v>100</v>
      </c>
      <c r="T23" s="7">
        <f t="shared" si="13"/>
        <v>0.62639999999999996</v>
      </c>
      <c r="U23" s="7">
        <v>0.94</v>
      </c>
      <c r="V23" s="7">
        <v>2.48</v>
      </c>
      <c r="W23" s="7">
        <v>0.12</v>
      </c>
      <c r="X23" s="7">
        <f t="shared" si="2"/>
        <v>4.2297734627831716</v>
      </c>
      <c r="Y23" s="7">
        <f t="shared" si="3"/>
        <v>82.11</v>
      </c>
      <c r="Z23" s="7">
        <f t="shared" si="4"/>
        <v>85.570000000000007</v>
      </c>
      <c r="AA23" s="7">
        <f t="shared" si="5"/>
        <v>3.460000000000008</v>
      </c>
      <c r="AB23" s="7">
        <f t="shared" si="6"/>
        <v>-7.9999999999991966E-2</v>
      </c>
      <c r="AC23" s="7">
        <f t="shared" si="7"/>
        <v>5.3769815668202767</v>
      </c>
      <c r="AD23" s="7">
        <f t="shared" si="8"/>
        <v>3.5351612903225806</v>
      </c>
      <c r="AE23" s="7">
        <f t="shared" si="9"/>
        <v>5.5178571428571432</v>
      </c>
      <c r="AF23" s="7">
        <f t="shared" si="10"/>
        <v>1.8451612903225809</v>
      </c>
      <c r="AG23" s="7">
        <f t="shared" si="11"/>
        <v>2.4278571428571429</v>
      </c>
      <c r="AH23" s="7">
        <v>9.65</v>
      </c>
      <c r="AI23" s="7">
        <v>1.69</v>
      </c>
      <c r="AJ23" s="7">
        <v>3.09</v>
      </c>
    </row>
    <row r="24" spans="1:36" x14ac:dyDescent="0.35">
      <c r="A24" s="22" t="s">
        <v>38</v>
      </c>
      <c r="B24" s="22" t="s">
        <v>101</v>
      </c>
      <c r="C24" s="22"/>
      <c r="D24" s="22" t="s">
        <v>102</v>
      </c>
      <c r="E24" s="22" t="s">
        <v>103</v>
      </c>
      <c r="F24" s="22" t="s">
        <v>103</v>
      </c>
      <c r="G24" t="s">
        <v>61</v>
      </c>
      <c r="L24" s="22">
        <v>0.56000000000000005</v>
      </c>
      <c r="M24" s="22">
        <v>0.03</v>
      </c>
      <c r="N24" s="22">
        <v>1.82</v>
      </c>
      <c r="O24" s="22">
        <v>0.03</v>
      </c>
      <c r="P24" s="22">
        <v>0.41</v>
      </c>
      <c r="Q24" s="22">
        <v>0.01</v>
      </c>
      <c r="R24" s="7">
        <f t="shared" si="0"/>
        <v>0</v>
      </c>
      <c r="S24" s="7">
        <f t="shared" si="12"/>
        <v>100</v>
      </c>
      <c r="T24" s="7">
        <f t="shared" si="13"/>
        <v>1.8200000000000001E-2</v>
      </c>
      <c r="U24" s="22">
        <v>0.04</v>
      </c>
      <c r="V24" s="22">
        <v>0.12</v>
      </c>
      <c r="W24" s="22">
        <v>0.01</v>
      </c>
      <c r="X24" s="9">
        <f t="shared" si="2"/>
        <v>1.3191990577149587E-2</v>
      </c>
      <c r="Y24" s="8">
        <f t="shared" si="3"/>
        <v>2.8299999999999996</v>
      </c>
      <c r="Z24" s="9">
        <f t="shared" si="4"/>
        <v>3.0889000000000131</v>
      </c>
      <c r="AA24" s="7">
        <f t="shared" si="5"/>
        <v>0.25890000000001345</v>
      </c>
      <c r="AB24" s="7">
        <f t="shared" si="6"/>
        <v>8.8900000000013454E-2</v>
      </c>
      <c r="AC24" s="9">
        <f t="shared" si="7"/>
        <v>0.58685859624245751</v>
      </c>
      <c r="AD24" s="7">
        <f t="shared" si="8"/>
        <v>20.520669975186106</v>
      </c>
      <c r="AE24" s="7">
        <f t="shared" si="9"/>
        <v>75.803571428571431</v>
      </c>
      <c r="AF24" s="7">
        <f t="shared" si="10"/>
        <v>10.710669975186105</v>
      </c>
      <c r="AG24" s="7">
        <f t="shared" si="11"/>
        <v>33.353571428571428</v>
      </c>
      <c r="AH24" s="22">
        <v>44.6511</v>
      </c>
      <c r="AI24" s="22">
        <v>9.81</v>
      </c>
      <c r="AJ24" s="22">
        <v>42.45</v>
      </c>
    </row>
    <row r="25" spans="1:36" x14ac:dyDescent="0.35">
      <c r="A25" s="22" t="s">
        <v>38</v>
      </c>
      <c r="B25" s="22" t="s">
        <v>104</v>
      </c>
      <c r="C25" s="22"/>
      <c r="D25" s="22" t="s">
        <v>105</v>
      </c>
      <c r="E25" s="22" t="s">
        <v>103</v>
      </c>
      <c r="F25" s="22" t="s">
        <v>103</v>
      </c>
      <c r="G25" t="s">
        <v>61</v>
      </c>
      <c r="L25" s="22">
        <v>0.56000000000000005</v>
      </c>
      <c r="M25" s="22">
        <v>0.03</v>
      </c>
      <c r="N25" s="22">
        <v>2.64</v>
      </c>
      <c r="O25" s="22">
        <v>0.03</v>
      </c>
      <c r="P25" s="22">
        <v>0.3</v>
      </c>
      <c r="Q25" s="22">
        <v>0.01</v>
      </c>
      <c r="R25" s="7">
        <f t="shared" si="0"/>
        <v>0</v>
      </c>
      <c r="S25" s="7">
        <f t="shared" si="12"/>
        <v>100</v>
      </c>
      <c r="T25" s="7">
        <f t="shared" si="13"/>
        <v>2.64E-2</v>
      </c>
      <c r="U25" s="22">
        <v>0.05</v>
      </c>
      <c r="V25" s="22">
        <v>0.11</v>
      </c>
      <c r="W25" s="22">
        <v>0.01</v>
      </c>
      <c r="X25" s="9">
        <f t="shared" si="2"/>
        <v>1.3461538461538462E-2</v>
      </c>
      <c r="Y25" s="8">
        <f t="shared" si="3"/>
        <v>3.5399999999999996</v>
      </c>
      <c r="Z25" s="9">
        <f t="shared" si="4"/>
        <v>3.9232999999999976</v>
      </c>
      <c r="AA25" s="7">
        <f t="shared" si="5"/>
        <v>0.38329999999999798</v>
      </c>
      <c r="AB25" s="7">
        <f t="shared" si="6"/>
        <v>0.21329999999999799</v>
      </c>
      <c r="AC25" s="9">
        <f t="shared" si="7"/>
        <v>0.6846085430698281</v>
      </c>
      <c r="AD25" s="7">
        <f t="shared" si="8"/>
        <v>21.106377171215883</v>
      </c>
      <c r="AE25" s="7">
        <f t="shared" si="9"/>
        <v>74.285714285714292</v>
      </c>
      <c r="AF25" s="7">
        <f t="shared" si="10"/>
        <v>11.016377171215883</v>
      </c>
      <c r="AG25" s="7">
        <f t="shared" si="11"/>
        <v>32.68571428571429</v>
      </c>
      <c r="AH25" s="22">
        <v>44.386699999999998</v>
      </c>
      <c r="AI25" s="22">
        <v>10.09</v>
      </c>
      <c r="AJ25" s="22">
        <v>41.6</v>
      </c>
    </row>
    <row r="26" spans="1:36" x14ac:dyDescent="0.35">
      <c r="A26" t="s">
        <v>38</v>
      </c>
      <c r="B26" t="s">
        <v>108</v>
      </c>
      <c r="D26" t="s">
        <v>109</v>
      </c>
      <c r="E26" t="s">
        <v>42</v>
      </c>
      <c r="F26" t="s">
        <v>42</v>
      </c>
      <c r="G26" t="s">
        <v>61</v>
      </c>
      <c r="L26">
        <v>0.02</v>
      </c>
      <c r="M26">
        <v>0.03</v>
      </c>
      <c r="N26">
        <v>0.27</v>
      </c>
      <c r="P26">
        <v>0.02</v>
      </c>
      <c r="R26" s="7">
        <f t="shared" si="0"/>
        <v>0</v>
      </c>
      <c r="S26" s="7">
        <f t="shared" si="12"/>
        <v>100</v>
      </c>
      <c r="T26" s="7">
        <f t="shared" si="13"/>
        <v>2.7000000000000001E-3</v>
      </c>
      <c r="U26">
        <v>0.1</v>
      </c>
      <c r="X26" s="9">
        <f t="shared" si="2"/>
        <v>5.5294442908487699E-4</v>
      </c>
      <c r="Y26" s="8">
        <f t="shared" si="3"/>
        <v>0.31000000000000005</v>
      </c>
      <c r="Z26" s="9">
        <f t="shared" si="4"/>
        <v>0.26530000000000342</v>
      </c>
      <c r="AA26" s="7">
        <f t="shared" si="5"/>
        <v>-4.4699999999996631E-2</v>
      </c>
      <c r="AB26" s="7">
        <f t="shared" si="6"/>
        <v>-0.14469999999999664</v>
      </c>
      <c r="AC26" s="9">
        <f t="shared" si="7"/>
        <v>0.14940932293512788</v>
      </c>
      <c r="AD26" s="7">
        <f t="shared" si="8"/>
        <v>34.996004962779161</v>
      </c>
      <c r="AE26" s="7">
        <f t="shared" si="9"/>
        <v>64.589285714285708</v>
      </c>
      <c r="AF26" s="7">
        <f t="shared" si="10"/>
        <v>18.26600496277916</v>
      </c>
      <c r="AG26" s="7">
        <f t="shared" si="11"/>
        <v>28.41928571428571</v>
      </c>
      <c r="AH26">
        <v>46.834699999999998</v>
      </c>
      <c r="AI26">
        <v>16.73</v>
      </c>
      <c r="AJ26">
        <v>36.17</v>
      </c>
    </row>
    <row r="27" spans="1:36" x14ac:dyDescent="0.35">
      <c r="A27" t="s">
        <v>38</v>
      </c>
      <c r="B27" t="s">
        <v>85</v>
      </c>
      <c r="D27" t="s">
        <v>86</v>
      </c>
      <c r="E27" t="s">
        <v>42</v>
      </c>
      <c r="F27" t="s">
        <v>42</v>
      </c>
      <c r="G27" t="s">
        <v>61</v>
      </c>
      <c r="L27">
        <v>0.01</v>
      </c>
      <c r="M27">
        <v>0.03</v>
      </c>
      <c r="N27">
        <v>0.15</v>
      </c>
      <c r="P27">
        <v>0.03</v>
      </c>
      <c r="R27" s="7">
        <f t="shared" si="0"/>
        <v>0</v>
      </c>
      <c r="S27" s="7">
        <f t="shared" si="12"/>
        <v>100</v>
      </c>
      <c r="T27" s="7">
        <f t="shared" si="13"/>
        <v>1.5E-3</v>
      </c>
      <c r="U27">
        <v>0.02</v>
      </c>
      <c r="X27" s="9">
        <f t="shared" si="2"/>
        <v>1.8294914013904136E-4</v>
      </c>
      <c r="Y27" s="8">
        <f t="shared" si="3"/>
        <v>0.19</v>
      </c>
      <c r="Z27" s="9">
        <f t="shared" si="4"/>
        <v>1.0455999999999919</v>
      </c>
      <c r="AA27" s="7">
        <f t="shared" si="5"/>
        <v>0.85559999999999192</v>
      </c>
      <c r="AB27" s="7">
        <f t="shared" si="6"/>
        <v>0.8355999999999919</v>
      </c>
      <c r="AC27" s="9">
        <f t="shared" si="7"/>
        <v>0.82430428925913191</v>
      </c>
      <c r="AD27" s="7">
        <f t="shared" si="8"/>
        <v>0.52295285359801491</v>
      </c>
      <c r="AE27" s="7">
        <f t="shared" si="9"/>
        <v>97.607142857142861</v>
      </c>
      <c r="AF27" s="7">
        <f t="shared" si="10"/>
        <v>0.27295285359801491</v>
      </c>
      <c r="AG27" s="7">
        <f t="shared" si="11"/>
        <v>42.947142857142865</v>
      </c>
      <c r="AH27">
        <v>44.044400000000003</v>
      </c>
      <c r="AI27">
        <v>0.25</v>
      </c>
      <c r="AJ27">
        <v>54.66</v>
      </c>
    </row>
    <row r="28" spans="1:36" x14ac:dyDescent="0.35">
      <c r="A28" s="22" t="s">
        <v>38</v>
      </c>
      <c r="B28" s="22" t="s">
        <v>106</v>
      </c>
      <c r="C28" s="22"/>
      <c r="D28" s="22" t="s">
        <v>107</v>
      </c>
      <c r="E28" s="22" t="s">
        <v>103</v>
      </c>
      <c r="F28" s="22" t="s">
        <v>103</v>
      </c>
      <c r="G28" t="s">
        <v>61</v>
      </c>
      <c r="L28" s="22">
        <v>0.26</v>
      </c>
      <c r="M28" s="22">
        <v>0.03</v>
      </c>
      <c r="N28" s="22">
        <v>0.75</v>
      </c>
      <c r="O28" s="22">
        <v>0.01</v>
      </c>
      <c r="P28" s="22">
        <v>0.14000000000000001</v>
      </c>
      <c r="Q28" s="22">
        <v>0.01</v>
      </c>
      <c r="R28" s="7">
        <f t="shared" si="0"/>
        <v>0</v>
      </c>
      <c r="S28" s="7">
        <f t="shared" si="12"/>
        <v>100</v>
      </c>
      <c r="T28" s="7">
        <f t="shared" si="13"/>
        <v>7.4999999999999997E-3</v>
      </c>
      <c r="U28" s="22">
        <v>0.04</v>
      </c>
      <c r="V28" s="22">
        <v>0.05</v>
      </c>
      <c r="W28" s="22">
        <v>0.01</v>
      </c>
      <c r="X28" s="9">
        <f t="shared" si="2"/>
        <v>6.9167331737164132E-3</v>
      </c>
      <c r="Y28" s="8">
        <f t="shared" si="3"/>
        <v>1.1700000000000002</v>
      </c>
      <c r="Z28" s="9">
        <f t="shared" si="4"/>
        <v>1.9291999999999803</v>
      </c>
      <c r="AA28" s="7">
        <f t="shared" si="5"/>
        <v>0.75919999999998011</v>
      </c>
      <c r="AB28" s="7">
        <f t="shared" si="6"/>
        <v>0.65919999999998002</v>
      </c>
      <c r="AC28" s="9">
        <f t="shared" si="7"/>
        <v>0.61453449131514049</v>
      </c>
      <c r="AD28" s="7">
        <f t="shared" si="8"/>
        <v>30.331265508684865</v>
      </c>
      <c r="AE28" s="7">
        <f t="shared" si="9"/>
        <v>67.125000000000014</v>
      </c>
      <c r="AF28" s="7">
        <f t="shared" si="10"/>
        <v>15.831265508684865</v>
      </c>
      <c r="AG28" s="7">
        <f t="shared" si="11"/>
        <v>29.535000000000004</v>
      </c>
      <c r="AH28" s="22">
        <v>45.980800000000002</v>
      </c>
      <c r="AI28" s="22">
        <v>14.5</v>
      </c>
      <c r="AJ28" s="22">
        <v>37.590000000000003</v>
      </c>
    </row>
    <row r="29" spans="1:36" x14ac:dyDescent="0.35">
      <c r="A29" t="s">
        <v>38</v>
      </c>
      <c r="B29" t="s">
        <v>68</v>
      </c>
      <c r="C29" t="s">
        <v>65</v>
      </c>
      <c r="D29" t="s">
        <v>69</v>
      </c>
      <c r="E29" t="s">
        <v>42</v>
      </c>
      <c r="F29" t="s">
        <v>42</v>
      </c>
      <c r="G29" t="s">
        <v>61</v>
      </c>
      <c r="L29">
        <v>0.01</v>
      </c>
      <c r="M29">
        <v>0.03</v>
      </c>
      <c r="N29">
        <v>0.06</v>
      </c>
      <c r="P29">
        <v>0.03</v>
      </c>
      <c r="R29" s="7">
        <f t="shared" si="0"/>
        <v>0</v>
      </c>
      <c r="S29" s="7">
        <f t="shared" si="12"/>
        <v>100</v>
      </c>
      <c r="T29" s="7"/>
      <c r="U29">
        <v>0.02</v>
      </c>
      <c r="X29" s="9">
        <f t="shared" si="2"/>
        <v>1.784758165268606E-4</v>
      </c>
      <c r="Y29" s="8">
        <f t="shared" si="3"/>
        <v>9.9999999999999992E-2</v>
      </c>
      <c r="Z29" s="9">
        <f t="shared" si="4"/>
        <v>-0.29439999999999872</v>
      </c>
      <c r="AA29" s="7">
        <f t="shared" si="5"/>
        <v>-0.3943999999999987</v>
      </c>
      <c r="AB29" s="7">
        <f t="shared" si="6"/>
        <v>-0.41439999999999871</v>
      </c>
      <c r="AC29" s="9">
        <f t="shared" si="7"/>
        <v>-0.1984518255937644</v>
      </c>
      <c r="AD29" s="7">
        <f t="shared" si="8"/>
        <v>0.43928039702233251</v>
      </c>
      <c r="AE29" s="7">
        <f t="shared" si="9"/>
        <v>100.05357142857143</v>
      </c>
      <c r="AF29" s="7">
        <f t="shared" si="10"/>
        <v>0.22928039702233252</v>
      </c>
      <c r="AG29" s="7">
        <f t="shared" si="11"/>
        <v>44.023571428571429</v>
      </c>
      <c r="AH29">
        <v>44.054400000000001</v>
      </c>
      <c r="AI29">
        <v>0.21</v>
      </c>
      <c r="AJ29">
        <v>56.03</v>
      </c>
    </row>
    <row r="30" spans="1:36" x14ac:dyDescent="0.35">
      <c r="A30" t="s">
        <v>38</v>
      </c>
      <c r="B30" t="s">
        <v>99</v>
      </c>
      <c r="D30" t="s">
        <v>100</v>
      </c>
      <c r="E30" t="s">
        <v>67</v>
      </c>
      <c r="F30" t="s">
        <v>67</v>
      </c>
      <c r="G30" t="s">
        <v>61</v>
      </c>
      <c r="L30">
        <v>0.05</v>
      </c>
      <c r="M30">
        <v>0.03</v>
      </c>
      <c r="N30">
        <v>0.34</v>
      </c>
      <c r="P30">
        <v>0.04</v>
      </c>
      <c r="R30" s="7">
        <f t="shared" si="0"/>
        <v>0</v>
      </c>
      <c r="S30" s="7">
        <f t="shared" si="12"/>
        <v>100</v>
      </c>
      <c r="T30" s="7">
        <f>N30/S30</f>
        <v>3.4000000000000002E-3</v>
      </c>
      <c r="U30">
        <v>0.05</v>
      </c>
      <c r="V30">
        <v>0.01</v>
      </c>
      <c r="W30">
        <v>0.01</v>
      </c>
      <c r="X30" s="9">
        <f t="shared" si="2"/>
        <v>1.0651896037494675E-3</v>
      </c>
      <c r="Y30" s="8">
        <f t="shared" si="3"/>
        <v>0.43</v>
      </c>
      <c r="Z30" s="9">
        <f t="shared" si="4"/>
        <v>0.40910000000000046</v>
      </c>
      <c r="AA30" s="7">
        <f t="shared" si="5"/>
        <v>-2.089999999999953E-2</v>
      </c>
      <c r="AB30" s="7">
        <f t="shared" si="6"/>
        <v>-9.0899999999999523E-2</v>
      </c>
      <c r="AC30" s="9">
        <f t="shared" si="7"/>
        <v>0.77118358738036363</v>
      </c>
      <c r="AD30" s="7">
        <f t="shared" si="8"/>
        <v>14.998287841191067</v>
      </c>
      <c r="AE30" s="7">
        <f t="shared" si="9"/>
        <v>83.821428571428569</v>
      </c>
      <c r="AF30" s="7">
        <f t="shared" si="10"/>
        <v>7.8282878411910666</v>
      </c>
      <c r="AG30" s="7">
        <f t="shared" si="11"/>
        <v>36.881428571428572</v>
      </c>
      <c r="AH30">
        <v>45.480899999999998</v>
      </c>
      <c r="AI30">
        <v>7.17</v>
      </c>
      <c r="AJ30">
        <v>46.94</v>
      </c>
    </row>
    <row r="31" spans="1:36" s="28" customFormat="1" x14ac:dyDescent="0.35">
      <c r="C31" s="28" t="s">
        <v>123</v>
      </c>
      <c r="E31" s="28" t="s">
        <v>46</v>
      </c>
      <c r="H31" s="29">
        <f t="shared" ref="H31:Z31" si="14">SUM(H16,H17,H18,H20,H21,H22,H23)/COUNT(H16,H17,H18,H20,H21,H22,H23)</f>
        <v>1802829439.3244433</v>
      </c>
      <c r="I31" s="30">
        <f t="shared" si="14"/>
        <v>17.635858163299662</v>
      </c>
      <c r="J31" s="30">
        <f t="shared" si="14"/>
        <v>61.751812549902937</v>
      </c>
      <c r="K31" s="30">
        <f t="shared" si="14"/>
        <v>20.612329286797404</v>
      </c>
      <c r="L31" s="30">
        <f t="shared" si="14"/>
        <v>11.981428571428571</v>
      </c>
      <c r="M31" s="30">
        <f t="shared" si="14"/>
        <v>0.02</v>
      </c>
      <c r="N31" s="30">
        <f t="shared" si="14"/>
        <v>54.137142857142855</v>
      </c>
      <c r="O31" s="30">
        <f t="shared" si="14"/>
        <v>0.76428571428571435</v>
      </c>
      <c r="P31" s="30">
        <f t="shared" si="14"/>
        <v>4.9014285714285721</v>
      </c>
      <c r="Q31" s="30">
        <f t="shared" si="14"/>
        <v>9.1428571428571415E-2</v>
      </c>
      <c r="R31" s="30">
        <f t="shared" si="14"/>
        <v>0</v>
      </c>
      <c r="S31" s="30">
        <f t="shared" si="14"/>
        <v>100</v>
      </c>
      <c r="T31" s="30">
        <f t="shared" si="14"/>
        <v>0.54137142857142861</v>
      </c>
      <c r="U31" s="30">
        <f t="shared" si="14"/>
        <v>0.59857142857142853</v>
      </c>
      <c r="V31" s="30">
        <f t="shared" si="14"/>
        <v>2.0228571428571427</v>
      </c>
      <c r="W31" s="30">
        <f t="shared" si="14"/>
        <v>0.12571428571428572</v>
      </c>
      <c r="X31" s="30">
        <f t="shared" si="14"/>
        <v>3.8319699255961237</v>
      </c>
      <c r="Y31" s="30">
        <f t="shared" si="14"/>
        <v>71.875714285714281</v>
      </c>
      <c r="Z31" s="30">
        <f t="shared" si="14"/>
        <v>74.608321428571443</v>
      </c>
      <c r="AA31" s="30">
        <f t="shared" si="5"/>
        <v>2.7326071428571623</v>
      </c>
      <c r="AB31" s="7">
        <f t="shared" si="6"/>
        <v>-1.4535714285694834E-2</v>
      </c>
      <c r="AC31" s="30">
        <f>SUM(AC16,AC17,AC18,AC20,AC21,AC22,AC23)/COUNT(AC16,AC17,AC18,AC20,AC21,AC22,AC23)</f>
        <v>8.2529144553603082</v>
      </c>
      <c r="AD31" s="30">
        <f t="shared" si="8"/>
        <v>6.9627437079049992</v>
      </c>
      <c r="AE31" s="30">
        <f t="shared" si="9"/>
        <v>10.176020408163266</v>
      </c>
      <c r="AF31" s="30">
        <f t="shared" si="10"/>
        <v>3.63417227933357</v>
      </c>
      <c r="AG31" s="30">
        <f t="shared" si="11"/>
        <v>4.4774489795918377</v>
      </c>
      <c r="AH31" s="30">
        <f>SUM(AH16,AH17,AH18,AH20,AH21,AH22,AH23)/COUNT(AH16,AH17,AH18,AH20,AH21,AH22,AH23)</f>
        <v>16.364535714285715</v>
      </c>
      <c r="AI31" s="30">
        <f>SUM(AI16,AI17,AI18,AI20,AI21,AI22,AI23)/COUNT(AI16,AI17,AI18,AI20,AI21,AI22,AI23)</f>
        <v>3.3285714285714287</v>
      </c>
      <c r="AJ31" s="30">
        <f>SUM(AJ16,AJ17,AJ18,AJ20,AJ21,AJ22,AJ23)/COUNT(AJ16,AJ17,AJ18,AJ20,AJ21,AJ22,AJ23)</f>
        <v>5.6985714285714284</v>
      </c>
    </row>
    <row r="32" spans="1:36" s="28" customFormat="1" x14ac:dyDescent="0.35">
      <c r="C32" s="28" t="s">
        <v>124</v>
      </c>
      <c r="D32" s="28" t="s">
        <v>124</v>
      </c>
      <c r="E32" s="28" t="s">
        <v>46</v>
      </c>
      <c r="H32" s="29">
        <v>845494062.93282199</v>
      </c>
      <c r="I32" s="30"/>
      <c r="J32" s="30"/>
      <c r="K32" s="30"/>
      <c r="L32" s="30">
        <v>9.1199999999999992</v>
      </c>
      <c r="M32" s="30">
        <v>0.02</v>
      </c>
      <c r="N32" s="30">
        <v>48.274999999999999</v>
      </c>
      <c r="O32" s="30">
        <v>0.64</v>
      </c>
      <c r="P32" s="30">
        <v>4.1399999999999997</v>
      </c>
      <c r="Q32" s="30">
        <v>0.09</v>
      </c>
      <c r="R32" s="30">
        <v>0</v>
      </c>
      <c r="S32" s="30">
        <v>100</v>
      </c>
      <c r="T32" s="30">
        <v>0.48275000000000001</v>
      </c>
      <c r="U32" s="30">
        <v>0.8</v>
      </c>
      <c r="V32" s="30">
        <v>1.7450000000000001</v>
      </c>
      <c r="W32" s="30">
        <v>0.17</v>
      </c>
      <c r="X32" s="30">
        <v>0.97579812217277095</v>
      </c>
      <c r="Y32" s="30">
        <v>62.265000000000001</v>
      </c>
      <c r="Z32" s="30">
        <v>65.055850000000007</v>
      </c>
      <c r="AA32" s="30">
        <f t="shared" si="5"/>
        <v>2.790850000000006</v>
      </c>
      <c r="AB32" s="7">
        <f t="shared" si="6"/>
        <v>7.5850000000005885E-2</v>
      </c>
      <c r="AC32" s="30">
        <v>5.2547659163417197</v>
      </c>
      <c r="AD32" s="30">
        <f t="shared" si="8"/>
        <v>12.94831265508685</v>
      </c>
      <c r="AE32" s="30">
        <f t="shared" si="9"/>
        <v>16.741071428571427</v>
      </c>
      <c r="AF32" s="30">
        <f t="shared" si="10"/>
        <v>6.7583126550868489</v>
      </c>
      <c r="AG32" s="30">
        <f t="shared" si="11"/>
        <v>7.3660714285714279</v>
      </c>
      <c r="AH32" s="30">
        <v>19.379149999999999</v>
      </c>
      <c r="AI32" s="30">
        <v>6.19</v>
      </c>
      <c r="AJ32" s="30">
        <v>9.375</v>
      </c>
    </row>
    <row r="33" spans="3:36" s="28" customFormat="1" x14ac:dyDescent="0.35">
      <c r="C33" s="28" t="s">
        <v>125</v>
      </c>
      <c r="D33" s="28" t="s">
        <v>125</v>
      </c>
      <c r="E33" s="28" t="s">
        <v>46</v>
      </c>
      <c r="H33" s="29">
        <v>1146971250.79931</v>
      </c>
      <c r="I33" s="30">
        <v>15.6733673011082</v>
      </c>
      <c r="J33" s="30">
        <v>69.435327550289301</v>
      </c>
      <c r="K33" s="30">
        <v>14.8913051486026</v>
      </c>
      <c r="L33" s="30">
        <v>12.89</v>
      </c>
      <c r="M33" s="30">
        <v>0.02</v>
      </c>
      <c r="N33" s="30">
        <v>62.94</v>
      </c>
      <c r="O33" s="30">
        <v>0.875</v>
      </c>
      <c r="P33" s="30">
        <v>5.4450000000000003</v>
      </c>
      <c r="Q33" s="30">
        <v>0.105</v>
      </c>
      <c r="R33" s="30">
        <v>0</v>
      </c>
      <c r="S33" s="30">
        <v>100</v>
      </c>
      <c r="T33" s="30">
        <v>0.62939999999999996</v>
      </c>
      <c r="U33" s="30">
        <v>0.95499999999999996</v>
      </c>
      <c r="V33" s="30">
        <v>2.4950000000000001</v>
      </c>
      <c r="W33" s="30">
        <v>0.12</v>
      </c>
      <c r="X33" s="30">
        <v>3.8900263961960602</v>
      </c>
      <c r="Y33" s="30">
        <v>82.254999999999995</v>
      </c>
      <c r="Z33" s="30">
        <v>85.280974999999998</v>
      </c>
      <c r="AA33" s="30">
        <f t="shared" si="5"/>
        <v>3.0259750000000025</v>
      </c>
      <c r="AB33" s="7">
        <f t="shared" si="6"/>
        <v>-0.54402499999999765</v>
      </c>
      <c r="AC33" s="30">
        <v>5.2389656238922404</v>
      </c>
      <c r="AD33" s="30">
        <f t="shared" si="8"/>
        <v>3.5247022332506206</v>
      </c>
      <c r="AE33" s="30">
        <f t="shared" si="9"/>
        <v>5.9553571428571432</v>
      </c>
      <c r="AF33" s="30">
        <f t="shared" si="10"/>
        <v>1.8397022332506205</v>
      </c>
      <c r="AG33" s="30">
        <f t="shared" si="11"/>
        <v>2.6203571428571428</v>
      </c>
      <c r="AH33" s="30">
        <v>9.6990250000000007</v>
      </c>
      <c r="AI33" s="30">
        <v>1.6850000000000001</v>
      </c>
      <c r="AJ33" s="30">
        <v>3.335</v>
      </c>
    </row>
    <row r="34" spans="3:36" s="28" customFormat="1" x14ac:dyDescent="0.35">
      <c r="C34" s="28" t="s">
        <v>126</v>
      </c>
      <c r="D34" s="28" t="s">
        <v>126</v>
      </c>
      <c r="E34" s="28" t="s">
        <v>46</v>
      </c>
      <c r="H34" s="29">
        <v>2946130281.0472298</v>
      </c>
      <c r="I34" s="30">
        <v>16.1280342362314</v>
      </c>
      <c r="J34" s="30">
        <v>56.609843339251697</v>
      </c>
      <c r="K34" s="30">
        <v>27.2621224245169</v>
      </c>
      <c r="L34" s="30">
        <v>13.54</v>
      </c>
      <c r="M34" s="30">
        <v>0.02</v>
      </c>
      <c r="N34" s="30">
        <v>51.12</v>
      </c>
      <c r="O34" s="30">
        <v>0.77500000000000002</v>
      </c>
      <c r="P34" s="30">
        <v>5.19</v>
      </c>
      <c r="Q34" s="30">
        <v>0.08</v>
      </c>
      <c r="R34" s="30">
        <v>0</v>
      </c>
      <c r="S34" s="30">
        <v>100</v>
      </c>
      <c r="T34" s="30">
        <v>0.51119999999999999</v>
      </c>
      <c r="U34" s="30">
        <v>0.215</v>
      </c>
      <c r="V34" s="30">
        <v>1.92</v>
      </c>
      <c r="W34" s="30">
        <v>9.5000000000000001E-2</v>
      </c>
      <c r="X34" s="30">
        <v>5.6171711386487999</v>
      </c>
      <c r="Y34" s="30">
        <v>70.704999999999998</v>
      </c>
      <c r="Z34" s="30">
        <v>73.044250000000005</v>
      </c>
      <c r="AA34" s="30">
        <f t="shared" si="5"/>
        <v>2.3392500000000069</v>
      </c>
      <c r="AB34" s="7">
        <f t="shared" si="6"/>
        <v>0.10925000000000715</v>
      </c>
      <c r="AC34" s="30">
        <v>10.198677153491699</v>
      </c>
      <c r="AD34" s="30">
        <f t="shared" si="8"/>
        <v>5.7838585607940454</v>
      </c>
      <c r="AE34" s="30">
        <f t="shared" si="9"/>
        <v>10.973214285714286</v>
      </c>
      <c r="AF34" s="30">
        <f t="shared" si="10"/>
        <v>3.0188585607940448</v>
      </c>
      <c r="AG34" s="30">
        <f t="shared" si="11"/>
        <v>4.828214285714286</v>
      </c>
      <c r="AH34" s="30">
        <v>18.045750000000002</v>
      </c>
      <c r="AI34" s="30">
        <v>2.7650000000000001</v>
      </c>
      <c r="AJ34" s="30">
        <v>6.1449999999999996</v>
      </c>
    </row>
    <row r="37" spans="3:36" x14ac:dyDescent="0.35">
      <c r="Y37" t="s">
        <v>127</v>
      </c>
    </row>
    <row r="38" spans="3:36" x14ac:dyDescent="0.35">
      <c r="Y38" t="s">
        <v>128</v>
      </c>
    </row>
    <row r="39" spans="3:36" x14ac:dyDescent="0.35">
      <c r="Z39" t="s">
        <v>129</v>
      </c>
    </row>
  </sheetData>
  <autoFilter ref="A2:AJ35"/>
  <conditionalFormatting sqref="R3:R7">
    <cfRule type="cellIs" dxfId="2" priority="2" operator="greaterThan">
      <formula>100</formula>
    </cfRule>
  </conditionalFormatting>
  <conditionalFormatting sqref="R24 R26:R27 R29:R30 R8:R15 R19">
    <cfRule type="cellIs" dxfId="1" priority="3" operator="greaterThan">
      <formula>100</formula>
    </cfRule>
  </conditionalFormatting>
  <conditionalFormatting sqref="S24 S26:S27 S29:S30 S3:S15 S19">
    <cfRule type="cellIs" dxfId="0" priority="4" operator="lessThan">
      <formula>0</formula>
    </cfRule>
  </conditionalFormatting>
  <conditionalFormatting sqref="X26:X27 AC24 X29:X30 AC25:AC30 X5:X15 Y4:Y15 AC3:AC15 AC19 Z3:Z15 X24:Z24 Y25:Z30 X19:Z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Nari Miller</dc:creator>
  <dc:description/>
  <cp:lastModifiedBy>Nari Miller</cp:lastModifiedBy>
  <cp:revision>5</cp:revision>
  <dcterms:created xsi:type="dcterms:W3CDTF">2024-09-06T21:34:29Z</dcterms:created>
  <dcterms:modified xsi:type="dcterms:W3CDTF">2024-10-13T07:16:59Z</dcterms:modified>
  <dc:language>en-US</dc:language>
</cp:coreProperties>
</file>