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heet2" sheetId="2" state="visible" r:id="rId4"/>
  </sheets>
  <definedNames>
    <definedName function="false" hidden="true" localSheetId="0" name="_xlnm._FilterDatabase" vbProcedure="false">Sheet1!$A$2:$AK$30</definedName>
    <definedName function="false" hidden="true" localSheetId="1" name="_xlnm._FilterDatabase" vbProcedure="false">Sheet2!$A$2:$AJ$35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<sst xmlns="http://schemas.openxmlformats.org/spreadsheetml/2006/main" count="482" uniqueCount="130">
  <si>
    <t xml:space="preserve">Author</t>
  </si>
  <si>
    <t xml:space="preserve">Sample_lab_ID</t>
  </si>
  <si>
    <t xml:space="preserve">Sample_Name</t>
  </si>
  <si>
    <t xml:space="preserve">Sample_Basic_type</t>
  </si>
  <si>
    <t xml:space="preserve">Sample_Type</t>
  </si>
  <si>
    <t xml:space="preserve">Sample_Loc</t>
  </si>
  <si>
    <t xml:space="preserve">10Be(meteoric)</t>
  </si>
  <si>
    <t xml:space="preserve">pct sand</t>
  </si>
  <si>
    <t xml:space="preserve">pct silt</t>
  </si>
  <si>
    <t xml:space="preserve">pct clay</t>
  </si>
  <si>
    <t xml:space="preserve">Al2O3</t>
  </si>
  <si>
    <t xml:space="preserve">WTKG</t>
  </si>
  <si>
    <t xml:space="preserve">SiO2</t>
  </si>
  <si>
    <t xml:space="preserve">TiO2</t>
  </si>
  <si>
    <t xml:space="preserve">Fe2O3</t>
  </si>
  <si>
    <t xml:space="preserve">MnO</t>
  </si>
  <si>
    <t xml:space="preserve">est total dolostone and calcite</t>
  </si>
  <si>
    <t xml:space="preserve">Remainder not dolostone and calcite</t>
  </si>
  <si>
    <t xml:space="preserve">si/est insoluble residue</t>
  </si>
  <si>
    <t xml:space="preserve">Na2O</t>
  </si>
  <si>
    <t xml:space="preserve">K2O</t>
  </si>
  <si>
    <t xml:space="preserve">P2O5</t>
  </si>
  <si>
    <t xml:space="preserve">Al2O3/CaO (lequy_sahara_tracer)</t>
  </si>
  <si>
    <t xml:space="preserve">LOI_V</t>
  </si>
  <si>
    <t xml:space="preserve">MgO</t>
  </si>
  <si>
    <t xml:space="preserve">CaO</t>
  </si>
  <si>
    <t xml:space="preserve">est. CaCO3 pct</t>
  </si>
  <si>
    <t xml:space="preserve">est. MgCO3 pct</t>
  </si>
  <si>
    <t xml:space="preserve">LOI + CaO+ MgO = 100?</t>
  </si>
  <si>
    <t xml:space="preserve">LOI + CaO + MgO - CaO*100/56 " Excess LOI + dolomite"</t>
  </si>
  <si>
    <t xml:space="preserve">LOI + CaO + MgO - CaO*100/56 - MgO*(100-16)/(56-16) " Excess LOI "</t>
  </si>
  <si>
    <t xml:space="preserve">LOI/CaO</t>
  </si>
  <si>
    <t xml:space="preserve">"excess LOI" ie LOI-max CO2 from CaCO3 if CaO is all in CaCO3 form</t>
  </si>
  <si>
    <t xml:space="preserve">sample_id</t>
  </si>
  <si>
    <t xml:space="preserve">does non-LOI add to 100? Are wt pct for “ashed” component?</t>
  </si>
  <si>
    <t xml:space="preserve">plus LOI</t>
  </si>
  <si>
    <t xml:space="preserve">Organic_Matter</t>
  </si>
  <si>
    <t xml:space="preserve">Excess LOI only calcite</t>
  </si>
  <si>
    <t xml:space="preserve">Miller_21</t>
  </si>
  <si>
    <t xml:space="preserve">LL#1</t>
  </si>
  <si>
    <t xml:space="preserve">MT120</t>
  </si>
  <si>
    <t xml:space="preserve">MT1W-1-ER1</t>
  </si>
  <si>
    <t xml:space="preserve">bedrock</t>
  </si>
  <si>
    <t xml:space="preserve">AZ</t>
  </si>
  <si>
    <t xml:space="preserve">LL#26</t>
  </si>
  <si>
    <t xml:space="preserve">MT1-2-s 3-7 cmbs &lt;2mm</t>
  </si>
  <si>
    <t xml:space="preserve">soil</t>
  </si>
  <si>
    <t xml:space="preserve">LL#25</t>
  </si>
  <si>
    <t xml:space="preserve">MT1-2-s 0-3 cmbs &lt;2mm</t>
  </si>
  <si>
    <t xml:space="preserve">soil, surface</t>
  </si>
  <si>
    <t xml:space="preserve">LL#27</t>
  </si>
  <si>
    <t xml:space="preserve">MT140</t>
  </si>
  <si>
    <t xml:space="preserve">MT1-4-s 0-2 cmbs &lt;2mm</t>
  </si>
  <si>
    <t xml:space="preserve">LL#28</t>
  </si>
  <si>
    <t xml:space="preserve">MT1-4-S 2-8 cmbs &lt;2mm</t>
  </si>
  <si>
    <t xml:space="preserve">LL#2</t>
  </si>
  <si>
    <t xml:space="preserve">MT160</t>
  </si>
  <si>
    <t xml:space="preserve">MT1-6-BR</t>
  </si>
  <si>
    <t xml:space="preserve">LL#23</t>
  </si>
  <si>
    <t xml:space="preserve">NQPR0</t>
  </si>
  <si>
    <t xml:space="preserve">SP16-NQ CV RP 40-50 cmbs &lt;2mm</t>
  </si>
  <si>
    <t xml:space="preserve">Navarres</t>
  </si>
  <si>
    <t xml:space="preserve">LL#22</t>
  </si>
  <si>
    <t xml:space="preserve">SP16-NQ CV RP0-10 &lt;2mm</t>
  </si>
  <si>
    <t xml:space="preserve">LL#13</t>
  </si>
  <si>
    <t xml:space="preserve">NQT0</t>
  </si>
  <si>
    <t xml:space="preserve">N11-C [&gt;15.85]</t>
  </si>
  <si>
    <t xml:space="preserve">clasts</t>
  </si>
  <si>
    <t xml:space="preserve">LL#8</t>
  </si>
  <si>
    <t xml:space="preserve">N14-BR</t>
  </si>
  <si>
    <t xml:space="preserve">LL#14</t>
  </si>
  <si>
    <t xml:space="preserve">N11-C [2-15.85]</t>
  </si>
  <si>
    <t xml:space="preserve">LL#21</t>
  </si>
  <si>
    <t xml:space="preserve">SP16-NQ hilltop &lt;2mm</t>
  </si>
  <si>
    <t xml:space="preserve">LL#20</t>
  </si>
  <si>
    <t xml:space="preserve">BH04-B</t>
  </si>
  <si>
    <t xml:space="preserve">bedrock, BH</t>
  </si>
  <si>
    <t xml:space="preserve">LL#17</t>
  </si>
  <si>
    <t xml:space="preserve">BHT1-01-C</t>
  </si>
  <si>
    <t xml:space="preserve">clasts, BH</t>
  </si>
  <si>
    <t xml:space="preserve">LL#15</t>
  </si>
  <si>
    <t xml:space="preserve">M18-PA-11-BR</t>
  </si>
  <si>
    <t xml:space="preserve">Mallorca</t>
  </si>
  <si>
    <t xml:space="preserve">LL#19</t>
  </si>
  <si>
    <t xml:space="preserve">M18-PA- BR2</t>
  </si>
  <si>
    <t xml:space="preserve">LL#6</t>
  </si>
  <si>
    <t xml:space="preserve">N04-BR</t>
  </si>
  <si>
    <t xml:space="preserve">LL#18</t>
  </si>
  <si>
    <t xml:space="preserve">KA1-BR-1</t>
  </si>
  <si>
    <t xml:space="preserve">bedrock, Kuiper</t>
  </si>
  <si>
    <t xml:space="preserve">LL#11</t>
  </si>
  <si>
    <t xml:space="preserve">BR04C 2-15.85 mm</t>
  </si>
  <si>
    <t xml:space="preserve">LL#24</t>
  </si>
  <si>
    <t xml:space="preserve">SP16 - PP 1.1 290-300 cmbs </t>
  </si>
  <si>
    <t xml:space="preserve">Polop</t>
  </si>
  <si>
    <t xml:space="preserve">LL#16</t>
  </si>
  <si>
    <t xml:space="preserve">M18-PF-B</t>
  </si>
  <si>
    <t xml:space="preserve">LL#10</t>
  </si>
  <si>
    <t xml:space="preserve">BR04C &gt;15.85</t>
  </si>
  <si>
    <t xml:space="preserve">LL#9</t>
  </si>
  <si>
    <t xml:space="preserve">C01 [2-15.85]</t>
  </si>
  <si>
    <t xml:space="preserve">LL#3</t>
  </si>
  <si>
    <t xml:space="preserve">Bol-2 [2-15]</t>
  </si>
  <si>
    <t xml:space="preserve">river</t>
  </si>
  <si>
    <t xml:space="preserve">LL#4</t>
  </si>
  <si>
    <t xml:space="preserve">Rio G-1 [2-15.85]</t>
  </si>
  <si>
    <t xml:space="preserve">LL#7</t>
  </si>
  <si>
    <t xml:space="preserve">Bic-1 [2-15.85]</t>
  </si>
  <si>
    <t xml:space="preserve">LL#5</t>
  </si>
  <si>
    <t xml:space="preserve">N08-BR</t>
  </si>
  <si>
    <t xml:space="preserve">LL#12</t>
  </si>
  <si>
    <t xml:space="preserve">R01c [2-15.85]</t>
  </si>
  <si>
    <r>
      <rPr>
        <b val="true"/>
        <sz val="11"/>
        <color theme="1"/>
        <rFont val="Calibri"/>
        <family val="2"/>
        <charset val="1"/>
      </rPr>
      <t xml:space="preserve">'</t>
    </r>
    <r>
      <rPr>
        <b val="true"/>
        <sz val="11"/>
        <color theme="1"/>
        <rFont val="Calibri"/>
        <family val="2"/>
      </rPr>
      <t xml:space="preserve">= SiO2+TiO2+Al2O3 + Fe2O3 + MnO</t>
    </r>
  </si>
  <si>
    <r>
      <rPr>
        <b val="true"/>
        <sz val="11"/>
        <color theme="1"/>
        <rFont val="Calibri"/>
        <family val="2"/>
        <charset val="1"/>
      </rPr>
      <t xml:space="preserve">'</t>
    </r>
    <r>
      <rPr>
        <b val="true"/>
        <sz val="11"/>
        <color theme="1"/>
        <rFont val="Calibri"/>
        <family val="2"/>
      </rPr>
      <t xml:space="preserve"> = 100-CaMgCO3 – (OM + water)</t>
    </r>
  </si>
  <si>
    <t xml:space="preserve">sum_of_insoluble </t>
  </si>
  <si>
    <t xml:space="preserve">X_fines</t>
  </si>
  <si>
    <t xml:space="preserve">X_fines-sum_of_insol</t>
  </si>
  <si>
    <t xml:space="preserve">X_fines-sum_of_insoluble-(Na2O + K2O + P2O5)</t>
  </si>
  <si>
    <t xml:space="preserve">OM = LOI-CO2 from MgCaCO3 </t>
  </si>
  <si>
    <t xml:space="preserve">MgCO3</t>
  </si>
  <si>
    <t xml:space="preserve">CaO3</t>
  </si>
  <si>
    <t xml:space="preserve">CO2 from MgCO3</t>
  </si>
  <si>
    <t xml:space="preserve">CO2 from CaCO3</t>
  </si>
  <si>
    <t xml:space="preserve">all_soil_avg_notPP</t>
  </si>
  <si>
    <t xml:space="preserve">MT120_avg</t>
  </si>
  <si>
    <t xml:space="preserve">MT140_avg</t>
  </si>
  <si>
    <t xml:space="preserve">NQPR0_avg</t>
  </si>
  <si>
    <t xml:space="preserve">*The measured “insoluble” component of Si, metal oxides is LOWER mass percent than the estimated “insoluble component if we take away the calcium carbonate +mg carbonate  and extra LOI</t>
  </si>
  <si>
    <t xml:space="preserve">* This represents the “soluble” salts that I didn’t consider --→ Na2O, K2O, P2O5</t>
  </si>
  <si>
    <t xml:space="preserve">Does this mean some of these salts were carbonate ions, which turned into CO2? Or organic matter?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</si>
</sst>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General"/>
    <numFmt numFmtId="167" formatCode="0.00"/>
    <numFmt numFmtId="168" formatCode="0.000E+00"/>
    <numFmt numFmtId="169" formatCode="0"/>
    <numFmt numFmtId="170" formatCode="##0.0E+0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0"/>
      <name val="Times New Roman"/>
      <family val="1"/>
      <charset val="1"/>
    </font>
    <font>
      <sz val="11"/>
      <name val="Calibri"/>
      <family val="2"/>
      <charset val="1"/>
    </font>
    <font>
      <b val="true"/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7" tint="0.5999"/>
        <bgColor rgb="FFFFF2CC"/>
      </patternFill>
    </fill>
    <fill>
      <patternFill patternType="solid">
        <fgColor theme="7" tint="0.7999"/>
        <bgColor rgb="FFFFE699"/>
      </patternFill>
    </fill>
    <fill>
      <patternFill patternType="solid">
        <fgColor theme="6" tint="0.3999"/>
        <bgColor rgb="FFDBDBDB"/>
      </patternFill>
    </fill>
    <fill>
      <patternFill patternType="solid">
        <fgColor rgb="FFFFFF66"/>
        <bgColor rgb="FFFFE699"/>
      </patternFill>
    </fill>
    <fill>
      <patternFill patternType="solid">
        <fgColor theme="8" tint="0.7999"/>
        <bgColor rgb="FFDBDBDB"/>
      </patternFill>
    </fill>
    <fill>
      <patternFill patternType="solid">
        <fgColor theme="6" tint="0.5999"/>
        <bgColor rgb="FFDAE3F3"/>
      </patternFill>
    </fill>
    <fill>
      <patternFill patternType="solid">
        <fgColor theme="5" tint="0.5999"/>
        <bgColor rgb="FFFFC7CE"/>
      </patternFill>
    </fill>
    <fill>
      <patternFill patternType="solid">
        <fgColor rgb="FF66FFFF"/>
        <bgColor rgb="FF33CCCC"/>
      </patternFill>
    </fill>
    <fill>
      <patternFill patternType="solid">
        <fgColor rgb="FFDDE8CB"/>
        <bgColor rgb="FFDBDBDB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6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6">
    <dxf>
      <fill>
        <patternFill patternType="solid">
          <fgColor rgb="FF66FFFF"/>
          <bgColor rgb="FF000000"/>
        </patternFill>
      </fill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FE699"/>
          <bgColor rgb="FF000000"/>
        </patternFill>
      </fill>
    </dxf>
    <dxf>
      <fill>
        <patternFill patternType="solid">
          <fgColor rgb="FFFFF2CC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9C9C9"/>
          <bgColor rgb="FF000000"/>
        </patternFill>
      </fill>
    </dxf>
    <dxf>
      <fill>
        <patternFill patternType="solid">
          <fgColor rgb="FFDAE3F3"/>
          <bgColor rgb="FF000000"/>
        </patternFill>
      </fill>
    </dxf>
    <dxf>
      <fill>
        <patternFill patternType="solid">
          <fgColor rgb="FFDBDBDB"/>
          <bgColor rgb="FF000000"/>
        </patternFill>
      </fill>
    </dxf>
    <dxf>
      <fill>
        <patternFill patternType="solid">
          <fgColor rgb="FFFFFF66"/>
          <bgColor rgb="FF000000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63BE7B"/>
          <bgColor rgb="FF000000"/>
        </patternFill>
      </fill>
    </dxf>
    <dxf>
      <fill>
        <patternFill patternType="solid">
          <fgColor rgb="FF69BF7B"/>
          <bgColor rgb="FF000000"/>
        </patternFill>
      </fill>
    </dxf>
    <dxf>
      <fill>
        <patternFill patternType="solid">
          <fgColor rgb="FF73C27B"/>
          <bgColor rgb="FF000000"/>
        </patternFill>
      </fill>
    </dxf>
    <dxf>
      <fill>
        <patternFill patternType="solid">
          <fgColor rgb="FF77C37C"/>
          <bgColor rgb="FF000000"/>
        </patternFill>
      </fill>
    </dxf>
    <dxf>
      <fill>
        <patternFill patternType="solid">
          <fgColor rgb="FF7DC57C"/>
          <bgColor rgb="FF000000"/>
        </patternFill>
      </fill>
    </dxf>
    <dxf>
      <fill>
        <patternFill patternType="solid">
          <fgColor rgb="FF84C77C"/>
          <bgColor rgb="FF000000"/>
        </patternFill>
      </fill>
    </dxf>
    <dxf>
      <fill>
        <patternFill patternType="solid">
          <fgColor rgb="FF89C97D"/>
          <bgColor rgb="FF000000"/>
        </patternFill>
      </fill>
    </dxf>
    <dxf>
      <fill>
        <patternFill patternType="solid">
          <fgColor rgb="FF8AC97D"/>
          <bgColor rgb="FF000000"/>
        </patternFill>
      </fill>
    </dxf>
    <dxf>
      <fill>
        <patternFill patternType="solid">
          <fgColor rgb="FFFDEA83"/>
          <bgColor rgb="FF000000"/>
        </patternFill>
      </fill>
    </dxf>
    <dxf>
      <fill>
        <patternFill patternType="solid">
          <fgColor rgb="FFFFE182"/>
          <bgColor rgb="FF000000"/>
        </patternFill>
      </fill>
    </dxf>
    <dxf>
      <fill>
        <patternFill patternType="solid">
          <fgColor rgb="FFFFE583"/>
          <bgColor rgb="FF000000"/>
        </patternFill>
      </fill>
    </dxf>
    <dxf>
      <fill>
        <patternFill patternType="solid">
          <fgColor rgb="FFFFE784"/>
          <bgColor rgb="FF000000"/>
        </patternFill>
      </fill>
    </dxf>
    <dxf>
      <fill>
        <patternFill patternType="solid">
          <fgColor rgb="FFFFE884"/>
          <bgColor rgb="FF000000"/>
        </patternFill>
      </fill>
    </dxf>
    <dxf>
      <fill>
        <patternFill patternType="solid">
          <fgColor rgb="FFFFEA84"/>
          <bgColor rgb="FF000000"/>
        </patternFill>
      </fill>
    </dxf>
    <dxf>
      <fill>
        <patternFill patternType="solid">
          <fgColor rgb="FFFFEB84"/>
          <bgColor rgb="FF000000"/>
        </patternFill>
      </fill>
    </dxf>
    <dxf>
      <fill>
        <patternFill patternType="solid">
          <fgColor rgb="FF6AC07B"/>
          <bgColor rgb="FF000000"/>
        </patternFill>
      </fill>
    </dxf>
    <dxf>
      <fill>
        <patternFill patternType="solid">
          <fgColor rgb="FF6DC17B"/>
          <bgColor rgb="FF000000"/>
        </patternFill>
      </fill>
    </dxf>
    <dxf>
      <fill>
        <patternFill patternType="solid">
          <fgColor rgb="FF71C27B"/>
          <bgColor rgb="FF000000"/>
        </patternFill>
      </fill>
    </dxf>
    <dxf>
      <fill>
        <patternFill patternType="solid">
          <fgColor rgb="FF74C37C"/>
          <bgColor rgb="FF000000"/>
        </patternFill>
      </fill>
    </dxf>
    <dxf>
      <fill>
        <patternFill patternType="solid">
          <fgColor rgb="FF82C77C"/>
          <bgColor rgb="FF000000"/>
        </patternFill>
      </fill>
    </dxf>
    <dxf>
      <fill>
        <patternFill patternType="solid">
          <fgColor rgb="FF8DCA7D"/>
          <bgColor rgb="FF000000"/>
        </patternFill>
      </fill>
    </dxf>
    <dxf>
      <fill>
        <patternFill patternType="solid">
          <fgColor rgb="FF9ECF7E"/>
          <bgColor rgb="FF000000"/>
        </patternFill>
      </fill>
    </dxf>
    <dxf>
      <fill>
        <patternFill patternType="solid">
          <fgColor rgb="FFB3D57F"/>
          <bgColor rgb="FF000000"/>
        </patternFill>
      </fill>
    </dxf>
    <dxf>
      <fill>
        <patternFill patternType="solid">
          <fgColor rgb="FFC6DA80"/>
          <bgColor rgb="FF000000"/>
        </patternFill>
      </fill>
    </dxf>
    <dxf>
      <fill>
        <patternFill patternType="solid">
          <fgColor rgb="FFF0E683"/>
          <bgColor rgb="FF000000"/>
        </patternFill>
      </fill>
    </dxf>
    <dxf>
      <fill>
        <patternFill patternType="solid">
          <fgColor rgb="FFF4E783"/>
          <bgColor rgb="FF000000"/>
        </patternFill>
      </fill>
    </dxf>
    <dxf>
      <fill>
        <patternFill patternType="solid">
          <fgColor rgb="FFF8696B"/>
          <bgColor rgb="FF000000"/>
        </patternFill>
      </fill>
    </dxf>
    <dxf>
      <fill>
        <patternFill patternType="solid">
          <fgColor rgb="FFFB9674"/>
          <bgColor rgb="FF000000"/>
        </patternFill>
      </fill>
    </dxf>
    <dxf>
      <fill>
        <patternFill patternType="solid">
          <fgColor rgb="FFFDC57D"/>
          <bgColor rgb="FF000000"/>
        </patternFill>
      </fill>
    </dxf>
    <dxf>
      <fill>
        <patternFill patternType="solid">
          <fgColor rgb="FFFECB7E"/>
          <bgColor rgb="FF000000"/>
        </patternFill>
      </fill>
    </dxf>
    <dxf>
      <fill>
        <patternFill patternType="solid">
          <fgColor rgb="FFFED17F"/>
          <bgColor rgb="FF000000"/>
        </patternFill>
      </fill>
    </dxf>
    <dxf>
      <fill>
        <patternFill patternType="solid">
          <fgColor rgb="FFFFDD82"/>
          <bgColor rgb="FF000000"/>
        </patternFill>
      </fill>
    </dxf>
    <dxf>
      <fill>
        <patternFill patternType="solid">
          <fgColor rgb="FFFFE082"/>
          <bgColor rgb="FF000000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 patternType="solid">
          <fgColor rgb="FFDDE8CB"/>
          <bgColor rgb="FF000000"/>
        </patternFill>
      </fill>
    </dxf>
    <dxf>
      <fill>
        <patternFill patternType="solid">
          <fgColor rgb="FFE2E282"/>
          <bgColor rgb="FF000000"/>
        </patternFill>
      </fill>
    </dxf>
    <dxf>
      <fill>
        <patternFill patternType="solid">
          <fgColor rgb="FFE3E282"/>
          <bgColor rgb="FF000000"/>
        </patternFill>
      </fill>
    </dxf>
    <dxf>
      <fill>
        <patternFill patternType="solid">
          <fgColor rgb="FFE3E382"/>
          <bgColor rgb="FF000000"/>
        </patternFill>
      </fill>
    </dxf>
    <dxf>
      <fill>
        <patternFill patternType="solid">
          <fgColor rgb="FFE4E382"/>
          <bgColor rgb="FF000000"/>
        </patternFill>
      </fill>
    </dxf>
    <dxf>
      <fill>
        <patternFill patternType="solid">
          <fgColor rgb="FFF7E883"/>
          <bgColor rgb="FF000000"/>
        </patternFill>
      </fill>
    </dxf>
    <dxf>
      <fill>
        <patternFill patternType="solid">
          <fgColor rgb="FFF5E883"/>
          <bgColor rgb="FF000000"/>
        </patternFill>
      </fill>
    </dxf>
    <dxf>
      <fill>
        <patternFill patternType="solid">
          <fgColor rgb="FFFA8671"/>
          <bgColor rgb="FF000000"/>
        </patternFill>
      </fill>
    </dxf>
    <dxf>
      <fill>
        <patternFill patternType="solid">
          <fgColor rgb="FFFBE983"/>
          <bgColor rgb="FF000000"/>
        </patternFill>
      </fill>
    </dxf>
    <dxf>
      <fill>
        <patternFill patternType="solid">
          <fgColor rgb="FFFFE683"/>
          <bgColor rgb="FF000000"/>
        </patternFill>
      </fill>
    </dxf>
    <dxf>
      <fill>
        <patternFill patternType="solid">
          <fgColor rgb="FFFFE984"/>
          <bgColor rgb="FF000000"/>
        </patternFill>
      </fill>
    </dxf>
    <dxf>
      <fill>
        <patternFill patternType="solid">
          <fgColor rgb="FF6FC17B"/>
          <bgColor rgb="FF000000"/>
        </patternFill>
      </fill>
    </dxf>
    <dxf>
      <fill>
        <patternFill patternType="solid">
          <fgColor rgb="FF9ACE7E"/>
          <bgColor rgb="FF000000"/>
        </patternFill>
      </fill>
    </dxf>
    <dxf>
      <fill>
        <patternFill patternType="solid">
          <fgColor rgb="FFA3D07E"/>
          <bgColor rgb="FF000000"/>
        </patternFill>
      </fill>
    </dxf>
    <dxf>
      <fill>
        <patternFill patternType="solid">
          <fgColor rgb="FFAAD27F"/>
          <bgColor rgb="FF000000"/>
        </patternFill>
      </fill>
    </dxf>
    <dxf>
      <fill>
        <patternFill patternType="solid">
          <fgColor rgb="FFC4DA80"/>
          <bgColor rgb="FF000000"/>
        </patternFill>
      </fill>
    </dxf>
    <dxf>
      <fill>
        <patternFill patternType="solid">
          <fgColor rgb="FFF8E983"/>
          <bgColor rgb="FF000000"/>
        </patternFill>
      </fill>
    </dxf>
    <dxf>
      <fill>
        <patternFill patternType="solid">
          <fgColor rgb="FFFA8370"/>
          <bgColor rgb="FF000000"/>
        </patternFill>
      </fill>
    </dxf>
    <dxf>
      <fill>
        <patternFill patternType="solid">
          <fgColor rgb="FFFECA7E"/>
          <bgColor rgb="FF000000"/>
        </patternFill>
      </fill>
    </dxf>
    <dxf>
      <fill>
        <patternFill patternType="solid">
          <fgColor rgb="FF68BF7B"/>
          <bgColor rgb="FF000000"/>
        </patternFill>
      </fill>
    </dxf>
    <dxf>
      <fill>
        <patternFill patternType="solid">
          <fgColor rgb="FF79C47C"/>
          <bgColor rgb="FF000000"/>
        </patternFill>
      </fill>
    </dxf>
    <dxf>
      <fill>
        <patternFill patternType="solid">
          <fgColor rgb="FF81C67C"/>
          <bgColor rgb="FF000000"/>
        </patternFill>
      </fill>
    </dxf>
    <dxf>
      <fill>
        <patternFill patternType="solid">
          <fgColor rgb="FFA7D17E"/>
          <bgColor rgb="FF000000"/>
        </patternFill>
      </fill>
    </dxf>
    <dxf>
      <fill>
        <patternFill patternType="solid">
          <fgColor rgb="FFBCD780"/>
          <bgColor rgb="FF000000"/>
        </patternFill>
      </fill>
    </dxf>
    <dxf>
      <fill>
        <patternFill patternType="solid">
          <fgColor rgb="FFD0DD81"/>
          <bgColor rgb="FF000000"/>
        </patternFill>
      </fill>
    </dxf>
    <dxf>
      <fill>
        <patternFill patternType="solid">
          <fgColor rgb="FFD4DE81"/>
          <bgColor rgb="FF000000"/>
        </patternFill>
      </fill>
    </dxf>
    <dxf>
      <fill>
        <patternFill patternType="solid">
          <fgColor rgb="FFE8E482"/>
          <bgColor rgb="FF000000"/>
        </patternFill>
      </fill>
    </dxf>
    <dxf>
      <fill>
        <patternFill patternType="solid">
          <fgColor rgb="FFFBEA83"/>
          <bgColor rgb="FF000000"/>
        </patternFill>
      </fill>
    </dxf>
    <dxf>
      <fill>
        <patternFill patternType="solid">
          <fgColor rgb="FFFEEA83"/>
          <bgColor rgb="FF000000"/>
        </patternFill>
      </fill>
    </dxf>
  </dxfs>
  <colors>
    <indexedColors>
      <rgbColor rgb="FF000000"/>
      <rgbColor rgb="FFFFE69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9C9C9"/>
      <rgbColor rgb="FF808080"/>
      <rgbColor rgb="FF9999FF"/>
      <rgbColor rgb="FF993366"/>
      <rgbColor rgb="FFFFF2CC"/>
      <rgbColor rgb="FFDAE3F3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66"/>
      <rgbColor rgb="FF66FFFF"/>
      <rgbColor rgb="FFFFC7CE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3" activePane="bottomRight" state="frozen"/>
      <selection pane="topLeft" activeCell="A1" activeCellId="0" sqref="A1"/>
      <selection pane="topRight" activeCell="E1" activeCellId="0" sqref="E1"/>
      <selection pane="bottomLeft" activeCell="A3" activeCellId="0" sqref="A3"/>
      <selection pane="bottomRight" activeCell="A2" activeCellId="0" sqref="A2"/>
    </sheetView>
  </sheetViews>
  <sheetFormatPr defaultColWidth="8.453125" defaultRowHeight="14.25" zeroHeight="false" outlineLevelRow="0" outlineLevelCol="0"/>
  <cols>
    <col collapsed="false" customWidth="true" hidden="false" outlineLevel="0" max="4" min="4" style="0" width="35"/>
    <col collapsed="false" customWidth="true" hidden="true" outlineLevel="0" max="26" min="22" style="0" width="11.53"/>
  </cols>
  <sheetData>
    <row r="1" customFormat="false" ht="105.5" hidden="false" customHeight="false" outlineLevel="0" collapsed="false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/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</row>
    <row r="2" customFormat="false" ht="128.5" hidden="false" customHeight="false" outlineLevel="0" collapsed="false">
      <c r="A2" s="1" t="s">
        <v>0</v>
      </c>
      <c r="B2" s="1" t="s">
        <v>1</v>
      </c>
      <c r="C2" s="1" t="s">
        <v>33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34</v>
      </c>
      <c r="M2" s="1" t="s">
        <v>35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36</v>
      </c>
      <c r="AI2" s="1" t="s">
        <v>31</v>
      </c>
      <c r="AJ2" s="1" t="s">
        <v>32</v>
      </c>
      <c r="AK2" s="2" t="s">
        <v>37</v>
      </c>
    </row>
    <row r="3" customFormat="false" ht="14.25" hidden="false" customHeight="false" outlineLevel="0" collapsed="false">
      <c r="A3" s="3" t="s">
        <v>38</v>
      </c>
      <c r="B3" s="3" t="s">
        <v>39</v>
      </c>
      <c r="C3" s="0" t="s">
        <v>40</v>
      </c>
      <c r="D3" s="3" t="s">
        <v>41</v>
      </c>
      <c r="E3" s="3" t="s">
        <v>42</v>
      </c>
      <c r="F3" s="4" t="s">
        <v>42</v>
      </c>
      <c r="G3" s="4" t="s">
        <v>43</v>
      </c>
      <c r="H3" s="4"/>
      <c r="I3" s="4"/>
      <c r="J3" s="4"/>
      <c r="K3" s="4"/>
      <c r="L3" s="4" t="n">
        <f aca="false">SUM(N3,P3:S3,AB3:AC3)</f>
        <v>54.32</v>
      </c>
      <c r="M3" s="4" t="n">
        <f aca="false">L3+AA3</f>
        <v>99.6155</v>
      </c>
      <c r="N3" s="4" t="n">
        <v>0.02</v>
      </c>
      <c r="O3" s="4" t="n">
        <v>0.03</v>
      </c>
      <c r="P3" s="4" t="n">
        <v>0.19</v>
      </c>
      <c r="Q3" s="4"/>
      <c r="R3" s="4" t="n">
        <v>0.11</v>
      </c>
      <c r="S3" s="4" t="n">
        <v>0.01</v>
      </c>
      <c r="T3" s="5" t="n">
        <f aca="false">AD3+AE3</f>
        <v>98.8967142857143</v>
      </c>
      <c r="U3" s="5" t="n">
        <f aca="false">100-T3</f>
        <v>1.1032857142857</v>
      </c>
      <c r="V3" s="5" t="n">
        <f aca="false">P3/U3</f>
        <v>0.172212870646124</v>
      </c>
      <c r="W3" s="4" t="n">
        <v>0.03</v>
      </c>
      <c r="X3" s="4"/>
      <c r="Y3" s="4" t="n">
        <v>0.04</v>
      </c>
      <c r="Z3" s="6" t="n">
        <f aca="false">N3/AC3</f>
        <v>0.000434027777777778</v>
      </c>
      <c r="AA3" s="4" t="n">
        <v>45.2955</v>
      </c>
      <c r="AB3" s="4" t="n">
        <v>7.91</v>
      </c>
      <c r="AC3" s="4" t="n">
        <v>46.08</v>
      </c>
      <c r="AD3" s="5" t="n">
        <f aca="false">AC3*100/56</f>
        <v>82.2857142857143</v>
      </c>
      <c r="AE3" s="5" t="n">
        <f aca="false">AB3*(100-16)/(56-16)</f>
        <v>16.611</v>
      </c>
      <c r="AF3" s="0" t="n">
        <f aca="false">AA3+AC3+AB3</f>
        <v>99.2855</v>
      </c>
      <c r="AG3" s="7" t="n">
        <f aca="false">AF3-AD3</f>
        <v>16.9997857142857</v>
      </c>
      <c r="AH3" s="7" t="n">
        <f aca="false">AG3-AE3</f>
        <v>0.388785714285692</v>
      </c>
      <c r="AI3" s="8" t="n">
        <f aca="false">AA3/(AC3+AB3)</f>
        <v>0.838960918688646</v>
      </c>
      <c r="AJ3" s="9" t="n">
        <f aca="false">AA3-(AC3*44/56  + AB3*44/40.3)</f>
        <v>0.453557426444519</v>
      </c>
      <c r="AK3" s="10" t="n">
        <f aca="false">AA3-(AC3*44/56 )</f>
        <v>9.08978571428571</v>
      </c>
    </row>
    <row r="4" customFormat="false" ht="14.25" hidden="false" customHeight="false" outlineLevel="0" collapsed="false">
      <c r="A4" s="11" t="s">
        <v>38</v>
      </c>
      <c r="B4" s="11" t="s">
        <v>44</v>
      </c>
      <c r="C4" s="0" t="s">
        <v>40</v>
      </c>
      <c r="D4" s="11" t="s">
        <v>45</v>
      </c>
      <c r="E4" s="0" t="s">
        <v>46</v>
      </c>
      <c r="F4" s="0" t="s">
        <v>46</v>
      </c>
      <c r="G4" s="0" t="s">
        <v>43</v>
      </c>
      <c r="H4" s="12" t="n">
        <v>896004071.746031</v>
      </c>
      <c r="I4" s="12"/>
      <c r="J4" s="12"/>
      <c r="K4" s="12"/>
      <c r="L4" s="4" t="n">
        <f aca="false">SUM(N4,P4:S4,AB4:AC4)</f>
        <v>77.79</v>
      </c>
      <c r="M4" s="4" t="n">
        <f aca="false">L4+AA4</f>
        <v>97.3041</v>
      </c>
      <c r="N4" s="11" t="n">
        <v>8.89</v>
      </c>
      <c r="O4" s="11" t="n">
        <v>0.02</v>
      </c>
      <c r="P4" s="11" t="n">
        <v>47.74</v>
      </c>
      <c r="Q4" s="11" t="n">
        <v>0.65</v>
      </c>
      <c r="R4" s="11" t="n">
        <v>4.15</v>
      </c>
      <c r="S4" s="11" t="n">
        <v>0.09</v>
      </c>
      <c r="T4" s="7" t="n">
        <f aca="false">AD4+AE4</f>
        <v>31.0901428571429</v>
      </c>
      <c r="U4" s="7" t="n">
        <f aca="false">100-T4</f>
        <v>68.9098571428572</v>
      </c>
      <c r="V4" s="7" t="n">
        <f aca="false">P4/U4</f>
        <v>0.692789130313101</v>
      </c>
      <c r="W4" s="11" t="n">
        <v>0.82</v>
      </c>
      <c r="X4" s="11" t="n">
        <v>1.73</v>
      </c>
      <c r="Y4" s="11" t="n">
        <v>0.17</v>
      </c>
      <c r="Z4" s="8" t="n">
        <f aca="false">N4/AC4</f>
        <v>0.908069458631257</v>
      </c>
      <c r="AA4" s="11" t="n">
        <v>19.5141</v>
      </c>
      <c r="AB4" s="11" t="n">
        <v>6.48</v>
      </c>
      <c r="AC4" s="11" t="n">
        <v>9.79</v>
      </c>
      <c r="AD4" s="7" t="n">
        <f aca="false">AC4*100/56</f>
        <v>17.4821428571429</v>
      </c>
      <c r="AE4" s="7" t="n">
        <f aca="false">AB4*(100-16)/(56-16)</f>
        <v>13.608</v>
      </c>
      <c r="AF4" s="0" t="n">
        <f aca="false">AA4+AC4+AB4</f>
        <v>35.7841</v>
      </c>
      <c r="AG4" s="7" t="n">
        <f aca="false">AF4-AD4</f>
        <v>18.3019571428571</v>
      </c>
      <c r="AH4" s="7" t="n">
        <f aca="false">AG4-AE4</f>
        <v>4.69395714285714</v>
      </c>
      <c r="AI4" s="8" t="n">
        <f aca="false">AA4/(AC4+AB4)</f>
        <v>1.19939151813153</v>
      </c>
      <c r="AJ4" s="9" t="n">
        <f aca="false">AA4-(AC4*44/56  + AB4*44/40.3)</f>
        <v>4.7470191775966</v>
      </c>
      <c r="AK4" s="10" t="n">
        <f aca="false">AA4-(AC4*44/56 )</f>
        <v>11.8219571428571</v>
      </c>
    </row>
    <row r="5" customFormat="false" ht="14.25" hidden="false" customHeight="false" outlineLevel="0" collapsed="false">
      <c r="A5" s="11" t="s">
        <v>38</v>
      </c>
      <c r="B5" s="11" t="s">
        <v>47</v>
      </c>
      <c r="C5" s="0" t="s">
        <v>40</v>
      </c>
      <c r="D5" s="11" t="s">
        <v>48</v>
      </c>
      <c r="E5" s="0" t="s">
        <v>46</v>
      </c>
      <c r="F5" s="0" t="s">
        <v>49</v>
      </c>
      <c r="G5" s="0" t="s">
        <v>43</v>
      </c>
      <c r="H5" s="12" t="n">
        <v>794984054.119613</v>
      </c>
      <c r="I5" s="12"/>
      <c r="J5" s="12"/>
      <c r="K5" s="12"/>
      <c r="L5" s="4" t="n">
        <f aca="false">SUM(N5,P5:S5,AB5:AC5)</f>
        <v>77.87</v>
      </c>
      <c r="M5" s="4" t="n">
        <f aca="false">L5+AA5</f>
        <v>97.1142</v>
      </c>
      <c r="N5" s="11" t="n">
        <v>9.35</v>
      </c>
      <c r="O5" s="11" t="n">
        <v>0.02</v>
      </c>
      <c r="P5" s="11" t="n">
        <v>48.81</v>
      </c>
      <c r="Q5" s="11" t="n">
        <v>0.63</v>
      </c>
      <c r="R5" s="11" t="n">
        <v>4.13</v>
      </c>
      <c r="S5" s="11" t="n">
        <v>0.09</v>
      </c>
      <c r="T5" s="7" t="n">
        <f aca="false">AD5+AE5</f>
        <v>28.39</v>
      </c>
      <c r="U5" s="7" t="n">
        <f aca="false">100-T5</f>
        <v>71.61</v>
      </c>
      <c r="V5" s="7" t="n">
        <f aca="false">P5/U5</f>
        <v>0.681608713866779</v>
      </c>
      <c r="W5" s="11" t="n">
        <v>0.78</v>
      </c>
      <c r="X5" s="11" t="n">
        <v>1.76</v>
      </c>
      <c r="Y5" s="11" t="n">
        <v>0.17</v>
      </c>
      <c r="Z5" s="8" t="n">
        <f aca="false">N5/AC5</f>
        <v>1.04352678571429</v>
      </c>
      <c r="AA5" s="11" t="n">
        <v>19.2442</v>
      </c>
      <c r="AB5" s="11" t="n">
        <v>5.9</v>
      </c>
      <c r="AC5" s="11" t="n">
        <v>8.96</v>
      </c>
      <c r="AD5" s="7" t="n">
        <f aca="false">AC5*100/56</f>
        <v>16</v>
      </c>
      <c r="AE5" s="7" t="n">
        <f aca="false">AB5*(100-16)/(56-16)</f>
        <v>12.39</v>
      </c>
      <c r="AF5" s="0" t="n">
        <f aca="false">AA5+AC5+AB5</f>
        <v>34.1042</v>
      </c>
      <c r="AG5" s="7" t="n">
        <f aca="false">AF5-AD5</f>
        <v>18.1042</v>
      </c>
      <c r="AH5" s="7" t="n">
        <f aca="false">AG5-AE5</f>
        <v>5.7142</v>
      </c>
      <c r="AI5" s="8" t="n">
        <f aca="false">AA5/(AC5+AB5)</f>
        <v>1.2950336473755</v>
      </c>
      <c r="AJ5" s="9" t="n">
        <f aca="false">AA5-(AC5*44/56  + AB5*44/40.3)</f>
        <v>5.76251265508685</v>
      </c>
      <c r="AK5" s="10" t="n">
        <f aca="false">AA5-(AC5*44/56 )</f>
        <v>12.2042</v>
      </c>
    </row>
    <row r="6" customFormat="false" ht="14.25" hidden="false" customHeight="false" outlineLevel="0" collapsed="false">
      <c r="A6" s="11" t="s">
        <v>38</v>
      </c>
      <c r="B6" s="11" t="s">
        <v>50</v>
      </c>
      <c r="C6" s="0" t="s">
        <v>51</v>
      </c>
      <c r="D6" s="11" t="s">
        <v>52</v>
      </c>
      <c r="E6" s="0" t="s">
        <v>46</v>
      </c>
      <c r="F6" s="0" t="s">
        <v>49</v>
      </c>
      <c r="G6" s="0" t="s">
        <v>43</v>
      </c>
      <c r="H6" s="13" t="n">
        <v>1108449324.65361</v>
      </c>
      <c r="I6" s="14" t="n">
        <v>16.2011087393848</v>
      </c>
      <c r="J6" s="14" t="n">
        <f aca="false">100-K6-I6</f>
        <v>70.1792103687097</v>
      </c>
      <c r="K6" s="14" t="n">
        <v>13.6196808919055</v>
      </c>
      <c r="L6" s="4" t="n">
        <f aca="false">SUM(N6,P6:S6,AB6:AC6)</f>
        <v>87.66</v>
      </c>
      <c r="M6" s="4" t="n">
        <f aca="false">L6+AA6</f>
        <v>97.40805</v>
      </c>
      <c r="N6" s="11" t="n">
        <v>12.71</v>
      </c>
      <c r="O6" s="11" t="n">
        <v>0.02</v>
      </c>
      <c r="P6" s="11" t="n">
        <v>63.24</v>
      </c>
      <c r="Q6" s="11" t="n">
        <v>0.89</v>
      </c>
      <c r="R6" s="11" t="n">
        <v>5.45</v>
      </c>
      <c r="S6" s="11" t="n">
        <v>0.11</v>
      </c>
      <c r="T6" s="7" t="n">
        <f aca="false">AD6+AE6</f>
        <v>9.92085714285714</v>
      </c>
      <c r="U6" s="7" t="n">
        <f aca="false">100-T6</f>
        <v>90.0791428571429</v>
      </c>
      <c r="V6" s="7" t="n">
        <f aca="false">P6/U6</f>
        <v>0.702049309020322</v>
      </c>
      <c r="W6" s="11" t="n">
        <v>0.97</v>
      </c>
      <c r="X6" s="11" t="n">
        <v>2.51</v>
      </c>
      <c r="Y6" s="11" t="n">
        <v>0.12</v>
      </c>
      <c r="Z6" s="8" t="n">
        <f aca="false">N6/AC6</f>
        <v>3.55027932960894</v>
      </c>
      <c r="AA6" s="11" t="n">
        <v>9.74805</v>
      </c>
      <c r="AB6" s="11" t="n">
        <v>1.68</v>
      </c>
      <c r="AC6" s="11" t="n">
        <v>3.58</v>
      </c>
      <c r="AD6" s="7" t="n">
        <f aca="false">AC6*100/56</f>
        <v>6.39285714285714</v>
      </c>
      <c r="AE6" s="7" t="n">
        <f aca="false">AB6*(100-16)/(56-16)</f>
        <v>3.528</v>
      </c>
      <c r="AF6" s="0" t="n">
        <f aca="false">AA6+AC6+AB6</f>
        <v>15.00805</v>
      </c>
      <c r="AG6" s="7" t="n">
        <f aca="false">AF6-AD6</f>
        <v>8.61519285714286</v>
      </c>
      <c r="AH6" s="7" t="n">
        <f aca="false">AG6-AE6</f>
        <v>5.08719285714285</v>
      </c>
      <c r="AI6" s="8" t="n">
        <f aca="false">AA6/(AC6+AB6)</f>
        <v>1.85324144486692</v>
      </c>
      <c r="AJ6" s="9" t="n">
        <f aca="false">AA6-(AC6*44/56  + AB6*44/40.3)</f>
        <v>5.1009496809642</v>
      </c>
      <c r="AK6" s="10" t="n">
        <f aca="false">AA6-(AC6*44/56 )</f>
        <v>6.93519285714286</v>
      </c>
    </row>
    <row r="7" customFormat="false" ht="14.25" hidden="false" customHeight="false" outlineLevel="0" collapsed="false">
      <c r="A7" s="11" t="s">
        <v>38</v>
      </c>
      <c r="B7" s="11" t="s">
        <v>53</v>
      </c>
      <c r="C7" s="0" t="s">
        <v>51</v>
      </c>
      <c r="D7" s="11" t="s">
        <v>54</v>
      </c>
      <c r="E7" s="0" t="s">
        <v>46</v>
      </c>
      <c r="F7" s="0" t="s">
        <v>46</v>
      </c>
      <c r="G7" s="0" t="s">
        <v>43</v>
      </c>
      <c r="H7" s="13" t="n">
        <v>1185493176.94501</v>
      </c>
      <c r="I7" s="14" t="n">
        <v>15.1456258628316</v>
      </c>
      <c r="J7" s="14" t="n">
        <f aca="false">100-K7-I7</f>
        <v>68.6914447318688</v>
      </c>
      <c r="K7" s="14" t="n">
        <v>16.1629294052996</v>
      </c>
      <c r="L7" s="4" t="n">
        <f aca="false">SUM(N7,P7:S7,AB7:AC7)</f>
        <v>86.89</v>
      </c>
      <c r="M7" s="4" t="n">
        <f aca="false">L7+AA7</f>
        <v>96.54</v>
      </c>
      <c r="N7" s="11" t="n">
        <v>13.07</v>
      </c>
      <c r="O7" s="11" t="n">
        <v>0.02</v>
      </c>
      <c r="P7" s="11" t="n">
        <v>62.64</v>
      </c>
      <c r="Q7" s="11" t="n">
        <v>0.86</v>
      </c>
      <c r="R7" s="11" t="n">
        <v>5.44</v>
      </c>
      <c r="S7" s="11" t="n">
        <v>0.1</v>
      </c>
      <c r="T7" s="7" t="n">
        <f aca="false">AD7+AE7</f>
        <v>9.06685714285714</v>
      </c>
      <c r="U7" s="7" t="n">
        <f aca="false">100-T7</f>
        <v>90.9331428571429</v>
      </c>
      <c r="V7" s="7" t="n">
        <f aca="false">P7/U7</f>
        <v>0.68885774792155</v>
      </c>
      <c r="W7" s="11" t="n">
        <v>0.94</v>
      </c>
      <c r="X7" s="11" t="n">
        <v>2.48</v>
      </c>
      <c r="Y7" s="11" t="n">
        <v>0.12</v>
      </c>
      <c r="Z7" s="8" t="n">
        <f aca="false">N7/AC7</f>
        <v>4.22977346278317</v>
      </c>
      <c r="AA7" s="11" t="n">
        <v>9.65</v>
      </c>
      <c r="AB7" s="11" t="n">
        <v>1.69</v>
      </c>
      <c r="AC7" s="11" t="n">
        <v>3.09</v>
      </c>
      <c r="AD7" s="7" t="n">
        <f aca="false">AC7*100/56</f>
        <v>5.51785714285714</v>
      </c>
      <c r="AE7" s="7" t="n">
        <f aca="false">AB7*(100-16)/(56-16)</f>
        <v>3.549</v>
      </c>
      <c r="AF7" s="0" t="n">
        <f aca="false">AA7+AC7+AB7</f>
        <v>14.43</v>
      </c>
      <c r="AG7" s="7" t="n">
        <f aca="false">AF7-AD7</f>
        <v>8.91214285714286</v>
      </c>
      <c r="AH7" s="7" t="n">
        <f aca="false">AG7-AE7</f>
        <v>5.36314285714286</v>
      </c>
      <c r="AI7" s="8" t="n">
        <f aca="false">AA7/(AC7+AB7)</f>
        <v>2.01882845188285</v>
      </c>
      <c r="AJ7" s="9" t="n">
        <f aca="false">AA7-(AC7*44/56  + AB7*44/40.3)</f>
        <v>5.37698156682028</v>
      </c>
      <c r="AK7" s="10" t="n">
        <f aca="false">AA7-(AC7*44/56 )</f>
        <v>7.22214285714286</v>
      </c>
    </row>
    <row r="8" customFormat="false" ht="14.25" hidden="false" customHeight="false" outlineLevel="0" collapsed="false">
      <c r="A8" s="15" t="s">
        <v>38</v>
      </c>
      <c r="B8" s="15" t="s">
        <v>55</v>
      </c>
      <c r="C8" s="0" t="s">
        <v>56</v>
      </c>
      <c r="D8" s="15" t="s">
        <v>57</v>
      </c>
      <c r="E8" s="15" t="s">
        <v>42</v>
      </c>
      <c r="F8" s="16" t="s">
        <v>42</v>
      </c>
      <c r="G8" s="16" t="s">
        <v>43</v>
      </c>
      <c r="H8" s="16"/>
      <c r="I8" s="16"/>
      <c r="J8" s="16"/>
      <c r="K8" s="16"/>
      <c r="L8" s="4" t="n">
        <f aca="false">SUM(N8,P8:S8,AB8:AC8)</f>
        <v>56.67</v>
      </c>
      <c r="M8" s="4" t="n">
        <f aca="false">L8+AA8</f>
        <v>100.4969</v>
      </c>
      <c r="N8" s="16" t="n">
        <v>0.04</v>
      </c>
      <c r="O8" s="16" t="n">
        <v>0.03</v>
      </c>
      <c r="P8" s="16" t="n">
        <v>0.42</v>
      </c>
      <c r="Q8" s="16"/>
      <c r="R8" s="16" t="n">
        <v>0.04</v>
      </c>
      <c r="S8" s="16"/>
      <c r="T8" s="17" t="n">
        <f aca="false">AD8+AE8</f>
        <v>100.372714285714</v>
      </c>
      <c r="U8" s="17" t="n">
        <f aca="false">100-T8</f>
        <v>-0.372714285714295</v>
      </c>
      <c r="V8" s="17"/>
      <c r="W8" s="16" t="n">
        <v>0.02</v>
      </c>
      <c r="X8" s="16"/>
      <c r="Y8" s="16" t="n">
        <v>0.02</v>
      </c>
      <c r="Z8" s="18" t="n">
        <f aca="false">N8/AC8</f>
        <v>0.000714924039320822</v>
      </c>
      <c r="AA8" s="16" t="n">
        <v>43.8269</v>
      </c>
      <c r="AB8" s="16" t="n">
        <v>0.22</v>
      </c>
      <c r="AC8" s="16" t="n">
        <v>55.95</v>
      </c>
      <c r="AD8" s="17" t="n">
        <f aca="false">AC8*100/56</f>
        <v>99.9107142857143</v>
      </c>
      <c r="AE8" s="17" t="n">
        <f aca="false">AB8*(100-16)/(56-16)</f>
        <v>0.462</v>
      </c>
      <c r="AF8" s="0" t="n">
        <f aca="false">AA8+AC8+AB8</f>
        <v>99.9969</v>
      </c>
      <c r="AG8" s="7" t="n">
        <f aca="false">AF8-AD8</f>
        <v>0.086185714285719</v>
      </c>
      <c r="AH8" s="7" t="n">
        <f aca="false">AG8-AE8</f>
        <v>-0.375814285714281</v>
      </c>
      <c r="AI8" s="8" t="n">
        <f aca="false">AA8/(AC8+AB8)</f>
        <v>0.780254584297668</v>
      </c>
      <c r="AJ8" s="9" t="n">
        <f aca="false">AA8-(AC8*44/56  + AB8*44/40.3)</f>
        <v>-0.374012796880542</v>
      </c>
      <c r="AK8" s="10" t="n">
        <f aca="false">AA8-(AC8*44/56 )</f>
        <v>-0.133814285714287</v>
      </c>
    </row>
    <row r="9" customFormat="false" ht="14.25" hidden="false" customHeight="false" outlineLevel="0" collapsed="false">
      <c r="A9" s="0" t="s">
        <v>38</v>
      </c>
      <c r="B9" s="0" t="s">
        <v>58</v>
      </c>
      <c r="C9" s="0" t="s">
        <v>59</v>
      </c>
      <c r="D9" s="0" t="s">
        <v>60</v>
      </c>
      <c r="E9" s="0" t="s">
        <v>46</v>
      </c>
      <c r="F9" s="0" t="s">
        <v>49</v>
      </c>
      <c r="G9" s="0" t="s">
        <v>61</v>
      </c>
      <c r="H9" s="19" t="n">
        <v>3634848638.36851</v>
      </c>
      <c r="I9" s="14" t="n">
        <v>10.6688049579364</v>
      </c>
      <c r="J9" s="14" t="n">
        <f aca="false">100-K9-I9</f>
        <v>53.4799331330951</v>
      </c>
      <c r="K9" s="14" t="n">
        <v>35.8512619089686</v>
      </c>
      <c r="L9" s="4" t="n">
        <f aca="false">SUM(N9,P9:S9,AB9:AC9)</f>
        <v>84.97</v>
      </c>
      <c r="M9" s="4" t="n">
        <f aca="false">L9+AA9</f>
        <v>97.2563</v>
      </c>
      <c r="N9" s="0" t="n">
        <v>16.61</v>
      </c>
      <c r="O9" s="0" t="n">
        <v>0.02</v>
      </c>
      <c r="P9" s="0" t="n">
        <v>57.49</v>
      </c>
      <c r="Q9" s="0" t="n">
        <v>0.91</v>
      </c>
      <c r="R9" s="0" t="n">
        <v>6.32</v>
      </c>
      <c r="S9" s="0" t="n">
        <v>0.09</v>
      </c>
      <c r="T9" s="7" t="n">
        <f aca="false">AD9+AE9</f>
        <v>6.94585714285714</v>
      </c>
      <c r="U9" s="7" t="n">
        <f aca="false">100-T9</f>
        <v>93.0541428571429</v>
      </c>
      <c r="V9" s="7" t="n">
        <f aca="false">P9/U9</f>
        <v>0.617812364230348</v>
      </c>
      <c r="W9" s="0" t="n">
        <v>0.2</v>
      </c>
      <c r="X9" s="0" t="n">
        <v>2.12</v>
      </c>
      <c r="Y9" s="0" t="n">
        <v>0.08</v>
      </c>
      <c r="Z9" s="8" t="n">
        <f aca="false">N9/AC9</f>
        <v>10.2530864197531</v>
      </c>
      <c r="AA9" s="0" t="n">
        <v>12.2863</v>
      </c>
      <c r="AB9" s="0" t="n">
        <v>1.93</v>
      </c>
      <c r="AC9" s="0" t="n">
        <v>1.62</v>
      </c>
      <c r="AD9" s="7" t="n">
        <f aca="false">AC9*100/56</f>
        <v>2.89285714285714</v>
      </c>
      <c r="AE9" s="7" t="n">
        <f aca="false">AB9*(100-16)/(56-16)</f>
        <v>4.053</v>
      </c>
      <c r="AF9" s="0" t="n">
        <f aca="false">AA9+AC9+AB9</f>
        <v>15.8363</v>
      </c>
      <c r="AG9" s="7" t="n">
        <f aca="false">AF9-AD9</f>
        <v>12.9434428571429</v>
      </c>
      <c r="AH9" s="7" t="n">
        <f aca="false">AG9-AE9</f>
        <v>8.89044285714286</v>
      </c>
      <c r="AI9" s="8" t="n">
        <f aca="false">AA9/(AC9+AB9)</f>
        <v>3.46092957746479</v>
      </c>
      <c r="AJ9" s="9" t="n">
        <f aca="false">AA9-(AC9*44/56  + AB9*44/40.3)</f>
        <v>8.90624682736618</v>
      </c>
      <c r="AK9" s="10" t="n">
        <f aca="false">AA9-(AC9*44/56 )</f>
        <v>11.0134428571429</v>
      </c>
    </row>
    <row r="10" customFormat="false" ht="14.25" hidden="false" customHeight="false" outlineLevel="0" collapsed="false">
      <c r="A10" s="0" t="s">
        <v>38</v>
      </c>
      <c r="B10" s="0" t="s">
        <v>62</v>
      </c>
      <c r="C10" s="0" t="s">
        <v>59</v>
      </c>
      <c r="D10" s="0" t="s">
        <v>63</v>
      </c>
      <c r="E10" s="0" t="s">
        <v>46</v>
      </c>
      <c r="F10" s="0" t="s">
        <v>49</v>
      </c>
      <c r="G10" s="0" t="s">
        <v>61</v>
      </c>
      <c r="H10" s="19" t="n">
        <v>2257411923.72595</v>
      </c>
      <c r="I10" s="14" t="n">
        <v>21.5872635145264</v>
      </c>
      <c r="J10" s="14" t="n">
        <f aca="false">100-K10-I10</f>
        <v>59.7397535454084</v>
      </c>
      <c r="K10" s="14" t="n">
        <v>18.6729829400652</v>
      </c>
      <c r="L10" s="4" t="n">
        <f aca="false">SUM(N10,P10:S10,AB10:AC10)</f>
        <v>74.26</v>
      </c>
      <c r="M10" s="4" t="n">
        <f aca="false">L10+AA10</f>
        <v>98.0652</v>
      </c>
      <c r="N10" s="0" t="n">
        <v>10.47</v>
      </c>
      <c r="O10" s="0" t="n">
        <v>0.02</v>
      </c>
      <c r="P10" s="0" t="n">
        <v>44.75</v>
      </c>
      <c r="Q10" s="0" t="n">
        <v>0.64</v>
      </c>
      <c r="R10" s="0" t="n">
        <v>4.06</v>
      </c>
      <c r="S10" s="0" t="n">
        <v>0.07</v>
      </c>
      <c r="T10" s="7" t="n">
        <f aca="false">AD10+AE10</f>
        <v>26.6135714285714</v>
      </c>
      <c r="U10" s="7" t="n">
        <f aca="false">100-T10</f>
        <v>73.3864285714286</v>
      </c>
      <c r="V10" s="7" t="n">
        <f aca="false">P10/U10</f>
        <v>0.609785771989761</v>
      </c>
      <c r="W10" s="0" t="n">
        <v>0.23</v>
      </c>
      <c r="X10" s="0" t="n">
        <v>1.72</v>
      </c>
      <c r="Y10" s="0" t="n">
        <v>0.11</v>
      </c>
      <c r="Z10" s="8" t="n">
        <f aca="false">N10/AC10</f>
        <v>0.981255857544517</v>
      </c>
      <c r="AA10" s="0" t="n">
        <v>23.8052</v>
      </c>
      <c r="AB10" s="0" t="n">
        <v>3.6</v>
      </c>
      <c r="AC10" s="0" t="n">
        <v>10.67</v>
      </c>
      <c r="AD10" s="7" t="n">
        <f aca="false">AC10*100/56</f>
        <v>19.0535714285714</v>
      </c>
      <c r="AE10" s="7" t="n">
        <f aca="false">AB10*(100-16)/(56-16)</f>
        <v>7.56</v>
      </c>
      <c r="AF10" s="0" t="n">
        <f aca="false">AA10+AC10+AB10</f>
        <v>38.0752</v>
      </c>
      <c r="AG10" s="7" t="n">
        <f aca="false">AF10-AD10</f>
        <v>19.0216285714286</v>
      </c>
      <c r="AH10" s="7" t="n">
        <f aca="false">AG10-AE10</f>
        <v>11.4616285714286</v>
      </c>
      <c r="AI10" s="8" t="n">
        <f aca="false">AA10/(AC10+AB10)</f>
        <v>1.66819901892081</v>
      </c>
      <c r="AJ10" s="9" t="n">
        <f aca="false">AA10-(AC10*44/56  + AB10*44/40.3)</f>
        <v>11.4911074796172</v>
      </c>
      <c r="AK10" s="10" t="n">
        <f aca="false">AA10-(AC10*44/56 )</f>
        <v>15.4216285714286</v>
      </c>
    </row>
    <row r="11" customFormat="false" ht="14.25" hidden="false" customHeight="false" outlineLevel="0" collapsed="false">
      <c r="A11" s="0" t="s">
        <v>38</v>
      </c>
      <c r="B11" s="0" t="s">
        <v>64</v>
      </c>
      <c r="C11" s="0" t="s">
        <v>65</v>
      </c>
      <c r="D11" s="0" t="s">
        <v>66</v>
      </c>
      <c r="E11" s="0" t="s">
        <v>67</v>
      </c>
      <c r="F11" s="0" t="s">
        <v>67</v>
      </c>
      <c r="G11" s="0" t="s">
        <v>61</v>
      </c>
      <c r="L11" s="4" t="n">
        <f aca="false">SUM(N11,P11:S11,AB11:AC11)</f>
        <v>56.46</v>
      </c>
      <c r="M11" s="4" t="n">
        <f aca="false">L11+AA11</f>
        <v>100.5044</v>
      </c>
      <c r="O11" s="0" t="n">
        <v>0.03</v>
      </c>
      <c r="P11" s="0" t="n">
        <v>0.09</v>
      </c>
      <c r="R11" s="0" t="n">
        <v>0.04</v>
      </c>
      <c r="T11" s="7" t="n">
        <f aca="false">AD11+AE11</f>
        <v>100.683571428571</v>
      </c>
      <c r="U11" s="7" t="n">
        <f aca="false">100-T11</f>
        <v>-0.683571428571426</v>
      </c>
      <c r="V11" s="7"/>
      <c r="W11" s="0" t="n">
        <v>0.03</v>
      </c>
      <c r="Z11" s="8" t="n">
        <f aca="false">N11/AC11</f>
        <v>0</v>
      </c>
      <c r="AA11" s="0" t="n">
        <v>44.0444</v>
      </c>
      <c r="AB11" s="0" t="n">
        <v>0.3</v>
      </c>
      <c r="AC11" s="0" t="n">
        <v>56.03</v>
      </c>
      <c r="AD11" s="7" t="n">
        <f aca="false">AC11*100/56</f>
        <v>100.053571428571</v>
      </c>
      <c r="AE11" s="7" t="n">
        <f aca="false">AB11*(100-16)/(56-16)</f>
        <v>0.63</v>
      </c>
      <c r="AF11" s="0" t="n">
        <f aca="false">AA11+AC11+AB11</f>
        <v>100.3744</v>
      </c>
      <c r="AG11" s="7" t="n">
        <f aca="false">AF11-AD11</f>
        <v>0.320828571428564</v>
      </c>
      <c r="AH11" s="7" t="n">
        <f aca="false">AG11-AE11</f>
        <v>-0.309171428571436</v>
      </c>
      <c r="AI11" s="8" t="n">
        <f aca="false">AA11/(AC11+AB11)</f>
        <v>0.781899520681697</v>
      </c>
      <c r="AJ11" s="9" t="n">
        <f aca="false">AA11-(AC11*44/56  + AB11*44/40.3)</f>
        <v>-0.306714852889044</v>
      </c>
      <c r="AK11" s="10" t="n">
        <f aca="false">AA11-(AC11*44/56 )</f>
        <v>0.0208285714285736</v>
      </c>
    </row>
    <row r="12" customFormat="false" ht="14.25" hidden="false" customHeight="false" outlineLevel="0" collapsed="false">
      <c r="A12" s="0" t="s">
        <v>38</v>
      </c>
      <c r="B12" s="0" t="s">
        <v>68</v>
      </c>
      <c r="C12" s="0" t="s">
        <v>65</v>
      </c>
      <c r="D12" s="0" t="s">
        <v>69</v>
      </c>
      <c r="E12" s="0" t="s">
        <v>42</v>
      </c>
      <c r="F12" s="0" t="s">
        <v>42</v>
      </c>
      <c r="G12" s="0" t="s">
        <v>61</v>
      </c>
      <c r="L12" s="4" t="n">
        <f aca="false">SUM(N12,P12:S12,AB12:AC12)</f>
        <v>56.34</v>
      </c>
      <c r="M12" s="4" t="n">
        <f aca="false">L12+AA12</f>
        <v>100.3944</v>
      </c>
      <c r="N12" s="0" t="n">
        <v>0.01</v>
      </c>
      <c r="O12" s="0" t="n">
        <v>0.03</v>
      </c>
      <c r="P12" s="0" t="n">
        <v>0.06</v>
      </c>
      <c r="R12" s="0" t="n">
        <v>0.03</v>
      </c>
      <c r="T12" s="7" t="n">
        <f aca="false">AD12+AE12</f>
        <v>100.494571428571</v>
      </c>
      <c r="U12" s="7" t="n">
        <f aca="false">100-T12</f>
        <v>-0.494571428571433</v>
      </c>
      <c r="V12" s="7"/>
      <c r="W12" s="0" t="n">
        <v>0.02</v>
      </c>
      <c r="Z12" s="8" t="n">
        <f aca="false">N12/AC12</f>
        <v>0.000178475816526861</v>
      </c>
      <c r="AA12" s="0" t="n">
        <v>44.0544</v>
      </c>
      <c r="AB12" s="0" t="n">
        <v>0.21</v>
      </c>
      <c r="AC12" s="0" t="n">
        <v>56.03</v>
      </c>
      <c r="AD12" s="7" t="n">
        <f aca="false">AC12*100/56</f>
        <v>100.053571428571</v>
      </c>
      <c r="AE12" s="7" t="n">
        <f aca="false">AB12*(100-16)/(56-16)</f>
        <v>0.441</v>
      </c>
      <c r="AF12" s="0" t="n">
        <f aca="false">AA12+AC12+AB12</f>
        <v>100.2944</v>
      </c>
      <c r="AG12" s="7" t="n">
        <f aca="false">AF12-AD12</f>
        <v>0.240828571428565</v>
      </c>
      <c r="AH12" s="7" t="n">
        <f aca="false">AG12-AE12</f>
        <v>-0.200171428571435</v>
      </c>
      <c r="AI12" s="8" t="n">
        <f aca="false">AA12/(AC12+AB12)</f>
        <v>0.783328591749644</v>
      </c>
      <c r="AJ12" s="9" t="n">
        <f aca="false">AA12-(AC12*44/56  + AB12*44/40.3)</f>
        <v>-0.198451825593764</v>
      </c>
      <c r="AK12" s="10" t="n">
        <f aca="false">AA12-(AC12*44/56 )</f>
        <v>0.0308285714285717</v>
      </c>
    </row>
    <row r="13" customFormat="false" ht="14.25" hidden="false" customHeight="false" outlineLevel="0" collapsed="false">
      <c r="A13" s="0" t="s">
        <v>38</v>
      </c>
      <c r="B13" s="0" t="s">
        <v>70</v>
      </c>
      <c r="C13" s="0" t="s">
        <v>65</v>
      </c>
      <c r="D13" s="0" t="s">
        <v>71</v>
      </c>
      <c r="E13" s="0" t="s">
        <v>67</v>
      </c>
      <c r="F13" s="0" t="s">
        <v>67</v>
      </c>
      <c r="G13" s="0" t="s">
        <v>61</v>
      </c>
      <c r="L13" s="4" t="n">
        <f aca="false">SUM(N13,P13:S13,AB13:AC13)</f>
        <v>56.16</v>
      </c>
      <c r="M13" s="4" t="n">
        <f aca="false">L13+AA13</f>
        <v>100.3967</v>
      </c>
      <c r="O13" s="0" t="n">
        <v>0.04</v>
      </c>
      <c r="P13" s="0" t="n">
        <v>0.11</v>
      </c>
      <c r="R13" s="0" t="n">
        <v>0.04</v>
      </c>
      <c r="T13" s="7" t="n">
        <f aca="false">AD13+AE13</f>
        <v>100.115285714286</v>
      </c>
      <c r="U13" s="7" t="n">
        <f aca="false">100-T13</f>
        <v>-0.115285714285704</v>
      </c>
      <c r="V13" s="7"/>
      <c r="W13" s="0" t="n">
        <v>0.04</v>
      </c>
      <c r="Z13" s="8" t="n">
        <f aca="false">N13/AC13</f>
        <v>0</v>
      </c>
      <c r="AA13" s="0" t="n">
        <v>44.2367</v>
      </c>
      <c r="AB13" s="0" t="n">
        <v>0.31</v>
      </c>
      <c r="AC13" s="0" t="n">
        <v>55.7</v>
      </c>
      <c r="AD13" s="7" t="n">
        <f aca="false">AC13*100/56</f>
        <v>99.4642857142857</v>
      </c>
      <c r="AE13" s="7" t="n">
        <f aca="false">AB13*(100-16)/(56-16)</f>
        <v>0.651</v>
      </c>
      <c r="AF13" s="0" t="n">
        <f aca="false">AA13+AC13+AB13</f>
        <v>100.2467</v>
      </c>
      <c r="AG13" s="7" t="n">
        <f aca="false">AF13-AD13</f>
        <v>0.782414285714296</v>
      </c>
      <c r="AH13" s="7" t="n">
        <f aca="false">AG13-AE13</f>
        <v>0.131414285714296</v>
      </c>
      <c r="AI13" s="8" t="n">
        <f aca="false">AA13/(AC13+AB13)</f>
        <v>0.789800035707909</v>
      </c>
      <c r="AJ13" s="9" t="n">
        <f aca="false">AA13-(AC13*44/56  + AB13*44/40.3)</f>
        <v>0.133952747252742</v>
      </c>
      <c r="AK13" s="10" t="n">
        <f aca="false">AA13-(AC13*44/56 )</f>
        <v>0.472414285714279</v>
      </c>
    </row>
    <row r="14" customFormat="false" ht="14.25" hidden="false" customHeight="false" outlineLevel="0" collapsed="false">
      <c r="A14" s="0" t="s">
        <v>38</v>
      </c>
      <c r="B14" s="0" t="s">
        <v>72</v>
      </c>
      <c r="C14" s="0" t="s">
        <v>65</v>
      </c>
      <c r="D14" s="0" t="s">
        <v>73</v>
      </c>
      <c r="E14" s="0" t="s">
        <v>46</v>
      </c>
      <c r="F14" s="0" t="s">
        <v>46</v>
      </c>
      <c r="G14" s="0" t="s">
        <v>61</v>
      </c>
      <c r="H14" s="20" t="n">
        <v>2742614885.71238</v>
      </c>
      <c r="I14" s="14" t="n">
        <v>24.5764877418191</v>
      </c>
      <c r="J14" s="14" t="n">
        <f aca="false">100-K14-I14</f>
        <v>56.6687209704328</v>
      </c>
      <c r="K14" s="14" t="n">
        <v>18.7547912877481</v>
      </c>
      <c r="L14" s="4" t="n">
        <f aca="false">SUM(N14,P14:S14,AB14:AC14)</f>
        <v>76.88</v>
      </c>
      <c r="M14" s="4" t="n">
        <f aca="false">L14+AA14</f>
        <v>97.1839</v>
      </c>
      <c r="N14" s="0" t="n">
        <v>12.77</v>
      </c>
      <c r="O14" s="0" t="n">
        <v>0.02</v>
      </c>
      <c r="P14" s="0" t="n">
        <v>54.29</v>
      </c>
      <c r="Q14" s="0" t="n">
        <v>0.77</v>
      </c>
      <c r="R14" s="0" t="n">
        <v>4.76</v>
      </c>
      <c r="S14" s="0" t="n">
        <v>0.09</v>
      </c>
      <c r="T14" s="7" t="n">
        <f aca="false">AD14+AE14</f>
        <v>8.13485714285714</v>
      </c>
      <c r="U14" s="7" t="n">
        <f aca="false">100-T14</f>
        <v>91.8651428571429</v>
      </c>
      <c r="V14" s="7" t="n">
        <f aca="false">P14/U14</f>
        <v>0.590974969520539</v>
      </c>
      <c r="W14" s="0" t="n">
        <v>0.25</v>
      </c>
      <c r="X14" s="0" t="n">
        <v>1.84</v>
      </c>
      <c r="Y14" s="0" t="n">
        <v>0.11</v>
      </c>
      <c r="Z14" s="8" t="n">
        <f aca="false">N14/AC14</f>
        <v>5.85779816513761</v>
      </c>
      <c r="AA14" s="0" t="n">
        <v>20.3039</v>
      </c>
      <c r="AB14" s="0" t="n">
        <v>2.02</v>
      </c>
      <c r="AC14" s="0" t="n">
        <v>2.18</v>
      </c>
      <c r="AD14" s="7" t="n">
        <f aca="false">AC14*100/56</f>
        <v>3.89285714285714</v>
      </c>
      <c r="AE14" s="7" t="n">
        <f aca="false">AB14*(100-16)/(56-16)</f>
        <v>4.242</v>
      </c>
      <c r="AF14" s="0" t="n">
        <f aca="false">AA14+AC14+AB14</f>
        <v>24.5039</v>
      </c>
      <c r="AG14" s="7" t="n">
        <f aca="false">AF14-AD14</f>
        <v>20.6110428571429</v>
      </c>
      <c r="AH14" s="7" t="n">
        <f aca="false">AG14-AE14</f>
        <v>16.3690428571429</v>
      </c>
      <c r="AI14" s="8" t="n">
        <f aca="false">AA14/(AC14+AB14)</f>
        <v>4.8342619047619</v>
      </c>
      <c r="AJ14" s="9" t="n">
        <f aca="false">AA14-(AC14*44/56  + AB14*44/40.3)</f>
        <v>16.3855838000709</v>
      </c>
      <c r="AK14" s="10" t="n">
        <f aca="false">AA14-(AC14*44/56 )</f>
        <v>18.5910428571429</v>
      </c>
    </row>
    <row r="15" customFormat="false" ht="14.25" hidden="false" customHeight="false" outlineLevel="0" collapsed="false">
      <c r="A15" s="0" t="s">
        <v>38</v>
      </c>
      <c r="B15" s="0" t="s">
        <v>74</v>
      </c>
      <c r="D15" s="0" t="s">
        <v>75</v>
      </c>
      <c r="E15" s="0" t="s">
        <v>42</v>
      </c>
      <c r="F15" s="0" t="s">
        <v>76</v>
      </c>
      <c r="G15" s="0" t="s">
        <v>61</v>
      </c>
      <c r="L15" s="4" t="n">
        <f aca="false">SUM(N15,P15:S15,AB15:AC15)</f>
        <v>56.65</v>
      </c>
      <c r="M15" s="4" t="n">
        <f aca="false">L15+AA15</f>
        <v>100.3969</v>
      </c>
      <c r="O15" s="0" t="n">
        <v>0.04</v>
      </c>
      <c r="P15" s="0" t="n">
        <v>0.11</v>
      </c>
      <c r="R15" s="0" t="n">
        <v>0.13</v>
      </c>
      <c r="T15" s="7" t="n">
        <f aca="false">AD15+AE15</f>
        <v>100.798142857143</v>
      </c>
      <c r="U15" s="7" t="n">
        <f aca="false">100-T15</f>
        <v>-0.798142857142864</v>
      </c>
      <c r="V15" s="7"/>
      <c r="W15" s="0" t="n">
        <v>0.02</v>
      </c>
      <c r="Z15" s="0" t="n">
        <f aca="false">N15/AC15</f>
        <v>0</v>
      </c>
      <c r="AA15" s="0" t="n">
        <v>43.7469</v>
      </c>
      <c r="AB15" s="0" t="n">
        <v>0.21</v>
      </c>
      <c r="AC15" s="0" t="n">
        <v>56.2</v>
      </c>
      <c r="AD15" s="7" t="n">
        <f aca="false">AC15*100/56</f>
        <v>100.357142857143</v>
      </c>
      <c r="AE15" s="7" t="n">
        <f aca="false">AB15*(100-16)/(56-16)</f>
        <v>0.441</v>
      </c>
      <c r="AF15" s="0" t="n">
        <f aca="false">AA15+AC15+AB15</f>
        <v>100.1569</v>
      </c>
      <c r="AG15" s="7" t="n">
        <f aca="false">AF15-AD15</f>
        <v>-0.200242857142868</v>
      </c>
      <c r="AH15" s="7" t="n">
        <f aca="false">AG15-AE15</f>
        <v>-0.641242857142868</v>
      </c>
      <c r="AI15" s="0" t="n">
        <f aca="false">AA15/(AC15+AB15)</f>
        <v>0.775516752348874</v>
      </c>
      <c r="AJ15" s="9" t="n">
        <f aca="false">AA15-(AC15*44/56  + AB15*44/40.3)</f>
        <v>-0.639523254165198</v>
      </c>
      <c r="AK15" s="10" t="n">
        <f aca="false">AA15-(AC15*44/56 )</f>
        <v>-0.410242857142862</v>
      </c>
    </row>
    <row r="16" customFormat="false" ht="14.25" hidden="false" customHeight="false" outlineLevel="0" collapsed="false">
      <c r="A16" s="0" t="s">
        <v>38</v>
      </c>
      <c r="B16" s="0" t="s">
        <v>77</v>
      </c>
      <c r="D16" s="0" t="s">
        <v>78</v>
      </c>
      <c r="E16" s="0" t="s">
        <v>67</v>
      </c>
      <c r="F16" s="0" t="s">
        <v>79</v>
      </c>
      <c r="G16" s="0" t="s">
        <v>61</v>
      </c>
      <c r="L16" s="4" t="n">
        <f aca="false">SUM(N16,P16:S16,AB16:AC16)</f>
        <v>56.71</v>
      </c>
      <c r="M16" s="4" t="n">
        <f aca="false">L16+AA16</f>
        <v>100.751</v>
      </c>
      <c r="O16" s="0" t="n">
        <v>0.04</v>
      </c>
      <c r="P16" s="0" t="n">
        <v>0.12</v>
      </c>
      <c r="R16" s="0" t="n">
        <v>0.03</v>
      </c>
      <c r="T16" s="7" t="n">
        <f aca="false">AD16+AE16</f>
        <v>101.11</v>
      </c>
      <c r="U16" s="7" t="n">
        <f aca="false">100-T16</f>
        <v>-1.11</v>
      </c>
      <c r="V16" s="7"/>
      <c r="W16" s="0" t="n">
        <v>0.01</v>
      </c>
      <c r="Z16" s="8" t="n">
        <f aca="false">N16/AC16</f>
        <v>0</v>
      </c>
      <c r="AA16" s="0" t="n">
        <v>44.041</v>
      </c>
      <c r="AB16" s="0" t="n">
        <v>0.35</v>
      </c>
      <c r="AC16" s="0" t="n">
        <v>56.21</v>
      </c>
      <c r="AD16" s="7" t="n">
        <f aca="false">AC16*100/56</f>
        <v>100.375</v>
      </c>
      <c r="AE16" s="7" t="n">
        <f aca="false">AB16*(100-16)/(56-16)</f>
        <v>0.735</v>
      </c>
      <c r="AF16" s="0" t="n">
        <f aca="false">AA16+AC16+AB16</f>
        <v>100.601</v>
      </c>
      <c r="AG16" s="7" t="n">
        <f aca="false">AF16-AD16</f>
        <v>0.225999999999999</v>
      </c>
      <c r="AH16" s="7" t="n">
        <f aca="false">AG16-AE16</f>
        <v>-0.509000000000001</v>
      </c>
      <c r="AI16" s="8" t="n">
        <f aca="false">AA16/(AC16+AB16)</f>
        <v>0.778659830268741</v>
      </c>
      <c r="AJ16" s="9" t="n">
        <f aca="false">AA16-(AC16*44/56  + AB16*44/40.3)</f>
        <v>-0.506133995037231</v>
      </c>
      <c r="AK16" s="10" t="n">
        <f aca="false">AA16-(AC16*44/56 )</f>
        <v>-0.124000000000009</v>
      </c>
    </row>
    <row r="17" customFormat="false" ht="14.25" hidden="false" customHeight="false" outlineLevel="0" collapsed="false">
      <c r="A17" s="0" t="s">
        <v>38</v>
      </c>
      <c r="B17" s="0" t="s">
        <v>80</v>
      </c>
      <c r="D17" s="0" t="s">
        <v>81</v>
      </c>
      <c r="E17" s="0" t="s">
        <v>42</v>
      </c>
      <c r="F17" s="0" t="s">
        <v>42</v>
      </c>
      <c r="G17" s="0" t="s">
        <v>82</v>
      </c>
      <c r="L17" s="4" t="n">
        <f aca="false">SUM(N17,P17:S17,AB17:AC17)</f>
        <v>57.02</v>
      </c>
      <c r="M17" s="4" t="n">
        <f aca="false">L17+AA17</f>
        <v>100.937</v>
      </c>
      <c r="O17" s="0" t="n">
        <v>0.03</v>
      </c>
      <c r="P17" s="0" t="n">
        <v>0.57</v>
      </c>
      <c r="R17" s="0" t="n">
        <v>0.04</v>
      </c>
      <c r="T17" s="7" t="n">
        <f aca="false">AD17+AE17</f>
        <v>100.879857142857</v>
      </c>
      <c r="U17" s="7" t="n">
        <f aca="false">100-T17</f>
        <v>-0.879857142857134</v>
      </c>
      <c r="V17" s="7"/>
      <c r="W17" s="0" t="n">
        <v>0.05</v>
      </c>
      <c r="Y17" s="0" t="n">
        <v>0.03</v>
      </c>
      <c r="Z17" s="8" t="n">
        <f aca="false">N17/AC17</f>
        <v>0</v>
      </c>
      <c r="AA17" s="0" t="n">
        <v>43.917</v>
      </c>
      <c r="AB17" s="0" t="n">
        <v>0.47</v>
      </c>
      <c r="AC17" s="0" t="n">
        <v>55.94</v>
      </c>
      <c r="AD17" s="7" t="n">
        <f aca="false">AC17*100/56</f>
        <v>99.8928571428571</v>
      </c>
      <c r="AE17" s="7" t="n">
        <f aca="false">AB17*(100-16)/(56-16)</f>
        <v>0.987</v>
      </c>
      <c r="AF17" s="0" t="n">
        <f aca="false">AA17+AC17+AB17</f>
        <v>100.327</v>
      </c>
      <c r="AG17" s="7" t="n">
        <f aca="false">AF17-AD17</f>
        <v>0.434142857142859</v>
      </c>
      <c r="AH17" s="7" t="n">
        <f aca="false">AG17-AE17</f>
        <v>-0.552857142857141</v>
      </c>
      <c r="AI17" s="8" t="n">
        <f aca="false">AA17/(AC17+AB17)</f>
        <v>0.778532175146251</v>
      </c>
      <c r="AJ17" s="9" t="n">
        <f aca="false">AA17-(AC17*44/56  + AB17*44/40.3)</f>
        <v>-0.549008507621402</v>
      </c>
      <c r="AK17" s="10" t="n">
        <f aca="false">AA17-(AC17*44/56 )</f>
        <v>-0.0358571428571324</v>
      </c>
    </row>
    <row r="18" customFormat="false" ht="14.25" hidden="false" customHeight="false" outlineLevel="0" collapsed="false">
      <c r="A18" s="0" t="s">
        <v>38</v>
      </c>
      <c r="B18" s="0" t="s">
        <v>83</v>
      </c>
      <c r="D18" s="0" t="s">
        <v>84</v>
      </c>
      <c r="E18" s="0" t="s">
        <v>42</v>
      </c>
      <c r="F18" s="0" t="s">
        <v>42</v>
      </c>
      <c r="G18" s="0" t="s">
        <v>82</v>
      </c>
      <c r="L18" s="4" t="n">
        <f aca="false">SUM(N18,P18:S18,AB18:AC18)</f>
        <v>56.46</v>
      </c>
      <c r="M18" s="4" t="n">
        <f aca="false">L18+AA18</f>
        <v>100.3544</v>
      </c>
      <c r="N18" s="0" t="n">
        <v>0.05</v>
      </c>
      <c r="O18" s="0" t="n">
        <v>0.04</v>
      </c>
      <c r="P18" s="0" t="n">
        <v>0.55</v>
      </c>
      <c r="R18" s="0" t="n">
        <v>0.1</v>
      </c>
      <c r="T18" s="7" t="n">
        <f aca="false">AD18+AE18</f>
        <v>99.7505714285714</v>
      </c>
      <c r="U18" s="7" t="n">
        <f aca="false">100-T18</f>
        <v>0.249428571428567</v>
      </c>
      <c r="V18" s="7" t="n">
        <f aca="false">P18/U18</f>
        <v>2.20504009163807</v>
      </c>
      <c r="W18" s="0" t="n">
        <v>0.04</v>
      </c>
      <c r="X18" s="0" t="n">
        <v>0.02</v>
      </c>
      <c r="Y18" s="0" t="n">
        <v>0.04</v>
      </c>
      <c r="Z18" s="8" t="n">
        <f aca="false">N18/AC18</f>
        <v>0.000905961224859576</v>
      </c>
      <c r="AA18" s="0" t="n">
        <v>43.8944</v>
      </c>
      <c r="AB18" s="0" t="n">
        <v>0.57</v>
      </c>
      <c r="AC18" s="0" t="n">
        <v>55.19</v>
      </c>
      <c r="AD18" s="7" t="n">
        <f aca="false">AC18*100/56</f>
        <v>98.5535714285714</v>
      </c>
      <c r="AE18" s="7" t="n">
        <f aca="false">AB18*(100-16)/(56-16)</f>
        <v>1.197</v>
      </c>
      <c r="AF18" s="0" t="n">
        <f aca="false">AA18+AC18+AB18</f>
        <v>99.6544</v>
      </c>
      <c r="AG18" s="7" t="n">
        <f aca="false">AF18-AD18</f>
        <v>1.10082857142855</v>
      </c>
      <c r="AH18" s="7" t="n">
        <f aca="false">AG18-AE18</f>
        <v>-0.0961714285714492</v>
      </c>
      <c r="AI18" s="8" t="n">
        <f aca="false">AA18/(AC18+AB18)</f>
        <v>0.787202295552367</v>
      </c>
      <c r="AJ18" s="9" t="n">
        <f aca="false">AA18-(AC18*44/56  + AB18*44/40.3)</f>
        <v>-0.0915039347748987</v>
      </c>
      <c r="AK18" s="10" t="n">
        <f aca="false">AA18-(AC18*44/56 )</f>
        <v>0.530828571428572</v>
      </c>
    </row>
    <row r="19" customFormat="false" ht="14.25" hidden="false" customHeight="false" outlineLevel="0" collapsed="false">
      <c r="A19" s="0" t="s">
        <v>38</v>
      </c>
      <c r="B19" s="0" t="s">
        <v>85</v>
      </c>
      <c r="D19" s="0" t="s">
        <v>86</v>
      </c>
      <c r="E19" s="0" t="s">
        <v>42</v>
      </c>
      <c r="F19" s="0" t="s">
        <v>42</v>
      </c>
      <c r="G19" s="0" t="s">
        <v>61</v>
      </c>
      <c r="L19" s="4" t="n">
        <f aca="false">SUM(N19,P19:S19,AB19:AC19)</f>
        <v>55.1</v>
      </c>
      <c r="M19" s="4" t="n">
        <f aca="false">L19+AA19</f>
        <v>99.1444</v>
      </c>
      <c r="N19" s="0" t="n">
        <v>0.01</v>
      </c>
      <c r="O19" s="0" t="n">
        <v>0.03</v>
      </c>
      <c r="P19" s="0" t="n">
        <v>0.15</v>
      </c>
      <c r="R19" s="0" t="n">
        <v>0.03</v>
      </c>
      <c r="T19" s="7" t="n">
        <f aca="false">AD19+AE19</f>
        <v>98.1321428571429</v>
      </c>
      <c r="U19" s="7" t="n">
        <f aca="false">100-T19</f>
        <v>1.86785714285713</v>
      </c>
      <c r="V19" s="7" t="n">
        <f aca="false">P19/U19</f>
        <v>0.0803059273422566</v>
      </c>
      <c r="W19" s="0" t="n">
        <v>0.02</v>
      </c>
      <c r="Z19" s="8" t="n">
        <f aca="false">N19/AC19</f>
        <v>0.000182949140139041</v>
      </c>
      <c r="AA19" s="0" t="n">
        <v>44.0444</v>
      </c>
      <c r="AB19" s="0" t="n">
        <v>0.25</v>
      </c>
      <c r="AC19" s="0" t="n">
        <v>54.66</v>
      </c>
      <c r="AD19" s="7" t="n">
        <f aca="false">AC19*100/56</f>
        <v>97.6071428571429</v>
      </c>
      <c r="AE19" s="7" t="n">
        <f aca="false">AB19*(100-16)/(56-16)</f>
        <v>0.525</v>
      </c>
      <c r="AF19" s="0" t="n">
        <f aca="false">AA19+AC19+AB19</f>
        <v>98.9544</v>
      </c>
      <c r="AG19" s="7" t="n">
        <f aca="false">AF19-AD19</f>
        <v>1.34725714285713</v>
      </c>
      <c r="AH19" s="7" t="n">
        <f aca="false">AG19-AE19</f>
        <v>0.822257142857131</v>
      </c>
      <c r="AI19" s="8" t="n">
        <f aca="false">AA19/(AC19+AB19)</f>
        <v>0.802119832453105</v>
      </c>
      <c r="AJ19" s="9" t="n">
        <f aca="false">AA19-(AC19*44/56  + AB19*44/40.3)</f>
        <v>0.824304289259132</v>
      </c>
      <c r="AK19" s="10" t="n">
        <f aca="false">AA19-(AC19*44/56 )</f>
        <v>1.09725714285715</v>
      </c>
    </row>
    <row r="20" customFormat="false" ht="14.25" hidden="false" customHeight="false" outlineLevel="0" collapsed="false">
      <c r="A20" s="21" t="s">
        <v>38</v>
      </c>
      <c r="B20" s="21" t="s">
        <v>87</v>
      </c>
      <c r="C20" s="21"/>
      <c r="D20" s="21" t="s">
        <v>88</v>
      </c>
      <c r="E20" s="0" t="s">
        <v>42</v>
      </c>
      <c r="F20" s="21" t="s">
        <v>89</v>
      </c>
      <c r="G20" s="0" t="s">
        <v>61</v>
      </c>
      <c r="L20" s="4" t="n">
        <f aca="false">SUM(N20,P20:S20,AB20:AC20)</f>
        <v>95.58</v>
      </c>
      <c r="M20" s="4" t="n">
        <f aca="false">L20+AA20</f>
        <v>97.00957</v>
      </c>
      <c r="N20" s="21" t="n">
        <v>6.08</v>
      </c>
      <c r="O20" s="21" t="n">
        <v>0.04</v>
      </c>
      <c r="P20" s="21" t="n">
        <v>87.03</v>
      </c>
      <c r="Q20" s="21" t="n">
        <v>0.6</v>
      </c>
      <c r="R20" s="21" t="n">
        <v>1.17</v>
      </c>
      <c r="S20" s="21" t="n">
        <v>0.01</v>
      </c>
      <c r="T20" s="7" t="n">
        <f aca="false">AD20+AE20</f>
        <v>1.43328571428571</v>
      </c>
      <c r="U20" s="7"/>
      <c r="V20" s="7"/>
      <c r="W20" s="21" t="n">
        <v>0.79</v>
      </c>
      <c r="X20" s="21" t="n">
        <v>2.22</v>
      </c>
      <c r="Y20" s="21" t="n">
        <v>0.05</v>
      </c>
      <c r="Z20" s="0" t="n">
        <f aca="false">N20/AC20</f>
        <v>121.6</v>
      </c>
      <c r="AA20" s="21" t="n">
        <v>1.42957</v>
      </c>
      <c r="AB20" s="21" t="n">
        <v>0.64</v>
      </c>
      <c r="AC20" s="21" t="n">
        <v>0.05</v>
      </c>
      <c r="AD20" s="7" t="n">
        <f aca="false">AC20*100/56</f>
        <v>0.0892857142857143</v>
      </c>
      <c r="AE20" s="7" t="n">
        <f aca="false">AB20*(100-16)/(56-16)</f>
        <v>1.344</v>
      </c>
      <c r="AF20" s="0" t="n">
        <f aca="false">AA20+AC20+AB20</f>
        <v>2.11957</v>
      </c>
      <c r="AG20" s="7" t="n">
        <f aca="false">AF20-AD20</f>
        <v>2.03028428571429</v>
      </c>
      <c r="AH20" s="7" t="n">
        <f aca="false">AG20-AE20</f>
        <v>0.686284285714286</v>
      </c>
      <c r="AI20" s="0" t="n">
        <f aca="false">AA20/(AC20+AB20)</f>
        <v>2.07184057971014</v>
      </c>
      <c r="AJ20" s="9" t="n">
        <f aca="false">AA20-(AC20*44/56  + AB20*44/40.3)</f>
        <v>0.691524980503368</v>
      </c>
      <c r="AK20" s="10" t="n">
        <f aca="false">AA20-(AC20*44/56 )</f>
        <v>1.39028428571429</v>
      </c>
    </row>
    <row r="21" customFormat="false" ht="14.25" hidden="false" customHeight="false" outlineLevel="0" collapsed="false">
      <c r="A21" s="0" t="s">
        <v>38</v>
      </c>
      <c r="B21" s="0" t="s">
        <v>90</v>
      </c>
      <c r="D21" s="0" t="s">
        <v>91</v>
      </c>
      <c r="E21" s="0" t="s">
        <v>67</v>
      </c>
      <c r="F21" s="0" t="s">
        <v>67</v>
      </c>
      <c r="G21" s="0" t="s">
        <v>61</v>
      </c>
      <c r="L21" s="4" t="n">
        <f aca="false">SUM(N21,P21:S21,AB21:AC21)</f>
        <v>56.45</v>
      </c>
      <c r="M21" s="4" t="n">
        <f aca="false">L21+AA21</f>
        <v>100.4568</v>
      </c>
      <c r="N21" s="0" t="n">
        <v>0.23</v>
      </c>
      <c r="O21" s="0" t="n">
        <v>0.03</v>
      </c>
      <c r="P21" s="0" t="n">
        <v>0.71</v>
      </c>
      <c r="R21" s="0" t="n">
        <v>0.12</v>
      </c>
      <c r="T21" s="7" t="n">
        <f aca="false">AD21+AE21</f>
        <v>99.3758571428571</v>
      </c>
      <c r="U21" s="7" t="n">
        <f aca="false">100-T21</f>
        <v>0.624142857142857</v>
      </c>
      <c r="V21" s="7" t="n">
        <f aca="false">P21/U21</f>
        <v>1.13756008239872</v>
      </c>
      <c r="W21" s="0" t="n">
        <v>0.02</v>
      </c>
      <c r="X21" s="0" t="n">
        <v>0.03</v>
      </c>
      <c r="Y21" s="0" t="n">
        <v>0.01</v>
      </c>
      <c r="Z21" s="8" t="n">
        <f aca="false">N21/AC21</f>
        <v>0.00426636987571879</v>
      </c>
      <c r="AA21" s="0" t="n">
        <v>44.0068</v>
      </c>
      <c r="AB21" s="0" t="n">
        <v>1.48</v>
      </c>
      <c r="AC21" s="0" t="n">
        <v>53.91</v>
      </c>
      <c r="AD21" s="7" t="n">
        <f aca="false">AC21*100/56</f>
        <v>96.2678571428571</v>
      </c>
      <c r="AE21" s="7" t="n">
        <f aca="false">AB21*(100-16)/(56-16)</f>
        <v>3.108</v>
      </c>
      <c r="AF21" s="0" t="n">
        <f aca="false">AA21+AC21+AB21</f>
        <v>99.3968</v>
      </c>
      <c r="AG21" s="7" t="n">
        <f aca="false">AF21-AD21</f>
        <v>3.12894285714286</v>
      </c>
      <c r="AH21" s="7" t="n">
        <f aca="false">AG21-AE21</f>
        <v>0.0209428571428605</v>
      </c>
      <c r="AI21" s="8" t="n">
        <f aca="false">AA21/(AC21+AB21)</f>
        <v>0.79448998014082</v>
      </c>
      <c r="AJ21" s="9" t="n">
        <f aca="false">AA21-(AC21*44/56  + AB21*44/40.3)</f>
        <v>0.0330619638426057</v>
      </c>
      <c r="AK21" s="10" t="n">
        <f aca="false">AA21-(AC21*44/56 )</f>
        <v>1.64894285714286</v>
      </c>
    </row>
    <row r="22" customFormat="false" ht="14.25" hidden="false" customHeight="false" outlineLevel="0" collapsed="false">
      <c r="A22" s="0" t="s">
        <v>38</v>
      </c>
      <c r="B22" s="0" t="s">
        <v>92</v>
      </c>
      <c r="D22" s="0" t="s">
        <v>93</v>
      </c>
      <c r="E22" s="0" t="s">
        <v>46</v>
      </c>
      <c r="F22" s="0" t="s">
        <v>46</v>
      </c>
      <c r="G22" s="0" t="s">
        <v>94</v>
      </c>
      <c r="H22" s="13" t="n">
        <v>105110895.196278</v>
      </c>
      <c r="I22" s="13"/>
      <c r="J22" s="14"/>
      <c r="K22" s="13"/>
      <c r="L22" s="4" t="n">
        <f aca="false">SUM(N22,P22:S22,AB22:AC22)</f>
        <v>67.39</v>
      </c>
      <c r="M22" s="4" t="n">
        <f aca="false">L22+AA22</f>
        <v>98.8231</v>
      </c>
      <c r="N22" s="0" t="n">
        <v>3.82</v>
      </c>
      <c r="O22" s="0" t="n">
        <v>0.02</v>
      </c>
      <c r="P22" s="0" t="n">
        <v>24.82</v>
      </c>
      <c r="Q22" s="0" t="n">
        <v>0.22</v>
      </c>
      <c r="R22" s="0" t="n">
        <v>1.53</v>
      </c>
      <c r="S22" s="0" t="n">
        <v>0.02</v>
      </c>
      <c r="T22" s="7" t="n">
        <f aca="false">AD22+AE22</f>
        <v>66.6988571428571</v>
      </c>
      <c r="U22" s="7" t="n">
        <f aca="false">100-T22</f>
        <v>33.3011428571429</v>
      </c>
      <c r="V22" s="7" t="n">
        <f aca="false">P22/U22</f>
        <v>0.745319765945399</v>
      </c>
      <c r="W22" s="0" t="n">
        <v>0.31</v>
      </c>
      <c r="X22" s="0" t="n">
        <v>0.89</v>
      </c>
      <c r="Y22" s="0" t="n">
        <v>0.11</v>
      </c>
      <c r="Z22" s="8" t="n">
        <f aca="false">N22/AC22</f>
        <v>0.109549756237453</v>
      </c>
      <c r="AA22" s="0" t="n">
        <v>31.4331</v>
      </c>
      <c r="AB22" s="0" t="n">
        <v>2.11</v>
      </c>
      <c r="AC22" s="0" t="n">
        <v>34.87</v>
      </c>
      <c r="AD22" s="7" t="n">
        <f aca="false">AC22*100/56</f>
        <v>62.2678571428571</v>
      </c>
      <c r="AE22" s="7" t="n">
        <f aca="false">AB22*(100-16)/(56-16)</f>
        <v>4.431</v>
      </c>
      <c r="AF22" s="0" t="n">
        <f aca="false">AA22+AC22+AB22</f>
        <v>68.4131</v>
      </c>
      <c r="AG22" s="7" t="n">
        <f aca="false">AF22-AD22</f>
        <v>6.14524285714287</v>
      </c>
      <c r="AH22" s="7" t="n">
        <f aca="false">AG22-AE22</f>
        <v>1.71424285714287</v>
      </c>
      <c r="AI22" s="8" t="n">
        <f aca="false">AA22/(AC22+AB22)</f>
        <v>0.850002704164413</v>
      </c>
      <c r="AJ22" s="9" t="n">
        <f aca="false">AA22-(AC22*44/56  + AB22*44/40.3)</f>
        <v>1.73152077277561</v>
      </c>
      <c r="AK22" s="10" t="n">
        <f aca="false">AA22-(AC22*44/56 )</f>
        <v>4.03524285714286</v>
      </c>
    </row>
    <row r="23" customFormat="false" ht="14.25" hidden="false" customHeight="false" outlineLevel="0" collapsed="false">
      <c r="A23" s="0" t="s">
        <v>38</v>
      </c>
      <c r="B23" s="0" t="s">
        <v>95</v>
      </c>
      <c r="D23" s="0" t="s">
        <v>96</v>
      </c>
      <c r="E23" s="0" t="s">
        <v>42</v>
      </c>
      <c r="F23" s="0" t="s">
        <v>42</v>
      </c>
      <c r="G23" s="0" t="s">
        <v>82</v>
      </c>
      <c r="L23" s="4" t="n">
        <f aca="false">SUM(N23,P23:S23,AB23:AC23)</f>
        <v>57.25</v>
      </c>
      <c r="M23" s="4" t="n">
        <f aca="false">L23+AA23</f>
        <v>99.6215</v>
      </c>
      <c r="N23" s="0" t="n">
        <v>0.19</v>
      </c>
      <c r="O23" s="0" t="n">
        <v>0.04</v>
      </c>
      <c r="P23" s="0" t="n">
        <v>5.27</v>
      </c>
      <c r="Q23" s="0" t="n">
        <v>0.01</v>
      </c>
      <c r="R23" s="0" t="n">
        <v>0.12</v>
      </c>
      <c r="T23" s="7" t="n">
        <f aca="false">AD23+AE23</f>
        <v>94.1545714285714</v>
      </c>
      <c r="U23" s="7" t="n">
        <f aca="false">100-T23</f>
        <v>5.84542857142857</v>
      </c>
      <c r="V23" s="7" t="n">
        <f aca="false">P23/U23</f>
        <v>0.901559215992962</v>
      </c>
      <c r="W23" s="0" t="n">
        <v>0.03</v>
      </c>
      <c r="X23" s="0" t="n">
        <v>0.07</v>
      </c>
      <c r="Y23" s="0" t="n">
        <v>0.03</v>
      </c>
      <c r="Z23" s="8" t="n">
        <f aca="false">N23/AC23</f>
        <v>0.00416666666666667</v>
      </c>
      <c r="AA23" s="0" t="n">
        <v>42.3715</v>
      </c>
      <c r="AB23" s="0" t="n">
        <v>6.06</v>
      </c>
      <c r="AC23" s="0" t="n">
        <v>45.6</v>
      </c>
      <c r="AD23" s="7" t="n">
        <f aca="false">AC23*100/56</f>
        <v>81.4285714285714</v>
      </c>
      <c r="AE23" s="7" t="n">
        <f aca="false">AB23*(100-16)/(56-16)</f>
        <v>12.726</v>
      </c>
      <c r="AF23" s="0" t="n">
        <f aca="false">AA23+AC23+AB23</f>
        <v>94.0315</v>
      </c>
      <c r="AG23" s="7" t="n">
        <f aca="false">AF23-AD23</f>
        <v>12.6029285714286</v>
      </c>
      <c r="AH23" s="7" t="n">
        <f aca="false">AG23-AE23</f>
        <v>-0.123071428571436</v>
      </c>
      <c r="AI23" s="8" t="n">
        <f aca="false">AA23/(AC23+AB23)</f>
        <v>0.820199380565234</v>
      </c>
      <c r="AJ23" s="9" t="n">
        <f aca="false">AA23-(AC23*44/56  + AB23*44/40.3)</f>
        <v>-0.0734485997873122</v>
      </c>
      <c r="AK23" s="10" t="n">
        <f aca="false">AA23-(AC23*44/56 )</f>
        <v>6.54292857142857</v>
      </c>
    </row>
    <row r="24" customFormat="false" ht="14.25" hidden="false" customHeight="false" outlineLevel="0" collapsed="false">
      <c r="A24" s="0" t="s">
        <v>38</v>
      </c>
      <c r="B24" s="0" t="s">
        <v>97</v>
      </c>
      <c r="D24" s="0" t="s">
        <v>98</v>
      </c>
      <c r="E24" s="0" t="s">
        <v>67</v>
      </c>
      <c r="F24" s="0" t="s">
        <v>67</v>
      </c>
      <c r="G24" s="0" t="s">
        <v>61</v>
      </c>
      <c r="L24" s="4" t="n">
        <f aca="false">SUM(N24,P24:S24,AB24:AC24)</f>
        <v>55.6</v>
      </c>
      <c r="M24" s="4" t="n">
        <f aca="false">L24+AA24</f>
        <v>100.342</v>
      </c>
      <c r="N24" s="0" t="n">
        <v>0.05</v>
      </c>
      <c r="O24" s="0" t="n">
        <v>0.03</v>
      </c>
      <c r="P24" s="0" t="n">
        <v>0.35</v>
      </c>
      <c r="R24" s="0" t="n">
        <v>0.06</v>
      </c>
      <c r="T24" s="7" t="n">
        <f aca="false">AD24+AE24</f>
        <v>100.604571428571</v>
      </c>
      <c r="U24" s="7" t="n">
        <f aca="false">100-T24</f>
        <v>-0.604571428571433</v>
      </c>
      <c r="V24" s="7"/>
      <c r="W24" s="0" t="n">
        <v>0.08</v>
      </c>
      <c r="X24" s="0" t="n">
        <v>0.02</v>
      </c>
      <c r="Z24" s="8" t="n">
        <f aca="false">N24/AC24</f>
        <v>0.00103455410717981</v>
      </c>
      <c r="AA24" s="0" t="n">
        <v>44.742</v>
      </c>
      <c r="AB24" s="0" t="n">
        <v>6.81</v>
      </c>
      <c r="AC24" s="0" t="n">
        <v>48.33</v>
      </c>
      <c r="AD24" s="7" t="n">
        <f aca="false">AC24*100/56</f>
        <v>86.3035714285714</v>
      </c>
      <c r="AE24" s="7" t="n">
        <f aca="false">AB24*(100-16)/(56-16)</f>
        <v>14.301</v>
      </c>
      <c r="AF24" s="0" t="n">
        <f aca="false">AA24+AC24+AB24</f>
        <v>99.882</v>
      </c>
      <c r="AG24" s="7" t="n">
        <f aca="false">AF24-AD24</f>
        <v>13.5784285714286</v>
      </c>
      <c r="AH24" s="7" t="n">
        <f aca="false">AG24-AE24</f>
        <v>-0.722571428571424</v>
      </c>
      <c r="AI24" s="8" t="n">
        <f aca="false">AA24/(AC24+AB24)</f>
        <v>0.811425462459195</v>
      </c>
      <c r="AJ24" s="9" t="n">
        <f aca="false">AA24-(AC24*44/56  + AB24*44/40.3)</f>
        <v>-0.666807160581357</v>
      </c>
      <c r="AK24" s="10" t="n">
        <f aca="false">AA24-(AC24*44/56 )</f>
        <v>6.76842857142857</v>
      </c>
    </row>
    <row r="25" customFormat="false" ht="14.25" hidden="false" customHeight="false" outlineLevel="0" collapsed="false">
      <c r="A25" s="0" t="s">
        <v>38</v>
      </c>
      <c r="B25" s="0" t="s">
        <v>99</v>
      </c>
      <c r="D25" s="0" t="s">
        <v>100</v>
      </c>
      <c r="E25" s="0" t="s">
        <v>67</v>
      </c>
      <c r="F25" s="0" t="s">
        <v>67</v>
      </c>
      <c r="G25" s="0" t="s">
        <v>61</v>
      </c>
      <c r="L25" s="4" t="n">
        <f aca="false">SUM(N25,P25:S25,AB25:AC25)</f>
        <v>54.54</v>
      </c>
      <c r="M25" s="4" t="n">
        <f aca="false">L25+AA25</f>
        <v>100.0209</v>
      </c>
      <c r="N25" s="0" t="n">
        <v>0.05</v>
      </c>
      <c r="O25" s="0" t="n">
        <v>0.03</v>
      </c>
      <c r="P25" s="0" t="n">
        <v>0.34</v>
      </c>
      <c r="R25" s="0" t="n">
        <v>0.04</v>
      </c>
      <c r="T25" s="7" t="n">
        <f aca="false">AD25+AE25</f>
        <v>98.8784285714286</v>
      </c>
      <c r="U25" s="7" t="n">
        <f aca="false">100-T25</f>
        <v>1.12157142857143</v>
      </c>
      <c r="V25" s="7" t="n">
        <f aca="false">P25/U25</f>
        <v>0.303146096038721</v>
      </c>
      <c r="W25" s="0" t="n">
        <v>0.05</v>
      </c>
      <c r="X25" s="0" t="n">
        <v>0.01</v>
      </c>
      <c r="Y25" s="0" t="n">
        <v>0.01</v>
      </c>
      <c r="Z25" s="8" t="n">
        <f aca="false">N25/AC25</f>
        <v>0.00106518960374947</v>
      </c>
      <c r="AA25" s="0" t="n">
        <v>45.4809</v>
      </c>
      <c r="AB25" s="0" t="n">
        <v>7.17</v>
      </c>
      <c r="AC25" s="0" t="n">
        <v>46.94</v>
      </c>
      <c r="AD25" s="7" t="n">
        <f aca="false">AC25*100/56</f>
        <v>83.8214285714286</v>
      </c>
      <c r="AE25" s="7" t="n">
        <f aca="false">AB25*(100-16)/(56-16)</f>
        <v>15.057</v>
      </c>
      <c r="AF25" s="0" t="n">
        <f aca="false">AA25+AC25+AB25</f>
        <v>99.5909</v>
      </c>
      <c r="AG25" s="7" t="n">
        <f aca="false">AF25-AD25</f>
        <v>15.7694714285714</v>
      </c>
      <c r="AH25" s="7" t="n">
        <f aca="false">AG25-AE25</f>
        <v>0.712471428571423</v>
      </c>
      <c r="AI25" s="8" t="n">
        <f aca="false">AA25/(AC25+AB25)</f>
        <v>0.840526704860469</v>
      </c>
      <c r="AJ25" s="9" t="n">
        <f aca="false">AA25-(AC25*44/56  + AB25*44/40.3)</f>
        <v>0.771183587380364</v>
      </c>
      <c r="AK25" s="10" t="n">
        <f aca="false">AA25-(AC25*44/56 )</f>
        <v>8.59947142857143</v>
      </c>
    </row>
    <row r="26" customFormat="false" ht="14.25" hidden="false" customHeight="false" outlineLevel="0" collapsed="false">
      <c r="A26" s="22" t="s">
        <v>38</v>
      </c>
      <c r="B26" s="22" t="s">
        <v>101</v>
      </c>
      <c r="C26" s="22"/>
      <c r="D26" s="22" t="s">
        <v>102</v>
      </c>
      <c r="E26" s="22" t="s">
        <v>103</v>
      </c>
      <c r="F26" s="22" t="s">
        <v>103</v>
      </c>
      <c r="G26" s="0" t="s">
        <v>61</v>
      </c>
      <c r="L26" s="4" t="n">
        <f aca="false">SUM(N26,P26:S26,AB26:AC26)</f>
        <v>55.09</v>
      </c>
      <c r="M26" s="4" t="n">
        <f aca="false">L26+AA26</f>
        <v>99.7411</v>
      </c>
      <c r="N26" s="22" t="n">
        <v>0.56</v>
      </c>
      <c r="O26" s="22" t="n">
        <v>0.03</v>
      </c>
      <c r="P26" s="22" t="n">
        <v>1.82</v>
      </c>
      <c r="Q26" s="22" t="n">
        <v>0.03</v>
      </c>
      <c r="R26" s="22" t="n">
        <v>0.41</v>
      </c>
      <c r="S26" s="22" t="n">
        <v>0.01</v>
      </c>
      <c r="T26" s="7" t="n">
        <f aca="false">AD26+AE26</f>
        <v>96.4045714285714</v>
      </c>
      <c r="U26" s="7" t="n">
        <f aca="false">100-T26</f>
        <v>3.59542857142857</v>
      </c>
      <c r="V26" s="7" t="n">
        <f aca="false">P26/U26</f>
        <v>0.506198347107438</v>
      </c>
      <c r="W26" s="22" t="n">
        <v>0.04</v>
      </c>
      <c r="X26" s="22" t="n">
        <v>0.12</v>
      </c>
      <c r="Y26" s="22" t="n">
        <v>0.01</v>
      </c>
      <c r="Z26" s="8" t="n">
        <f aca="false">N26/AC26</f>
        <v>0.0131919905771496</v>
      </c>
      <c r="AA26" s="22" t="n">
        <v>44.6511</v>
      </c>
      <c r="AB26" s="22" t="n">
        <v>9.81</v>
      </c>
      <c r="AC26" s="22" t="n">
        <v>42.45</v>
      </c>
      <c r="AD26" s="7" t="n">
        <f aca="false">AC26*100/56</f>
        <v>75.8035714285714</v>
      </c>
      <c r="AE26" s="7" t="n">
        <f aca="false">AB26*(100-16)/(56-16)</f>
        <v>20.601</v>
      </c>
      <c r="AF26" s="0" t="n">
        <f aca="false">AA26+AC26+AB26</f>
        <v>96.9111</v>
      </c>
      <c r="AG26" s="7" t="n">
        <f aca="false">AF26-AD26</f>
        <v>21.1075285714286</v>
      </c>
      <c r="AH26" s="7" t="n">
        <f aca="false">AG26-AE26</f>
        <v>0.506528571428571</v>
      </c>
      <c r="AI26" s="8" t="n">
        <f aca="false">AA26/(AC26+AB26)</f>
        <v>0.854402985074627</v>
      </c>
      <c r="AJ26" s="9" t="n">
        <f aca="false">AA26-(AC26*44/56  + AB26*44/40.3)</f>
        <v>0.586858596242458</v>
      </c>
      <c r="AK26" s="10" t="n">
        <f aca="false">AA26-(AC26*44/56 )</f>
        <v>11.2975285714286</v>
      </c>
    </row>
    <row r="27" customFormat="false" ht="14.25" hidden="false" customHeight="false" outlineLevel="0" collapsed="false">
      <c r="A27" s="22" t="s">
        <v>38</v>
      </c>
      <c r="B27" s="22" t="s">
        <v>104</v>
      </c>
      <c r="C27" s="22"/>
      <c r="D27" s="22" t="s">
        <v>105</v>
      </c>
      <c r="E27" s="22" t="s">
        <v>103</v>
      </c>
      <c r="F27" s="22" t="s">
        <v>103</v>
      </c>
      <c r="G27" s="0" t="s">
        <v>61</v>
      </c>
      <c r="L27" s="4" t="n">
        <f aca="false">SUM(N27,P27:S27,AB27:AC27)</f>
        <v>55.23</v>
      </c>
      <c r="M27" s="4" t="n">
        <f aca="false">L27+AA27</f>
        <v>99.6167</v>
      </c>
      <c r="N27" s="22" t="n">
        <v>0.56</v>
      </c>
      <c r="O27" s="22" t="n">
        <v>0.03</v>
      </c>
      <c r="P27" s="22" t="n">
        <v>2.64</v>
      </c>
      <c r="Q27" s="22" t="n">
        <v>0.03</v>
      </c>
      <c r="R27" s="22" t="n">
        <v>0.3</v>
      </c>
      <c r="S27" s="22" t="n">
        <v>0.01</v>
      </c>
      <c r="T27" s="7" t="n">
        <f aca="false">AD27+AE27</f>
        <v>95.4747142857143</v>
      </c>
      <c r="U27" s="7" t="n">
        <f aca="false">100-T27</f>
        <v>4.5252857142857</v>
      </c>
      <c r="V27" s="7" t="n">
        <f aca="false">P27/U27</f>
        <v>0.583388578463871</v>
      </c>
      <c r="W27" s="22" t="n">
        <v>0.05</v>
      </c>
      <c r="X27" s="22" t="n">
        <v>0.11</v>
      </c>
      <c r="Y27" s="22" t="n">
        <v>0.01</v>
      </c>
      <c r="Z27" s="8" t="n">
        <f aca="false">N27/AC27</f>
        <v>0.0134615384615385</v>
      </c>
      <c r="AA27" s="22" t="n">
        <v>44.3867</v>
      </c>
      <c r="AB27" s="22" t="n">
        <v>10.09</v>
      </c>
      <c r="AC27" s="22" t="n">
        <v>41.6</v>
      </c>
      <c r="AD27" s="7" t="n">
        <f aca="false">AC27*100/56</f>
        <v>74.2857142857143</v>
      </c>
      <c r="AE27" s="7" t="n">
        <f aca="false">AB27*(100-16)/(56-16)</f>
        <v>21.189</v>
      </c>
      <c r="AF27" s="0" t="n">
        <f aca="false">AA27+AC27+AB27</f>
        <v>96.0767</v>
      </c>
      <c r="AG27" s="7" t="n">
        <f aca="false">AF27-AD27</f>
        <v>21.7909857142857</v>
      </c>
      <c r="AH27" s="7" t="n">
        <f aca="false">AG27-AE27</f>
        <v>0.601985714285711</v>
      </c>
      <c r="AI27" s="8" t="n">
        <f aca="false">AA27/(AC27+AB27)</f>
        <v>0.858709615012575</v>
      </c>
      <c r="AJ27" s="9" t="n">
        <f aca="false">AA27-(AC27*44/56  + AB27*44/40.3)</f>
        <v>0.684608543069828</v>
      </c>
      <c r="AK27" s="10" t="n">
        <f aca="false">AA27-(AC27*44/56 )</f>
        <v>11.7009857142857</v>
      </c>
    </row>
    <row r="28" customFormat="false" ht="14.25" hidden="false" customHeight="false" outlineLevel="0" collapsed="false">
      <c r="A28" s="22" t="s">
        <v>38</v>
      </c>
      <c r="B28" s="22" t="s">
        <v>106</v>
      </c>
      <c r="C28" s="22"/>
      <c r="D28" s="22" t="s">
        <v>107</v>
      </c>
      <c r="E28" s="22" t="s">
        <v>103</v>
      </c>
      <c r="F28" s="22" t="s">
        <v>103</v>
      </c>
      <c r="G28" s="0" t="s">
        <v>61</v>
      </c>
      <c r="L28" s="4" t="n">
        <f aca="false">SUM(N28,P28:S28,AB28:AC28)</f>
        <v>53.26</v>
      </c>
      <c r="M28" s="4" t="n">
        <f aca="false">L28+AA28</f>
        <v>99.2408</v>
      </c>
      <c r="N28" s="22" t="n">
        <v>0.26</v>
      </c>
      <c r="O28" s="22" t="n">
        <v>0.03</v>
      </c>
      <c r="P28" s="22" t="n">
        <v>0.75</v>
      </c>
      <c r="Q28" s="22" t="n">
        <v>0.01</v>
      </c>
      <c r="R28" s="22" t="n">
        <v>0.14</v>
      </c>
      <c r="S28" s="22" t="n">
        <v>0.01</v>
      </c>
      <c r="T28" s="7" t="n">
        <f aca="false">AD28+AE28</f>
        <v>97.575</v>
      </c>
      <c r="U28" s="7" t="n">
        <f aca="false">100-T28</f>
        <v>2.42499999999998</v>
      </c>
      <c r="V28" s="7" t="n">
        <f aca="false">P28/U28</f>
        <v>0.309278350515466</v>
      </c>
      <c r="W28" s="22" t="n">
        <v>0.04</v>
      </c>
      <c r="X28" s="22" t="n">
        <v>0.05</v>
      </c>
      <c r="Y28" s="22" t="n">
        <v>0.01</v>
      </c>
      <c r="Z28" s="8" t="n">
        <f aca="false">N28/AC28</f>
        <v>0.00691673317371641</v>
      </c>
      <c r="AA28" s="22" t="n">
        <v>45.9808</v>
      </c>
      <c r="AB28" s="22" t="n">
        <v>14.5</v>
      </c>
      <c r="AC28" s="22" t="n">
        <v>37.59</v>
      </c>
      <c r="AD28" s="7" t="n">
        <f aca="false">AC28*100/56</f>
        <v>67.125</v>
      </c>
      <c r="AE28" s="7" t="n">
        <f aca="false">AB28*(100-16)/(56-16)</f>
        <v>30.45</v>
      </c>
      <c r="AF28" s="0" t="n">
        <f aca="false">AA28+AC28+AB28</f>
        <v>98.0708</v>
      </c>
      <c r="AG28" s="7" t="n">
        <f aca="false">AF28-AD28</f>
        <v>30.9458</v>
      </c>
      <c r="AH28" s="7" t="n">
        <f aca="false">AG28-AE28</f>
        <v>0.495799999999992</v>
      </c>
      <c r="AI28" s="8" t="n">
        <f aca="false">AA28/(AC28+AB28)</f>
        <v>0.882718372048378</v>
      </c>
      <c r="AJ28" s="9" t="n">
        <f aca="false">AA28-(AC28*44/56  + AB28*44/40.3)</f>
        <v>0.614534491315141</v>
      </c>
      <c r="AK28" s="10" t="n">
        <f aca="false">AA28-(AC28*44/56 )</f>
        <v>16.4458</v>
      </c>
    </row>
    <row r="29" customFormat="false" ht="14.25" hidden="false" customHeight="false" outlineLevel="0" collapsed="false">
      <c r="A29" s="0" t="s">
        <v>38</v>
      </c>
      <c r="B29" s="0" t="s">
        <v>108</v>
      </c>
      <c r="D29" s="0" t="s">
        <v>109</v>
      </c>
      <c r="E29" s="0" t="s">
        <v>42</v>
      </c>
      <c r="F29" s="0" t="s">
        <v>42</v>
      </c>
      <c r="G29" s="0" t="s">
        <v>61</v>
      </c>
      <c r="L29" s="4" t="n">
        <f aca="false">SUM(N29,P29:S29,AB29:AC29)</f>
        <v>53.21</v>
      </c>
      <c r="M29" s="4" t="n">
        <f aca="false">L29+AA29</f>
        <v>100.0447</v>
      </c>
      <c r="N29" s="0" t="n">
        <v>0.02</v>
      </c>
      <c r="O29" s="0" t="n">
        <v>0.03</v>
      </c>
      <c r="P29" s="0" t="n">
        <v>0.27</v>
      </c>
      <c r="R29" s="0" t="n">
        <v>0.02</v>
      </c>
      <c r="T29" s="7" t="n">
        <f aca="false">AD29+AE29</f>
        <v>99.7222857142857</v>
      </c>
      <c r="U29" s="7" t="n">
        <f aca="false">100-T29</f>
        <v>0.277714285714296</v>
      </c>
      <c r="V29" s="7" t="n">
        <f aca="false">P29/U29</f>
        <v>0.972222222222186</v>
      </c>
      <c r="W29" s="0" t="n">
        <v>0.1</v>
      </c>
      <c r="Z29" s="8" t="n">
        <f aca="false">N29/AC29</f>
        <v>0.000552944429084877</v>
      </c>
      <c r="AA29" s="0" t="n">
        <v>46.8347</v>
      </c>
      <c r="AB29" s="0" t="n">
        <v>16.73</v>
      </c>
      <c r="AC29" s="0" t="n">
        <v>36.17</v>
      </c>
      <c r="AD29" s="7" t="n">
        <f aca="false">AC29*100/56</f>
        <v>64.5892857142857</v>
      </c>
      <c r="AE29" s="7" t="n">
        <f aca="false">AB29*(100-16)/(56-16)</f>
        <v>35.133</v>
      </c>
      <c r="AF29" s="0" t="n">
        <f aca="false">AA29+AC29+AB29</f>
        <v>99.7347</v>
      </c>
      <c r="AG29" s="7" t="n">
        <f aca="false">AF29-AD29</f>
        <v>35.1454142857143</v>
      </c>
      <c r="AH29" s="7" t="n">
        <f aca="false">AG29-AE29</f>
        <v>0.0124142857142999</v>
      </c>
      <c r="AI29" s="8" t="n">
        <f aca="false">AA29/(AC29+AB29)</f>
        <v>0.88534404536862</v>
      </c>
      <c r="AJ29" s="9" t="n">
        <f aca="false">AA29-(AC29*44/56  + AB29*44/40.3)</f>
        <v>0.149409322935128</v>
      </c>
      <c r="AK29" s="10" t="n">
        <f aca="false">AA29-(AC29*44/56 )</f>
        <v>18.4154142857143</v>
      </c>
    </row>
    <row r="30" customFormat="false" ht="14.25" hidden="false" customHeight="false" outlineLevel="0" collapsed="false">
      <c r="A30" s="22" t="s">
        <v>38</v>
      </c>
      <c r="B30" s="22" t="s">
        <v>110</v>
      </c>
      <c r="C30" s="22"/>
      <c r="D30" s="22" t="s">
        <v>111</v>
      </c>
      <c r="E30" s="22" t="s">
        <v>103</v>
      </c>
      <c r="F30" s="22" t="s">
        <v>103</v>
      </c>
      <c r="G30" s="0" t="s">
        <v>61</v>
      </c>
      <c r="L30" s="4" t="n">
        <f aca="false">SUM(N30,P30:S30,AB30:AC30)</f>
        <v>53.31</v>
      </c>
      <c r="M30" s="4" t="n">
        <f aca="false">L30+AA30</f>
        <v>99.4154</v>
      </c>
      <c r="N30" s="22" t="n">
        <v>0.35</v>
      </c>
      <c r="O30" s="22" t="n">
        <v>0.02</v>
      </c>
      <c r="P30" s="22" t="n">
        <v>0.77</v>
      </c>
      <c r="Q30" s="22" t="n">
        <v>0.02</v>
      </c>
      <c r="R30" s="22" t="n">
        <v>0.15</v>
      </c>
      <c r="S30" s="22"/>
      <c r="T30" s="7" t="n">
        <f aca="false">AD30+AE30</f>
        <v>98.2671428571429</v>
      </c>
      <c r="U30" s="7" t="n">
        <f aca="false">100-T30</f>
        <v>1.73285714285714</v>
      </c>
      <c r="V30" s="7" t="n">
        <f aca="false">P30/U30</f>
        <v>0.444352844187964</v>
      </c>
      <c r="W30" s="22" t="n">
        <v>0.03</v>
      </c>
      <c r="X30" s="22" t="n">
        <v>0.06</v>
      </c>
      <c r="Y30" s="22" t="n">
        <v>0.01</v>
      </c>
      <c r="Z30" s="8" t="n">
        <f aca="false">N30/AC30</f>
        <v>0.0100229095074456</v>
      </c>
      <c r="AA30" s="22" t="n">
        <v>46.1054</v>
      </c>
      <c r="AB30" s="22" t="n">
        <v>17.1</v>
      </c>
      <c r="AC30" s="22" t="n">
        <v>34.92</v>
      </c>
      <c r="AD30" s="7" t="n">
        <f aca="false">AC30*100/56</f>
        <v>62.3571428571429</v>
      </c>
      <c r="AE30" s="7" t="n">
        <f aca="false">AB30*(100-16)/(56-16)</f>
        <v>35.91</v>
      </c>
      <c r="AF30" s="0" t="n">
        <f aca="false">AA30+AC30+AB30</f>
        <v>98.1254</v>
      </c>
      <c r="AG30" s="7" t="n">
        <f aca="false">AF30-AD30</f>
        <v>35.7682571428572</v>
      </c>
      <c r="AH30" s="7" t="n">
        <f aca="false">AG30-AE30</f>
        <v>-0.141742857142845</v>
      </c>
      <c r="AI30" s="8" t="n">
        <f aca="false">AA30/(AC30+AB30)</f>
        <v>0.886301422529796</v>
      </c>
      <c r="AJ30" s="9" t="n">
        <f aca="false">AA30-(AC30*44/56  + AB30*44/40.3)</f>
        <v>-0.00171804324707381</v>
      </c>
      <c r="AK30" s="10" t="n">
        <f aca="false">AA30-(AC30*44/56 )</f>
        <v>18.6682571428571</v>
      </c>
    </row>
  </sheetData>
  <autoFilter ref="A2:AK30"/>
  <conditionalFormatting sqref="AI5:AI30">
    <cfRule type="colorScale" priority="2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conditionalFormatting sqref="T3:T7">
    <cfRule type="cellIs" priority="3" operator="greaterThan" aboveAverage="0" equalAverage="0" bottom="0" percent="0" rank="0" text="" dxfId="44">
      <formula>100</formula>
    </cfRule>
  </conditionalFormatting>
  <conditionalFormatting sqref="AD3:AD30 T8:T30">
    <cfRule type="cellIs" priority="4" operator="greaterThan" aboveAverage="0" equalAverage="0" bottom="0" percent="0" rank="0" text="" dxfId="45">
      <formula>100</formula>
    </cfRule>
  </conditionalFormatting>
  <conditionalFormatting sqref="U3:U30">
    <cfRule type="cellIs" priority="5" operator="lessThan" aboveAverage="0" equalAverage="0" bottom="0" percent="0" rank="0" text="" dxfId="46">
      <formula>0</formula>
    </cfRule>
  </conditionalFormatting>
  <conditionalFormatting sqref="Z5:Z30">
    <cfRule type="colorScale" priority="6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4" topLeftCell="U15" activePane="bottomRight" state="frozen"/>
      <selection pane="topLeft" activeCell="A1" activeCellId="0" sqref="A1"/>
      <selection pane="topRight" activeCell="U1" activeCellId="0" sqref="U1"/>
      <selection pane="bottomLeft" activeCell="A15" activeCellId="0" sqref="A15"/>
      <selection pane="bottomRight" activeCell="AH35" activeCellId="0" sqref="AH35"/>
    </sheetView>
  </sheetViews>
  <sheetFormatPr defaultColWidth="11.53515625" defaultRowHeight="13.8" zeroHeight="false" outlineLevelRow="0" outlineLevelCol="0"/>
  <sheetData>
    <row r="1" s="23" customFormat="true" ht="12.8" hidden="false" customHeight="true" outlineLevel="0" collapsed="false">
      <c r="Y1" s="24" t="s">
        <v>112</v>
      </c>
      <c r="Z1" s="24" t="s">
        <v>113</v>
      </c>
    </row>
    <row r="2" s="23" customFormat="true" ht="76" hidden="false" customHeight="true" outlineLevel="0" collapsed="false">
      <c r="A2" s="24" t="s">
        <v>0</v>
      </c>
      <c r="B2" s="24" t="s">
        <v>1</v>
      </c>
      <c r="C2" s="24" t="s">
        <v>33</v>
      </c>
      <c r="D2" s="24" t="s">
        <v>2</v>
      </c>
      <c r="E2" s="24" t="s">
        <v>3</v>
      </c>
      <c r="F2" s="24" t="s">
        <v>4</v>
      </c>
      <c r="G2" s="24" t="s">
        <v>5</v>
      </c>
      <c r="H2" s="24" t="s">
        <v>6</v>
      </c>
      <c r="I2" s="24" t="s">
        <v>7</v>
      </c>
      <c r="J2" s="24" t="s">
        <v>8</v>
      </c>
      <c r="K2" s="24" t="s">
        <v>9</v>
      </c>
      <c r="L2" s="24" t="s">
        <v>10</v>
      </c>
      <c r="M2" s="24" t="s">
        <v>11</v>
      </c>
      <c r="N2" s="24" t="s">
        <v>12</v>
      </c>
      <c r="O2" s="24" t="s">
        <v>13</v>
      </c>
      <c r="P2" s="24" t="s">
        <v>14</v>
      </c>
      <c r="Q2" s="24" t="s">
        <v>15</v>
      </c>
      <c r="R2" s="24" t="s">
        <v>16</v>
      </c>
      <c r="S2" s="24" t="s">
        <v>17</v>
      </c>
      <c r="T2" s="24" t="s">
        <v>18</v>
      </c>
      <c r="U2" s="24" t="s">
        <v>19</v>
      </c>
      <c r="V2" s="24" t="s">
        <v>20</v>
      </c>
      <c r="W2" s="24" t="s">
        <v>21</v>
      </c>
      <c r="X2" s="24" t="s">
        <v>22</v>
      </c>
      <c r="Y2" s="24" t="s">
        <v>114</v>
      </c>
      <c r="Z2" s="24" t="s">
        <v>115</v>
      </c>
      <c r="AA2" s="24" t="s">
        <v>116</v>
      </c>
      <c r="AB2" s="24" t="s">
        <v>117</v>
      </c>
      <c r="AC2" s="24" t="s">
        <v>118</v>
      </c>
      <c r="AD2" s="24" t="s">
        <v>119</v>
      </c>
      <c r="AE2" s="24" t="s">
        <v>120</v>
      </c>
      <c r="AF2" s="24" t="s">
        <v>121</v>
      </c>
      <c r="AG2" s="24" t="s">
        <v>122</v>
      </c>
      <c r="AH2" s="24" t="s">
        <v>23</v>
      </c>
      <c r="AI2" s="24" t="s">
        <v>24</v>
      </c>
      <c r="AJ2" s="24" t="s">
        <v>25</v>
      </c>
    </row>
    <row r="3" customFormat="false" ht="13.8" hidden="false" customHeight="false" outlineLevel="0" collapsed="false">
      <c r="A3" s="3" t="s">
        <v>38</v>
      </c>
      <c r="B3" s="3" t="s">
        <v>39</v>
      </c>
      <c r="C3" s="0" t="s">
        <v>40</v>
      </c>
      <c r="D3" s="3" t="s">
        <v>41</v>
      </c>
      <c r="E3" s="3" t="s">
        <v>42</v>
      </c>
      <c r="F3" s="4" t="s">
        <v>42</v>
      </c>
      <c r="G3" s="4" t="s">
        <v>43</v>
      </c>
      <c r="H3" s="4"/>
      <c r="I3" s="4"/>
      <c r="J3" s="4"/>
      <c r="K3" s="4"/>
      <c r="L3" s="4" t="n">
        <v>0.02</v>
      </c>
      <c r="M3" s="4" t="n">
        <v>0.03</v>
      </c>
      <c r="N3" s="4" t="n">
        <v>0.19</v>
      </c>
      <c r="O3" s="4"/>
      <c r="P3" s="4" t="n">
        <v>0.11</v>
      </c>
      <c r="Q3" s="4" t="n">
        <v>0.01</v>
      </c>
      <c r="R3" s="5" t="n">
        <f aca="false">AK3+AL3</f>
        <v>0</v>
      </c>
      <c r="S3" s="5" t="n">
        <f aca="false">100-R3</f>
        <v>100</v>
      </c>
      <c r="T3" s="5" t="n">
        <f aca="false">N3/S3</f>
        <v>0.0019</v>
      </c>
      <c r="U3" s="4" t="n">
        <v>0.03</v>
      </c>
      <c r="V3" s="4"/>
      <c r="W3" s="4" t="n">
        <v>0.04</v>
      </c>
      <c r="X3" s="25" t="n">
        <f aca="false">L3/AJ3</f>
        <v>0.000434027777777778</v>
      </c>
      <c r="Y3" s="8" t="n">
        <f aca="false">SUM(L3,N3:Q3)</f>
        <v>0.33</v>
      </c>
      <c r="Z3" s="9" t="n">
        <f aca="false">100-AC3-AJ3*100/56 - AI3*84.3/40.3</f>
        <v>0.714499999999998</v>
      </c>
      <c r="AA3" s="7" t="n">
        <f aca="false">Z3-Y3</f>
        <v>0.384499999999997</v>
      </c>
      <c r="AB3" s="7" t="n">
        <f aca="false">AA3-U3-V3-W3</f>
        <v>0.314499999999998</v>
      </c>
      <c r="AC3" s="9" t="n">
        <f aca="false">AH3-(AJ3*44/56  + AI3*44/40.3)</f>
        <v>0.453557426444519</v>
      </c>
      <c r="AD3" s="7" t="n">
        <f aca="false">AI3*84.3/40.3</f>
        <v>16.5462282878412</v>
      </c>
      <c r="AE3" s="7" t="n">
        <f aca="false">AJ3*100/56</f>
        <v>82.2857142857143</v>
      </c>
      <c r="AF3" s="7" t="n">
        <f aca="false">AD3*44/84.3</f>
        <v>8.63622828784119</v>
      </c>
      <c r="AG3" s="7" t="n">
        <f aca="false">AE3*44/100</f>
        <v>36.2057142857143</v>
      </c>
      <c r="AH3" s="4" t="n">
        <v>45.2955</v>
      </c>
      <c r="AI3" s="4" t="n">
        <v>7.91</v>
      </c>
      <c r="AJ3" s="4" t="n">
        <v>46.08</v>
      </c>
    </row>
    <row r="4" customFormat="false" ht="13.8" hidden="false" customHeight="false" outlineLevel="0" collapsed="false">
      <c r="A4" s="0" t="s">
        <v>38</v>
      </c>
      <c r="B4" s="0" t="s">
        <v>97</v>
      </c>
      <c r="D4" s="0" t="s">
        <v>98</v>
      </c>
      <c r="E4" s="0" t="s">
        <v>67</v>
      </c>
      <c r="F4" s="0" t="s">
        <v>67</v>
      </c>
      <c r="G4" s="0" t="s">
        <v>61</v>
      </c>
      <c r="L4" s="0" t="n">
        <v>0.05</v>
      </c>
      <c r="M4" s="0" t="n">
        <v>0.03</v>
      </c>
      <c r="N4" s="0" t="n">
        <v>0.35</v>
      </c>
      <c r="P4" s="0" t="n">
        <v>0.06</v>
      </c>
      <c r="R4" s="7" t="n">
        <f aca="false">AK4+AL4</f>
        <v>0</v>
      </c>
      <c r="S4" s="7" t="n">
        <f aca="false">100-R4</f>
        <v>100</v>
      </c>
      <c r="T4" s="7"/>
      <c r="U4" s="0" t="n">
        <v>0.08</v>
      </c>
      <c r="V4" s="0" t="n">
        <v>0.02</v>
      </c>
      <c r="X4" s="9" t="n">
        <f aca="false">L4/AJ4</f>
        <v>0.00103455410717981</v>
      </c>
      <c r="Y4" s="8" t="n">
        <f aca="false">SUM(L4,N4:Q4)</f>
        <v>0.46</v>
      </c>
      <c r="Z4" s="9" t="n">
        <f aca="false">100-AC4-AJ4*100/56 - AI4*84.3/40.3</f>
        <v>0.118</v>
      </c>
      <c r="AA4" s="7" t="n">
        <f aca="false">Z4-Y4</f>
        <v>-0.342</v>
      </c>
      <c r="AB4" s="7" t="n">
        <f aca="false">AA4-U4-V4-W4</f>
        <v>-0.442</v>
      </c>
      <c r="AC4" s="9" t="n">
        <f aca="false">AH4-(AJ4*44/56  + AI4*44/40.3)</f>
        <v>-0.666807160581357</v>
      </c>
      <c r="AD4" s="7" t="n">
        <f aca="false">AI4*84.3/40.3</f>
        <v>14.2452357320099</v>
      </c>
      <c r="AE4" s="7" t="n">
        <f aca="false">AJ4*100/56</f>
        <v>86.3035714285714</v>
      </c>
      <c r="AF4" s="7" t="n">
        <f aca="false">AD4*44/84.3</f>
        <v>7.43523573200993</v>
      </c>
      <c r="AG4" s="7" t="n">
        <f aca="false">AE4*44/100</f>
        <v>37.9735714285714</v>
      </c>
      <c r="AH4" s="0" t="n">
        <v>44.742</v>
      </c>
      <c r="AI4" s="0" t="n">
        <v>6.81</v>
      </c>
      <c r="AJ4" s="0" t="n">
        <v>48.33</v>
      </c>
    </row>
    <row r="5" customFormat="false" ht="13.8" hidden="false" customHeight="false" outlineLevel="0" collapsed="false">
      <c r="A5" s="0" t="s">
        <v>38</v>
      </c>
      <c r="B5" s="0" t="s">
        <v>90</v>
      </c>
      <c r="D5" s="0" t="s">
        <v>91</v>
      </c>
      <c r="E5" s="0" t="s">
        <v>67</v>
      </c>
      <c r="F5" s="0" t="s">
        <v>67</v>
      </c>
      <c r="G5" s="0" t="s">
        <v>61</v>
      </c>
      <c r="L5" s="0" t="n">
        <v>0.23</v>
      </c>
      <c r="M5" s="0" t="n">
        <v>0.03</v>
      </c>
      <c r="N5" s="0" t="n">
        <v>0.71</v>
      </c>
      <c r="P5" s="0" t="n">
        <v>0.12</v>
      </c>
      <c r="R5" s="7" t="n">
        <f aca="false">AK5+AL5</f>
        <v>0</v>
      </c>
      <c r="S5" s="7" t="n">
        <f aca="false">100-R5</f>
        <v>100</v>
      </c>
      <c r="T5" s="7" t="n">
        <f aca="false">N5/S5</f>
        <v>0.0071</v>
      </c>
      <c r="U5" s="0" t="n">
        <v>0.02</v>
      </c>
      <c r="V5" s="0" t="n">
        <v>0.03</v>
      </c>
      <c r="W5" s="0" t="n">
        <v>0.01</v>
      </c>
      <c r="X5" s="9" t="n">
        <f aca="false">L5/AJ5</f>
        <v>0.00426636987571879</v>
      </c>
      <c r="Y5" s="8" t="n">
        <f aca="false">SUM(L5,N5:Q5)</f>
        <v>1.06</v>
      </c>
      <c r="Z5" s="9" t="n">
        <f aca="false">100-AC5-AJ5*100/56 - AI5*84.3/40.3</f>
        <v>0.6032</v>
      </c>
      <c r="AA5" s="7" t="n">
        <f aca="false">Z5-Y5</f>
        <v>-0.4568</v>
      </c>
      <c r="AB5" s="7" t="n">
        <f aca="false">AA5-U5-V5-W5</f>
        <v>-0.5168</v>
      </c>
      <c r="AC5" s="9" t="n">
        <f aca="false">AH5-(AJ5*44/56  + AI5*44/40.3)</f>
        <v>0.0330619638426057</v>
      </c>
      <c r="AD5" s="7" t="n">
        <f aca="false">AI5*84.3/40.3</f>
        <v>3.09588089330025</v>
      </c>
      <c r="AE5" s="7" t="n">
        <f aca="false">AJ5*100/56</f>
        <v>96.2678571428571</v>
      </c>
      <c r="AF5" s="7" t="n">
        <f aca="false">AD5*44/84.3</f>
        <v>1.61588089330025</v>
      </c>
      <c r="AG5" s="7" t="n">
        <f aca="false">AE5*44/100</f>
        <v>42.3578571428571</v>
      </c>
      <c r="AH5" s="0" t="n">
        <v>44.0068</v>
      </c>
      <c r="AI5" s="0" t="n">
        <v>1.48</v>
      </c>
      <c r="AJ5" s="0" t="n">
        <v>53.91</v>
      </c>
    </row>
    <row r="6" customFormat="false" ht="13.8" hidden="false" customHeight="false" outlineLevel="0" collapsed="false">
      <c r="A6" s="22" t="s">
        <v>38</v>
      </c>
      <c r="B6" s="22" t="s">
        <v>110</v>
      </c>
      <c r="C6" s="22"/>
      <c r="D6" s="22" t="s">
        <v>111</v>
      </c>
      <c r="E6" s="22" t="s">
        <v>103</v>
      </c>
      <c r="F6" s="22" t="s">
        <v>103</v>
      </c>
      <c r="G6" s="0" t="s">
        <v>61</v>
      </c>
      <c r="L6" s="22" t="n">
        <v>0.35</v>
      </c>
      <c r="M6" s="22" t="n">
        <v>0.02</v>
      </c>
      <c r="N6" s="22" t="n">
        <v>0.77</v>
      </c>
      <c r="O6" s="22" t="n">
        <v>0.02</v>
      </c>
      <c r="P6" s="22" t="n">
        <v>0.15</v>
      </c>
      <c r="Q6" s="22"/>
      <c r="R6" s="7" t="n">
        <f aca="false">AK6+AL6</f>
        <v>0</v>
      </c>
      <c r="S6" s="7" t="n">
        <f aca="false">100-R6</f>
        <v>100</v>
      </c>
      <c r="T6" s="7" t="n">
        <f aca="false">N6/S6</f>
        <v>0.0077</v>
      </c>
      <c r="U6" s="22" t="n">
        <v>0.03</v>
      </c>
      <c r="V6" s="22" t="n">
        <v>0.06</v>
      </c>
      <c r="W6" s="22" t="n">
        <v>0.01</v>
      </c>
      <c r="X6" s="9" t="n">
        <f aca="false">L6/AJ6</f>
        <v>0.0100229095074456</v>
      </c>
      <c r="Y6" s="8" t="n">
        <f aca="false">SUM(L6,N6:Q6)</f>
        <v>1.29</v>
      </c>
      <c r="Z6" s="9" t="n">
        <f aca="false">100-AC6-AJ6*100/56 - AI6*84.3/40.3</f>
        <v>1.87460000000001</v>
      </c>
      <c r="AA6" s="7" t="n">
        <f aca="false">Z6-Y6</f>
        <v>0.584600000000008</v>
      </c>
      <c r="AB6" s="7" t="n">
        <f aca="false">AA6-U6-V6-W6</f>
        <v>0.484600000000008</v>
      </c>
      <c r="AC6" s="9" t="n">
        <f aca="false">AH6-(AJ6*44/56  + AI6*44/40.3)</f>
        <v>-0.00171804324707381</v>
      </c>
      <c r="AD6" s="7" t="n">
        <f aca="false">AI6*84.3/40.3</f>
        <v>35.7699751861042</v>
      </c>
      <c r="AE6" s="7" t="n">
        <f aca="false">AJ6*100/56</f>
        <v>62.3571428571429</v>
      </c>
      <c r="AF6" s="7" t="n">
        <f aca="false">AD6*44/84.3</f>
        <v>18.6699751861042</v>
      </c>
      <c r="AG6" s="7" t="n">
        <f aca="false">AE6*44/100</f>
        <v>27.4371428571429</v>
      </c>
      <c r="AH6" s="22" t="n">
        <v>46.1054</v>
      </c>
      <c r="AI6" s="22" t="n">
        <v>17.1</v>
      </c>
      <c r="AJ6" s="22" t="n">
        <v>34.92</v>
      </c>
    </row>
    <row r="7" customFormat="false" ht="13.8" hidden="false" customHeight="false" outlineLevel="0" collapsed="false">
      <c r="A7" s="0" t="s">
        <v>38</v>
      </c>
      <c r="B7" s="0" t="s">
        <v>64</v>
      </c>
      <c r="C7" s="0" t="s">
        <v>65</v>
      </c>
      <c r="D7" s="0" t="s">
        <v>66</v>
      </c>
      <c r="E7" s="0" t="s">
        <v>67</v>
      </c>
      <c r="F7" s="0" t="s">
        <v>67</v>
      </c>
      <c r="G7" s="0" t="s">
        <v>61</v>
      </c>
      <c r="M7" s="0" t="n">
        <v>0.03</v>
      </c>
      <c r="N7" s="0" t="n">
        <v>0.09</v>
      </c>
      <c r="P7" s="0" t="n">
        <v>0.04</v>
      </c>
      <c r="R7" s="7" t="n">
        <f aca="false">AK7+AL7</f>
        <v>0</v>
      </c>
      <c r="S7" s="7" t="n">
        <f aca="false">100-R7</f>
        <v>100</v>
      </c>
      <c r="T7" s="7"/>
      <c r="U7" s="0" t="n">
        <v>0.03</v>
      </c>
      <c r="X7" s="9" t="n">
        <f aca="false">L7/AJ7</f>
        <v>0</v>
      </c>
      <c r="Y7" s="8" t="n">
        <f aca="false">SUM(L7,N7:Q7)</f>
        <v>0.13</v>
      </c>
      <c r="Z7" s="9" t="n">
        <f aca="false">100-AC7-AJ7*100/56 - AI7*84.3/40.3</f>
        <v>-0.374400000000004</v>
      </c>
      <c r="AA7" s="7" t="n">
        <f aca="false">Z7-Y7</f>
        <v>-0.504400000000004</v>
      </c>
      <c r="AB7" s="7" t="n">
        <f aca="false">AA7-U7-V7-W7</f>
        <v>-0.534400000000004</v>
      </c>
      <c r="AC7" s="9" t="n">
        <f aca="false">AH7-(AJ7*44/56  + AI7*44/40.3)</f>
        <v>-0.306714852889044</v>
      </c>
      <c r="AD7" s="7" t="n">
        <f aca="false">AI7*84.3/40.3</f>
        <v>0.627543424317618</v>
      </c>
      <c r="AE7" s="7" t="n">
        <f aca="false">AJ7*100/56</f>
        <v>100.053571428571</v>
      </c>
      <c r="AF7" s="7" t="n">
        <f aca="false">AD7*44/84.3</f>
        <v>0.327543424317618</v>
      </c>
      <c r="AG7" s="7" t="n">
        <f aca="false">AE7*44/100</f>
        <v>44.0235714285714</v>
      </c>
      <c r="AH7" s="0" t="n">
        <v>44.0444</v>
      </c>
      <c r="AI7" s="0" t="n">
        <v>0.3</v>
      </c>
      <c r="AJ7" s="0" t="n">
        <v>56.03</v>
      </c>
    </row>
    <row r="8" customFormat="false" ht="13.8" hidden="false" customHeight="false" outlineLevel="0" collapsed="false">
      <c r="A8" s="0" t="s">
        <v>38</v>
      </c>
      <c r="B8" s="0" t="s">
        <v>70</v>
      </c>
      <c r="C8" s="0" t="s">
        <v>65</v>
      </c>
      <c r="D8" s="0" t="s">
        <v>71</v>
      </c>
      <c r="E8" s="0" t="s">
        <v>67</v>
      </c>
      <c r="F8" s="0" t="s">
        <v>67</v>
      </c>
      <c r="G8" s="0" t="s">
        <v>61</v>
      </c>
      <c r="M8" s="0" t="n">
        <v>0.04</v>
      </c>
      <c r="N8" s="0" t="n">
        <v>0.11</v>
      </c>
      <c r="P8" s="0" t="n">
        <v>0.04</v>
      </c>
      <c r="R8" s="7" t="n">
        <f aca="false">AK8+AL8</f>
        <v>0</v>
      </c>
      <c r="S8" s="7" t="n">
        <f aca="false">100-R8</f>
        <v>100</v>
      </c>
      <c r="T8" s="7"/>
      <c r="U8" s="0" t="n">
        <v>0.04</v>
      </c>
      <c r="X8" s="9" t="n">
        <f aca="false">L8/AJ8</f>
        <v>0</v>
      </c>
      <c r="Y8" s="8" t="n">
        <f aca="false">SUM(L8,N8:Q8)</f>
        <v>0.15</v>
      </c>
      <c r="Z8" s="9" t="n">
        <f aca="false">100-AC8-AJ8*100/56 - AI8*84.3/40.3</f>
        <v>-0.246699999999996</v>
      </c>
      <c r="AA8" s="7" t="n">
        <f aca="false">Z8-Y8</f>
        <v>-0.396699999999996</v>
      </c>
      <c r="AB8" s="7" t="n">
        <f aca="false">AA8-U8-V8-W8</f>
        <v>-0.436699999999996</v>
      </c>
      <c r="AC8" s="9" t="n">
        <f aca="false">AH8-(AJ8*44/56  + AI8*44/40.3)</f>
        <v>0.133952747252742</v>
      </c>
      <c r="AD8" s="7" t="n">
        <f aca="false">AI8*84.3/40.3</f>
        <v>0.648461538461539</v>
      </c>
      <c r="AE8" s="7" t="n">
        <f aca="false">AJ8*100/56</f>
        <v>99.4642857142857</v>
      </c>
      <c r="AF8" s="7" t="n">
        <f aca="false">AD8*44/84.3</f>
        <v>0.338461538461539</v>
      </c>
      <c r="AG8" s="7" t="n">
        <f aca="false">AE8*44/100</f>
        <v>43.7642857142857</v>
      </c>
      <c r="AH8" s="0" t="n">
        <v>44.2367</v>
      </c>
      <c r="AI8" s="0" t="n">
        <v>0.31</v>
      </c>
      <c r="AJ8" s="0" t="n">
        <v>55.7</v>
      </c>
    </row>
    <row r="9" customFormat="false" ht="13.8" hidden="false" customHeight="false" outlineLevel="0" collapsed="false">
      <c r="A9" s="0" t="s">
        <v>38</v>
      </c>
      <c r="B9" s="0" t="s">
        <v>80</v>
      </c>
      <c r="D9" s="0" t="s">
        <v>81</v>
      </c>
      <c r="E9" s="0" t="s">
        <v>42</v>
      </c>
      <c r="F9" s="0" t="s">
        <v>42</v>
      </c>
      <c r="G9" s="0" t="s">
        <v>82</v>
      </c>
      <c r="M9" s="0" t="n">
        <v>0.03</v>
      </c>
      <c r="N9" s="0" t="n">
        <v>0.57</v>
      </c>
      <c r="P9" s="0" t="n">
        <v>0.04</v>
      </c>
      <c r="R9" s="7" t="n">
        <f aca="false">AK9+AL9</f>
        <v>0</v>
      </c>
      <c r="S9" s="7" t="n">
        <f aca="false">100-R9</f>
        <v>100</v>
      </c>
      <c r="T9" s="7"/>
      <c r="U9" s="0" t="n">
        <v>0.05</v>
      </c>
      <c r="W9" s="0" t="n">
        <v>0.03</v>
      </c>
      <c r="X9" s="9" t="n">
        <f aca="false">L9/AJ9</f>
        <v>0</v>
      </c>
      <c r="Y9" s="8" t="n">
        <f aca="false">SUM(L9,N9:Q9)</f>
        <v>0.61</v>
      </c>
      <c r="Z9" s="9" t="n">
        <f aca="false">100-AC9-AJ9*100/56 - AI9*84.3/40.3</f>
        <v>-0.326999999999998</v>
      </c>
      <c r="AA9" s="7" t="n">
        <f aca="false">Z9-Y9</f>
        <v>-0.936999999999998</v>
      </c>
      <c r="AB9" s="7" t="n">
        <f aca="false">AA9-U9-V9-W9</f>
        <v>-1.017</v>
      </c>
      <c r="AC9" s="9" t="n">
        <f aca="false">AH9-(AJ9*44/56  + AI9*44/40.3)</f>
        <v>-0.549008507621402</v>
      </c>
      <c r="AD9" s="7" t="n">
        <f aca="false">AI9*84.3/40.3</f>
        <v>0.983151364764268</v>
      </c>
      <c r="AE9" s="7" t="n">
        <f aca="false">AJ9*100/56</f>
        <v>99.8928571428571</v>
      </c>
      <c r="AF9" s="7" t="n">
        <f aca="false">AD9*44/84.3</f>
        <v>0.513151364764268</v>
      </c>
      <c r="AG9" s="7" t="n">
        <f aca="false">AE9*44/100</f>
        <v>43.9528571428571</v>
      </c>
      <c r="AH9" s="0" t="n">
        <v>43.917</v>
      </c>
      <c r="AI9" s="0" t="n">
        <v>0.47</v>
      </c>
      <c r="AJ9" s="0" t="n">
        <v>55.94</v>
      </c>
    </row>
    <row r="10" customFormat="false" ht="13.8" hidden="false" customHeight="false" outlineLevel="0" collapsed="false">
      <c r="A10" s="0" t="s">
        <v>38</v>
      </c>
      <c r="B10" s="0" t="s">
        <v>95</v>
      </c>
      <c r="D10" s="0" t="s">
        <v>96</v>
      </c>
      <c r="E10" s="0" t="s">
        <v>42</v>
      </c>
      <c r="F10" s="0" t="s">
        <v>42</v>
      </c>
      <c r="G10" s="0" t="s">
        <v>82</v>
      </c>
      <c r="L10" s="0" t="n">
        <v>0.19</v>
      </c>
      <c r="M10" s="0" t="n">
        <v>0.04</v>
      </c>
      <c r="N10" s="0" t="n">
        <v>5.27</v>
      </c>
      <c r="O10" s="0" t="n">
        <v>0.01</v>
      </c>
      <c r="P10" s="0" t="n">
        <v>0.12</v>
      </c>
      <c r="R10" s="7" t="n">
        <f aca="false">AK10+AL10</f>
        <v>0</v>
      </c>
      <c r="S10" s="7" t="n">
        <f aca="false">100-R10</f>
        <v>100</v>
      </c>
      <c r="T10" s="7" t="n">
        <f aca="false">N10/S10</f>
        <v>0.0527</v>
      </c>
      <c r="U10" s="0" t="n">
        <v>0.03</v>
      </c>
      <c r="V10" s="0" t="n">
        <v>0.07</v>
      </c>
      <c r="W10" s="0" t="n">
        <v>0.03</v>
      </c>
      <c r="X10" s="9" t="n">
        <f aca="false">L10/AJ10</f>
        <v>0.00416666666666667</v>
      </c>
      <c r="Y10" s="8" t="n">
        <f aca="false">SUM(L10,N10:Q10)</f>
        <v>5.59</v>
      </c>
      <c r="Z10" s="9" t="n">
        <f aca="false">100-AC10-AJ10*100/56 - AI10*84.3/40.3</f>
        <v>5.9685</v>
      </c>
      <c r="AA10" s="7" t="n">
        <f aca="false">Z10-Y10</f>
        <v>0.378500000000002</v>
      </c>
      <c r="AB10" s="7" t="n">
        <f aca="false">AA10-U10-V10-W10</f>
        <v>0.248500000000002</v>
      </c>
      <c r="AC10" s="9" t="n">
        <f aca="false">AH10-(AJ10*44/56  + AI10*44/40.3)</f>
        <v>-0.0734485997873122</v>
      </c>
      <c r="AD10" s="7" t="n">
        <f aca="false">AI10*84.3/40.3</f>
        <v>12.6763771712159</v>
      </c>
      <c r="AE10" s="7" t="n">
        <f aca="false">AJ10*100/56</f>
        <v>81.4285714285714</v>
      </c>
      <c r="AF10" s="7" t="n">
        <f aca="false">AD10*44/84.3</f>
        <v>6.61637717121588</v>
      </c>
      <c r="AG10" s="7" t="n">
        <f aca="false">AE10*44/100</f>
        <v>35.8285714285714</v>
      </c>
      <c r="AH10" s="0" t="n">
        <v>42.3715</v>
      </c>
      <c r="AI10" s="0" t="n">
        <v>6.06</v>
      </c>
      <c r="AJ10" s="0" t="n">
        <v>45.6</v>
      </c>
    </row>
    <row r="11" customFormat="false" ht="13.8" hidden="false" customHeight="false" outlineLevel="0" collapsed="false">
      <c r="A11" s="0" t="s">
        <v>38</v>
      </c>
      <c r="B11" s="0" t="s">
        <v>77</v>
      </c>
      <c r="D11" s="0" t="s">
        <v>78</v>
      </c>
      <c r="E11" s="0" t="s">
        <v>67</v>
      </c>
      <c r="F11" s="0" t="s">
        <v>79</v>
      </c>
      <c r="G11" s="0" t="s">
        <v>61</v>
      </c>
      <c r="M11" s="0" t="n">
        <v>0.04</v>
      </c>
      <c r="N11" s="0" t="n">
        <v>0.12</v>
      </c>
      <c r="P11" s="0" t="n">
        <v>0.03</v>
      </c>
      <c r="R11" s="7" t="n">
        <f aca="false">AK11+AL11</f>
        <v>0</v>
      </c>
      <c r="S11" s="7" t="n">
        <f aca="false">100-R11</f>
        <v>100</v>
      </c>
      <c r="T11" s="7"/>
      <c r="U11" s="0" t="n">
        <v>0.01</v>
      </c>
      <c r="X11" s="9" t="n">
        <f aca="false">L11/AJ11</f>
        <v>0</v>
      </c>
      <c r="Y11" s="8" t="n">
        <f aca="false">SUM(L11,N11:Q11)</f>
        <v>0.15</v>
      </c>
      <c r="Z11" s="9" t="n">
        <f aca="false">100-AC11-AJ11*100/56 - AI11*84.3/40.3</f>
        <v>-0.600999999999989</v>
      </c>
      <c r="AA11" s="7" t="n">
        <f aca="false">Z11-Y11</f>
        <v>-0.750999999999989</v>
      </c>
      <c r="AB11" s="7" t="n">
        <f aca="false">AA11-U11-V11-W11</f>
        <v>-0.760999999999989</v>
      </c>
      <c r="AC11" s="9" t="n">
        <f aca="false">AH11-(AJ11*44/56  + AI11*44/40.3)</f>
        <v>-0.506133995037231</v>
      </c>
      <c r="AD11" s="7" t="n">
        <f aca="false">AI11*84.3/40.3</f>
        <v>0.732133995037221</v>
      </c>
      <c r="AE11" s="7" t="n">
        <f aca="false">AJ11*100/56</f>
        <v>100.375</v>
      </c>
      <c r="AF11" s="7" t="n">
        <f aca="false">AD11*44/84.3</f>
        <v>0.382133995037221</v>
      </c>
      <c r="AG11" s="7" t="n">
        <f aca="false">AE11*44/100</f>
        <v>44.165</v>
      </c>
      <c r="AH11" s="0" t="n">
        <v>44.041</v>
      </c>
      <c r="AI11" s="0" t="n">
        <v>0.35</v>
      </c>
      <c r="AJ11" s="0" t="n">
        <v>56.21</v>
      </c>
    </row>
    <row r="12" customFormat="false" ht="13.8" hidden="false" customHeight="false" outlineLevel="0" collapsed="false">
      <c r="A12" s="21" t="s">
        <v>38</v>
      </c>
      <c r="B12" s="21" t="s">
        <v>87</v>
      </c>
      <c r="C12" s="21"/>
      <c r="D12" s="21" t="s">
        <v>88</v>
      </c>
      <c r="E12" s="0" t="s">
        <v>42</v>
      </c>
      <c r="F12" s="21" t="s">
        <v>89</v>
      </c>
      <c r="G12" s="0" t="s">
        <v>61</v>
      </c>
      <c r="L12" s="21" t="n">
        <v>6.08</v>
      </c>
      <c r="M12" s="21" t="n">
        <v>0.04</v>
      </c>
      <c r="N12" s="21" t="n">
        <v>87.03</v>
      </c>
      <c r="O12" s="21" t="n">
        <v>0.6</v>
      </c>
      <c r="P12" s="21" t="n">
        <v>1.17</v>
      </c>
      <c r="Q12" s="21" t="n">
        <v>0.01</v>
      </c>
      <c r="R12" s="7" t="n">
        <f aca="false">AK12+AL12</f>
        <v>0</v>
      </c>
      <c r="S12" s="7"/>
      <c r="T12" s="7"/>
      <c r="U12" s="21" t="n">
        <v>0.79</v>
      </c>
      <c r="V12" s="21" t="n">
        <v>2.22</v>
      </c>
      <c r="W12" s="21" t="n">
        <v>0.05</v>
      </c>
      <c r="X12" s="9" t="n">
        <f aca="false">L12/AJ12</f>
        <v>121.6</v>
      </c>
      <c r="Y12" s="8" t="n">
        <f aca="false">SUM(L12,N12:Q12)</f>
        <v>94.89</v>
      </c>
      <c r="Z12" s="9" t="n">
        <f aca="false">100-AC12-AJ12*100/56 - AI12*84.3/40.3</f>
        <v>97.88043</v>
      </c>
      <c r="AA12" s="7" t="n">
        <f aca="false">Z12-Y12</f>
        <v>2.99043</v>
      </c>
      <c r="AB12" s="7" t="n">
        <f aca="false">AA12-U12-V12-W12</f>
        <v>-0.0695699999999968</v>
      </c>
      <c r="AC12" s="9" t="n">
        <f aca="false">AH12-(AJ12*44/56  + AI12*44/40.3)</f>
        <v>0.691524980503368</v>
      </c>
      <c r="AD12" s="7" t="n">
        <f aca="false">AI12*84.3/40.3</f>
        <v>1.33875930521092</v>
      </c>
      <c r="AE12" s="7" t="n">
        <f aca="false">AJ12*100/56</f>
        <v>0.0892857142857143</v>
      </c>
      <c r="AF12" s="7" t="n">
        <f aca="false">AD12*44/84.3</f>
        <v>0.698759305210918</v>
      </c>
      <c r="AG12" s="7" t="n">
        <f aca="false">AE12*44/100</f>
        <v>0.0392857142857143</v>
      </c>
      <c r="AH12" s="21" t="n">
        <v>1.42957</v>
      </c>
      <c r="AI12" s="21" t="n">
        <v>0.64</v>
      </c>
      <c r="AJ12" s="21" t="n">
        <v>0.05</v>
      </c>
    </row>
    <row r="13" customFormat="false" ht="13.8" hidden="false" customHeight="false" outlineLevel="0" collapsed="false">
      <c r="A13" s="0" t="s">
        <v>38</v>
      </c>
      <c r="B13" s="0" t="s">
        <v>83</v>
      </c>
      <c r="D13" s="0" t="s">
        <v>84</v>
      </c>
      <c r="E13" s="0" t="s">
        <v>42</v>
      </c>
      <c r="F13" s="0" t="s">
        <v>42</v>
      </c>
      <c r="G13" s="0" t="s">
        <v>82</v>
      </c>
      <c r="L13" s="0" t="n">
        <v>0.05</v>
      </c>
      <c r="M13" s="0" t="n">
        <v>0.04</v>
      </c>
      <c r="N13" s="0" t="n">
        <v>0.55</v>
      </c>
      <c r="P13" s="0" t="n">
        <v>0.1</v>
      </c>
      <c r="R13" s="7" t="n">
        <f aca="false">AK13+AL13</f>
        <v>0</v>
      </c>
      <c r="S13" s="7" t="n">
        <f aca="false">100-R13</f>
        <v>100</v>
      </c>
      <c r="T13" s="7" t="n">
        <f aca="false">N13/S13</f>
        <v>0.0055</v>
      </c>
      <c r="U13" s="0" t="n">
        <v>0.04</v>
      </c>
      <c r="V13" s="0" t="n">
        <v>0.02</v>
      </c>
      <c r="W13" s="0" t="n">
        <v>0.04</v>
      </c>
      <c r="X13" s="9" t="n">
        <f aca="false">L13/AJ13</f>
        <v>0.000905961224859576</v>
      </c>
      <c r="Y13" s="8" t="n">
        <f aca="false">SUM(L13,N13:Q13)</f>
        <v>0.7</v>
      </c>
      <c r="Z13" s="9" t="n">
        <f aca="false">100-AC13-AJ13*100/56 - AI13*84.3/40.3</f>
        <v>0.345599999999987</v>
      </c>
      <c r="AA13" s="7" t="n">
        <f aca="false">Z13-Y13</f>
        <v>-0.354400000000013</v>
      </c>
      <c r="AB13" s="7" t="n">
        <f aca="false">AA13-U13-V13-W13</f>
        <v>-0.454400000000013</v>
      </c>
      <c r="AC13" s="9" t="n">
        <f aca="false">AH13-(AJ13*44/56  + AI13*44/40.3)</f>
        <v>-0.0915039347748987</v>
      </c>
      <c r="AD13" s="7" t="n">
        <f aca="false">AI13*84.3/40.3</f>
        <v>1.19233250620347</v>
      </c>
      <c r="AE13" s="7" t="n">
        <f aca="false">AJ13*100/56</f>
        <v>98.5535714285714</v>
      </c>
      <c r="AF13" s="7" t="n">
        <f aca="false">AD13*44/84.3</f>
        <v>0.622332506203474</v>
      </c>
      <c r="AG13" s="7" t="n">
        <f aca="false">AE13*44/100</f>
        <v>43.3635714285714</v>
      </c>
      <c r="AH13" s="0" t="n">
        <v>43.8944</v>
      </c>
      <c r="AI13" s="0" t="n">
        <v>0.57</v>
      </c>
      <c r="AJ13" s="0" t="n">
        <v>55.19</v>
      </c>
    </row>
    <row r="14" customFormat="false" ht="13.8" hidden="false" customHeight="false" outlineLevel="0" collapsed="false">
      <c r="A14" s="15" t="s">
        <v>38</v>
      </c>
      <c r="B14" s="15" t="s">
        <v>55</v>
      </c>
      <c r="C14" s="0" t="s">
        <v>56</v>
      </c>
      <c r="D14" s="15" t="s">
        <v>57</v>
      </c>
      <c r="E14" s="15" t="s">
        <v>42</v>
      </c>
      <c r="F14" s="16" t="s">
        <v>42</v>
      </c>
      <c r="G14" s="16" t="s">
        <v>43</v>
      </c>
      <c r="H14" s="16"/>
      <c r="I14" s="16"/>
      <c r="J14" s="16"/>
      <c r="K14" s="16"/>
      <c r="L14" s="16" t="n">
        <v>0.04</v>
      </c>
      <c r="M14" s="16" t="n">
        <v>0.03</v>
      </c>
      <c r="N14" s="16" t="n">
        <v>0.42</v>
      </c>
      <c r="O14" s="16"/>
      <c r="P14" s="16" t="n">
        <v>0.04</v>
      </c>
      <c r="Q14" s="16"/>
      <c r="R14" s="17" t="n">
        <f aca="false">AK14+AL14</f>
        <v>0</v>
      </c>
      <c r="S14" s="17" t="n">
        <f aca="false">100-R14</f>
        <v>100</v>
      </c>
      <c r="T14" s="17"/>
      <c r="U14" s="16" t="n">
        <v>0.02</v>
      </c>
      <c r="V14" s="16"/>
      <c r="W14" s="16" t="n">
        <v>0.02</v>
      </c>
      <c r="X14" s="26" t="n">
        <f aca="false">L14/AJ14</f>
        <v>0.000714924039320822</v>
      </c>
      <c r="Y14" s="8" t="n">
        <f aca="false">SUM(L14,N14:Q14)</f>
        <v>0.5</v>
      </c>
      <c r="Z14" s="9" t="n">
        <f aca="false">100-AC14-AJ14*100/56 - AI14*84.3/40.3</f>
        <v>0.00310000000000465</v>
      </c>
      <c r="AA14" s="7" t="n">
        <f aca="false">Z14-Y14</f>
        <v>-0.496899999999995</v>
      </c>
      <c r="AB14" s="7" t="n">
        <f aca="false">AA14-U14-V14-W14</f>
        <v>-0.536899999999995</v>
      </c>
      <c r="AC14" s="9" t="n">
        <f aca="false">AH14-(AJ14*44/56  + AI14*44/40.3)</f>
        <v>-0.374012796880542</v>
      </c>
      <c r="AD14" s="7" t="n">
        <f aca="false">AI14*84.3/40.3</f>
        <v>0.460198511166253</v>
      </c>
      <c r="AE14" s="7" t="n">
        <f aca="false">AJ14*100/56</f>
        <v>99.9107142857143</v>
      </c>
      <c r="AF14" s="7" t="n">
        <f aca="false">AD14*44/84.3</f>
        <v>0.240198511166253</v>
      </c>
      <c r="AG14" s="7" t="n">
        <f aca="false">AE14*44/100</f>
        <v>43.9607142857143</v>
      </c>
      <c r="AH14" s="16" t="n">
        <v>43.8269</v>
      </c>
      <c r="AI14" s="16" t="n">
        <v>0.22</v>
      </c>
      <c r="AJ14" s="16" t="n">
        <v>55.95</v>
      </c>
    </row>
    <row r="15" customFormat="false" ht="13.8" hidden="false" customHeight="false" outlineLevel="0" collapsed="false">
      <c r="A15" s="0" t="s">
        <v>38</v>
      </c>
      <c r="B15" s="0" t="s">
        <v>74</v>
      </c>
      <c r="D15" s="0" t="s">
        <v>75</v>
      </c>
      <c r="E15" s="0" t="s">
        <v>42</v>
      </c>
      <c r="F15" s="0" t="s">
        <v>76</v>
      </c>
      <c r="G15" s="0" t="s">
        <v>61</v>
      </c>
      <c r="M15" s="0" t="n">
        <v>0.04</v>
      </c>
      <c r="N15" s="0" t="n">
        <v>0.11</v>
      </c>
      <c r="P15" s="0" t="n">
        <v>0.13</v>
      </c>
      <c r="R15" s="7" t="n">
        <f aca="false">AK15+AL15</f>
        <v>0</v>
      </c>
      <c r="S15" s="7" t="n">
        <f aca="false">100-R15</f>
        <v>100</v>
      </c>
      <c r="T15" s="7"/>
      <c r="U15" s="0" t="n">
        <v>0.02</v>
      </c>
      <c r="X15" s="9" t="n">
        <f aca="false">L15/AJ15</f>
        <v>0</v>
      </c>
      <c r="Y15" s="8" t="n">
        <f aca="false">SUM(L15,N15:Q15)</f>
        <v>0.24</v>
      </c>
      <c r="Z15" s="9" t="n">
        <f aca="false">100-AC15-AJ15*100/56 - AI15*84.3/40.3</f>
        <v>-0.156899999999996</v>
      </c>
      <c r="AA15" s="7" t="n">
        <f aca="false">Z15-Y15</f>
        <v>-0.396899999999996</v>
      </c>
      <c r="AB15" s="7" t="n">
        <f aca="false">AA15-U15-V15-W15</f>
        <v>-0.416899999999996</v>
      </c>
      <c r="AC15" s="9" t="n">
        <f aca="false">AH15-(AJ15*44/56  + AI15*44/40.3)</f>
        <v>-0.639523254165198</v>
      </c>
      <c r="AD15" s="7" t="n">
        <f aca="false">AI15*84.3/40.3</f>
        <v>0.439280397022333</v>
      </c>
      <c r="AE15" s="7" t="n">
        <f aca="false">AJ15*100/56</f>
        <v>100.357142857143</v>
      </c>
      <c r="AF15" s="7" t="n">
        <f aca="false">AD15*44/84.3</f>
        <v>0.229280397022333</v>
      </c>
      <c r="AG15" s="7" t="n">
        <f aca="false">AE15*44/100</f>
        <v>44.1571428571429</v>
      </c>
      <c r="AH15" s="0" t="n">
        <v>43.7469</v>
      </c>
      <c r="AI15" s="0" t="n">
        <v>0.21</v>
      </c>
      <c r="AJ15" s="0" t="n">
        <v>56.2</v>
      </c>
    </row>
    <row r="16" customFormat="false" ht="13.8" hidden="false" customHeight="false" outlineLevel="0" collapsed="false">
      <c r="A16" s="0" t="s">
        <v>38</v>
      </c>
      <c r="B16" s="0" t="s">
        <v>72</v>
      </c>
      <c r="C16" s="0" t="s">
        <v>65</v>
      </c>
      <c r="D16" s="0" t="s">
        <v>73</v>
      </c>
      <c r="E16" s="0" t="s">
        <v>46</v>
      </c>
      <c r="F16" s="0" t="s">
        <v>46</v>
      </c>
      <c r="G16" s="0" t="s">
        <v>61</v>
      </c>
      <c r="H16" s="27" t="n">
        <v>2742614885.71238</v>
      </c>
      <c r="I16" s="7" t="n">
        <v>24.5764877418191</v>
      </c>
      <c r="J16" s="7" t="n">
        <f aca="false">100-K16-I16</f>
        <v>56.6687209704328</v>
      </c>
      <c r="K16" s="7" t="n">
        <v>18.7547912877481</v>
      </c>
      <c r="L16" s="7" t="n">
        <v>12.77</v>
      </c>
      <c r="M16" s="7" t="n">
        <v>0.02</v>
      </c>
      <c r="N16" s="7" t="n">
        <v>54.29</v>
      </c>
      <c r="O16" s="7" t="n">
        <v>0.77</v>
      </c>
      <c r="P16" s="7" t="n">
        <v>4.76</v>
      </c>
      <c r="Q16" s="7" t="n">
        <v>0.09</v>
      </c>
      <c r="R16" s="7" t="n">
        <f aca="false">AK16+AL16</f>
        <v>0</v>
      </c>
      <c r="S16" s="7" t="n">
        <f aca="false">100-R16</f>
        <v>100</v>
      </c>
      <c r="T16" s="7" t="n">
        <f aca="false">N16/S16</f>
        <v>0.5429</v>
      </c>
      <c r="U16" s="7" t="n">
        <v>0.25</v>
      </c>
      <c r="V16" s="7" t="n">
        <v>1.84</v>
      </c>
      <c r="W16" s="7" t="n">
        <v>0.11</v>
      </c>
      <c r="X16" s="7" t="n">
        <f aca="false">L16/AJ16</f>
        <v>5.85779816513761</v>
      </c>
      <c r="Y16" s="7" t="n">
        <f aca="false">SUM(L16,N16:Q16)</f>
        <v>72.68</v>
      </c>
      <c r="Z16" s="7" t="n">
        <f aca="false">100-AC16-AJ16*100/56 - AI16*84.3/40.3</f>
        <v>75.4961</v>
      </c>
      <c r="AA16" s="7" t="n">
        <f aca="false">Z16-Y16</f>
        <v>2.81610000000001</v>
      </c>
      <c r="AB16" s="7" t="n">
        <f aca="false">AA16-U16-V16-W16</f>
        <v>0.616100000000006</v>
      </c>
      <c r="AC16" s="7" t="n">
        <f aca="false">AH16-(AJ16*44/56  + AI16*44/40.3)</f>
        <v>16.3855838000709</v>
      </c>
      <c r="AD16" s="7" t="n">
        <f aca="false">AI16*84.3/40.3</f>
        <v>4.22545905707196</v>
      </c>
      <c r="AE16" s="7" t="n">
        <f aca="false">AJ16*100/56</f>
        <v>3.89285714285714</v>
      </c>
      <c r="AF16" s="7" t="n">
        <f aca="false">AD16*44/84.3</f>
        <v>2.20545905707196</v>
      </c>
      <c r="AG16" s="7" t="n">
        <f aca="false">AE16*44/100</f>
        <v>1.71285714285714</v>
      </c>
      <c r="AH16" s="7" t="n">
        <v>20.3039</v>
      </c>
      <c r="AI16" s="7" t="n">
        <v>2.02</v>
      </c>
      <c r="AJ16" s="7" t="n">
        <v>2.18</v>
      </c>
    </row>
    <row r="17" customFormat="false" ht="13.8" hidden="false" customHeight="false" outlineLevel="0" collapsed="false">
      <c r="A17" s="0" t="s">
        <v>38</v>
      </c>
      <c r="B17" s="0" t="s">
        <v>62</v>
      </c>
      <c r="C17" s="0" t="s">
        <v>59</v>
      </c>
      <c r="D17" s="0" t="s">
        <v>63</v>
      </c>
      <c r="E17" s="0" t="s">
        <v>46</v>
      </c>
      <c r="F17" s="0" t="s">
        <v>49</v>
      </c>
      <c r="G17" s="0" t="s">
        <v>61</v>
      </c>
      <c r="H17" s="27" t="n">
        <v>2257411923.72595</v>
      </c>
      <c r="I17" s="7" t="n">
        <v>21.5872635145264</v>
      </c>
      <c r="J17" s="7" t="n">
        <f aca="false">100-K17-I17</f>
        <v>59.7397535454084</v>
      </c>
      <c r="K17" s="7" t="n">
        <v>18.6729829400652</v>
      </c>
      <c r="L17" s="7" t="n">
        <v>10.47</v>
      </c>
      <c r="M17" s="7" t="n">
        <v>0.02</v>
      </c>
      <c r="N17" s="7" t="n">
        <v>44.75</v>
      </c>
      <c r="O17" s="7" t="n">
        <v>0.64</v>
      </c>
      <c r="P17" s="7" t="n">
        <v>4.06</v>
      </c>
      <c r="Q17" s="7" t="n">
        <v>0.07</v>
      </c>
      <c r="R17" s="7" t="n">
        <f aca="false">AK17+AL17</f>
        <v>0</v>
      </c>
      <c r="S17" s="7" t="n">
        <f aca="false">100-R17</f>
        <v>100</v>
      </c>
      <c r="T17" s="7" t="n">
        <f aca="false">N17/S17</f>
        <v>0.4475</v>
      </c>
      <c r="U17" s="7" t="n">
        <v>0.23</v>
      </c>
      <c r="V17" s="7" t="n">
        <v>1.72</v>
      </c>
      <c r="W17" s="7" t="n">
        <v>0.11</v>
      </c>
      <c r="X17" s="7" t="n">
        <f aca="false">L17/AJ17</f>
        <v>0.981255857544517</v>
      </c>
      <c r="Y17" s="7" t="n">
        <f aca="false">SUM(L17,N17:Q17)</f>
        <v>59.99</v>
      </c>
      <c r="Z17" s="7" t="n">
        <f aca="false">100-AC17-AJ17*100/56 - AI17*84.3/40.3</f>
        <v>61.9248</v>
      </c>
      <c r="AA17" s="7" t="n">
        <f aca="false">Z17-Y17</f>
        <v>1.9348</v>
      </c>
      <c r="AB17" s="7" t="n">
        <f aca="false">AA17-U17-V17-W17</f>
        <v>-0.125200000000004</v>
      </c>
      <c r="AC17" s="7" t="n">
        <f aca="false">AH17-(AJ17*44/56  + AI17*44/40.3)</f>
        <v>11.4911074796172</v>
      </c>
      <c r="AD17" s="7" t="n">
        <f aca="false">AI17*84.3/40.3</f>
        <v>7.53052109181142</v>
      </c>
      <c r="AE17" s="7" t="n">
        <f aca="false">AJ17*100/56</f>
        <v>19.0535714285714</v>
      </c>
      <c r="AF17" s="7" t="n">
        <f aca="false">AD17*44/84.3</f>
        <v>3.93052109181142</v>
      </c>
      <c r="AG17" s="7" t="n">
        <f aca="false">AE17*44/100</f>
        <v>8.38357142857143</v>
      </c>
      <c r="AH17" s="7" t="n">
        <v>23.8052</v>
      </c>
      <c r="AI17" s="7" t="n">
        <v>3.6</v>
      </c>
      <c r="AJ17" s="7" t="n">
        <v>10.67</v>
      </c>
    </row>
    <row r="18" customFormat="false" ht="13.8" hidden="false" customHeight="false" outlineLevel="0" collapsed="false">
      <c r="A18" s="0" t="s">
        <v>38</v>
      </c>
      <c r="B18" s="0" t="s">
        <v>58</v>
      </c>
      <c r="C18" s="0" t="s">
        <v>59</v>
      </c>
      <c r="D18" s="0" t="s">
        <v>60</v>
      </c>
      <c r="E18" s="0" t="s">
        <v>46</v>
      </c>
      <c r="F18" s="0" t="s">
        <v>49</v>
      </c>
      <c r="G18" s="0" t="s">
        <v>61</v>
      </c>
      <c r="H18" s="27" t="n">
        <v>3634848638.36851</v>
      </c>
      <c r="I18" s="7" t="n">
        <v>10.6688049579364</v>
      </c>
      <c r="J18" s="7" t="n">
        <f aca="false">100-K18-I18</f>
        <v>53.4799331330951</v>
      </c>
      <c r="K18" s="7" t="n">
        <v>35.8512619089686</v>
      </c>
      <c r="L18" s="7" t="n">
        <v>16.61</v>
      </c>
      <c r="M18" s="7" t="n">
        <v>0.02</v>
      </c>
      <c r="N18" s="7" t="n">
        <v>57.49</v>
      </c>
      <c r="O18" s="7" t="n">
        <v>0.91</v>
      </c>
      <c r="P18" s="7" t="n">
        <v>6.32</v>
      </c>
      <c r="Q18" s="7" t="n">
        <v>0.09</v>
      </c>
      <c r="R18" s="7" t="n">
        <f aca="false">AK18+AL18</f>
        <v>0</v>
      </c>
      <c r="S18" s="7" t="n">
        <f aca="false">100-R18</f>
        <v>100</v>
      </c>
      <c r="T18" s="7" t="n">
        <f aca="false">N18/S18</f>
        <v>0.5749</v>
      </c>
      <c r="U18" s="7" t="n">
        <v>0.2</v>
      </c>
      <c r="V18" s="7" t="n">
        <v>2.12</v>
      </c>
      <c r="W18" s="7" t="n">
        <v>0.08</v>
      </c>
      <c r="X18" s="7" t="n">
        <f aca="false">L18/AJ18</f>
        <v>10.2530864197531</v>
      </c>
      <c r="Y18" s="7" t="n">
        <f aca="false">SUM(L18,N18:Q18)</f>
        <v>81.42</v>
      </c>
      <c r="Z18" s="7" t="n">
        <f aca="false">100-AC18-AJ18*100/56 - AI18*84.3/40.3</f>
        <v>84.1637</v>
      </c>
      <c r="AA18" s="7" t="n">
        <f aca="false">Z18-Y18</f>
        <v>2.7437</v>
      </c>
      <c r="AB18" s="7" t="n">
        <f aca="false">AA18-U18-V18-W18</f>
        <v>0.343700000000004</v>
      </c>
      <c r="AC18" s="7" t="n">
        <f aca="false">AH18-(AJ18*44/56  + AI18*44/40.3)</f>
        <v>8.90624682736618</v>
      </c>
      <c r="AD18" s="7" t="n">
        <f aca="false">AI18*84.3/40.3</f>
        <v>4.03719602977668</v>
      </c>
      <c r="AE18" s="7" t="n">
        <f aca="false">AJ18*100/56</f>
        <v>2.89285714285714</v>
      </c>
      <c r="AF18" s="7" t="n">
        <f aca="false">AD18*44/84.3</f>
        <v>2.10719602977668</v>
      </c>
      <c r="AG18" s="7" t="n">
        <f aca="false">AE18*44/100</f>
        <v>1.27285714285714</v>
      </c>
      <c r="AH18" s="7" t="n">
        <v>12.2863</v>
      </c>
      <c r="AI18" s="7" t="n">
        <v>1.93</v>
      </c>
      <c r="AJ18" s="7" t="n">
        <v>1.62</v>
      </c>
    </row>
    <row r="19" customFormat="false" ht="13.8" hidden="false" customHeight="false" outlineLevel="0" collapsed="false">
      <c r="A19" s="0" t="s">
        <v>38</v>
      </c>
      <c r="B19" s="0" t="s">
        <v>92</v>
      </c>
      <c r="D19" s="0" t="s">
        <v>93</v>
      </c>
      <c r="E19" s="0" t="s">
        <v>46</v>
      </c>
      <c r="F19" s="0" t="s">
        <v>46</v>
      </c>
      <c r="G19" s="0" t="s">
        <v>94</v>
      </c>
      <c r="H19" s="13" t="n">
        <v>105110895.196278</v>
      </c>
      <c r="I19" s="13"/>
      <c r="J19" s="14"/>
      <c r="K19" s="13"/>
      <c r="L19" s="0" t="n">
        <v>3.82</v>
      </c>
      <c r="M19" s="0" t="n">
        <v>0.02</v>
      </c>
      <c r="N19" s="0" t="n">
        <v>24.82</v>
      </c>
      <c r="O19" s="0" t="n">
        <v>0.22</v>
      </c>
      <c r="P19" s="0" t="n">
        <v>1.53</v>
      </c>
      <c r="Q19" s="0" t="n">
        <v>0.02</v>
      </c>
      <c r="R19" s="7" t="n">
        <f aca="false">AK19+AL19</f>
        <v>0</v>
      </c>
      <c r="S19" s="7" t="n">
        <f aca="false">100-R19</f>
        <v>100</v>
      </c>
      <c r="T19" s="7" t="n">
        <f aca="false">N19/S19</f>
        <v>0.2482</v>
      </c>
      <c r="U19" s="0" t="n">
        <v>0.31</v>
      </c>
      <c r="V19" s="0" t="n">
        <v>0.89</v>
      </c>
      <c r="W19" s="0" t="n">
        <v>0.11</v>
      </c>
      <c r="X19" s="9" t="n">
        <f aca="false">L19/AJ19</f>
        <v>0.109549756237453</v>
      </c>
      <c r="Y19" s="8" t="n">
        <f aca="false">SUM(L19,N19:Q19)</f>
        <v>30.41</v>
      </c>
      <c r="Z19" s="9" t="n">
        <f aca="false">100-AC19-AJ19*100/56 - AI19*84.3/40.3</f>
        <v>31.5869</v>
      </c>
      <c r="AA19" s="7" t="n">
        <f aca="false">Z19-Y19</f>
        <v>1.17690000000001</v>
      </c>
      <c r="AB19" s="7" t="n">
        <f aca="false">AA19-U19-V19-W19</f>
        <v>-0.133099999999986</v>
      </c>
      <c r="AC19" s="9" t="n">
        <f aca="false">AH19-(AJ19*44/56  + AI19*44/40.3)</f>
        <v>1.73152077277561</v>
      </c>
      <c r="AD19" s="7" t="n">
        <f aca="false">AI19*84.3/40.3</f>
        <v>4.41372208436725</v>
      </c>
      <c r="AE19" s="7" t="n">
        <f aca="false">AJ19*100/56</f>
        <v>62.2678571428571</v>
      </c>
      <c r="AF19" s="7" t="n">
        <f aca="false">AD19*44/84.3</f>
        <v>2.30372208436725</v>
      </c>
      <c r="AG19" s="7" t="n">
        <f aca="false">AE19*44/100</f>
        <v>27.3978571428571</v>
      </c>
      <c r="AH19" s="0" t="n">
        <v>31.4331</v>
      </c>
      <c r="AI19" s="0" t="n">
        <v>2.11</v>
      </c>
      <c r="AJ19" s="0" t="n">
        <v>34.87</v>
      </c>
    </row>
    <row r="20" customFormat="false" ht="13.8" hidden="false" customHeight="false" outlineLevel="0" collapsed="false">
      <c r="A20" s="0" t="s">
        <v>38</v>
      </c>
      <c r="B20" s="0" t="s">
        <v>47</v>
      </c>
      <c r="C20" s="0" t="s">
        <v>40</v>
      </c>
      <c r="D20" s="0" t="s">
        <v>48</v>
      </c>
      <c r="E20" s="0" t="s">
        <v>46</v>
      </c>
      <c r="F20" s="0" t="s">
        <v>49</v>
      </c>
      <c r="G20" s="0" t="s">
        <v>43</v>
      </c>
      <c r="H20" s="27" t="n">
        <v>794984054.119613</v>
      </c>
      <c r="I20" s="7"/>
      <c r="J20" s="7"/>
      <c r="K20" s="7"/>
      <c r="L20" s="7" t="n">
        <v>9.35</v>
      </c>
      <c r="M20" s="7" t="n">
        <v>0.02</v>
      </c>
      <c r="N20" s="7" t="n">
        <v>48.81</v>
      </c>
      <c r="O20" s="7" t="n">
        <v>0.63</v>
      </c>
      <c r="P20" s="7" t="n">
        <v>4.13</v>
      </c>
      <c r="Q20" s="7" t="n">
        <v>0.09</v>
      </c>
      <c r="R20" s="7" t="n">
        <f aca="false">AK20+AL20</f>
        <v>0</v>
      </c>
      <c r="S20" s="7" t="n">
        <f aca="false">100-R20</f>
        <v>100</v>
      </c>
      <c r="T20" s="7" t="n">
        <f aca="false">N20/S20</f>
        <v>0.4881</v>
      </c>
      <c r="U20" s="7" t="n">
        <v>0.78</v>
      </c>
      <c r="V20" s="7" t="n">
        <v>1.76</v>
      </c>
      <c r="W20" s="7" t="n">
        <v>0.17</v>
      </c>
      <c r="X20" s="7" t="n">
        <f aca="false">L20/AJ20</f>
        <v>1.04352678571429</v>
      </c>
      <c r="Y20" s="7" t="n">
        <f aca="false">SUM(L20,N20:Q20)</f>
        <v>63.01</v>
      </c>
      <c r="Z20" s="7" t="n">
        <f aca="false">100-AC20-AJ20*100/56 - AI20*84.3/40.3</f>
        <v>65.8958</v>
      </c>
      <c r="AA20" s="7" t="n">
        <f aca="false">Z20-Y20</f>
        <v>2.8858</v>
      </c>
      <c r="AB20" s="7" t="n">
        <f aca="false">AA20-U20-V20-W20</f>
        <v>0.175799999999996</v>
      </c>
      <c r="AC20" s="7" t="n">
        <f aca="false">AH20-(AJ20*44/56  + AI20*44/40.3)</f>
        <v>5.76251265508685</v>
      </c>
      <c r="AD20" s="7" t="n">
        <f aca="false">AI20*84.3/40.3</f>
        <v>12.3416873449132</v>
      </c>
      <c r="AE20" s="7" t="n">
        <f aca="false">AJ20*100/56</f>
        <v>16</v>
      </c>
      <c r="AF20" s="7" t="n">
        <f aca="false">AD20*44/84.3</f>
        <v>6.44168734491315</v>
      </c>
      <c r="AG20" s="7" t="n">
        <f aca="false">AE20*44/100</f>
        <v>7.04</v>
      </c>
      <c r="AH20" s="7" t="n">
        <v>19.2442</v>
      </c>
      <c r="AI20" s="7" t="n">
        <v>5.9</v>
      </c>
      <c r="AJ20" s="7" t="n">
        <v>8.96</v>
      </c>
    </row>
    <row r="21" customFormat="false" ht="13.8" hidden="false" customHeight="false" outlineLevel="0" collapsed="false">
      <c r="A21" s="0" t="s">
        <v>38</v>
      </c>
      <c r="B21" s="0" t="s">
        <v>44</v>
      </c>
      <c r="C21" s="0" t="s">
        <v>40</v>
      </c>
      <c r="D21" s="0" t="s">
        <v>45</v>
      </c>
      <c r="E21" s="0" t="s">
        <v>46</v>
      </c>
      <c r="F21" s="0" t="s">
        <v>46</v>
      </c>
      <c r="G21" s="0" t="s">
        <v>43</v>
      </c>
      <c r="H21" s="27" t="n">
        <v>896004071.746031</v>
      </c>
      <c r="I21" s="7"/>
      <c r="J21" s="7"/>
      <c r="K21" s="7"/>
      <c r="L21" s="7" t="n">
        <v>8.89</v>
      </c>
      <c r="M21" s="7" t="n">
        <v>0.02</v>
      </c>
      <c r="N21" s="7" t="n">
        <v>47.74</v>
      </c>
      <c r="O21" s="7" t="n">
        <v>0.65</v>
      </c>
      <c r="P21" s="7" t="n">
        <v>4.15</v>
      </c>
      <c r="Q21" s="7" t="n">
        <v>0.09</v>
      </c>
      <c r="R21" s="7" t="n">
        <f aca="false">AK21+AL21</f>
        <v>0</v>
      </c>
      <c r="S21" s="7" t="n">
        <f aca="false">100-R21</f>
        <v>100</v>
      </c>
      <c r="T21" s="7" t="n">
        <f aca="false">N21/S21</f>
        <v>0.4774</v>
      </c>
      <c r="U21" s="7" t="n">
        <v>0.82</v>
      </c>
      <c r="V21" s="7" t="n">
        <v>1.73</v>
      </c>
      <c r="W21" s="7" t="n">
        <v>0.17</v>
      </c>
      <c r="X21" s="7" t="n">
        <f aca="false">L21/AJ21</f>
        <v>0.908069458631257</v>
      </c>
      <c r="Y21" s="7" t="n">
        <f aca="false">SUM(L21,N21:Q21)</f>
        <v>61.52</v>
      </c>
      <c r="Z21" s="7" t="n">
        <f aca="false">100-AC21-AJ21*100/56 - AI21*84.3/40.3</f>
        <v>64.2159</v>
      </c>
      <c r="AA21" s="7" t="n">
        <f aca="false">Z21-Y21</f>
        <v>2.69589999999999</v>
      </c>
      <c r="AB21" s="7" t="n">
        <f aca="false">AA21-U21-V21-W21</f>
        <v>-0.0241000000000123</v>
      </c>
      <c r="AC21" s="7" t="n">
        <f aca="false">AH21-(AJ21*44/56  + AI21*44/40.3)</f>
        <v>4.7470191775966</v>
      </c>
      <c r="AD21" s="7" t="n">
        <f aca="false">AI21*84.3/40.3</f>
        <v>13.5549379652605</v>
      </c>
      <c r="AE21" s="7" t="n">
        <f aca="false">AJ21*100/56</f>
        <v>17.4821428571429</v>
      </c>
      <c r="AF21" s="7" t="n">
        <f aca="false">AD21*44/84.3</f>
        <v>7.07493796526055</v>
      </c>
      <c r="AG21" s="7" t="n">
        <f aca="false">AE21*44/100</f>
        <v>7.69214285714286</v>
      </c>
      <c r="AH21" s="7" t="n">
        <v>19.5141</v>
      </c>
      <c r="AI21" s="7" t="n">
        <v>6.48</v>
      </c>
      <c r="AJ21" s="7" t="n">
        <v>9.79</v>
      </c>
    </row>
    <row r="22" customFormat="false" ht="13.8" hidden="false" customHeight="false" outlineLevel="0" collapsed="false">
      <c r="A22" s="0" t="s">
        <v>38</v>
      </c>
      <c r="B22" s="0" t="s">
        <v>50</v>
      </c>
      <c r="C22" s="0" t="s">
        <v>51</v>
      </c>
      <c r="D22" s="0" t="s">
        <v>52</v>
      </c>
      <c r="E22" s="0" t="s">
        <v>46</v>
      </c>
      <c r="F22" s="0" t="s">
        <v>49</v>
      </c>
      <c r="G22" s="0" t="s">
        <v>43</v>
      </c>
      <c r="H22" s="27" t="n">
        <v>1108449324.65361</v>
      </c>
      <c r="I22" s="7" t="n">
        <v>16.2011087393848</v>
      </c>
      <c r="J22" s="7" t="n">
        <f aca="false">100-K22-I22</f>
        <v>70.1792103687097</v>
      </c>
      <c r="K22" s="7" t="n">
        <v>13.6196808919055</v>
      </c>
      <c r="L22" s="7" t="n">
        <v>12.71</v>
      </c>
      <c r="M22" s="7" t="n">
        <v>0.02</v>
      </c>
      <c r="N22" s="7" t="n">
        <v>63.24</v>
      </c>
      <c r="O22" s="7" t="n">
        <v>0.89</v>
      </c>
      <c r="P22" s="7" t="n">
        <v>5.45</v>
      </c>
      <c r="Q22" s="7" t="n">
        <v>0.11</v>
      </c>
      <c r="R22" s="7" t="n">
        <f aca="false">AK22+AL22</f>
        <v>0</v>
      </c>
      <c r="S22" s="7" t="n">
        <f aca="false">100-R22</f>
        <v>100</v>
      </c>
      <c r="T22" s="7" t="n">
        <f aca="false">N22/S22</f>
        <v>0.6324</v>
      </c>
      <c r="U22" s="7" t="n">
        <v>0.97</v>
      </c>
      <c r="V22" s="7" t="n">
        <v>2.51</v>
      </c>
      <c r="W22" s="7" t="n">
        <v>0.12</v>
      </c>
      <c r="X22" s="7" t="n">
        <f aca="false">L22/AJ22</f>
        <v>3.55027932960894</v>
      </c>
      <c r="Y22" s="7" t="n">
        <f aca="false">SUM(L22,N22:Q22)</f>
        <v>82.4</v>
      </c>
      <c r="Z22" s="7" t="n">
        <f aca="false">100-AC22-AJ22*100/56 - AI22*84.3/40.3</f>
        <v>84.99195</v>
      </c>
      <c r="AA22" s="7" t="n">
        <f aca="false">Z22-Y22</f>
        <v>2.59195</v>
      </c>
      <c r="AB22" s="7" t="n">
        <f aca="false">AA22-U22-V22-W22</f>
        <v>-1.00805</v>
      </c>
      <c r="AC22" s="7" t="n">
        <f aca="false">AH22-(AJ22*44/56  + AI22*44/40.3)</f>
        <v>5.1009496809642</v>
      </c>
      <c r="AD22" s="7" t="n">
        <f aca="false">AI22*84.3/40.3</f>
        <v>3.51424317617866</v>
      </c>
      <c r="AE22" s="7" t="n">
        <f aca="false">AJ22*100/56</f>
        <v>6.39285714285714</v>
      </c>
      <c r="AF22" s="7" t="n">
        <f aca="false">AD22*44/84.3</f>
        <v>1.83424317617866</v>
      </c>
      <c r="AG22" s="7" t="n">
        <f aca="false">AE22*44/100</f>
        <v>2.81285714285714</v>
      </c>
      <c r="AH22" s="7" t="n">
        <v>9.74805</v>
      </c>
      <c r="AI22" s="7" t="n">
        <v>1.68</v>
      </c>
      <c r="AJ22" s="7" t="n">
        <v>3.58</v>
      </c>
    </row>
    <row r="23" customFormat="false" ht="13.8" hidden="false" customHeight="false" outlineLevel="0" collapsed="false">
      <c r="A23" s="0" t="s">
        <v>38</v>
      </c>
      <c r="B23" s="0" t="s">
        <v>53</v>
      </c>
      <c r="C23" s="0" t="s">
        <v>51</v>
      </c>
      <c r="D23" s="0" t="s">
        <v>54</v>
      </c>
      <c r="E23" s="0" t="s">
        <v>46</v>
      </c>
      <c r="F23" s="0" t="s">
        <v>46</v>
      </c>
      <c r="G23" s="0" t="s">
        <v>43</v>
      </c>
      <c r="H23" s="27" t="n">
        <v>1185493176.94501</v>
      </c>
      <c r="I23" s="7" t="n">
        <v>15.1456258628316</v>
      </c>
      <c r="J23" s="7" t="n">
        <f aca="false">100-K23-I23</f>
        <v>68.6914447318688</v>
      </c>
      <c r="K23" s="7" t="n">
        <v>16.1629294052996</v>
      </c>
      <c r="L23" s="7" t="n">
        <v>13.07</v>
      </c>
      <c r="M23" s="7" t="n">
        <v>0.02</v>
      </c>
      <c r="N23" s="7" t="n">
        <v>62.64</v>
      </c>
      <c r="O23" s="7" t="n">
        <v>0.86</v>
      </c>
      <c r="P23" s="7" t="n">
        <v>5.44</v>
      </c>
      <c r="Q23" s="7" t="n">
        <v>0.1</v>
      </c>
      <c r="R23" s="7" t="n">
        <f aca="false">AK23+AL23</f>
        <v>0</v>
      </c>
      <c r="S23" s="7" t="n">
        <f aca="false">100-R23</f>
        <v>100</v>
      </c>
      <c r="T23" s="7" t="n">
        <f aca="false">N23/S23</f>
        <v>0.6264</v>
      </c>
      <c r="U23" s="7" t="n">
        <v>0.94</v>
      </c>
      <c r="V23" s="7" t="n">
        <v>2.48</v>
      </c>
      <c r="W23" s="7" t="n">
        <v>0.12</v>
      </c>
      <c r="X23" s="7" t="n">
        <f aca="false">L23/AJ23</f>
        <v>4.22977346278317</v>
      </c>
      <c r="Y23" s="7" t="n">
        <f aca="false">SUM(L23,N23:Q23)</f>
        <v>82.11</v>
      </c>
      <c r="Z23" s="7" t="n">
        <f aca="false">100-AC23-AJ23*100/56 - AI23*84.3/40.3</f>
        <v>85.57</v>
      </c>
      <c r="AA23" s="7" t="n">
        <f aca="false">Z23-Y23</f>
        <v>3.46000000000001</v>
      </c>
      <c r="AB23" s="7" t="n">
        <f aca="false">AA23-U23-V23-W23</f>
        <v>-0.079999999999992</v>
      </c>
      <c r="AC23" s="7" t="n">
        <f aca="false">AH23-(AJ23*44/56  + AI23*44/40.3)</f>
        <v>5.37698156682028</v>
      </c>
      <c r="AD23" s="7" t="n">
        <f aca="false">AI23*84.3/40.3</f>
        <v>3.53516129032258</v>
      </c>
      <c r="AE23" s="7" t="n">
        <f aca="false">AJ23*100/56</f>
        <v>5.51785714285714</v>
      </c>
      <c r="AF23" s="7" t="n">
        <f aca="false">AD23*44/84.3</f>
        <v>1.84516129032258</v>
      </c>
      <c r="AG23" s="7" t="n">
        <f aca="false">AE23*44/100</f>
        <v>2.42785714285714</v>
      </c>
      <c r="AH23" s="7" t="n">
        <v>9.65</v>
      </c>
      <c r="AI23" s="7" t="n">
        <v>1.69</v>
      </c>
      <c r="AJ23" s="7" t="n">
        <v>3.09</v>
      </c>
    </row>
    <row r="24" customFormat="false" ht="13.8" hidden="false" customHeight="false" outlineLevel="0" collapsed="false">
      <c r="A24" s="22" t="s">
        <v>38</v>
      </c>
      <c r="B24" s="22" t="s">
        <v>101</v>
      </c>
      <c r="C24" s="22"/>
      <c r="D24" s="22" t="s">
        <v>102</v>
      </c>
      <c r="E24" s="22" t="s">
        <v>103</v>
      </c>
      <c r="F24" s="22" t="s">
        <v>103</v>
      </c>
      <c r="G24" s="0" t="s">
        <v>61</v>
      </c>
      <c r="L24" s="22" t="n">
        <v>0.56</v>
      </c>
      <c r="M24" s="22" t="n">
        <v>0.03</v>
      </c>
      <c r="N24" s="22" t="n">
        <v>1.82</v>
      </c>
      <c r="O24" s="22" t="n">
        <v>0.03</v>
      </c>
      <c r="P24" s="22" t="n">
        <v>0.41</v>
      </c>
      <c r="Q24" s="22" t="n">
        <v>0.01</v>
      </c>
      <c r="R24" s="7" t="n">
        <f aca="false">AK24+AL24</f>
        <v>0</v>
      </c>
      <c r="S24" s="7" t="n">
        <f aca="false">100-R24</f>
        <v>100</v>
      </c>
      <c r="T24" s="7" t="n">
        <f aca="false">N24/S24</f>
        <v>0.0182</v>
      </c>
      <c r="U24" s="22" t="n">
        <v>0.04</v>
      </c>
      <c r="V24" s="22" t="n">
        <v>0.12</v>
      </c>
      <c r="W24" s="22" t="n">
        <v>0.01</v>
      </c>
      <c r="X24" s="9" t="n">
        <f aca="false">L24/AJ24</f>
        <v>0.0131919905771496</v>
      </c>
      <c r="Y24" s="8" t="n">
        <f aca="false">SUM(L24,N24:Q24)</f>
        <v>2.83</v>
      </c>
      <c r="Z24" s="9" t="n">
        <f aca="false">100-AC24-AJ24*100/56 - AI24*84.3/40.3</f>
        <v>3.08890000000001</v>
      </c>
      <c r="AA24" s="7" t="n">
        <f aca="false">Z24-Y24</f>
        <v>0.258900000000013</v>
      </c>
      <c r="AB24" s="7" t="n">
        <f aca="false">AA24-U24-V24-W24</f>
        <v>0.088900000000013</v>
      </c>
      <c r="AC24" s="9" t="n">
        <f aca="false">AH24-(AJ24*44/56  + AI24*44/40.3)</f>
        <v>0.586858596242458</v>
      </c>
      <c r="AD24" s="7" t="n">
        <f aca="false">AI24*84.3/40.3</f>
        <v>20.5206699751861</v>
      </c>
      <c r="AE24" s="7" t="n">
        <f aca="false">AJ24*100/56</f>
        <v>75.8035714285714</v>
      </c>
      <c r="AF24" s="7" t="n">
        <f aca="false">AD24*44/84.3</f>
        <v>10.7106699751861</v>
      </c>
      <c r="AG24" s="7" t="n">
        <f aca="false">AE24*44/100</f>
        <v>33.3535714285714</v>
      </c>
      <c r="AH24" s="22" t="n">
        <v>44.6511</v>
      </c>
      <c r="AI24" s="22" t="n">
        <v>9.81</v>
      </c>
      <c r="AJ24" s="22" t="n">
        <v>42.45</v>
      </c>
    </row>
    <row r="25" customFormat="false" ht="13.8" hidden="false" customHeight="false" outlineLevel="0" collapsed="false">
      <c r="A25" s="22" t="s">
        <v>38</v>
      </c>
      <c r="B25" s="22" t="s">
        <v>104</v>
      </c>
      <c r="C25" s="22"/>
      <c r="D25" s="22" t="s">
        <v>105</v>
      </c>
      <c r="E25" s="22" t="s">
        <v>103</v>
      </c>
      <c r="F25" s="22" t="s">
        <v>103</v>
      </c>
      <c r="G25" s="0" t="s">
        <v>61</v>
      </c>
      <c r="L25" s="22" t="n">
        <v>0.56</v>
      </c>
      <c r="M25" s="22" t="n">
        <v>0.03</v>
      </c>
      <c r="N25" s="22" t="n">
        <v>2.64</v>
      </c>
      <c r="O25" s="22" t="n">
        <v>0.03</v>
      </c>
      <c r="P25" s="22" t="n">
        <v>0.3</v>
      </c>
      <c r="Q25" s="22" t="n">
        <v>0.01</v>
      </c>
      <c r="R25" s="7" t="n">
        <f aca="false">AK25+AL25</f>
        <v>0</v>
      </c>
      <c r="S25" s="7" t="n">
        <f aca="false">100-R25</f>
        <v>100</v>
      </c>
      <c r="T25" s="7" t="n">
        <f aca="false">N25/S25</f>
        <v>0.0264</v>
      </c>
      <c r="U25" s="22" t="n">
        <v>0.05</v>
      </c>
      <c r="V25" s="22" t="n">
        <v>0.11</v>
      </c>
      <c r="W25" s="22" t="n">
        <v>0.01</v>
      </c>
      <c r="X25" s="9" t="n">
        <f aca="false">L25/AJ25</f>
        <v>0.0134615384615385</v>
      </c>
      <c r="Y25" s="8" t="n">
        <f aca="false">SUM(L25,N25:Q25)</f>
        <v>3.54</v>
      </c>
      <c r="Z25" s="9" t="n">
        <f aca="false">100-AC25-AJ25*100/56 - AI25*84.3/40.3</f>
        <v>3.9233</v>
      </c>
      <c r="AA25" s="7" t="n">
        <f aca="false">Z25-Y25</f>
        <v>0.383299999999998</v>
      </c>
      <c r="AB25" s="7" t="n">
        <f aca="false">AA25-U25-V25-W25</f>
        <v>0.213299999999998</v>
      </c>
      <c r="AC25" s="9" t="n">
        <f aca="false">AH25-(AJ25*44/56  + AI25*44/40.3)</f>
        <v>0.684608543069828</v>
      </c>
      <c r="AD25" s="7" t="n">
        <f aca="false">AI25*84.3/40.3</f>
        <v>21.1063771712159</v>
      </c>
      <c r="AE25" s="7" t="n">
        <f aca="false">AJ25*100/56</f>
        <v>74.2857142857143</v>
      </c>
      <c r="AF25" s="7" t="n">
        <f aca="false">AD25*44/84.3</f>
        <v>11.0163771712159</v>
      </c>
      <c r="AG25" s="7" t="n">
        <f aca="false">AE25*44/100</f>
        <v>32.6857142857143</v>
      </c>
      <c r="AH25" s="22" t="n">
        <v>44.3867</v>
      </c>
      <c r="AI25" s="22" t="n">
        <v>10.09</v>
      </c>
      <c r="AJ25" s="22" t="n">
        <v>41.6</v>
      </c>
    </row>
    <row r="26" customFormat="false" ht="13.8" hidden="false" customHeight="false" outlineLevel="0" collapsed="false">
      <c r="A26" s="0" t="s">
        <v>38</v>
      </c>
      <c r="B26" s="0" t="s">
        <v>108</v>
      </c>
      <c r="D26" s="0" t="s">
        <v>109</v>
      </c>
      <c r="E26" s="0" t="s">
        <v>42</v>
      </c>
      <c r="F26" s="0" t="s">
        <v>42</v>
      </c>
      <c r="G26" s="0" t="s">
        <v>61</v>
      </c>
      <c r="L26" s="0" t="n">
        <v>0.02</v>
      </c>
      <c r="M26" s="0" t="n">
        <v>0.03</v>
      </c>
      <c r="N26" s="0" t="n">
        <v>0.27</v>
      </c>
      <c r="P26" s="0" t="n">
        <v>0.02</v>
      </c>
      <c r="R26" s="7" t="n">
        <f aca="false">AK26+AL26</f>
        <v>0</v>
      </c>
      <c r="S26" s="7" t="n">
        <f aca="false">100-R26</f>
        <v>100</v>
      </c>
      <c r="T26" s="7" t="n">
        <f aca="false">N26/S26</f>
        <v>0.0027</v>
      </c>
      <c r="U26" s="0" t="n">
        <v>0.1</v>
      </c>
      <c r="X26" s="9" t="n">
        <f aca="false">L26/AJ26</f>
        <v>0.000552944429084877</v>
      </c>
      <c r="Y26" s="8" t="n">
        <f aca="false">SUM(L26,N26:Q26)</f>
        <v>0.31</v>
      </c>
      <c r="Z26" s="9" t="n">
        <f aca="false">100-AC26-AJ26*100/56 - AI26*84.3/40.3</f>
        <v>0.265300000000003</v>
      </c>
      <c r="AA26" s="7" t="n">
        <f aca="false">Z26-Y26</f>
        <v>-0.0446999999999966</v>
      </c>
      <c r="AB26" s="7" t="n">
        <f aca="false">AA26-U26-V26-W26</f>
        <v>-0.144699999999997</v>
      </c>
      <c r="AC26" s="9" t="n">
        <f aca="false">AH26-(AJ26*44/56  + AI26*44/40.3)</f>
        <v>0.149409322935128</v>
      </c>
      <c r="AD26" s="7" t="n">
        <f aca="false">AI26*84.3/40.3</f>
        <v>34.9960049627792</v>
      </c>
      <c r="AE26" s="7" t="n">
        <f aca="false">AJ26*100/56</f>
        <v>64.5892857142857</v>
      </c>
      <c r="AF26" s="7" t="n">
        <f aca="false">AD26*44/84.3</f>
        <v>18.2660049627792</v>
      </c>
      <c r="AG26" s="7" t="n">
        <f aca="false">AE26*44/100</f>
        <v>28.4192857142857</v>
      </c>
      <c r="AH26" s="0" t="n">
        <v>46.8347</v>
      </c>
      <c r="AI26" s="0" t="n">
        <v>16.73</v>
      </c>
      <c r="AJ26" s="0" t="n">
        <v>36.17</v>
      </c>
    </row>
    <row r="27" customFormat="false" ht="13.8" hidden="false" customHeight="false" outlineLevel="0" collapsed="false">
      <c r="A27" s="0" t="s">
        <v>38</v>
      </c>
      <c r="B27" s="0" t="s">
        <v>85</v>
      </c>
      <c r="D27" s="0" t="s">
        <v>86</v>
      </c>
      <c r="E27" s="0" t="s">
        <v>42</v>
      </c>
      <c r="F27" s="0" t="s">
        <v>42</v>
      </c>
      <c r="G27" s="0" t="s">
        <v>61</v>
      </c>
      <c r="L27" s="0" t="n">
        <v>0.01</v>
      </c>
      <c r="M27" s="0" t="n">
        <v>0.03</v>
      </c>
      <c r="N27" s="0" t="n">
        <v>0.15</v>
      </c>
      <c r="P27" s="0" t="n">
        <v>0.03</v>
      </c>
      <c r="R27" s="7" t="n">
        <f aca="false">AK27+AL27</f>
        <v>0</v>
      </c>
      <c r="S27" s="7" t="n">
        <f aca="false">100-R27</f>
        <v>100</v>
      </c>
      <c r="T27" s="7" t="n">
        <f aca="false">N27/S27</f>
        <v>0.0015</v>
      </c>
      <c r="U27" s="0" t="n">
        <v>0.02</v>
      </c>
      <c r="X27" s="9" t="n">
        <f aca="false">L27/AJ27</f>
        <v>0.000182949140139041</v>
      </c>
      <c r="Y27" s="8" t="n">
        <f aca="false">SUM(L27,N27:Q27)</f>
        <v>0.19</v>
      </c>
      <c r="Z27" s="9" t="n">
        <f aca="false">100-AC27-AJ27*100/56 - AI27*84.3/40.3</f>
        <v>1.04559999999999</v>
      </c>
      <c r="AA27" s="7" t="n">
        <f aca="false">Z27-Y27</f>
        <v>0.855599999999992</v>
      </c>
      <c r="AB27" s="7" t="n">
        <f aca="false">AA27-U27-V27-W27</f>
        <v>0.835599999999992</v>
      </c>
      <c r="AC27" s="9" t="n">
        <f aca="false">AH27-(AJ27*44/56  + AI27*44/40.3)</f>
        <v>0.824304289259132</v>
      </c>
      <c r="AD27" s="7" t="n">
        <f aca="false">AI27*84.3/40.3</f>
        <v>0.522952853598015</v>
      </c>
      <c r="AE27" s="7" t="n">
        <f aca="false">AJ27*100/56</f>
        <v>97.6071428571429</v>
      </c>
      <c r="AF27" s="7" t="n">
        <f aca="false">AD27*44/84.3</f>
        <v>0.272952853598015</v>
      </c>
      <c r="AG27" s="7" t="n">
        <f aca="false">AE27*44/100</f>
        <v>42.9471428571429</v>
      </c>
      <c r="AH27" s="0" t="n">
        <v>44.0444</v>
      </c>
      <c r="AI27" s="0" t="n">
        <v>0.25</v>
      </c>
      <c r="AJ27" s="0" t="n">
        <v>54.66</v>
      </c>
    </row>
    <row r="28" customFormat="false" ht="13.8" hidden="false" customHeight="false" outlineLevel="0" collapsed="false">
      <c r="A28" s="22" t="s">
        <v>38</v>
      </c>
      <c r="B28" s="22" t="s">
        <v>106</v>
      </c>
      <c r="C28" s="22"/>
      <c r="D28" s="22" t="s">
        <v>107</v>
      </c>
      <c r="E28" s="22" t="s">
        <v>103</v>
      </c>
      <c r="F28" s="22" t="s">
        <v>103</v>
      </c>
      <c r="G28" s="0" t="s">
        <v>61</v>
      </c>
      <c r="L28" s="22" t="n">
        <v>0.26</v>
      </c>
      <c r="M28" s="22" t="n">
        <v>0.03</v>
      </c>
      <c r="N28" s="22" t="n">
        <v>0.75</v>
      </c>
      <c r="O28" s="22" t="n">
        <v>0.01</v>
      </c>
      <c r="P28" s="22" t="n">
        <v>0.14</v>
      </c>
      <c r="Q28" s="22" t="n">
        <v>0.01</v>
      </c>
      <c r="R28" s="7" t="n">
        <f aca="false">AK28+AL28</f>
        <v>0</v>
      </c>
      <c r="S28" s="7" t="n">
        <f aca="false">100-R28</f>
        <v>100</v>
      </c>
      <c r="T28" s="7" t="n">
        <f aca="false">N28/S28</f>
        <v>0.0075</v>
      </c>
      <c r="U28" s="22" t="n">
        <v>0.04</v>
      </c>
      <c r="V28" s="22" t="n">
        <v>0.05</v>
      </c>
      <c r="W28" s="22" t="n">
        <v>0.01</v>
      </c>
      <c r="X28" s="9" t="n">
        <f aca="false">L28/AJ28</f>
        <v>0.00691673317371641</v>
      </c>
      <c r="Y28" s="8" t="n">
        <f aca="false">SUM(L28,N28:Q28)</f>
        <v>1.17</v>
      </c>
      <c r="Z28" s="9" t="n">
        <f aca="false">100-AC28-AJ28*100/56 - AI28*84.3/40.3</f>
        <v>1.92919999999998</v>
      </c>
      <c r="AA28" s="7" t="n">
        <f aca="false">Z28-Y28</f>
        <v>0.75919999999998</v>
      </c>
      <c r="AB28" s="7" t="n">
        <f aca="false">AA28-U28-V28-W28</f>
        <v>0.65919999999998</v>
      </c>
      <c r="AC28" s="9" t="n">
        <f aca="false">AH28-(AJ28*44/56  + AI28*44/40.3)</f>
        <v>0.614534491315141</v>
      </c>
      <c r="AD28" s="7" t="n">
        <f aca="false">AI28*84.3/40.3</f>
        <v>30.3312655086849</v>
      </c>
      <c r="AE28" s="7" t="n">
        <f aca="false">AJ28*100/56</f>
        <v>67.125</v>
      </c>
      <c r="AF28" s="7" t="n">
        <f aca="false">AD28*44/84.3</f>
        <v>15.8312655086849</v>
      </c>
      <c r="AG28" s="7" t="n">
        <f aca="false">AE28*44/100</f>
        <v>29.535</v>
      </c>
      <c r="AH28" s="22" t="n">
        <v>45.9808</v>
      </c>
      <c r="AI28" s="22" t="n">
        <v>14.5</v>
      </c>
      <c r="AJ28" s="22" t="n">
        <v>37.59</v>
      </c>
    </row>
    <row r="29" customFormat="false" ht="13.8" hidden="false" customHeight="false" outlineLevel="0" collapsed="false">
      <c r="A29" s="0" t="s">
        <v>38</v>
      </c>
      <c r="B29" s="0" t="s">
        <v>68</v>
      </c>
      <c r="C29" s="0" t="s">
        <v>65</v>
      </c>
      <c r="D29" s="0" t="s">
        <v>69</v>
      </c>
      <c r="E29" s="0" t="s">
        <v>42</v>
      </c>
      <c r="F29" s="0" t="s">
        <v>42</v>
      </c>
      <c r="G29" s="0" t="s">
        <v>61</v>
      </c>
      <c r="L29" s="0" t="n">
        <v>0.01</v>
      </c>
      <c r="M29" s="0" t="n">
        <v>0.03</v>
      </c>
      <c r="N29" s="0" t="n">
        <v>0.06</v>
      </c>
      <c r="P29" s="0" t="n">
        <v>0.03</v>
      </c>
      <c r="R29" s="7" t="n">
        <f aca="false">AK29+AL29</f>
        <v>0</v>
      </c>
      <c r="S29" s="7" t="n">
        <f aca="false">100-R29</f>
        <v>100</v>
      </c>
      <c r="T29" s="7"/>
      <c r="U29" s="0" t="n">
        <v>0.02</v>
      </c>
      <c r="X29" s="9" t="n">
        <f aca="false">L29/AJ29</f>
        <v>0.000178475816526861</v>
      </c>
      <c r="Y29" s="8" t="n">
        <f aca="false">SUM(L29,N29:Q29)</f>
        <v>0.1</v>
      </c>
      <c r="Z29" s="9" t="n">
        <f aca="false">100-AC29-AJ29*100/56 - AI29*84.3/40.3</f>
        <v>-0.294399999999999</v>
      </c>
      <c r="AA29" s="7" t="n">
        <f aca="false">Z29-Y29</f>
        <v>-0.394399999999999</v>
      </c>
      <c r="AB29" s="7" t="n">
        <f aca="false">AA29-U29-V29-W29</f>
        <v>-0.414399999999999</v>
      </c>
      <c r="AC29" s="9" t="n">
        <f aca="false">AH29-(AJ29*44/56  + AI29*44/40.3)</f>
        <v>-0.198451825593764</v>
      </c>
      <c r="AD29" s="7" t="n">
        <f aca="false">AI29*84.3/40.3</f>
        <v>0.439280397022333</v>
      </c>
      <c r="AE29" s="7" t="n">
        <f aca="false">AJ29*100/56</f>
        <v>100.053571428571</v>
      </c>
      <c r="AF29" s="7" t="n">
        <f aca="false">AD29*44/84.3</f>
        <v>0.229280397022333</v>
      </c>
      <c r="AG29" s="7" t="n">
        <f aca="false">AE29*44/100</f>
        <v>44.0235714285714</v>
      </c>
      <c r="AH29" s="0" t="n">
        <v>44.0544</v>
      </c>
      <c r="AI29" s="0" t="n">
        <v>0.21</v>
      </c>
      <c r="AJ29" s="0" t="n">
        <v>56.03</v>
      </c>
    </row>
    <row r="30" customFormat="false" ht="13.8" hidden="false" customHeight="false" outlineLevel="0" collapsed="false">
      <c r="A30" s="0" t="s">
        <v>38</v>
      </c>
      <c r="B30" s="0" t="s">
        <v>99</v>
      </c>
      <c r="D30" s="0" t="s">
        <v>100</v>
      </c>
      <c r="E30" s="0" t="s">
        <v>67</v>
      </c>
      <c r="F30" s="0" t="s">
        <v>67</v>
      </c>
      <c r="G30" s="0" t="s">
        <v>61</v>
      </c>
      <c r="L30" s="0" t="n">
        <v>0.05</v>
      </c>
      <c r="M30" s="0" t="n">
        <v>0.03</v>
      </c>
      <c r="N30" s="0" t="n">
        <v>0.34</v>
      </c>
      <c r="P30" s="0" t="n">
        <v>0.04</v>
      </c>
      <c r="R30" s="7" t="n">
        <f aca="false">AK30+AL30</f>
        <v>0</v>
      </c>
      <c r="S30" s="7" t="n">
        <f aca="false">100-R30</f>
        <v>100</v>
      </c>
      <c r="T30" s="7" t="n">
        <f aca="false">N30/S30</f>
        <v>0.0034</v>
      </c>
      <c r="U30" s="0" t="n">
        <v>0.05</v>
      </c>
      <c r="V30" s="0" t="n">
        <v>0.01</v>
      </c>
      <c r="W30" s="0" t="n">
        <v>0.01</v>
      </c>
      <c r="X30" s="9" t="n">
        <f aca="false">L30/AJ30</f>
        <v>0.00106518960374947</v>
      </c>
      <c r="Y30" s="8" t="n">
        <f aca="false">SUM(L30,N30:Q30)</f>
        <v>0.43</v>
      </c>
      <c r="Z30" s="9" t="n">
        <f aca="false">100-AC30-AJ30*100/56 - AI30*84.3/40.3</f>
        <v>0.4091</v>
      </c>
      <c r="AA30" s="7" t="n">
        <f aca="false">Z30-Y30</f>
        <v>-0.0208999999999996</v>
      </c>
      <c r="AB30" s="7" t="n">
        <f aca="false">AA30-U30-V30-W30</f>
        <v>-0.0908999999999996</v>
      </c>
      <c r="AC30" s="9" t="n">
        <f aca="false">AH30-(AJ30*44/56  + AI30*44/40.3)</f>
        <v>0.771183587380364</v>
      </c>
      <c r="AD30" s="7" t="n">
        <f aca="false">AI30*84.3/40.3</f>
        <v>14.9982878411911</v>
      </c>
      <c r="AE30" s="7" t="n">
        <f aca="false">AJ30*100/56</f>
        <v>83.8214285714286</v>
      </c>
      <c r="AF30" s="7" t="n">
        <f aca="false">AD30*44/84.3</f>
        <v>7.82828784119107</v>
      </c>
      <c r="AG30" s="7" t="n">
        <f aca="false">AE30*44/100</f>
        <v>36.8814285714286</v>
      </c>
      <c r="AH30" s="0" t="n">
        <v>45.4809</v>
      </c>
      <c r="AI30" s="0" t="n">
        <v>7.17</v>
      </c>
      <c r="AJ30" s="0" t="n">
        <v>46.94</v>
      </c>
    </row>
    <row r="31" s="28" customFormat="true" ht="13.8" hidden="false" customHeight="false" outlineLevel="0" collapsed="false">
      <c r="C31" s="28" t="s">
        <v>123</v>
      </c>
      <c r="E31" s="28" t="s">
        <v>46</v>
      </c>
      <c r="H31" s="29" t="n">
        <f aca="false">SUM(H16,H17,H18,H20,H21,H22,H23)/COUNT(H16,H17,H18,H20,H21,H22,H23)</f>
        <v>1802829439.32444</v>
      </c>
      <c r="I31" s="30" t="n">
        <f aca="false">SUM(I16,I17,I18,I20,I21,I22,I23)/COUNT(I16,I17,I18,I20,I21,I22,I23)</f>
        <v>17.6358581632997</v>
      </c>
      <c r="J31" s="30" t="n">
        <f aca="false">SUM(J16,J17,J18,J20,J21,J22,J23)/COUNT(J16,J17,J18,J20,J21,J22,J23)</f>
        <v>61.751812549903</v>
      </c>
      <c r="K31" s="30" t="n">
        <f aca="false">SUM(K16,K17,K18,K20,K21,K22,K23)/COUNT(K16,K17,K18,K20,K21,K22,K23)</f>
        <v>20.6123292867974</v>
      </c>
      <c r="L31" s="30" t="n">
        <f aca="false">SUM(L16,L17,L18,L20,L21,L22,L23)/COUNT(L16,L17,L18,L20,L21,L22,L23)</f>
        <v>11.9814285714286</v>
      </c>
      <c r="M31" s="30" t="n">
        <f aca="false">SUM(M16,M17,M18,M20,M21,M22,M23)/COUNT(M16,M17,M18,M20,M21,M22,M23)</f>
        <v>0.02</v>
      </c>
      <c r="N31" s="30" t="n">
        <f aca="false">SUM(N16,N17,N18,N20,N21,N22,N23)/COUNT(N16,N17,N18,N20,N21,N22,N23)</f>
        <v>54.1371428571429</v>
      </c>
      <c r="O31" s="30" t="n">
        <f aca="false">SUM(O16,O17,O18,O20,O21,O22,O23)/COUNT(O16,O17,O18,O20,O21,O22,O23)</f>
        <v>0.764285714285714</v>
      </c>
      <c r="P31" s="30" t="n">
        <f aca="false">SUM(P16,P17,P18,P20,P21,P22,P23)/COUNT(P16,P17,P18,P20,P21,P22,P23)</f>
        <v>4.90142857142857</v>
      </c>
      <c r="Q31" s="30" t="n">
        <f aca="false">SUM(Q16,Q17,Q18,Q20,Q21,Q22,Q23)/COUNT(Q16,Q17,Q18,Q20,Q21,Q22,Q23)</f>
        <v>0.0914285714285714</v>
      </c>
      <c r="R31" s="30" t="n">
        <f aca="false">SUM(R16,R17,R18,R20,R21,R22,R23)/COUNT(R16,R17,R18,R20,R21,R22,R23)</f>
        <v>0</v>
      </c>
      <c r="S31" s="30" t="n">
        <f aca="false">SUM(S16,S17,S18,S20,S21,S22,S23)/COUNT(S16,S17,S18,S20,S21,S22,S23)</f>
        <v>100</v>
      </c>
      <c r="T31" s="30" t="n">
        <f aca="false">SUM(T16,T17,T18,T20,T21,T22,T23)/COUNT(T16,T17,T18,T20,T21,T22,T23)</f>
        <v>0.541371428571429</v>
      </c>
      <c r="U31" s="30" t="n">
        <f aca="false">SUM(U16,U17,U18,U20,U21,U22,U23)/COUNT(U16,U17,U18,U20,U21,U22,U23)</f>
        <v>0.598571428571429</v>
      </c>
      <c r="V31" s="30" t="n">
        <f aca="false">SUM(V16,V17,V18,V20,V21,V22,V23)/COUNT(V16,V17,V18,V20,V21,V22,V23)</f>
        <v>2.02285714285714</v>
      </c>
      <c r="W31" s="30" t="n">
        <f aca="false">SUM(W16,W17,W18,W20,W21,W22,W23)/COUNT(W16,W17,W18,W20,W21,W22,W23)</f>
        <v>0.125714285714286</v>
      </c>
      <c r="X31" s="30" t="n">
        <f aca="false">SUM(X16,X17,X18,X20,X21,X22,X23)/COUNT(X16,X17,X18,X20,X21,X22,X23)</f>
        <v>3.83196992559612</v>
      </c>
      <c r="Y31" s="30" t="n">
        <f aca="false">SUM(Y16,Y17,Y18,Y20,Y21,Y22,Y23)/COUNT(Y16,Y17,Y18,Y20,Y21,Y22,Y23)</f>
        <v>71.8757142857143</v>
      </c>
      <c r="Z31" s="30" t="n">
        <f aca="false">SUM(Z16,Z17,Z18,Z20,Z21,Z22,Z23)/COUNT(Z16,Z17,Z18,Z20,Z21,Z22,Z23)</f>
        <v>74.6083214285714</v>
      </c>
      <c r="AA31" s="30" t="n">
        <f aca="false">Z31-Y31</f>
        <v>2.73260714285715</v>
      </c>
      <c r="AB31" s="7" t="n">
        <f aca="false">AA31-U31-V31-W31</f>
        <v>-0.014535714285709</v>
      </c>
      <c r="AC31" s="30" t="n">
        <f aca="false">SUM(AC16,AC17,AC18,AC20,AC21,AC22,AC23)/COUNT(AC16,AC17,AC18,AC20,AC21,AC22,AC23)</f>
        <v>8.25291445536031</v>
      </c>
      <c r="AD31" s="30" t="n">
        <f aca="false">AI31*84.3/40.3</f>
        <v>6.962743707905</v>
      </c>
      <c r="AE31" s="30" t="n">
        <f aca="false">AJ31*100/56</f>
        <v>10.1760204081633</v>
      </c>
      <c r="AF31" s="30" t="n">
        <f aca="false">AD31*44/84.3</f>
        <v>3.63417227933357</v>
      </c>
      <c r="AG31" s="30" t="n">
        <f aca="false">AE31*44/100</f>
        <v>4.47744897959184</v>
      </c>
      <c r="AH31" s="30" t="n">
        <f aca="false">SUM(AH16,AH17,AH18,AH20,AH21,AH22,AH23)/COUNT(AH16,AH17,AH18,AH20,AH21,AH22,AH23)</f>
        <v>16.3645357142857</v>
      </c>
      <c r="AI31" s="30" t="n">
        <f aca="false">SUM(AI16,AI17,AI18,AI20,AI21,AI22,AI23)/COUNT(AI16,AI17,AI18,AI20,AI21,AI22,AI23)</f>
        <v>3.32857142857143</v>
      </c>
      <c r="AJ31" s="30" t="n">
        <f aca="false">SUM(AJ16,AJ17,AJ18,AJ20,AJ21,AJ22,AJ23)/COUNT(AJ16,AJ17,AJ18,AJ20,AJ21,AJ22,AJ23)</f>
        <v>5.69857142857143</v>
      </c>
    </row>
    <row r="32" s="28" customFormat="true" ht="13.8" hidden="false" customHeight="false" outlineLevel="0" collapsed="false">
      <c r="C32" s="28" t="s">
        <v>124</v>
      </c>
      <c r="D32" s="28" t="s">
        <v>124</v>
      </c>
      <c r="E32" s="28" t="s">
        <v>46</v>
      </c>
      <c r="H32" s="29" t="n">
        <v>845494062.932822</v>
      </c>
      <c r="I32" s="30"/>
      <c r="J32" s="30"/>
      <c r="K32" s="30"/>
      <c r="L32" s="30" t="n">
        <v>9.12</v>
      </c>
      <c r="M32" s="30" t="n">
        <v>0.02</v>
      </c>
      <c r="N32" s="30" t="n">
        <v>48.275</v>
      </c>
      <c r="O32" s="30" t="n">
        <v>0.64</v>
      </c>
      <c r="P32" s="30" t="n">
        <v>4.14</v>
      </c>
      <c r="Q32" s="30" t="n">
        <v>0.09</v>
      </c>
      <c r="R32" s="30" t="n">
        <v>0</v>
      </c>
      <c r="S32" s="30" t="n">
        <v>100</v>
      </c>
      <c r="T32" s="30" t="n">
        <v>0.48275</v>
      </c>
      <c r="U32" s="30" t="n">
        <v>0.8</v>
      </c>
      <c r="V32" s="30" t="n">
        <v>1.745</v>
      </c>
      <c r="W32" s="30" t="n">
        <v>0.17</v>
      </c>
      <c r="X32" s="30" t="n">
        <v>0.975798122172771</v>
      </c>
      <c r="Y32" s="30" t="n">
        <v>62.265</v>
      </c>
      <c r="Z32" s="30" t="n">
        <v>65.05585</v>
      </c>
      <c r="AA32" s="30" t="n">
        <f aca="false">Z32-Y32</f>
        <v>2.79084999999998</v>
      </c>
      <c r="AB32" s="7" t="n">
        <f aca="false">AA32-U32-V32-W32</f>
        <v>0.0758499999999846</v>
      </c>
      <c r="AC32" s="30" t="n">
        <v>5.25476591634172</v>
      </c>
      <c r="AD32" s="30" t="n">
        <f aca="false">AI32*84.3/40.3</f>
        <v>12.9483126550869</v>
      </c>
      <c r="AE32" s="30" t="n">
        <f aca="false">AJ32*100/56</f>
        <v>16.7410714285714</v>
      </c>
      <c r="AF32" s="30" t="n">
        <f aca="false">AD32*44/84.3</f>
        <v>6.75831265508685</v>
      </c>
      <c r="AG32" s="30" t="n">
        <f aca="false">AE32*44/100</f>
        <v>7.36607142857143</v>
      </c>
      <c r="AH32" s="30" t="n">
        <v>19.37915</v>
      </c>
      <c r="AI32" s="30" t="n">
        <v>6.19</v>
      </c>
      <c r="AJ32" s="30" t="n">
        <v>9.375</v>
      </c>
    </row>
    <row r="33" s="28" customFormat="true" ht="13.8" hidden="false" customHeight="false" outlineLevel="0" collapsed="false">
      <c r="C33" s="28" t="s">
        <v>125</v>
      </c>
      <c r="D33" s="28" t="s">
        <v>125</v>
      </c>
      <c r="E33" s="28" t="s">
        <v>46</v>
      </c>
      <c r="H33" s="29" t="n">
        <v>1146971250.79931</v>
      </c>
      <c r="I33" s="30" t="n">
        <v>15.6733673011082</v>
      </c>
      <c r="J33" s="30" t="n">
        <v>69.4353275502893</v>
      </c>
      <c r="K33" s="30" t="n">
        <v>14.8913051486026</v>
      </c>
      <c r="L33" s="30" t="n">
        <v>12.89</v>
      </c>
      <c r="M33" s="30" t="n">
        <v>0.02</v>
      </c>
      <c r="N33" s="30" t="n">
        <v>62.94</v>
      </c>
      <c r="O33" s="30" t="n">
        <v>0.875</v>
      </c>
      <c r="P33" s="30" t="n">
        <v>5.445</v>
      </c>
      <c r="Q33" s="30" t="n">
        <v>0.105</v>
      </c>
      <c r="R33" s="30" t="n">
        <v>0</v>
      </c>
      <c r="S33" s="30" t="n">
        <v>100</v>
      </c>
      <c r="T33" s="30" t="n">
        <v>0.6294</v>
      </c>
      <c r="U33" s="30" t="n">
        <v>0.955</v>
      </c>
      <c r="V33" s="30" t="n">
        <v>2.495</v>
      </c>
      <c r="W33" s="30" t="n">
        <v>0.12</v>
      </c>
      <c r="X33" s="30" t="n">
        <v>3.89002639619606</v>
      </c>
      <c r="Y33" s="30" t="n">
        <v>82.255</v>
      </c>
      <c r="Z33" s="30" t="n">
        <v>85.280975</v>
      </c>
      <c r="AA33" s="30" t="n">
        <f aca="false">Z33-Y33</f>
        <v>3.025975</v>
      </c>
      <c r="AB33" s="7" t="n">
        <f aca="false">AA33-U33-V33-W33</f>
        <v>-0.544024999999998</v>
      </c>
      <c r="AC33" s="30" t="n">
        <v>5.23896562389224</v>
      </c>
      <c r="AD33" s="30" t="n">
        <f aca="false">AI33*84.3/40.3</f>
        <v>3.52470223325062</v>
      </c>
      <c r="AE33" s="30" t="n">
        <f aca="false">AJ33*100/56</f>
        <v>5.95535714285714</v>
      </c>
      <c r="AF33" s="30" t="n">
        <f aca="false">AD33*44/84.3</f>
        <v>1.83970223325062</v>
      </c>
      <c r="AG33" s="30" t="n">
        <f aca="false">AE33*44/100</f>
        <v>2.62035714285714</v>
      </c>
      <c r="AH33" s="30" t="n">
        <v>9.699025</v>
      </c>
      <c r="AI33" s="30" t="n">
        <v>1.685</v>
      </c>
      <c r="AJ33" s="30" t="n">
        <v>3.335</v>
      </c>
    </row>
    <row r="34" s="28" customFormat="true" ht="13.8" hidden="false" customHeight="false" outlineLevel="0" collapsed="false">
      <c r="C34" s="28" t="s">
        <v>126</v>
      </c>
      <c r="D34" s="28" t="s">
        <v>126</v>
      </c>
      <c r="E34" s="28" t="s">
        <v>46</v>
      </c>
      <c r="H34" s="29" t="n">
        <v>2946130281.04723</v>
      </c>
      <c r="I34" s="30" t="n">
        <v>16.1280342362314</v>
      </c>
      <c r="J34" s="30" t="n">
        <v>56.6098433392517</v>
      </c>
      <c r="K34" s="30" t="n">
        <v>27.2621224245169</v>
      </c>
      <c r="L34" s="30" t="n">
        <v>13.54</v>
      </c>
      <c r="M34" s="30" t="n">
        <v>0.02</v>
      </c>
      <c r="N34" s="30" t="n">
        <v>51.12</v>
      </c>
      <c r="O34" s="30" t="n">
        <v>0.775</v>
      </c>
      <c r="P34" s="30" t="n">
        <v>5.19</v>
      </c>
      <c r="Q34" s="30" t="n">
        <v>0.08</v>
      </c>
      <c r="R34" s="30" t="n">
        <v>0</v>
      </c>
      <c r="S34" s="30" t="n">
        <v>100</v>
      </c>
      <c r="T34" s="30" t="n">
        <v>0.5112</v>
      </c>
      <c r="U34" s="30" t="n">
        <v>0.215</v>
      </c>
      <c r="V34" s="30" t="n">
        <v>1.92</v>
      </c>
      <c r="W34" s="30" t="n">
        <v>0.095</v>
      </c>
      <c r="X34" s="30" t="n">
        <v>5.6171711386488</v>
      </c>
      <c r="Y34" s="30" t="n">
        <v>70.705</v>
      </c>
      <c r="Z34" s="30" t="n">
        <v>73.04425</v>
      </c>
      <c r="AA34" s="30" t="n">
        <f aca="false">Z34-Y34</f>
        <v>2.33924999999999</v>
      </c>
      <c r="AB34" s="7" t="n">
        <f aca="false">AA34-U34-V34-W34</f>
        <v>0.109249999999993</v>
      </c>
      <c r="AC34" s="30" t="n">
        <v>10.1986771534917</v>
      </c>
      <c r="AD34" s="30" t="n">
        <f aca="false">AI34*84.3/40.3</f>
        <v>5.78385856079405</v>
      </c>
      <c r="AE34" s="30" t="n">
        <f aca="false">AJ34*100/56</f>
        <v>10.9732142857143</v>
      </c>
      <c r="AF34" s="30" t="n">
        <f aca="false">AD34*44/84.3</f>
        <v>3.01885856079405</v>
      </c>
      <c r="AG34" s="30" t="n">
        <f aca="false">AE34*44/100</f>
        <v>4.82821428571429</v>
      </c>
      <c r="AH34" s="30" t="n">
        <v>18.04575</v>
      </c>
      <c r="AI34" s="30" t="n">
        <v>2.765</v>
      </c>
      <c r="AJ34" s="30" t="n">
        <v>6.145</v>
      </c>
    </row>
    <row r="37" customFormat="false" ht="13.8" hidden="false" customHeight="false" outlineLevel="0" collapsed="false">
      <c r="Y37" s="0" t="s">
        <v>127</v>
      </c>
    </row>
    <row r="38" customFormat="false" ht="13.8" hidden="false" customHeight="false" outlineLevel="0" collapsed="false">
      <c r="Y38" s="0" t="s">
        <v>128</v>
      </c>
    </row>
    <row r="39" customFormat="false" ht="13.8" hidden="false" customHeight="false" outlineLevel="0" collapsed="false">
      <c r="Z39" s="0" t="s">
        <v>129</v>
      </c>
    </row>
  </sheetData>
  <autoFilter ref="A2:AJ35"/>
  <conditionalFormatting sqref="R3:R7">
    <cfRule type="cellIs" priority="2" operator="greaterThan" aboveAverage="0" equalAverage="0" bottom="0" percent="0" rank="0" text="" dxfId="44">
      <formula>100</formula>
    </cfRule>
  </conditionalFormatting>
  <conditionalFormatting sqref="R24 R26:R27 R29:R30 R8:R15 R19">
    <cfRule type="cellIs" priority="3" operator="greaterThan" aboveAverage="0" equalAverage="0" bottom="0" percent="0" rank="0" text="" dxfId="45">
      <formula>100</formula>
    </cfRule>
  </conditionalFormatting>
  <conditionalFormatting sqref="S24 S26:S27 S29:S30 S3:S15 S19">
    <cfRule type="cellIs" priority="4" operator="lessThan" aboveAverage="0" equalAverage="0" bottom="0" percent="0" rank="0" text="" dxfId="46">
      <formula>0</formula>
    </cfRule>
  </conditionalFormatting>
  <conditionalFormatting sqref="AC24 X26:X27 X29:X30 AC25:AC30 X5:X15 Y4:Y15 AC3:AC15 AC19 Z3:Z15 X24:Z24 Y25:Z30 X19:Z19">
    <cfRule type="colorScale" priority="5">
      <colorScale>
        <cfvo type="min" val="0"/>
        <cfvo type="percentile" val="50"/>
        <cfvo type="max" val="0"/>
        <color rgb="FF63BE7B"/>
        <color rgb="FFFFEB84"/>
        <color rgb="FFF8696B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267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2024-09-06T21:34:29Z</dcterms:created>
  <dc:creator>Nari Miller</dc:creator>
  <dc:description/>
  <dc:language>en-US</dc:language>
  <cp:lastModifiedBy/>
  <dcterms:modified xsi:type="dcterms:W3CDTF">2024-10-11T20:30:34Z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