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riv\OneDrive\JupyterN\streamlit_local\SoilsMassBalance\data_sources\"/>
    </mc:Choice>
  </mc:AlternateContent>
  <bookViews>
    <workbookView xWindow="0" yWindow="0" windowWidth="19200" windowHeight="87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E5" i="1"/>
  <c r="AF5" i="1" s="1"/>
  <c r="AE9" i="1"/>
  <c r="AF9" i="1" s="1"/>
  <c r="AE13" i="1"/>
  <c r="AF13" i="1" s="1"/>
  <c r="AE17" i="1"/>
  <c r="AF17" i="1" s="1"/>
  <c r="AE21" i="1"/>
  <c r="AF21" i="1" s="1"/>
  <c r="AE25" i="1"/>
  <c r="AF25" i="1" s="1"/>
  <c r="AE29" i="1"/>
  <c r="AF29" i="1" s="1"/>
  <c r="AH3" i="1"/>
  <c r="AD4" i="1"/>
  <c r="AE4" i="1" s="1"/>
  <c r="AF4" i="1" s="1"/>
  <c r="AD5" i="1"/>
  <c r="AD6" i="1"/>
  <c r="AE6" i="1" s="1"/>
  <c r="AF6" i="1" s="1"/>
  <c r="AD7" i="1"/>
  <c r="AE7" i="1" s="1"/>
  <c r="AF7" i="1" s="1"/>
  <c r="AD8" i="1"/>
  <c r="AE8" i="1" s="1"/>
  <c r="AF8" i="1" s="1"/>
  <c r="AD9" i="1"/>
  <c r="AD10" i="1"/>
  <c r="AE10" i="1" s="1"/>
  <c r="AF10" i="1" s="1"/>
  <c r="AD11" i="1"/>
  <c r="AE11" i="1" s="1"/>
  <c r="AF11" i="1" s="1"/>
  <c r="AD12" i="1"/>
  <c r="AE12" i="1" s="1"/>
  <c r="AF12" i="1" s="1"/>
  <c r="AD13" i="1"/>
  <c r="AD14" i="1"/>
  <c r="AE14" i="1" s="1"/>
  <c r="AF14" i="1" s="1"/>
  <c r="AD15" i="1"/>
  <c r="AE15" i="1" s="1"/>
  <c r="AF15" i="1" s="1"/>
  <c r="AD16" i="1"/>
  <c r="AE16" i="1" s="1"/>
  <c r="AF16" i="1" s="1"/>
  <c r="AD17" i="1"/>
  <c r="AD18" i="1"/>
  <c r="AE18" i="1" s="1"/>
  <c r="AF18" i="1" s="1"/>
  <c r="AD19" i="1"/>
  <c r="AE19" i="1" s="1"/>
  <c r="AF19" i="1" s="1"/>
  <c r="AD20" i="1"/>
  <c r="AE20" i="1" s="1"/>
  <c r="AF20" i="1" s="1"/>
  <c r="AD21" i="1"/>
  <c r="AD22" i="1"/>
  <c r="AE22" i="1" s="1"/>
  <c r="AF22" i="1" s="1"/>
  <c r="AD23" i="1"/>
  <c r="AE23" i="1" s="1"/>
  <c r="AF23" i="1" s="1"/>
  <c r="AD24" i="1"/>
  <c r="AE24" i="1" s="1"/>
  <c r="AF24" i="1" s="1"/>
  <c r="AD25" i="1"/>
  <c r="AD26" i="1"/>
  <c r="AE26" i="1" s="1"/>
  <c r="AF26" i="1" s="1"/>
  <c r="AD27" i="1"/>
  <c r="AE27" i="1" s="1"/>
  <c r="AF27" i="1" s="1"/>
  <c r="AD28" i="1"/>
  <c r="AE28" i="1" s="1"/>
  <c r="AF28" i="1" s="1"/>
  <c r="AD29" i="1"/>
  <c r="AD30" i="1"/>
  <c r="AE30" i="1" s="1"/>
  <c r="AF30" i="1" s="1"/>
  <c r="AD3" i="1"/>
  <c r="AE3" i="1" s="1"/>
  <c r="AF3" i="1" s="1"/>
  <c r="AG3" i="1"/>
  <c r="AH30" i="1"/>
  <c r="AG30" i="1"/>
  <c r="X30" i="1"/>
  <c r="AC30" i="1"/>
  <c r="AB30" i="1"/>
  <c r="J30" i="1"/>
  <c r="AH29" i="1"/>
  <c r="AG29" i="1"/>
  <c r="X29" i="1"/>
  <c r="AC29" i="1"/>
  <c r="AB29" i="1"/>
  <c r="R29" i="1" s="1"/>
  <c r="S29" i="1" s="1"/>
  <c r="T29" i="1" s="1"/>
  <c r="J29" i="1"/>
  <c r="AH28" i="1"/>
  <c r="AG28" i="1"/>
  <c r="X28" i="1"/>
  <c r="AC28" i="1"/>
  <c r="AB28" i="1"/>
  <c r="J28" i="1"/>
  <c r="AH27" i="1"/>
  <c r="AG27" i="1"/>
  <c r="X27" i="1"/>
  <c r="AC27" i="1"/>
  <c r="AB27" i="1"/>
  <c r="AH26" i="1"/>
  <c r="AG26" i="1"/>
  <c r="X26" i="1"/>
  <c r="AC26" i="1"/>
  <c r="AB26" i="1"/>
  <c r="J26" i="1"/>
  <c r="AH25" i="1"/>
  <c r="AG25" i="1"/>
  <c r="X25" i="1"/>
  <c r="AC25" i="1"/>
  <c r="AB25" i="1"/>
  <c r="J25" i="1"/>
  <c r="AH24" i="1"/>
  <c r="AG24" i="1"/>
  <c r="X24" i="1"/>
  <c r="AC24" i="1"/>
  <c r="AB24" i="1"/>
  <c r="AH23" i="1"/>
  <c r="AG23" i="1"/>
  <c r="X23" i="1"/>
  <c r="AC23" i="1"/>
  <c r="AB23" i="1"/>
  <c r="AH22" i="1"/>
  <c r="AG22" i="1"/>
  <c r="X22" i="1"/>
  <c r="AC22" i="1"/>
  <c r="AB22" i="1"/>
  <c r="AH21" i="1"/>
  <c r="AG21" i="1"/>
  <c r="X21" i="1"/>
  <c r="AC21" i="1"/>
  <c r="AB21" i="1"/>
  <c r="AH20" i="1"/>
  <c r="AG20" i="1"/>
  <c r="X20" i="1"/>
  <c r="AC20" i="1"/>
  <c r="AB20" i="1"/>
  <c r="AH19" i="1"/>
  <c r="AG19" i="1"/>
  <c r="X19" i="1"/>
  <c r="AC19" i="1"/>
  <c r="AB19" i="1"/>
  <c r="AH18" i="1"/>
  <c r="AG18" i="1"/>
  <c r="X18" i="1"/>
  <c r="AC18" i="1"/>
  <c r="AB18" i="1"/>
  <c r="AH17" i="1"/>
  <c r="AG17" i="1"/>
  <c r="X17" i="1"/>
  <c r="AC17" i="1"/>
  <c r="AB17" i="1"/>
  <c r="R17" i="1" s="1"/>
  <c r="S17" i="1" s="1"/>
  <c r="AH16" i="1"/>
  <c r="AG16" i="1"/>
  <c r="X16" i="1"/>
  <c r="AC16" i="1"/>
  <c r="AB16" i="1"/>
  <c r="R16" i="1" s="1"/>
  <c r="S16" i="1" s="1"/>
  <c r="T16" i="1" s="1"/>
  <c r="AH15" i="1"/>
  <c r="AG15" i="1"/>
  <c r="X15" i="1"/>
  <c r="AC15" i="1"/>
  <c r="AB15" i="1"/>
  <c r="AH14" i="1"/>
  <c r="AG14" i="1"/>
  <c r="X14" i="1"/>
  <c r="AC14" i="1"/>
  <c r="AB14" i="1"/>
  <c r="AH13" i="1"/>
  <c r="AG13" i="1"/>
  <c r="X13" i="1"/>
  <c r="AC13" i="1"/>
  <c r="AB13" i="1"/>
  <c r="AH12" i="1"/>
  <c r="AG12" i="1"/>
  <c r="X12" i="1"/>
  <c r="AC12" i="1"/>
  <c r="AB12" i="1"/>
  <c r="AH11" i="1"/>
  <c r="AG11" i="1"/>
  <c r="X11" i="1"/>
  <c r="AC11" i="1"/>
  <c r="AB11" i="1"/>
  <c r="AH10" i="1"/>
  <c r="AG10" i="1"/>
  <c r="X10" i="1"/>
  <c r="AC10" i="1"/>
  <c r="AB10" i="1"/>
  <c r="AH9" i="1"/>
  <c r="AG9" i="1"/>
  <c r="X9" i="1"/>
  <c r="AC9" i="1"/>
  <c r="AB9" i="1"/>
  <c r="AH8" i="1"/>
  <c r="AG8" i="1"/>
  <c r="X8" i="1"/>
  <c r="AC8" i="1"/>
  <c r="AB8" i="1"/>
  <c r="R8" i="1" s="1"/>
  <c r="S8" i="1" s="1"/>
  <c r="T8" i="1" s="1"/>
  <c r="AH7" i="1"/>
  <c r="AG7" i="1"/>
  <c r="X7" i="1"/>
  <c r="AC7" i="1"/>
  <c r="AB7" i="1"/>
  <c r="AH6" i="1"/>
  <c r="AG6" i="1"/>
  <c r="X6" i="1"/>
  <c r="AC6" i="1"/>
  <c r="AB6" i="1"/>
  <c r="AH5" i="1"/>
  <c r="AG5" i="1"/>
  <c r="X5" i="1"/>
  <c r="AC5" i="1"/>
  <c r="AB5" i="1"/>
  <c r="AH4" i="1"/>
  <c r="AG4" i="1"/>
  <c r="X4" i="1"/>
  <c r="AC4" i="1"/>
  <c r="AB4" i="1"/>
  <c r="R4" i="1" s="1"/>
  <c r="X3" i="1"/>
  <c r="AB3" i="1"/>
  <c r="R7" i="1" l="1"/>
  <c r="S7" i="1" s="1"/>
  <c r="T7" i="1" s="1"/>
  <c r="R19" i="1"/>
  <c r="S19" i="1" s="1"/>
  <c r="T19" i="1" s="1"/>
  <c r="R28" i="1"/>
  <c r="S28" i="1" s="1"/>
  <c r="T28" i="1" s="1"/>
  <c r="R30" i="1"/>
  <c r="S30" i="1" s="1"/>
  <c r="T30" i="1" s="1"/>
  <c r="R3" i="1"/>
  <c r="S3" i="1" s="1"/>
  <c r="R11" i="1"/>
  <c r="S11" i="1" s="1"/>
  <c r="T11" i="1" s="1"/>
  <c r="R6" i="1"/>
  <c r="S6" i="1" s="1"/>
  <c r="R25" i="1"/>
  <c r="S25" i="1" s="1"/>
  <c r="T25" i="1" s="1"/>
  <c r="R27" i="1"/>
  <c r="S27" i="1" s="1"/>
  <c r="T27" i="1" s="1"/>
  <c r="R24" i="1"/>
  <c r="S24" i="1" s="1"/>
  <c r="T24" i="1" s="1"/>
  <c r="R14" i="1"/>
  <c r="S14" i="1" s="1"/>
  <c r="R13" i="1"/>
  <c r="S13" i="1" s="1"/>
  <c r="R10" i="1"/>
  <c r="S10" i="1" s="1"/>
  <c r="T10" i="1" s="1"/>
  <c r="R20" i="1"/>
  <c r="S20" i="1" s="1"/>
  <c r="T20" i="1" s="1"/>
  <c r="R21" i="1"/>
  <c r="S21" i="1" s="1"/>
  <c r="T21" i="1" s="1"/>
  <c r="R26" i="1"/>
  <c r="S26" i="1" s="1"/>
  <c r="T26" i="1" s="1"/>
  <c r="R9" i="1"/>
  <c r="S9" i="1" s="1"/>
  <c r="R12" i="1"/>
  <c r="S12" i="1" s="1"/>
  <c r="R15" i="1"/>
  <c r="S15" i="1" s="1"/>
  <c r="T15" i="1" s="1"/>
  <c r="R5" i="1"/>
  <c r="S5" i="1" s="1"/>
  <c r="T5" i="1" s="1"/>
  <c r="R18" i="1"/>
  <c r="S18" i="1" s="1"/>
  <c r="R22" i="1"/>
  <c r="S22" i="1" s="1"/>
  <c r="T22" i="1" s="1"/>
  <c r="R23" i="1"/>
  <c r="S23" i="1" s="1"/>
  <c r="T23" i="1" s="1"/>
</calcChain>
</file>

<file path=xl/sharedStrings.xml><?xml version="1.0" encoding="utf-8"?>
<sst xmlns="http://schemas.openxmlformats.org/spreadsheetml/2006/main" count="247" uniqueCount="109">
  <si>
    <t>Author</t>
  </si>
  <si>
    <t>Sample_lab_ID</t>
  </si>
  <si>
    <t>Sample_Name</t>
  </si>
  <si>
    <t>Sample_Basic_type</t>
  </si>
  <si>
    <t>Sample_Type</t>
  </si>
  <si>
    <t>Sample_Loc</t>
  </si>
  <si>
    <t>10Be(meteoric)</t>
  </si>
  <si>
    <t>pct sand</t>
  </si>
  <si>
    <t>pct silt</t>
  </si>
  <si>
    <t>pct clay</t>
  </si>
  <si>
    <t>Al2O3</t>
  </si>
  <si>
    <t>WTKG</t>
  </si>
  <si>
    <t>SiO2</t>
  </si>
  <si>
    <t>TiO2</t>
  </si>
  <si>
    <t>Fe2O3</t>
  </si>
  <si>
    <t>MnO</t>
  </si>
  <si>
    <t>MgO</t>
  </si>
  <si>
    <t>CaO</t>
  </si>
  <si>
    <t>est. CaCO3 pct</t>
  </si>
  <si>
    <t>est. MgCO3 pct</t>
  </si>
  <si>
    <t>est total dolostone and calcite</t>
  </si>
  <si>
    <t>Remainder not dolostone and calcite</t>
  </si>
  <si>
    <t>si/est insoluble residue</t>
  </si>
  <si>
    <t>Na2O</t>
  </si>
  <si>
    <t>K2O</t>
  </si>
  <si>
    <t>P2O5</t>
  </si>
  <si>
    <t>Al2O3/CaO (lequy_sahara_tracer)</t>
  </si>
  <si>
    <t>LOI_V</t>
  </si>
  <si>
    <t>LOI/CaO</t>
  </si>
  <si>
    <t>"excess LOI" ie LOI-max CO2 from CaCO3 if CaO is all in CaCO3 form</t>
  </si>
  <si>
    <t>Miller_21</t>
  </si>
  <si>
    <t>LL#20</t>
  </si>
  <si>
    <t>BH04-B</t>
  </si>
  <si>
    <t>bedrock</t>
  </si>
  <si>
    <t>bedrock, BH</t>
  </si>
  <si>
    <t>Navarres</t>
  </si>
  <si>
    <t>LL#18</t>
  </si>
  <si>
    <t>KA1-BR-1</t>
  </si>
  <si>
    <t>bedrock, Kuiper</t>
  </si>
  <si>
    <t>LL#19</t>
  </si>
  <si>
    <t>M18-PA- BR2</t>
  </si>
  <si>
    <t>Mallorca</t>
  </si>
  <si>
    <t>LL#15</t>
  </si>
  <si>
    <t>M18-PA-11-BR</t>
  </si>
  <si>
    <t>LL#16</t>
  </si>
  <si>
    <t>M18-PF-B</t>
  </si>
  <si>
    <t>LL#1</t>
  </si>
  <si>
    <t>MT1W-1-ER1</t>
  </si>
  <si>
    <t>AZ</t>
  </si>
  <si>
    <t>LL#2</t>
  </si>
  <si>
    <t>MT1-6-BR</t>
  </si>
  <si>
    <t>LL#6</t>
  </si>
  <si>
    <t>N04-BR</t>
  </si>
  <si>
    <t>LL#5</t>
  </si>
  <si>
    <t>N08-BR</t>
  </si>
  <si>
    <t>LL#8</t>
  </si>
  <si>
    <t>N14-BR</t>
  </si>
  <si>
    <t>LL#17</t>
  </si>
  <si>
    <t>BHT1-01-C</t>
  </si>
  <si>
    <t>clasts</t>
  </si>
  <si>
    <t>clasts, BH</t>
  </si>
  <si>
    <t>LL#10</t>
  </si>
  <si>
    <t>BR04C &gt;15.85</t>
  </si>
  <si>
    <t>LL#11</t>
  </si>
  <si>
    <t>BR04C 2-15.85 mm</t>
  </si>
  <si>
    <t>LL#9</t>
  </si>
  <si>
    <t>C01 [2-15.85]</t>
  </si>
  <si>
    <t>LL#13</t>
  </si>
  <si>
    <t>N11-C [&gt;15.85]</t>
  </si>
  <si>
    <t>LL#14</t>
  </si>
  <si>
    <t>N11-C [2-15.85]</t>
  </si>
  <si>
    <t>LL#7</t>
  </si>
  <si>
    <t>Bic-1 [2-15.85]</t>
  </si>
  <si>
    <t>river</t>
  </si>
  <si>
    <t>LL#3</t>
  </si>
  <si>
    <t>Bol-2 [2-15]</t>
  </si>
  <si>
    <t>LL#12</t>
  </si>
  <si>
    <t>R01c [2-15.85]</t>
  </si>
  <si>
    <t>LL#4</t>
  </si>
  <si>
    <t>Rio G-1 [2-15.85]</t>
  </si>
  <si>
    <t>LL#25</t>
  </si>
  <si>
    <t>MT1-2-s 0-3 cmbs &lt;2mm</t>
  </si>
  <si>
    <t>soil</t>
  </si>
  <si>
    <t>soil, surface</t>
  </si>
  <si>
    <t>LL#26</t>
  </si>
  <si>
    <t>MT1-2-s 3-7 cmbs &lt;2mm</t>
  </si>
  <si>
    <t>LL#27</t>
  </si>
  <si>
    <t>MT1-4-s 0-2 cmbs &lt;2mm</t>
  </si>
  <si>
    <t>LL#28</t>
  </si>
  <si>
    <t>MT1-4-S 2-8 cmbs &lt;2mm</t>
  </si>
  <si>
    <t>LL#24</t>
  </si>
  <si>
    <t xml:space="preserve">SP16 - PP 1.1 290-300 cmbs </t>
  </si>
  <si>
    <t>Polop</t>
  </si>
  <si>
    <t>LL#23</t>
  </si>
  <si>
    <t>SP16-NQ CV RP 40-50 cmbs &lt;2mm</t>
  </si>
  <si>
    <t>LL#22</t>
  </si>
  <si>
    <t>SP16-NQ CV RP0-10 &lt;2mm</t>
  </si>
  <si>
    <t>LL#21</t>
  </si>
  <si>
    <t>SP16-NQ hilltop &lt;2mm</t>
  </si>
  <si>
    <t>LOI + CaO+ MgO = 100?</t>
  </si>
  <si>
    <t>LOI + CaO + MgO - CaO*100/56 " Excess LOI + dolomite"</t>
  </si>
  <si>
    <t>LOI + CaO + MgO - CaO*100/56 - MgO*(100-16)/(56-16) " Excess LOI "</t>
  </si>
  <si>
    <t>Organic_Matter</t>
  </si>
  <si>
    <t>MT120</t>
  </si>
  <si>
    <t>MT140</t>
  </si>
  <si>
    <t>MT160</t>
  </si>
  <si>
    <t>NQT0</t>
  </si>
  <si>
    <t>NQPR0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</si>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</sst>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 wrapText="1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3" borderId="0" xfId="0" applyFill="1" applyBorder="1"/>
    <xf numFmtId="0" fontId="0" fillId="0" borderId="0" xfId="0" applyBorder="1"/>
    <xf numFmtId="164" fontId="0" fillId="0" borderId="0" xfId="0" applyNumberFormat="1" applyBorder="1"/>
    <xf numFmtId="0" fontId="2" fillId="4" borderId="0" xfId="0" applyFont="1" applyFill="1"/>
    <xf numFmtId="0" fontId="0" fillId="5" borderId="0" xfId="0" applyFill="1"/>
    <xf numFmtId="165" fontId="3" fillId="6" borderId="0" xfId="0" applyNumberFormat="1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165" fontId="3" fillId="8" borderId="0" xfId="0" applyNumberFormat="1" applyFont="1" applyFill="1" applyBorder="1" applyAlignment="1">
      <alignment horizontal="center"/>
    </xf>
    <xf numFmtId="165" fontId="3" fillId="9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abSelected="1" workbookViewId="0">
      <pane xSplit="4" ySplit="2" topLeftCell="O7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4" max="4" width="35" customWidth="1"/>
    <col min="20" max="24" width="0" hidden="1" customWidth="1"/>
  </cols>
  <sheetData>
    <row r="1" spans="1:34" ht="145" x14ac:dyDescent="0.3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99</v>
      </c>
      <c r="AE1" s="1" t="s">
        <v>100</v>
      </c>
      <c r="AF1" s="1" t="s">
        <v>101</v>
      </c>
      <c r="AG1" s="1" t="s">
        <v>28</v>
      </c>
      <c r="AH1" s="1" t="s">
        <v>29</v>
      </c>
    </row>
    <row r="2" spans="1:34" ht="130.5" x14ac:dyDescent="0.35">
      <c r="A2" s="1" t="s">
        <v>0</v>
      </c>
      <c r="B2" s="1" t="s">
        <v>1</v>
      </c>
      <c r="C2" s="1" t="s">
        <v>108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99</v>
      </c>
      <c r="AE2" s="1" t="s">
        <v>100</v>
      </c>
      <c r="AF2" s="1" t="s">
        <v>102</v>
      </c>
      <c r="AG2" s="1" t="s">
        <v>28</v>
      </c>
      <c r="AH2" s="1" t="s">
        <v>29</v>
      </c>
    </row>
    <row r="3" spans="1:34" x14ac:dyDescent="0.35">
      <c r="A3" t="s">
        <v>30</v>
      </c>
      <c r="B3" t="s">
        <v>31</v>
      </c>
      <c r="D3" t="s">
        <v>32</v>
      </c>
      <c r="E3" t="s">
        <v>33</v>
      </c>
      <c r="F3" t="s">
        <v>34</v>
      </c>
      <c r="G3" t="s">
        <v>35</v>
      </c>
      <c r="M3">
        <v>0.04</v>
      </c>
      <c r="N3">
        <v>0.11</v>
      </c>
      <c r="P3">
        <v>0.13</v>
      </c>
      <c r="R3" s="2">
        <f t="shared" ref="R3:R30" si="0">AB3+AC3</f>
        <v>100.79814285714286</v>
      </c>
      <c r="S3" s="2">
        <f>100-R3</f>
        <v>-0.7981428571428637</v>
      </c>
      <c r="T3" s="2"/>
      <c r="U3">
        <v>0.02</v>
      </c>
      <c r="X3">
        <f t="shared" ref="X3:X30" si="1">L3/AA3</f>
        <v>0</v>
      </c>
      <c r="Y3">
        <v>43.746899999999997</v>
      </c>
      <c r="Z3">
        <v>0.21</v>
      </c>
      <c r="AA3">
        <v>56.2</v>
      </c>
      <c r="AB3" s="2">
        <f>AA3*100/56</f>
        <v>100.35714285714286</v>
      </c>
      <c r="AC3" s="2">
        <f>Z3*(100-16)/(56-16)</f>
        <v>0.441</v>
      </c>
      <c r="AD3">
        <f t="shared" ref="AD3:AD30" si="2">Y3+AA3+Z3</f>
        <v>100.15689999999999</v>
      </c>
      <c r="AE3" s="2">
        <f>AD3-AB3</f>
        <v>-0.20024285714286805</v>
      </c>
      <c r="AF3" s="2">
        <f>AE3-AC3</f>
        <v>-0.64124285714286811</v>
      </c>
      <c r="AG3">
        <f t="shared" ref="AG3:AG30" si="3">Y3/(AA3+Z3)</f>
        <v>0.77551675234887418</v>
      </c>
      <c r="AH3" s="3">
        <f t="shared" ref="AH3:AH30" si="4">Y3-(AA3*44/56  + Z3*44/40.3)</f>
        <v>-0.63952325416519784</v>
      </c>
    </row>
    <row r="4" spans="1:34" x14ac:dyDescent="0.35">
      <c r="A4" s="4" t="s">
        <v>30</v>
      </c>
      <c r="B4" s="4" t="s">
        <v>36</v>
      </c>
      <c r="C4" s="4"/>
      <c r="D4" s="4" t="s">
        <v>37</v>
      </c>
      <c r="E4" t="s">
        <v>33</v>
      </c>
      <c r="F4" s="4" t="s">
        <v>38</v>
      </c>
      <c r="G4" t="s">
        <v>35</v>
      </c>
      <c r="L4" s="4">
        <v>6.08</v>
      </c>
      <c r="M4" s="4">
        <v>0.04</v>
      </c>
      <c r="N4" s="4">
        <v>87.03</v>
      </c>
      <c r="O4" s="4">
        <v>0.6</v>
      </c>
      <c r="P4" s="4">
        <v>1.17</v>
      </c>
      <c r="Q4" s="4">
        <v>0.01</v>
      </c>
      <c r="R4" s="2">
        <f t="shared" si="0"/>
        <v>1.4332857142857141</v>
      </c>
      <c r="S4" s="2"/>
      <c r="T4" s="2"/>
      <c r="U4" s="4">
        <v>0.79</v>
      </c>
      <c r="V4" s="4">
        <v>2.2200000000000002</v>
      </c>
      <c r="W4" s="4">
        <v>0.05</v>
      </c>
      <c r="X4">
        <f t="shared" si="1"/>
        <v>121.6</v>
      </c>
      <c r="Y4" s="4">
        <v>1.42957</v>
      </c>
      <c r="Z4" s="4">
        <v>0.64</v>
      </c>
      <c r="AA4" s="4">
        <v>0.05</v>
      </c>
      <c r="AB4" s="2">
        <f t="shared" ref="AB4:AB30" si="5">AA4*100/56</f>
        <v>8.9285714285714288E-2</v>
      </c>
      <c r="AC4" s="2">
        <f t="shared" ref="AC4:AC30" si="6">Z4*(100-16)/(56-16)</f>
        <v>1.3439999999999999</v>
      </c>
      <c r="AD4">
        <f t="shared" si="2"/>
        <v>2.11957</v>
      </c>
      <c r="AE4" s="2">
        <f t="shared" ref="AE4:AE30" si="7">AD4-AB4</f>
        <v>2.0302842857142855</v>
      </c>
      <c r="AF4" s="2">
        <f t="shared" ref="AF4:AF30" si="8">AE4-AC4</f>
        <v>0.68628428571428568</v>
      </c>
      <c r="AG4">
        <f t="shared" si="3"/>
        <v>2.0718405797101447</v>
      </c>
      <c r="AH4" s="3">
        <f t="shared" si="4"/>
        <v>0.69152498050336764</v>
      </c>
    </row>
    <row r="5" spans="1:34" x14ac:dyDescent="0.35">
      <c r="A5" t="s">
        <v>30</v>
      </c>
      <c r="B5" t="s">
        <v>39</v>
      </c>
      <c r="D5" t="s">
        <v>40</v>
      </c>
      <c r="E5" t="s">
        <v>33</v>
      </c>
      <c r="F5" t="s">
        <v>33</v>
      </c>
      <c r="G5" t="s">
        <v>41</v>
      </c>
      <c r="L5">
        <v>0.05</v>
      </c>
      <c r="M5">
        <v>0.04</v>
      </c>
      <c r="N5">
        <v>0.55000000000000004</v>
      </c>
      <c r="P5">
        <v>0.1</v>
      </c>
      <c r="R5" s="2">
        <f t="shared" si="0"/>
        <v>99.750571428571433</v>
      </c>
      <c r="S5" s="2">
        <f t="shared" ref="S5:S30" si="9">100-R5</f>
        <v>0.24942857142856667</v>
      </c>
      <c r="T5" s="2">
        <f>N5/S5</f>
        <v>2.2050400916380721</v>
      </c>
      <c r="U5">
        <v>0.04</v>
      </c>
      <c r="V5">
        <v>0.02</v>
      </c>
      <c r="W5">
        <v>0.04</v>
      </c>
      <c r="X5">
        <f t="shared" si="1"/>
        <v>9.059612248595761E-4</v>
      </c>
      <c r="Y5">
        <v>43.894399999999997</v>
      </c>
      <c r="Z5">
        <v>0.56999999999999995</v>
      </c>
      <c r="AA5">
        <v>55.19</v>
      </c>
      <c r="AB5" s="2">
        <f t="shared" si="5"/>
        <v>98.553571428571431</v>
      </c>
      <c r="AC5" s="2">
        <f t="shared" si="6"/>
        <v>1.1969999999999998</v>
      </c>
      <c r="AD5">
        <f t="shared" si="2"/>
        <v>99.654399999999981</v>
      </c>
      <c r="AE5" s="2">
        <f t="shared" si="7"/>
        <v>1.1008285714285506</v>
      </c>
      <c r="AF5" s="2">
        <f t="shared" si="8"/>
        <v>-9.6171428571449225E-2</v>
      </c>
      <c r="AG5">
        <f t="shared" si="3"/>
        <v>0.78720229555236731</v>
      </c>
      <c r="AH5" s="3">
        <f t="shared" si="4"/>
        <v>-9.150393477489871E-2</v>
      </c>
    </row>
    <row r="6" spans="1:34" x14ac:dyDescent="0.35">
      <c r="A6" t="s">
        <v>30</v>
      </c>
      <c r="B6" t="s">
        <v>42</v>
      </c>
      <c r="D6" t="s">
        <v>43</v>
      </c>
      <c r="E6" t="s">
        <v>33</v>
      </c>
      <c r="F6" t="s">
        <v>33</v>
      </c>
      <c r="G6" t="s">
        <v>41</v>
      </c>
      <c r="M6">
        <v>0.03</v>
      </c>
      <c r="N6">
        <v>0.56999999999999995</v>
      </c>
      <c r="P6">
        <v>0.04</v>
      </c>
      <c r="R6" s="2">
        <f t="shared" si="0"/>
        <v>100.87985714285713</v>
      </c>
      <c r="S6" s="2">
        <f t="shared" si="9"/>
        <v>-0.87985714285713357</v>
      </c>
      <c r="T6" s="2"/>
      <c r="U6">
        <v>0.05</v>
      </c>
      <c r="W6">
        <v>0.03</v>
      </c>
      <c r="X6">
        <f t="shared" si="1"/>
        <v>0</v>
      </c>
      <c r="Y6">
        <v>43.917000000000002</v>
      </c>
      <c r="Z6">
        <v>0.47</v>
      </c>
      <c r="AA6">
        <v>55.94</v>
      </c>
      <c r="AB6" s="2">
        <f t="shared" si="5"/>
        <v>99.892857142857139</v>
      </c>
      <c r="AC6" s="2">
        <f t="shared" si="6"/>
        <v>0.98699999999999988</v>
      </c>
      <c r="AD6">
        <f t="shared" si="2"/>
        <v>100.327</v>
      </c>
      <c r="AE6" s="2">
        <f t="shared" si="7"/>
        <v>0.43414285714285938</v>
      </c>
      <c r="AF6" s="2">
        <f t="shared" si="8"/>
        <v>-0.55285714285714049</v>
      </c>
      <c r="AG6">
        <f t="shared" si="3"/>
        <v>0.77853217514625073</v>
      </c>
      <c r="AH6" s="3">
        <f t="shared" si="4"/>
        <v>-0.54900850762140152</v>
      </c>
    </row>
    <row r="7" spans="1:34" x14ac:dyDescent="0.35">
      <c r="A7" t="s">
        <v>30</v>
      </c>
      <c r="B7" t="s">
        <v>44</v>
      </c>
      <c r="D7" t="s">
        <v>45</v>
      </c>
      <c r="E7" t="s">
        <v>33</v>
      </c>
      <c r="F7" t="s">
        <v>33</v>
      </c>
      <c r="G7" t="s">
        <v>41</v>
      </c>
      <c r="L7">
        <v>0.19</v>
      </c>
      <c r="M7">
        <v>0.04</v>
      </c>
      <c r="N7">
        <v>5.27</v>
      </c>
      <c r="O7">
        <v>0.01</v>
      </c>
      <c r="P7">
        <v>0.12</v>
      </c>
      <c r="R7" s="2">
        <f t="shared" si="0"/>
        <v>94.15457142857143</v>
      </c>
      <c r="S7" s="2">
        <f t="shared" si="9"/>
        <v>5.8454285714285703</v>
      </c>
      <c r="T7" s="2">
        <f>N7/S7</f>
        <v>0.90155921599296163</v>
      </c>
      <c r="U7">
        <v>0.03</v>
      </c>
      <c r="V7">
        <v>7.0000000000000007E-2</v>
      </c>
      <c r="W7">
        <v>0.03</v>
      </c>
      <c r="X7">
        <f t="shared" si="1"/>
        <v>4.1666666666666666E-3</v>
      </c>
      <c r="Y7">
        <v>42.371499999999997</v>
      </c>
      <c r="Z7">
        <v>6.06</v>
      </c>
      <c r="AA7">
        <v>45.6</v>
      </c>
      <c r="AB7" s="2">
        <f t="shared" si="5"/>
        <v>81.428571428571431</v>
      </c>
      <c r="AC7" s="2">
        <f t="shared" si="6"/>
        <v>12.725999999999999</v>
      </c>
      <c r="AD7">
        <f t="shared" si="2"/>
        <v>94.031499999999994</v>
      </c>
      <c r="AE7" s="2">
        <f t="shared" si="7"/>
        <v>12.602928571428563</v>
      </c>
      <c r="AF7" s="2">
        <f t="shared" si="8"/>
        <v>-0.1230714285714356</v>
      </c>
      <c r="AG7">
        <f t="shared" si="3"/>
        <v>0.82019938056523412</v>
      </c>
      <c r="AH7" s="3">
        <f t="shared" si="4"/>
        <v>-7.3448599787312219E-2</v>
      </c>
    </row>
    <row r="8" spans="1:34" x14ac:dyDescent="0.35">
      <c r="A8" s="5" t="s">
        <v>30</v>
      </c>
      <c r="B8" s="5" t="s">
        <v>46</v>
      </c>
      <c r="C8" t="s">
        <v>103</v>
      </c>
      <c r="D8" s="5" t="s">
        <v>47</v>
      </c>
      <c r="E8" s="5" t="s">
        <v>33</v>
      </c>
      <c r="F8" s="6" t="s">
        <v>33</v>
      </c>
      <c r="G8" s="6" t="s">
        <v>48</v>
      </c>
      <c r="H8" s="6"/>
      <c r="I8" s="6"/>
      <c r="J8" s="6"/>
      <c r="K8" s="6"/>
      <c r="L8" s="6">
        <v>0.02</v>
      </c>
      <c r="M8" s="6">
        <v>0.03</v>
      </c>
      <c r="N8" s="6">
        <v>0.19</v>
      </c>
      <c r="O8" s="6"/>
      <c r="P8" s="6">
        <v>0.11</v>
      </c>
      <c r="Q8" s="6">
        <v>0.01</v>
      </c>
      <c r="R8" s="7">
        <f t="shared" si="0"/>
        <v>98.896714285714296</v>
      </c>
      <c r="S8" s="7">
        <f>100-R8</f>
        <v>1.103285714285704</v>
      </c>
      <c r="T8" s="7">
        <f>N8/S8</f>
        <v>0.17221287064612359</v>
      </c>
      <c r="U8" s="6">
        <v>0.03</v>
      </c>
      <c r="V8" s="6"/>
      <c r="W8" s="6">
        <v>0.04</v>
      </c>
      <c r="X8" s="6">
        <f t="shared" si="1"/>
        <v>4.3402777777777781E-4</v>
      </c>
      <c r="Y8" s="6">
        <v>45.295499999999997</v>
      </c>
      <c r="Z8" s="6">
        <v>7.91</v>
      </c>
      <c r="AA8" s="6">
        <v>46.08</v>
      </c>
      <c r="AB8" s="7">
        <f>AA8*100/56</f>
        <v>82.285714285714292</v>
      </c>
      <c r="AC8" s="7">
        <f>Z8*(100-16)/(56-16)</f>
        <v>16.611000000000001</v>
      </c>
      <c r="AD8">
        <f t="shared" si="2"/>
        <v>99.285499999999985</v>
      </c>
      <c r="AE8" s="2">
        <f t="shared" si="7"/>
        <v>16.999785714285693</v>
      </c>
      <c r="AF8" s="2">
        <f t="shared" si="8"/>
        <v>0.38878571428569231</v>
      </c>
      <c r="AG8">
        <f t="shared" si="3"/>
        <v>0.83896091868864608</v>
      </c>
      <c r="AH8" s="3">
        <f t="shared" si="4"/>
        <v>0.4535574264445188</v>
      </c>
    </row>
    <row r="9" spans="1:34" x14ac:dyDescent="0.35">
      <c r="A9" s="8" t="s">
        <v>30</v>
      </c>
      <c r="B9" s="8" t="s">
        <v>49</v>
      </c>
      <c r="C9" t="s">
        <v>105</v>
      </c>
      <c r="D9" s="8" t="s">
        <v>50</v>
      </c>
      <c r="E9" s="8" t="s">
        <v>33</v>
      </c>
      <c r="F9" s="9" t="s">
        <v>33</v>
      </c>
      <c r="G9" s="9" t="s">
        <v>48</v>
      </c>
      <c r="H9" s="9"/>
      <c r="I9" s="9"/>
      <c r="J9" s="9"/>
      <c r="K9" s="9"/>
      <c r="L9" s="9">
        <v>0.04</v>
      </c>
      <c r="M9" s="9">
        <v>0.03</v>
      </c>
      <c r="N9" s="9">
        <v>0.42</v>
      </c>
      <c r="O9" s="9"/>
      <c r="P9" s="9">
        <v>0.04</v>
      </c>
      <c r="Q9" s="9"/>
      <c r="R9" s="10">
        <f t="shared" si="0"/>
        <v>100.3727142857143</v>
      </c>
      <c r="S9" s="10">
        <f t="shared" si="9"/>
        <v>-0.3727142857142951</v>
      </c>
      <c r="T9" s="10"/>
      <c r="U9" s="9">
        <v>0.02</v>
      </c>
      <c r="V9" s="9"/>
      <c r="W9" s="9">
        <v>0.02</v>
      </c>
      <c r="X9" s="9">
        <f t="shared" si="1"/>
        <v>7.1492403932082213E-4</v>
      </c>
      <c r="Y9" s="9">
        <v>43.826900000000002</v>
      </c>
      <c r="Z9" s="9">
        <v>0.22</v>
      </c>
      <c r="AA9" s="9">
        <v>55.95</v>
      </c>
      <c r="AB9" s="10">
        <f t="shared" si="5"/>
        <v>99.910714285714292</v>
      </c>
      <c r="AC9" s="10">
        <f t="shared" si="6"/>
        <v>0.46200000000000002</v>
      </c>
      <c r="AD9">
        <f t="shared" si="2"/>
        <v>99.996900000000011</v>
      </c>
      <c r="AE9" s="2">
        <f t="shared" si="7"/>
        <v>8.6185714285718973E-2</v>
      </c>
      <c r="AF9" s="2">
        <f t="shared" si="8"/>
        <v>-0.37581428571428105</v>
      </c>
      <c r="AG9">
        <f t="shared" si="3"/>
        <v>0.78025458429766781</v>
      </c>
      <c r="AH9" s="3">
        <f t="shared" si="4"/>
        <v>-0.37401279688054245</v>
      </c>
    </row>
    <row r="10" spans="1:34" x14ac:dyDescent="0.35">
      <c r="A10" t="s">
        <v>30</v>
      </c>
      <c r="B10" t="s">
        <v>51</v>
      </c>
      <c r="D10" t="s">
        <v>52</v>
      </c>
      <c r="E10" t="s">
        <v>33</v>
      </c>
      <c r="F10" t="s">
        <v>33</v>
      </c>
      <c r="G10" t="s">
        <v>35</v>
      </c>
      <c r="L10">
        <v>0.01</v>
      </c>
      <c r="M10">
        <v>0.03</v>
      </c>
      <c r="N10">
        <v>0.15</v>
      </c>
      <c r="P10">
        <v>0.03</v>
      </c>
      <c r="R10" s="2">
        <f t="shared" si="0"/>
        <v>98.132142857142867</v>
      </c>
      <c r="S10" s="2">
        <f t="shared" si="9"/>
        <v>1.8678571428571331</v>
      </c>
      <c r="T10" s="2">
        <f>N10/S10</f>
        <v>8.0305927342256625E-2</v>
      </c>
      <c r="U10">
        <v>0.02</v>
      </c>
      <c r="X10">
        <f t="shared" si="1"/>
        <v>1.8294914013904136E-4</v>
      </c>
      <c r="Y10">
        <v>44.044400000000003</v>
      </c>
      <c r="Z10">
        <v>0.25</v>
      </c>
      <c r="AA10">
        <v>54.66</v>
      </c>
      <c r="AB10" s="2">
        <f t="shared" si="5"/>
        <v>97.607142857142861</v>
      </c>
      <c r="AC10" s="2">
        <f t="shared" si="6"/>
        <v>0.52500000000000002</v>
      </c>
      <c r="AD10">
        <f t="shared" si="2"/>
        <v>98.954399999999993</v>
      </c>
      <c r="AE10" s="2">
        <f t="shared" si="7"/>
        <v>1.3472571428571314</v>
      </c>
      <c r="AF10" s="2">
        <f t="shared" si="8"/>
        <v>0.82225714285713136</v>
      </c>
      <c r="AG10">
        <f t="shared" si="3"/>
        <v>0.80211983245310514</v>
      </c>
      <c r="AH10" s="3">
        <f t="shared" si="4"/>
        <v>0.82430428925913191</v>
      </c>
    </row>
    <row r="11" spans="1:34" x14ac:dyDescent="0.35">
      <c r="A11" t="s">
        <v>30</v>
      </c>
      <c r="B11" t="s">
        <v>53</v>
      </c>
      <c r="D11" t="s">
        <v>54</v>
      </c>
      <c r="E11" t="s">
        <v>33</v>
      </c>
      <c r="F11" t="s">
        <v>33</v>
      </c>
      <c r="G11" t="s">
        <v>35</v>
      </c>
      <c r="L11">
        <v>0.02</v>
      </c>
      <c r="M11">
        <v>0.03</v>
      </c>
      <c r="N11">
        <v>0.27</v>
      </c>
      <c r="P11">
        <v>0.02</v>
      </c>
      <c r="R11" s="2">
        <f t="shared" si="0"/>
        <v>99.722285714285704</v>
      </c>
      <c r="S11" s="2">
        <f t="shared" si="9"/>
        <v>0.27771428571429624</v>
      </c>
      <c r="T11" s="2">
        <f>N11/S11</f>
        <v>0.97222222222218546</v>
      </c>
      <c r="U11">
        <v>0.1</v>
      </c>
      <c r="X11">
        <f t="shared" si="1"/>
        <v>5.5294442908487699E-4</v>
      </c>
      <c r="Y11">
        <v>46.834699999999998</v>
      </c>
      <c r="Z11">
        <v>16.73</v>
      </c>
      <c r="AA11">
        <v>36.17</v>
      </c>
      <c r="AB11" s="2">
        <f t="shared" si="5"/>
        <v>64.589285714285708</v>
      </c>
      <c r="AC11" s="2">
        <f t="shared" si="6"/>
        <v>35.132999999999996</v>
      </c>
      <c r="AD11">
        <f t="shared" si="2"/>
        <v>99.734700000000004</v>
      </c>
      <c r="AE11" s="2">
        <f t="shared" si="7"/>
        <v>35.145414285714295</v>
      </c>
      <c r="AF11" s="2">
        <f t="shared" si="8"/>
        <v>1.2414285714299922E-2</v>
      </c>
      <c r="AG11">
        <f t="shared" si="3"/>
        <v>0.88534404536861988</v>
      </c>
      <c r="AH11" s="3">
        <f t="shared" si="4"/>
        <v>0.14940932293512788</v>
      </c>
    </row>
    <row r="12" spans="1:34" x14ac:dyDescent="0.35">
      <c r="A12" t="s">
        <v>30</v>
      </c>
      <c r="B12" t="s">
        <v>55</v>
      </c>
      <c r="C12" t="s">
        <v>106</v>
      </c>
      <c r="D12" t="s">
        <v>56</v>
      </c>
      <c r="E12" t="s">
        <v>33</v>
      </c>
      <c r="F12" t="s">
        <v>33</v>
      </c>
      <c r="G12" t="s">
        <v>35</v>
      </c>
      <c r="L12">
        <v>0.01</v>
      </c>
      <c r="M12">
        <v>0.03</v>
      </c>
      <c r="N12">
        <v>0.06</v>
      </c>
      <c r="P12">
        <v>0.03</v>
      </c>
      <c r="R12" s="2">
        <f t="shared" si="0"/>
        <v>100.49457142857143</v>
      </c>
      <c r="S12" s="2">
        <f t="shared" si="9"/>
        <v>-0.4945714285714331</v>
      </c>
      <c r="T12" s="2"/>
      <c r="U12">
        <v>0.02</v>
      </c>
      <c r="X12">
        <f t="shared" si="1"/>
        <v>1.784758165268606E-4</v>
      </c>
      <c r="Y12">
        <v>44.054400000000001</v>
      </c>
      <c r="Z12">
        <v>0.21</v>
      </c>
      <c r="AA12">
        <v>56.03</v>
      </c>
      <c r="AB12" s="2">
        <f t="shared" si="5"/>
        <v>100.05357142857143</v>
      </c>
      <c r="AC12" s="2">
        <f t="shared" si="6"/>
        <v>0.441</v>
      </c>
      <c r="AD12">
        <f t="shared" si="2"/>
        <v>100.2944</v>
      </c>
      <c r="AE12" s="2">
        <f t="shared" si="7"/>
        <v>0.2408285714285654</v>
      </c>
      <c r="AF12" s="2">
        <f t="shared" si="8"/>
        <v>-0.20017142857143461</v>
      </c>
      <c r="AG12">
        <f t="shared" si="3"/>
        <v>0.78332859174964442</v>
      </c>
      <c r="AH12" s="3">
        <f t="shared" si="4"/>
        <v>-0.1984518255937644</v>
      </c>
    </row>
    <row r="13" spans="1:34" x14ac:dyDescent="0.35">
      <c r="A13" t="s">
        <v>30</v>
      </c>
      <c r="B13" t="s">
        <v>57</v>
      </c>
      <c r="D13" t="s">
        <v>58</v>
      </c>
      <c r="E13" t="s">
        <v>59</v>
      </c>
      <c r="F13" t="s">
        <v>60</v>
      </c>
      <c r="G13" t="s">
        <v>35</v>
      </c>
      <c r="M13">
        <v>0.04</v>
      </c>
      <c r="N13">
        <v>0.12</v>
      </c>
      <c r="P13">
        <v>0.03</v>
      </c>
      <c r="R13" s="2">
        <f t="shared" si="0"/>
        <v>101.11</v>
      </c>
      <c r="S13" s="2">
        <f t="shared" si="9"/>
        <v>-1.1099999999999994</v>
      </c>
      <c r="T13" s="2"/>
      <c r="U13">
        <v>0.01</v>
      </c>
      <c r="X13">
        <f t="shared" si="1"/>
        <v>0</v>
      </c>
      <c r="Y13">
        <v>44.040999999999997</v>
      </c>
      <c r="Z13">
        <v>0.35</v>
      </c>
      <c r="AA13">
        <v>56.21</v>
      </c>
      <c r="AB13" s="2">
        <f t="shared" si="5"/>
        <v>100.375</v>
      </c>
      <c r="AC13" s="2">
        <f t="shared" si="6"/>
        <v>0.73499999999999999</v>
      </c>
      <c r="AD13">
        <f t="shared" si="2"/>
        <v>100.601</v>
      </c>
      <c r="AE13" s="2">
        <f t="shared" si="7"/>
        <v>0.22599999999999909</v>
      </c>
      <c r="AF13" s="2">
        <f t="shared" si="8"/>
        <v>-0.5090000000000009</v>
      </c>
      <c r="AG13">
        <f t="shared" si="3"/>
        <v>0.77865983026874108</v>
      </c>
      <c r="AH13" s="3">
        <f t="shared" si="4"/>
        <v>-0.50613399503723144</v>
      </c>
    </row>
    <row r="14" spans="1:34" x14ac:dyDescent="0.35">
      <c r="A14" t="s">
        <v>30</v>
      </c>
      <c r="B14" t="s">
        <v>61</v>
      </c>
      <c r="D14" t="s">
        <v>62</v>
      </c>
      <c r="E14" t="s">
        <v>59</v>
      </c>
      <c r="F14" t="s">
        <v>59</v>
      </c>
      <c r="G14" t="s">
        <v>35</v>
      </c>
      <c r="L14">
        <v>0.05</v>
      </c>
      <c r="M14">
        <v>0.03</v>
      </c>
      <c r="N14">
        <v>0.35</v>
      </c>
      <c r="P14">
        <v>0.06</v>
      </c>
      <c r="R14" s="2">
        <f t="shared" si="0"/>
        <v>100.60457142857143</v>
      </c>
      <c r="S14" s="2">
        <f t="shared" si="9"/>
        <v>-0.60457142857143253</v>
      </c>
      <c r="T14" s="2"/>
      <c r="U14">
        <v>0.08</v>
      </c>
      <c r="V14">
        <v>0.02</v>
      </c>
      <c r="X14">
        <f t="shared" si="1"/>
        <v>1.0345541071798056E-3</v>
      </c>
      <c r="Y14">
        <v>44.741999999999997</v>
      </c>
      <c r="Z14">
        <v>6.81</v>
      </c>
      <c r="AA14">
        <v>48.33</v>
      </c>
      <c r="AB14" s="2">
        <f t="shared" si="5"/>
        <v>86.303571428571431</v>
      </c>
      <c r="AC14" s="2">
        <f t="shared" si="6"/>
        <v>14.300999999999998</v>
      </c>
      <c r="AD14">
        <f t="shared" si="2"/>
        <v>99.882000000000005</v>
      </c>
      <c r="AE14" s="2">
        <f t="shared" si="7"/>
        <v>13.578428571428574</v>
      </c>
      <c r="AF14" s="2">
        <f t="shared" si="8"/>
        <v>-0.72257142857142398</v>
      </c>
      <c r="AG14">
        <f t="shared" si="3"/>
        <v>0.81142546245919467</v>
      </c>
      <c r="AH14" s="3">
        <f t="shared" si="4"/>
        <v>-0.66680716058135658</v>
      </c>
    </row>
    <row r="15" spans="1:34" x14ac:dyDescent="0.35">
      <c r="A15" t="s">
        <v>30</v>
      </c>
      <c r="B15" t="s">
        <v>63</v>
      </c>
      <c r="D15" t="s">
        <v>64</v>
      </c>
      <c r="E15" t="s">
        <v>59</v>
      </c>
      <c r="F15" t="s">
        <v>59</v>
      </c>
      <c r="G15" t="s">
        <v>35</v>
      </c>
      <c r="L15">
        <v>0.23</v>
      </c>
      <c r="M15">
        <v>0.03</v>
      </c>
      <c r="N15">
        <v>0.71</v>
      </c>
      <c r="P15">
        <v>0.12</v>
      </c>
      <c r="R15" s="2">
        <f t="shared" si="0"/>
        <v>99.375857142857143</v>
      </c>
      <c r="S15" s="2">
        <f t="shared" si="9"/>
        <v>0.62414285714285711</v>
      </c>
      <c r="T15" s="2">
        <f>N15/S15</f>
        <v>1.1375600823987182</v>
      </c>
      <c r="U15">
        <v>0.02</v>
      </c>
      <c r="V15">
        <v>0.03</v>
      </c>
      <c r="W15">
        <v>0.01</v>
      </c>
      <c r="X15">
        <f t="shared" si="1"/>
        <v>4.2663698757187908E-3</v>
      </c>
      <c r="Y15">
        <v>44.006799999999998</v>
      </c>
      <c r="Z15">
        <v>1.48</v>
      </c>
      <c r="AA15">
        <v>53.91</v>
      </c>
      <c r="AB15" s="2">
        <f t="shared" si="5"/>
        <v>96.267857142857139</v>
      </c>
      <c r="AC15" s="2">
        <f t="shared" si="6"/>
        <v>3.1079999999999997</v>
      </c>
      <c r="AD15">
        <f t="shared" si="2"/>
        <v>99.396799999999999</v>
      </c>
      <c r="AE15" s="2">
        <f t="shared" si="7"/>
        <v>3.1289428571428601</v>
      </c>
      <c r="AF15" s="2">
        <f t="shared" si="8"/>
        <v>2.0942857142860483E-2</v>
      </c>
      <c r="AG15">
        <f t="shared" si="3"/>
        <v>0.79448998014081973</v>
      </c>
      <c r="AH15" s="3">
        <f t="shared" si="4"/>
        <v>3.3061963842605735E-2</v>
      </c>
    </row>
    <row r="16" spans="1:34" x14ac:dyDescent="0.35">
      <c r="A16" t="s">
        <v>30</v>
      </c>
      <c r="B16" t="s">
        <v>65</v>
      </c>
      <c r="D16" t="s">
        <v>66</v>
      </c>
      <c r="E16" t="s">
        <v>59</v>
      </c>
      <c r="F16" t="s">
        <v>59</v>
      </c>
      <c r="G16" t="s">
        <v>35</v>
      </c>
      <c r="L16">
        <v>0.05</v>
      </c>
      <c r="M16">
        <v>0.03</v>
      </c>
      <c r="N16">
        <v>0.34</v>
      </c>
      <c r="P16">
        <v>0.04</v>
      </c>
      <c r="R16" s="2">
        <f t="shared" si="0"/>
        <v>98.878428571428572</v>
      </c>
      <c r="S16" s="2">
        <f t="shared" si="9"/>
        <v>1.1215714285714284</v>
      </c>
      <c r="T16" s="2">
        <f>N16/S16</f>
        <v>0.30314609603872122</v>
      </c>
      <c r="U16">
        <v>0.05</v>
      </c>
      <c r="V16">
        <v>0.01</v>
      </c>
      <c r="W16">
        <v>0.01</v>
      </c>
      <c r="X16">
        <f t="shared" si="1"/>
        <v>1.0651896037494675E-3</v>
      </c>
      <c r="Y16">
        <v>45.480899999999998</v>
      </c>
      <c r="Z16">
        <v>7.17</v>
      </c>
      <c r="AA16">
        <v>46.94</v>
      </c>
      <c r="AB16" s="2">
        <f t="shared" si="5"/>
        <v>83.821428571428569</v>
      </c>
      <c r="AC16" s="2">
        <f t="shared" si="6"/>
        <v>15.056999999999999</v>
      </c>
      <c r="AD16">
        <f t="shared" si="2"/>
        <v>99.590899999999991</v>
      </c>
      <c r="AE16" s="2">
        <f t="shared" si="7"/>
        <v>15.769471428571421</v>
      </c>
      <c r="AF16" s="2">
        <f t="shared" si="8"/>
        <v>0.71247142857142265</v>
      </c>
      <c r="AG16">
        <f t="shared" si="3"/>
        <v>0.84052670486046943</v>
      </c>
      <c r="AH16" s="3">
        <f t="shared" si="4"/>
        <v>0.77118358738036363</v>
      </c>
    </row>
    <row r="17" spans="1:34" x14ac:dyDescent="0.35">
      <c r="A17" t="s">
        <v>30</v>
      </c>
      <c r="B17" t="s">
        <v>67</v>
      </c>
      <c r="C17" t="s">
        <v>106</v>
      </c>
      <c r="D17" t="s">
        <v>68</v>
      </c>
      <c r="E17" t="s">
        <v>59</v>
      </c>
      <c r="F17" t="s">
        <v>59</v>
      </c>
      <c r="G17" t="s">
        <v>35</v>
      </c>
      <c r="M17">
        <v>0.03</v>
      </c>
      <c r="N17">
        <v>0.09</v>
      </c>
      <c r="P17">
        <v>0.04</v>
      </c>
      <c r="R17" s="2">
        <f t="shared" si="0"/>
        <v>100.68357142857143</v>
      </c>
      <c r="S17" s="2">
        <f t="shared" si="9"/>
        <v>-0.68357142857142605</v>
      </c>
      <c r="T17" s="2"/>
      <c r="U17">
        <v>0.03</v>
      </c>
      <c r="X17">
        <f t="shared" si="1"/>
        <v>0</v>
      </c>
      <c r="Y17">
        <v>44.044400000000003</v>
      </c>
      <c r="Z17">
        <v>0.3</v>
      </c>
      <c r="AA17">
        <v>56.03</v>
      </c>
      <c r="AB17" s="2">
        <f t="shared" si="5"/>
        <v>100.05357142857143</v>
      </c>
      <c r="AC17" s="2">
        <f t="shared" si="6"/>
        <v>0.63</v>
      </c>
      <c r="AD17">
        <f t="shared" si="2"/>
        <v>100.37439999999999</v>
      </c>
      <c r="AE17" s="2">
        <f t="shared" si="7"/>
        <v>0.32082857142856369</v>
      </c>
      <c r="AF17" s="2">
        <f t="shared" si="8"/>
        <v>-0.30917142857143631</v>
      </c>
      <c r="AG17">
        <f t="shared" si="3"/>
        <v>0.78189952068169721</v>
      </c>
      <c r="AH17" s="3">
        <f t="shared" si="4"/>
        <v>-0.30671485288904421</v>
      </c>
    </row>
    <row r="18" spans="1:34" x14ac:dyDescent="0.35">
      <c r="A18" t="s">
        <v>30</v>
      </c>
      <c r="B18" t="s">
        <v>69</v>
      </c>
      <c r="C18" t="s">
        <v>106</v>
      </c>
      <c r="D18" t="s">
        <v>70</v>
      </c>
      <c r="E18" t="s">
        <v>59</v>
      </c>
      <c r="F18" t="s">
        <v>59</v>
      </c>
      <c r="G18" t="s">
        <v>35</v>
      </c>
      <c r="M18">
        <v>0.04</v>
      </c>
      <c r="N18">
        <v>0.11</v>
      </c>
      <c r="P18">
        <v>0.04</v>
      </c>
      <c r="R18" s="2">
        <f t="shared" si="0"/>
        <v>100.1152857142857</v>
      </c>
      <c r="S18" s="2">
        <f t="shared" si="9"/>
        <v>-0.11528571428570444</v>
      </c>
      <c r="T18" s="2"/>
      <c r="U18">
        <v>0.04</v>
      </c>
      <c r="X18">
        <f t="shared" si="1"/>
        <v>0</v>
      </c>
      <c r="Y18">
        <v>44.236699999999999</v>
      </c>
      <c r="Z18">
        <v>0.31</v>
      </c>
      <c r="AA18">
        <v>55.7</v>
      </c>
      <c r="AB18" s="2">
        <f t="shared" si="5"/>
        <v>99.464285714285708</v>
      </c>
      <c r="AC18" s="2">
        <f t="shared" si="6"/>
        <v>0.65100000000000002</v>
      </c>
      <c r="AD18">
        <f t="shared" si="2"/>
        <v>100.2467</v>
      </c>
      <c r="AE18" s="2">
        <f t="shared" si="7"/>
        <v>0.78241428571429594</v>
      </c>
      <c r="AF18" s="2">
        <f t="shared" si="8"/>
        <v>0.13141428571429592</v>
      </c>
      <c r="AG18">
        <f t="shared" si="3"/>
        <v>0.78980003570790924</v>
      </c>
      <c r="AH18" s="3">
        <f t="shared" si="4"/>
        <v>0.1339527472527422</v>
      </c>
    </row>
    <row r="19" spans="1:34" x14ac:dyDescent="0.35">
      <c r="A19" s="11" t="s">
        <v>30</v>
      </c>
      <c r="B19" s="11" t="s">
        <v>71</v>
      </c>
      <c r="C19" s="11"/>
      <c r="D19" s="11" t="s">
        <v>72</v>
      </c>
      <c r="E19" s="11" t="s">
        <v>73</v>
      </c>
      <c r="F19" s="11" t="s">
        <v>73</v>
      </c>
      <c r="G19" t="s">
        <v>35</v>
      </c>
      <c r="L19" s="11">
        <v>0.26</v>
      </c>
      <c r="M19" s="11">
        <v>0.03</v>
      </c>
      <c r="N19" s="11">
        <v>0.75</v>
      </c>
      <c r="O19" s="11">
        <v>0.01</v>
      </c>
      <c r="P19" s="11">
        <v>0.14000000000000001</v>
      </c>
      <c r="Q19" s="11">
        <v>0.01</v>
      </c>
      <c r="R19" s="2">
        <f t="shared" si="0"/>
        <v>97.575000000000017</v>
      </c>
      <c r="S19" s="2">
        <f t="shared" si="9"/>
        <v>2.4249999999999829</v>
      </c>
      <c r="T19" s="2">
        <f t="shared" ref="T19:T30" si="10">N19/S19</f>
        <v>0.30927835051546609</v>
      </c>
      <c r="U19" s="11">
        <v>0.04</v>
      </c>
      <c r="V19" s="11">
        <v>0.05</v>
      </c>
      <c r="W19" s="11">
        <v>0.01</v>
      </c>
      <c r="X19">
        <f t="shared" si="1"/>
        <v>6.9167331737164132E-3</v>
      </c>
      <c r="Y19" s="11">
        <v>45.980800000000002</v>
      </c>
      <c r="Z19" s="11">
        <v>14.5</v>
      </c>
      <c r="AA19" s="11">
        <v>37.590000000000003</v>
      </c>
      <c r="AB19" s="2">
        <f t="shared" si="5"/>
        <v>67.125000000000014</v>
      </c>
      <c r="AC19" s="2">
        <f t="shared" si="6"/>
        <v>30.45</v>
      </c>
      <c r="AD19">
        <f t="shared" si="2"/>
        <v>98.070800000000006</v>
      </c>
      <c r="AE19" s="2">
        <f t="shared" si="7"/>
        <v>30.945799999999991</v>
      </c>
      <c r="AF19" s="2">
        <f t="shared" si="8"/>
        <v>0.49579999999999202</v>
      </c>
      <c r="AG19">
        <f t="shared" si="3"/>
        <v>0.88271837204837778</v>
      </c>
      <c r="AH19" s="3">
        <f t="shared" si="4"/>
        <v>0.61453449131514049</v>
      </c>
    </row>
    <row r="20" spans="1:34" x14ac:dyDescent="0.35">
      <c r="A20" s="11" t="s">
        <v>30</v>
      </c>
      <c r="B20" s="11" t="s">
        <v>74</v>
      </c>
      <c r="C20" s="11"/>
      <c r="D20" s="11" t="s">
        <v>75</v>
      </c>
      <c r="E20" s="11" t="s">
        <v>73</v>
      </c>
      <c r="F20" s="11" t="s">
        <v>73</v>
      </c>
      <c r="G20" t="s">
        <v>35</v>
      </c>
      <c r="L20" s="11">
        <v>0.56000000000000005</v>
      </c>
      <c r="M20" s="11">
        <v>0.03</v>
      </c>
      <c r="N20" s="11">
        <v>1.82</v>
      </c>
      <c r="O20" s="11">
        <v>0.03</v>
      </c>
      <c r="P20" s="11">
        <v>0.41</v>
      </c>
      <c r="Q20" s="11">
        <v>0.01</v>
      </c>
      <c r="R20" s="2">
        <f t="shared" si="0"/>
        <v>96.40457142857143</v>
      </c>
      <c r="S20" s="2">
        <f t="shared" si="9"/>
        <v>3.5954285714285703</v>
      </c>
      <c r="T20" s="2">
        <f t="shared" si="10"/>
        <v>0.50619834710743816</v>
      </c>
      <c r="U20" s="11">
        <v>0.04</v>
      </c>
      <c r="V20" s="11">
        <v>0.12</v>
      </c>
      <c r="W20" s="11">
        <v>0.01</v>
      </c>
      <c r="X20">
        <f t="shared" si="1"/>
        <v>1.3191990577149587E-2</v>
      </c>
      <c r="Y20" s="11">
        <v>44.6511</v>
      </c>
      <c r="Z20" s="11">
        <v>9.81</v>
      </c>
      <c r="AA20" s="11">
        <v>42.45</v>
      </c>
      <c r="AB20" s="2">
        <f t="shared" si="5"/>
        <v>75.803571428571431</v>
      </c>
      <c r="AC20" s="2">
        <f t="shared" si="6"/>
        <v>20.601000000000003</v>
      </c>
      <c r="AD20">
        <f t="shared" si="2"/>
        <v>96.911100000000005</v>
      </c>
      <c r="AE20" s="2">
        <f t="shared" si="7"/>
        <v>21.107528571428574</v>
      </c>
      <c r="AF20" s="2">
        <f t="shared" si="8"/>
        <v>0.50652857142857144</v>
      </c>
      <c r="AG20">
        <f t="shared" si="3"/>
        <v>0.85440298507462675</v>
      </c>
      <c r="AH20" s="3">
        <f t="shared" si="4"/>
        <v>0.58685859624245751</v>
      </c>
    </row>
    <row r="21" spans="1:34" x14ac:dyDescent="0.35">
      <c r="A21" s="11" t="s">
        <v>30</v>
      </c>
      <c r="B21" s="11" t="s">
        <v>76</v>
      </c>
      <c r="C21" s="11"/>
      <c r="D21" s="11" t="s">
        <v>77</v>
      </c>
      <c r="E21" s="11" t="s">
        <v>73</v>
      </c>
      <c r="F21" s="11" t="s">
        <v>73</v>
      </c>
      <c r="G21" t="s">
        <v>35</v>
      </c>
      <c r="L21" s="11">
        <v>0.35</v>
      </c>
      <c r="M21" s="11">
        <v>0.02</v>
      </c>
      <c r="N21" s="11">
        <v>0.77</v>
      </c>
      <c r="O21" s="11">
        <v>0.02</v>
      </c>
      <c r="P21" s="11">
        <v>0.15</v>
      </c>
      <c r="Q21" s="11"/>
      <c r="R21" s="2">
        <f t="shared" si="0"/>
        <v>98.267142857142858</v>
      </c>
      <c r="S21" s="2">
        <f t="shared" si="9"/>
        <v>1.7328571428571422</v>
      </c>
      <c r="T21" s="2">
        <f t="shared" si="10"/>
        <v>0.44435284418796389</v>
      </c>
      <c r="U21" s="11">
        <v>0.03</v>
      </c>
      <c r="V21" s="11">
        <v>0.06</v>
      </c>
      <c r="W21" s="11">
        <v>0.01</v>
      </c>
      <c r="X21">
        <f t="shared" si="1"/>
        <v>1.0022909507445589E-2</v>
      </c>
      <c r="Y21" s="11">
        <v>46.105400000000003</v>
      </c>
      <c r="Z21" s="11">
        <v>17.100000000000001</v>
      </c>
      <c r="AA21" s="11">
        <v>34.92</v>
      </c>
      <c r="AB21" s="2">
        <f t="shared" si="5"/>
        <v>62.357142857142854</v>
      </c>
      <c r="AC21" s="2">
        <f t="shared" si="6"/>
        <v>35.910000000000004</v>
      </c>
      <c r="AD21">
        <f t="shared" si="2"/>
        <v>98.125400000000013</v>
      </c>
      <c r="AE21" s="2">
        <f t="shared" si="7"/>
        <v>35.768257142857159</v>
      </c>
      <c r="AF21" s="2">
        <f t="shared" si="8"/>
        <v>-0.14174285714284451</v>
      </c>
      <c r="AG21">
        <f t="shared" si="3"/>
        <v>0.88630142252979627</v>
      </c>
      <c r="AH21" s="3">
        <f t="shared" si="4"/>
        <v>-1.7180432470738083E-3</v>
      </c>
    </row>
    <row r="22" spans="1:34" x14ac:dyDescent="0.35">
      <c r="A22" s="11" t="s">
        <v>30</v>
      </c>
      <c r="B22" s="11" t="s">
        <v>78</v>
      </c>
      <c r="C22" s="11"/>
      <c r="D22" s="11" t="s">
        <v>79</v>
      </c>
      <c r="E22" s="11" t="s">
        <v>73</v>
      </c>
      <c r="F22" s="11" t="s">
        <v>73</v>
      </c>
      <c r="G22" t="s">
        <v>35</v>
      </c>
      <c r="L22" s="11">
        <v>0.56000000000000005</v>
      </c>
      <c r="M22" s="11">
        <v>0.03</v>
      </c>
      <c r="N22" s="11">
        <v>2.64</v>
      </c>
      <c r="O22" s="11">
        <v>0.03</v>
      </c>
      <c r="P22" s="11">
        <v>0.3</v>
      </c>
      <c r="Q22" s="11">
        <v>0.01</v>
      </c>
      <c r="R22" s="2">
        <f t="shared" si="0"/>
        <v>95.474714285714299</v>
      </c>
      <c r="S22" s="2">
        <f t="shared" si="9"/>
        <v>4.525285714285701</v>
      </c>
      <c r="T22" s="2">
        <f t="shared" si="10"/>
        <v>0.58338857846387138</v>
      </c>
      <c r="U22" s="11">
        <v>0.05</v>
      </c>
      <c r="V22" s="11">
        <v>0.11</v>
      </c>
      <c r="W22" s="11">
        <v>0.01</v>
      </c>
      <c r="X22">
        <f t="shared" si="1"/>
        <v>1.3461538461538462E-2</v>
      </c>
      <c r="Y22" s="11">
        <v>44.386699999999998</v>
      </c>
      <c r="Z22" s="11">
        <v>10.09</v>
      </c>
      <c r="AA22" s="11">
        <v>41.6</v>
      </c>
      <c r="AB22" s="2">
        <f t="shared" si="5"/>
        <v>74.285714285714292</v>
      </c>
      <c r="AC22" s="2">
        <f t="shared" si="6"/>
        <v>21.189</v>
      </c>
      <c r="AD22">
        <f t="shared" si="2"/>
        <v>96.076700000000002</v>
      </c>
      <c r="AE22" s="2">
        <f t="shared" si="7"/>
        <v>21.790985714285711</v>
      </c>
      <c r="AF22" s="2">
        <f t="shared" si="8"/>
        <v>0.60198571428571057</v>
      </c>
      <c r="AG22">
        <f t="shared" si="3"/>
        <v>0.85870961501257492</v>
      </c>
      <c r="AH22" s="3">
        <f t="shared" si="4"/>
        <v>0.6846085430698281</v>
      </c>
    </row>
    <row r="23" spans="1:34" x14ac:dyDescent="0.35">
      <c r="A23" s="12" t="s">
        <v>30</v>
      </c>
      <c r="B23" s="12" t="s">
        <v>80</v>
      </c>
      <c r="C23" t="s">
        <v>103</v>
      </c>
      <c r="D23" s="12" t="s">
        <v>81</v>
      </c>
      <c r="E23" t="s">
        <v>82</v>
      </c>
      <c r="F23" t="s">
        <v>83</v>
      </c>
      <c r="G23" t="s">
        <v>48</v>
      </c>
      <c r="H23" s="13">
        <v>794984054.11961329</v>
      </c>
      <c r="I23" s="13"/>
      <c r="J23" s="13"/>
      <c r="K23" s="13"/>
      <c r="L23" s="12">
        <v>9.35</v>
      </c>
      <c r="M23" s="12">
        <v>0.02</v>
      </c>
      <c r="N23" s="12">
        <v>48.81</v>
      </c>
      <c r="O23" s="12">
        <v>0.63</v>
      </c>
      <c r="P23" s="12">
        <v>4.13</v>
      </c>
      <c r="Q23" s="12">
        <v>0.09</v>
      </c>
      <c r="R23" s="2">
        <f t="shared" si="0"/>
        <v>28.390000000000004</v>
      </c>
      <c r="S23" s="2">
        <f t="shared" si="9"/>
        <v>71.61</v>
      </c>
      <c r="T23" s="2">
        <f t="shared" si="10"/>
        <v>0.68160871386677846</v>
      </c>
      <c r="U23" s="12">
        <v>0.78</v>
      </c>
      <c r="V23" s="12">
        <v>1.76</v>
      </c>
      <c r="W23" s="12">
        <v>0.17</v>
      </c>
      <c r="X23">
        <f t="shared" si="1"/>
        <v>1.0435267857142856</v>
      </c>
      <c r="Y23" s="12">
        <v>19.244199999999999</v>
      </c>
      <c r="Z23" s="12">
        <v>5.9</v>
      </c>
      <c r="AA23" s="12">
        <v>8.9600000000000009</v>
      </c>
      <c r="AB23" s="2">
        <f t="shared" si="5"/>
        <v>16.000000000000004</v>
      </c>
      <c r="AC23" s="2">
        <f t="shared" si="6"/>
        <v>12.39</v>
      </c>
      <c r="AD23">
        <f t="shared" si="2"/>
        <v>34.104199999999999</v>
      </c>
      <c r="AE23" s="2">
        <f t="shared" si="7"/>
        <v>18.104199999999995</v>
      </c>
      <c r="AF23" s="2">
        <f t="shared" si="8"/>
        <v>5.7141999999999946</v>
      </c>
      <c r="AG23">
        <f t="shared" si="3"/>
        <v>1.2950336473755046</v>
      </c>
      <c r="AH23" s="3">
        <f t="shared" si="4"/>
        <v>5.762512655086848</v>
      </c>
    </row>
    <row r="24" spans="1:34" x14ac:dyDescent="0.35">
      <c r="A24" s="12" t="s">
        <v>30</v>
      </c>
      <c r="B24" s="12" t="s">
        <v>84</v>
      </c>
      <c r="C24" t="s">
        <v>103</v>
      </c>
      <c r="D24" s="12" t="s">
        <v>85</v>
      </c>
      <c r="E24" t="s">
        <v>82</v>
      </c>
      <c r="F24" t="s">
        <v>82</v>
      </c>
      <c r="G24" t="s">
        <v>48</v>
      </c>
      <c r="H24" s="13">
        <v>896004071.74603069</v>
      </c>
      <c r="I24" s="13"/>
      <c r="J24" s="13"/>
      <c r="K24" s="13"/>
      <c r="L24" s="12">
        <v>8.89</v>
      </c>
      <c r="M24" s="12">
        <v>0.02</v>
      </c>
      <c r="N24" s="12">
        <v>47.74</v>
      </c>
      <c r="O24" s="12">
        <v>0.65</v>
      </c>
      <c r="P24" s="12">
        <v>4.1500000000000004</v>
      </c>
      <c r="Q24" s="12">
        <v>0.09</v>
      </c>
      <c r="R24" s="2">
        <f t="shared" si="0"/>
        <v>31.090142857142855</v>
      </c>
      <c r="S24" s="2">
        <f t="shared" si="9"/>
        <v>68.909857142857149</v>
      </c>
      <c r="T24" s="2">
        <f t="shared" si="10"/>
        <v>0.69278913031310052</v>
      </c>
      <c r="U24" s="12">
        <v>0.82</v>
      </c>
      <c r="V24" s="12">
        <v>1.73</v>
      </c>
      <c r="W24" s="12">
        <v>0.17</v>
      </c>
      <c r="X24">
        <f t="shared" si="1"/>
        <v>0.90806945863125654</v>
      </c>
      <c r="Y24" s="12">
        <v>19.514099999999999</v>
      </c>
      <c r="Z24" s="12">
        <v>6.48</v>
      </c>
      <c r="AA24" s="12">
        <v>9.7899999999999991</v>
      </c>
      <c r="AB24" s="2">
        <f t="shared" si="5"/>
        <v>17.482142857142854</v>
      </c>
      <c r="AC24" s="2">
        <f t="shared" si="6"/>
        <v>13.608000000000001</v>
      </c>
      <c r="AD24">
        <f t="shared" si="2"/>
        <v>35.784099999999995</v>
      </c>
      <c r="AE24" s="2">
        <f t="shared" si="7"/>
        <v>18.301957142857141</v>
      </c>
      <c r="AF24" s="2">
        <f t="shared" si="8"/>
        <v>4.6939571428571405</v>
      </c>
      <c r="AG24">
        <f t="shared" si="3"/>
        <v>1.1993915181315304</v>
      </c>
      <c r="AH24" s="3">
        <f t="shared" si="4"/>
        <v>4.7470191775965951</v>
      </c>
    </row>
    <row r="25" spans="1:34" x14ac:dyDescent="0.35">
      <c r="A25" s="12" t="s">
        <v>30</v>
      </c>
      <c r="B25" s="12" t="s">
        <v>86</v>
      </c>
      <c r="C25" t="s">
        <v>104</v>
      </c>
      <c r="D25" s="12" t="s">
        <v>87</v>
      </c>
      <c r="E25" t="s">
        <v>82</v>
      </c>
      <c r="F25" t="s">
        <v>83</v>
      </c>
      <c r="G25" t="s">
        <v>48</v>
      </c>
      <c r="H25" s="14">
        <v>1108449324.6536057</v>
      </c>
      <c r="I25" s="15">
        <v>16.201108739384821</v>
      </c>
      <c r="J25" s="15">
        <f>100-K25-I25</f>
        <v>70.179210368709704</v>
      </c>
      <c r="K25" s="15">
        <v>13.619680891905475</v>
      </c>
      <c r="L25" s="12">
        <v>12.71</v>
      </c>
      <c r="M25" s="12">
        <v>0.02</v>
      </c>
      <c r="N25" s="12">
        <v>63.24</v>
      </c>
      <c r="O25" s="12">
        <v>0.89</v>
      </c>
      <c r="P25" s="12">
        <v>5.45</v>
      </c>
      <c r="Q25" s="12">
        <v>0.11</v>
      </c>
      <c r="R25" s="2">
        <f t="shared" si="0"/>
        <v>9.9208571428571428</v>
      </c>
      <c r="S25" s="2">
        <f t="shared" si="9"/>
        <v>90.079142857142855</v>
      </c>
      <c r="T25" s="2">
        <f t="shared" si="10"/>
        <v>0.70204930902032181</v>
      </c>
      <c r="U25" s="12">
        <v>0.97</v>
      </c>
      <c r="V25" s="12">
        <v>2.5099999999999998</v>
      </c>
      <c r="W25" s="12">
        <v>0.12</v>
      </c>
      <c r="X25">
        <f t="shared" si="1"/>
        <v>3.5502793296089385</v>
      </c>
      <c r="Y25" s="12">
        <v>9.7480499999999992</v>
      </c>
      <c r="Z25" s="12">
        <v>1.68</v>
      </c>
      <c r="AA25" s="12">
        <v>3.58</v>
      </c>
      <c r="AB25" s="2">
        <f t="shared" si="5"/>
        <v>6.3928571428571432</v>
      </c>
      <c r="AC25" s="2">
        <f t="shared" si="6"/>
        <v>3.528</v>
      </c>
      <c r="AD25">
        <f t="shared" si="2"/>
        <v>15.008049999999999</v>
      </c>
      <c r="AE25" s="2">
        <f t="shared" si="7"/>
        <v>8.6151928571428549</v>
      </c>
      <c r="AF25" s="2">
        <f t="shared" si="8"/>
        <v>5.0871928571428544</v>
      </c>
      <c r="AG25">
        <f t="shared" si="3"/>
        <v>1.8532414448669201</v>
      </c>
      <c r="AH25" s="3">
        <f t="shared" si="4"/>
        <v>5.1009496809641961</v>
      </c>
    </row>
    <row r="26" spans="1:34" x14ac:dyDescent="0.35">
      <c r="A26" s="12" t="s">
        <v>30</v>
      </c>
      <c r="B26" s="12" t="s">
        <v>88</v>
      </c>
      <c r="C26" t="s">
        <v>104</v>
      </c>
      <c r="D26" s="12" t="s">
        <v>89</v>
      </c>
      <c r="E26" t="s">
        <v>82</v>
      </c>
      <c r="F26" t="s">
        <v>82</v>
      </c>
      <c r="G26" t="s">
        <v>48</v>
      </c>
      <c r="H26" s="14">
        <v>1185493176.9450088</v>
      </c>
      <c r="I26" s="15">
        <v>15.14562586283156</v>
      </c>
      <c r="J26" s="15">
        <f>100-K26-I26</f>
        <v>68.691444731868813</v>
      </c>
      <c r="K26" s="15">
        <v>16.162929405299629</v>
      </c>
      <c r="L26" s="12">
        <v>13.07</v>
      </c>
      <c r="M26" s="12">
        <v>0.02</v>
      </c>
      <c r="N26" s="12">
        <v>62.64</v>
      </c>
      <c r="O26" s="12">
        <v>0.86</v>
      </c>
      <c r="P26" s="12">
        <v>5.44</v>
      </c>
      <c r="Q26" s="12">
        <v>0.1</v>
      </c>
      <c r="R26" s="2">
        <f t="shared" si="0"/>
        <v>9.0668571428571436</v>
      </c>
      <c r="S26" s="2">
        <f t="shared" si="9"/>
        <v>90.933142857142855</v>
      </c>
      <c r="T26" s="2">
        <f t="shared" si="10"/>
        <v>0.68885774792154997</v>
      </c>
      <c r="U26" s="12">
        <v>0.94</v>
      </c>
      <c r="V26" s="12">
        <v>2.48</v>
      </c>
      <c r="W26" s="12">
        <v>0.12</v>
      </c>
      <c r="X26">
        <f t="shared" si="1"/>
        <v>4.2297734627831716</v>
      </c>
      <c r="Y26" s="12">
        <v>9.65</v>
      </c>
      <c r="Z26" s="12">
        <v>1.69</v>
      </c>
      <c r="AA26" s="12">
        <v>3.09</v>
      </c>
      <c r="AB26" s="2">
        <f t="shared" si="5"/>
        <v>5.5178571428571432</v>
      </c>
      <c r="AC26" s="2">
        <f t="shared" si="6"/>
        <v>3.5490000000000004</v>
      </c>
      <c r="AD26">
        <f t="shared" si="2"/>
        <v>14.43</v>
      </c>
      <c r="AE26" s="2">
        <f t="shared" si="7"/>
        <v>8.9121428571428574</v>
      </c>
      <c r="AF26" s="2">
        <f t="shared" si="8"/>
        <v>5.363142857142857</v>
      </c>
      <c r="AG26">
        <f t="shared" si="3"/>
        <v>2.0188284518828454</v>
      </c>
      <c r="AH26" s="3">
        <f t="shared" si="4"/>
        <v>5.3769815668202767</v>
      </c>
    </row>
    <row r="27" spans="1:34" x14ac:dyDescent="0.35">
      <c r="A27" t="s">
        <v>30</v>
      </c>
      <c r="B27" t="s">
        <v>90</v>
      </c>
      <c r="D27" t="s">
        <v>91</v>
      </c>
      <c r="E27" t="s">
        <v>82</v>
      </c>
      <c r="F27" t="s">
        <v>82</v>
      </c>
      <c r="G27" t="s">
        <v>92</v>
      </c>
      <c r="H27" s="14">
        <v>105110895.19627796</v>
      </c>
      <c r="I27" s="14"/>
      <c r="J27" s="15"/>
      <c r="K27" s="14"/>
      <c r="L27">
        <v>3.82</v>
      </c>
      <c r="M27">
        <v>0.02</v>
      </c>
      <c r="N27">
        <v>24.82</v>
      </c>
      <c r="O27">
        <v>0.22</v>
      </c>
      <c r="P27">
        <v>1.53</v>
      </c>
      <c r="Q27">
        <v>0.02</v>
      </c>
      <c r="R27" s="2">
        <f t="shared" si="0"/>
        <v>66.698857142857136</v>
      </c>
      <c r="S27" s="2">
        <f t="shared" si="9"/>
        <v>33.301142857142864</v>
      </c>
      <c r="T27" s="2">
        <f t="shared" si="10"/>
        <v>0.7453197659453985</v>
      </c>
      <c r="U27">
        <v>0.31</v>
      </c>
      <c r="V27">
        <v>0.89</v>
      </c>
      <c r="W27">
        <v>0.11</v>
      </c>
      <c r="X27">
        <f t="shared" si="1"/>
        <v>0.1095497562374534</v>
      </c>
      <c r="Y27">
        <v>31.4331</v>
      </c>
      <c r="Z27">
        <v>2.11</v>
      </c>
      <c r="AA27">
        <v>34.869999999999997</v>
      </c>
      <c r="AB27" s="2">
        <f t="shared" si="5"/>
        <v>62.267857142857132</v>
      </c>
      <c r="AC27" s="2">
        <f t="shared" si="6"/>
        <v>4.4309999999999992</v>
      </c>
      <c r="AD27">
        <f t="shared" si="2"/>
        <v>68.4131</v>
      </c>
      <c r="AE27" s="2">
        <f t="shared" si="7"/>
        <v>6.1452428571428683</v>
      </c>
      <c r="AF27" s="2">
        <f t="shared" si="8"/>
        <v>1.7142428571428692</v>
      </c>
      <c r="AG27">
        <f t="shared" si="3"/>
        <v>0.85000270416441326</v>
      </c>
      <c r="AH27" s="3">
        <f t="shared" si="4"/>
        <v>1.7315207727756139</v>
      </c>
    </row>
    <row r="28" spans="1:34" x14ac:dyDescent="0.35">
      <c r="A28" t="s">
        <v>30</v>
      </c>
      <c r="B28" t="s">
        <v>93</v>
      </c>
      <c r="C28" t="s">
        <v>107</v>
      </c>
      <c r="D28" t="s">
        <v>94</v>
      </c>
      <c r="E28" t="s">
        <v>82</v>
      </c>
      <c r="F28" t="s">
        <v>83</v>
      </c>
      <c r="G28" t="s">
        <v>35</v>
      </c>
      <c r="H28" s="16">
        <v>3634848638.3685102</v>
      </c>
      <c r="I28" s="15">
        <v>10.66880495793637</v>
      </c>
      <c r="J28" s="15">
        <f>100-K28-I28</f>
        <v>53.479933133095074</v>
      </c>
      <c r="K28" s="15">
        <v>35.851261908968553</v>
      </c>
      <c r="L28">
        <v>16.61</v>
      </c>
      <c r="M28">
        <v>0.02</v>
      </c>
      <c r="N28">
        <v>57.49</v>
      </c>
      <c r="O28">
        <v>0.91</v>
      </c>
      <c r="P28">
        <v>6.32</v>
      </c>
      <c r="Q28">
        <v>0.09</v>
      </c>
      <c r="R28" s="2">
        <f t="shared" si="0"/>
        <v>6.9458571428571432</v>
      </c>
      <c r="S28" s="2">
        <f t="shared" si="9"/>
        <v>93.054142857142864</v>
      </c>
      <c r="T28" s="2">
        <f t="shared" si="10"/>
        <v>0.61781236423034824</v>
      </c>
      <c r="U28">
        <v>0.2</v>
      </c>
      <c r="V28">
        <v>2.12</v>
      </c>
      <c r="W28">
        <v>0.08</v>
      </c>
      <c r="X28">
        <f t="shared" si="1"/>
        <v>10.253086419753085</v>
      </c>
      <c r="Y28">
        <v>12.286300000000001</v>
      </c>
      <c r="Z28">
        <v>1.93</v>
      </c>
      <c r="AA28">
        <v>1.62</v>
      </c>
      <c r="AB28" s="2">
        <f t="shared" si="5"/>
        <v>2.8928571428571428</v>
      </c>
      <c r="AC28" s="2">
        <f t="shared" si="6"/>
        <v>4.0529999999999999</v>
      </c>
      <c r="AD28">
        <f t="shared" si="2"/>
        <v>15.836300000000001</v>
      </c>
      <c r="AE28" s="2">
        <f t="shared" si="7"/>
        <v>12.943442857142859</v>
      </c>
      <c r="AF28" s="2">
        <f t="shared" si="8"/>
        <v>8.8904428571428582</v>
      </c>
      <c r="AG28">
        <f t="shared" si="3"/>
        <v>3.460929577464789</v>
      </c>
      <c r="AH28" s="3">
        <f t="shared" si="4"/>
        <v>8.9062468273661821</v>
      </c>
    </row>
    <row r="29" spans="1:34" x14ac:dyDescent="0.35">
      <c r="A29" t="s">
        <v>30</v>
      </c>
      <c r="B29" t="s">
        <v>95</v>
      </c>
      <c r="C29" t="s">
        <v>107</v>
      </c>
      <c r="D29" t="s">
        <v>96</v>
      </c>
      <c r="E29" t="s">
        <v>82</v>
      </c>
      <c r="F29" t="s">
        <v>83</v>
      </c>
      <c r="G29" t="s">
        <v>35</v>
      </c>
      <c r="H29" s="16">
        <v>2257411923.7259479</v>
      </c>
      <c r="I29" s="15">
        <v>21.58726351452642</v>
      </c>
      <c r="J29" s="15">
        <f>100-K29-I29</f>
        <v>59.739753545408412</v>
      </c>
      <c r="K29" s="15">
        <v>18.672982940065168</v>
      </c>
      <c r="L29">
        <v>10.47</v>
      </c>
      <c r="M29">
        <v>0.02</v>
      </c>
      <c r="N29">
        <v>44.75</v>
      </c>
      <c r="O29">
        <v>0.64</v>
      </c>
      <c r="P29">
        <v>4.0599999999999996</v>
      </c>
      <c r="Q29">
        <v>7.0000000000000007E-2</v>
      </c>
      <c r="R29" s="2">
        <f t="shared" si="0"/>
        <v>26.613571428571426</v>
      </c>
      <c r="S29" s="2">
        <f t="shared" si="9"/>
        <v>73.386428571428581</v>
      </c>
      <c r="T29" s="2">
        <f t="shared" si="10"/>
        <v>0.60978577198976058</v>
      </c>
      <c r="U29">
        <v>0.23</v>
      </c>
      <c r="V29">
        <v>1.72</v>
      </c>
      <c r="W29">
        <v>0.11</v>
      </c>
      <c r="X29">
        <f t="shared" si="1"/>
        <v>0.98125585754451738</v>
      </c>
      <c r="Y29">
        <v>23.805199999999999</v>
      </c>
      <c r="Z29">
        <v>3.6</v>
      </c>
      <c r="AA29">
        <v>10.67</v>
      </c>
      <c r="AB29" s="2">
        <f t="shared" si="5"/>
        <v>19.053571428571427</v>
      </c>
      <c r="AC29" s="2">
        <f t="shared" si="6"/>
        <v>7.5600000000000005</v>
      </c>
      <c r="AD29">
        <f t="shared" si="2"/>
        <v>38.075200000000002</v>
      </c>
      <c r="AE29" s="2">
        <f t="shared" si="7"/>
        <v>19.021628571428575</v>
      </c>
      <c r="AF29" s="2">
        <f t="shared" si="8"/>
        <v>11.461628571428575</v>
      </c>
      <c r="AG29">
        <f t="shared" si="3"/>
        <v>1.6681990189208129</v>
      </c>
      <c r="AH29" s="3">
        <f t="shared" si="4"/>
        <v>11.491107479617156</v>
      </c>
    </row>
    <row r="30" spans="1:34" x14ac:dyDescent="0.35">
      <c r="A30" t="s">
        <v>30</v>
      </c>
      <c r="B30" t="s">
        <v>97</v>
      </c>
      <c r="C30" t="s">
        <v>106</v>
      </c>
      <c r="D30" t="s">
        <v>98</v>
      </c>
      <c r="E30" t="s">
        <v>82</v>
      </c>
      <c r="F30" t="s">
        <v>82</v>
      </c>
      <c r="G30" t="s">
        <v>35</v>
      </c>
      <c r="H30" s="17">
        <v>2742614885.7123766</v>
      </c>
      <c r="I30" s="15">
        <v>24.576487741819104</v>
      </c>
      <c r="J30" s="15">
        <f>100-K30-I30</f>
        <v>56.668720970432787</v>
      </c>
      <c r="K30" s="15">
        <v>18.754791287748109</v>
      </c>
      <c r="L30">
        <v>12.77</v>
      </c>
      <c r="M30">
        <v>0.02</v>
      </c>
      <c r="N30">
        <v>54.29</v>
      </c>
      <c r="O30">
        <v>0.77</v>
      </c>
      <c r="P30">
        <v>4.76</v>
      </c>
      <c r="Q30">
        <v>0.09</v>
      </c>
      <c r="R30" s="2">
        <f t="shared" si="0"/>
        <v>8.1348571428571432</v>
      </c>
      <c r="S30" s="2">
        <f t="shared" si="9"/>
        <v>91.865142857142857</v>
      </c>
      <c r="T30" s="2">
        <f t="shared" si="10"/>
        <v>0.59097496952053941</v>
      </c>
      <c r="U30">
        <v>0.25</v>
      </c>
      <c r="V30">
        <v>1.84</v>
      </c>
      <c r="W30">
        <v>0.11</v>
      </c>
      <c r="X30">
        <f t="shared" si="1"/>
        <v>5.8577981651376136</v>
      </c>
      <c r="Y30">
        <v>20.303899999999999</v>
      </c>
      <c r="Z30">
        <v>2.02</v>
      </c>
      <c r="AA30">
        <v>2.1800000000000002</v>
      </c>
      <c r="AB30" s="2">
        <f t="shared" si="5"/>
        <v>3.8928571428571432</v>
      </c>
      <c r="AC30" s="2">
        <f t="shared" si="6"/>
        <v>4.242</v>
      </c>
      <c r="AD30">
        <f t="shared" si="2"/>
        <v>24.503899999999998</v>
      </c>
      <c r="AE30" s="2">
        <f t="shared" si="7"/>
        <v>20.611042857142856</v>
      </c>
      <c r="AF30" s="2">
        <f t="shared" si="8"/>
        <v>16.369042857142855</v>
      </c>
      <c r="AG30">
        <f t="shared" si="3"/>
        <v>4.8342619047619042</v>
      </c>
      <c r="AH30" s="3">
        <f t="shared" si="4"/>
        <v>16.385583800070897</v>
      </c>
    </row>
  </sheetData>
  <conditionalFormatting sqref="X5:X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0">
    <cfRule type="cellIs" dxfId="2" priority="14" operator="lessThan">
      <formula>0</formula>
    </cfRule>
  </conditionalFormatting>
  <conditionalFormatting sqref="AB3:AB30 R8:R30">
    <cfRule type="cellIs" dxfId="1" priority="13" operator="greaterThan">
      <formula>100</formula>
    </cfRule>
  </conditionalFormatting>
  <conditionalFormatting sqref="R3:R7">
    <cfRule type="cellIs" dxfId="0" priority="12" operator="greaterThan">
      <formula>100</formula>
    </cfRule>
  </conditionalFormatting>
  <conditionalFormatting sqref="AG5:AG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 Miller</dc:creator>
  <cp:lastModifiedBy>Nari Miller</cp:lastModifiedBy>
  <dcterms:created xsi:type="dcterms:W3CDTF">2024-09-06T21:34:29Z</dcterms:created>
  <dcterms:modified xsi:type="dcterms:W3CDTF">2024-09-07T00:52:39Z</dcterms:modified>
</cp:coreProperties>
</file>