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5" documentId="13_ncr:1_{566132FB-0B6C-4EFB-A770-D97756204E67}" xr6:coauthVersionLast="47" xr6:coauthVersionMax="47" xr10:uidLastSave="{E8E6BA67-F392-9D43-B0C1-E4883C1CBD3E}"/>
  <bookViews>
    <workbookView xWindow="0" yWindow="500" windowWidth="28800" windowHeight="17500" activeTab="5" xr2:uid="{00000000-000D-0000-FFFF-FFFF00000000}"/>
  </bookViews>
  <sheets>
    <sheet name="CPI+PPP Cal" sheetId="13" state="hidden" r:id="rId1"/>
    <sheet name="CPI Table" sheetId="14" r:id="rId2"/>
    <sheet name="PPP Index USA" sheetId="15" r:id="rId3"/>
    <sheet name="Countries" sheetId="16" r:id="rId4"/>
    <sheet name="CPI Table (Inflation)" sheetId="17" r:id="rId5"/>
    <sheet name="Context" sheetId="1" r:id="rId6"/>
    <sheet name="Direct CAPEX" sheetId="2" r:id="rId7"/>
    <sheet name="Indirect CAPEX" sheetId="3" r:id="rId8"/>
    <sheet name="Direct OPEX" sheetId="4" r:id="rId9"/>
    <sheet name="Indirect OPEX" sheetId="5" r:id="rId10"/>
    <sheet name="Summary" sheetId="6" r:id="rId11"/>
    <sheet name="calculations" sheetId="8" r:id="rId12"/>
    <sheet name="Data Validation" sheetId="7" state="hidden" r:id="rId13"/>
  </sheets>
  <externalReferences>
    <externalReference r:id="rId14"/>
    <externalReference r:id="rId15"/>
    <externalReference r:id="rId16"/>
    <externalReference r:id="rId17"/>
  </externalReferences>
  <definedNames>
    <definedName name="_xlnm._FilterDatabase">#REF!</definedName>
    <definedName name="a">#REF!</definedName>
    <definedName name="as_of_date">'[1]Actual Costs &amp; Expected Funding'!$B$11</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1" l="1"/>
  <c r="BN278" i="17"/>
  <c r="BM278" i="17"/>
  <c r="BL278" i="17"/>
  <c r="BK278" i="17"/>
  <c r="BJ278" i="17"/>
  <c r="BI278" i="17"/>
  <c r="BH278" i="17"/>
  <c r="BG278" i="17"/>
  <c r="BF278" i="17"/>
  <c r="BE278" i="17"/>
  <c r="BD278" i="17"/>
  <c r="BC278" i="17"/>
  <c r="BB278" i="17"/>
  <c r="BA278" i="17"/>
  <c r="AZ278" i="17"/>
  <c r="AY278" i="17"/>
  <c r="AX278" i="17"/>
  <c r="AW278" i="17"/>
  <c r="AV278" i="17"/>
  <c r="AU278" i="17"/>
  <c r="AT278" i="17"/>
  <c r="AS278" i="17"/>
  <c r="AR278" i="17"/>
  <c r="AQ278" i="17"/>
  <c r="AP278" i="17"/>
  <c r="AO278" i="17"/>
  <c r="AN278" i="17"/>
  <c r="AM278" i="17"/>
  <c r="AL278" i="17"/>
  <c r="AK278" i="17"/>
  <c r="AJ278" i="17"/>
  <c r="AI278" i="17"/>
  <c r="AH278" i="17"/>
  <c r="AG278" i="17"/>
  <c r="AF278" i="17"/>
  <c r="AE278" i="17"/>
  <c r="AD278" i="17"/>
  <c r="AC278" i="17"/>
  <c r="AB278" i="17"/>
  <c r="AA278" i="17"/>
  <c r="Z278" i="17"/>
  <c r="Y278" i="17"/>
  <c r="X278" i="17"/>
  <c r="W278" i="17"/>
  <c r="V278" i="17"/>
  <c r="U278" i="17"/>
  <c r="T278" i="17"/>
  <c r="S278" i="17"/>
  <c r="R278" i="17"/>
  <c r="Q278" i="17"/>
  <c r="P278" i="17"/>
  <c r="O278" i="17"/>
  <c r="N278" i="17"/>
  <c r="M278" i="17"/>
  <c r="L278" i="17"/>
  <c r="K278" i="17"/>
  <c r="J278" i="17"/>
  <c r="I278" i="17"/>
  <c r="H278" i="17"/>
  <c r="G278" i="17"/>
  <c r="F278" i="17"/>
  <c r="E278" i="17"/>
  <c r="D278" i="17"/>
  <c r="C278" i="17"/>
  <c r="B278" i="17"/>
  <c r="A278" i="17"/>
  <c r="BO277" i="17"/>
  <c r="BO276" i="17"/>
  <c r="BO275" i="17"/>
  <c r="BO274" i="17"/>
  <c r="BO273" i="17"/>
  <c r="BO272" i="17"/>
  <c r="BO271" i="17"/>
  <c r="BO270" i="17"/>
  <c r="BO269" i="17"/>
  <c r="BO268" i="17"/>
  <c r="BO267" i="17"/>
  <c r="BO266" i="17"/>
  <c r="BO265" i="17"/>
  <c r="BO264" i="17"/>
  <c r="BO263" i="17"/>
  <c r="BO262" i="17"/>
  <c r="BO261" i="17"/>
  <c r="BO260" i="17"/>
  <c r="BO259" i="17"/>
  <c r="BO258" i="17"/>
  <c r="BO257" i="17"/>
  <c r="BO256" i="17"/>
  <c r="BO255" i="17"/>
  <c r="BO254" i="17"/>
  <c r="BO253" i="17"/>
  <c r="BO252" i="17"/>
  <c r="BO251" i="17"/>
  <c r="BO250" i="17"/>
  <c r="BO249" i="17"/>
  <c r="BO248" i="17"/>
  <c r="BO247" i="17"/>
  <c r="BO246" i="17"/>
  <c r="BO245" i="17"/>
  <c r="BO244" i="17"/>
  <c r="BO243" i="17"/>
  <c r="BO242" i="17"/>
  <c r="BO241" i="17"/>
  <c r="BO240" i="17"/>
  <c r="BO239" i="17"/>
  <c r="BO238" i="17"/>
  <c r="BO237" i="17"/>
  <c r="BO236" i="17"/>
  <c r="BO235" i="17"/>
  <c r="BO234" i="17"/>
  <c r="BO233" i="17"/>
  <c r="BO232" i="17"/>
  <c r="BO231" i="17"/>
  <c r="BO230" i="17"/>
  <c r="BO229" i="17"/>
  <c r="BO228" i="17"/>
  <c r="BO227" i="17"/>
  <c r="BO226" i="17"/>
  <c r="BO225" i="17"/>
  <c r="BO224" i="17"/>
  <c r="BO223" i="17"/>
  <c r="BO222" i="17"/>
  <c r="BO221" i="17"/>
  <c r="BO220" i="17"/>
  <c r="BO219" i="17"/>
  <c r="BO218" i="17"/>
  <c r="BO217" i="17"/>
  <c r="BO216" i="17"/>
  <c r="BO215" i="17"/>
  <c r="BO214" i="17"/>
  <c r="BO213" i="17"/>
  <c r="BO212" i="17"/>
  <c r="BO211" i="17"/>
  <c r="BO210" i="17"/>
  <c r="BO209" i="17"/>
  <c r="BO208" i="17"/>
  <c r="BO207" i="17"/>
  <c r="BO206" i="17"/>
  <c r="BO205" i="17"/>
  <c r="BO204" i="17"/>
  <c r="BO203" i="17"/>
  <c r="BO202" i="17"/>
  <c r="BO201" i="17"/>
  <c r="BO200" i="17"/>
  <c r="BO199" i="17"/>
  <c r="BO198" i="17"/>
  <c r="BO197" i="17"/>
  <c r="BO196" i="17"/>
  <c r="BO195" i="17"/>
  <c r="BO194" i="17"/>
  <c r="BO193" i="17"/>
  <c r="BO192" i="17"/>
  <c r="BO191" i="17"/>
  <c r="BO190" i="17"/>
  <c r="BO189" i="17"/>
  <c r="BO188" i="17"/>
  <c r="BO187" i="17"/>
  <c r="BO186" i="17"/>
  <c r="BO185" i="17"/>
  <c r="BO184" i="17"/>
  <c r="BO183" i="17"/>
  <c r="BO182" i="17"/>
  <c r="BO181" i="17"/>
  <c r="BO180" i="17"/>
  <c r="BO179" i="17"/>
  <c r="BO178" i="17"/>
  <c r="BO177" i="17"/>
  <c r="BO176" i="17"/>
  <c r="BO175" i="17"/>
  <c r="BO174" i="17"/>
  <c r="BO173" i="17"/>
  <c r="BO172" i="17"/>
  <c r="BO171" i="17"/>
  <c r="BO170" i="17"/>
  <c r="BO169" i="17"/>
  <c r="BO168" i="17"/>
  <c r="BO167" i="17"/>
  <c r="BO166" i="17"/>
  <c r="BO165" i="17"/>
  <c r="BO164" i="17"/>
  <c r="BO163" i="17"/>
  <c r="BO162" i="17"/>
  <c r="BO161" i="17"/>
  <c r="BO160" i="17"/>
  <c r="BO159" i="17"/>
  <c r="BO158" i="17"/>
  <c r="BO157" i="17"/>
  <c r="BO156" i="17"/>
  <c r="BO155" i="17"/>
  <c r="BO154" i="17"/>
  <c r="BO153" i="17"/>
  <c r="BO152" i="17"/>
  <c r="BO151" i="17"/>
  <c r="BO150" i="17"/>
  <c r="BO149" i="17"/>
  <c r="BO148" i="17"/>
  <c r="BO147" i="17"/>
  <c r="BO146" i="17"/>
  <c r="BO145" i="17"/>
  <c r="BO144" i="17"/>
  <c r="BO143" i="17"/>
  <c r="BO142" i="17"/>
  <c r="BO141" i="17"/>
  <c r="BO140" i="17"/>
  <c r="BO139" i="17"/>
  <c r="BO138" i="17"/>
  <c r="BO137" i="17"/>
  <c r="BO136" i="17"/>
  <c r="BO135" i="17"/>
  <c r="BO134" i="17"/>
  <c r="BO133" i="17"/>
  <c r="BO132" i="17"/>
  <c r="BO131" i="17"/>
  <c r="BO130" i="17"/>
  <c r="BO129" i="17"/>
  <c r="BO128" i="17"/>
  <c r="BO127" i="17"/>
  <c r="BO126" i="17"/>
  <c r="BO125" i="17"/>
  <c r="BO124" i="17"/>
  <c r="BO123" i="17"/>
  <c r="BO122" i="17"/>
  <c r="BO121" i="17"/>
  <c r="BO120" i="17"/>
  <c r="BO119" i="17"/>
  <c r="BO118" i="17"/>
  <c r="BO117" i="17"/>
  <c r="BO116" i="17"/>
  <c r="BO115" i="17"/>
  <c r="BO114" i="17"/>
  <c r="BO113" i="17"/>
  <c r="BO112" i="17"/>
  <c r="BO111" i="17"/>
  <c r="BO110" i="17"/>
  <c r="BO109" i="17"/>
  <c r="BO108" i="17"/>
  <c r="BO107" i="17"/>
  <c r="BO106" i="17"/>
  <c r="BO105" i="17"/>
  <c r="BO104" i="17"/>
  <c r="BO103" i="17"/>
  <c r="BO102" i="17"/>
  <c r="BO101" i="17"/>
  <c r="BO100" i="17"/>
  <c r="BO99" i="17"/>
  <c r="BO98" i="17"/>
  <c r="BO97" i="17"/>
  <c r="BO96" i="17"/>
  <c r="BO95" i="17"/>
  <c r="BO94" i="17"/>
  <c r="BO93" i="17"/>
  <c r="BO92" i="17"/>
  <c r="BO91" i="17"/>
  <c r="BO90" i="17"/>
  <c r="BO89" i="17"/>
  <c r="BO88" i="17"/>
  <c r="BO87" i="17"/>
  <c r="BO86" i="17"/>
  <c r="BO85" i="17"/>
  <c r="BO84" i="17"/>
  <c r="BO83" i="17"/>
  <c r="BO82" i="17"/>
  <c r="BO81" i="17"/>
  <c r="BO80" i="17"/>
  <c r="BO79" i="17"/>
  <c r="BO78" i="17"/>
  <c r="BO77" i="17"/>
  <c r="BO76" i="17"/>
  <c r="BO75" i="17"/>
  <c r="BO74" i="17"/>
  <c r="BO73" i="17"/>
  <c r="BO72" i="17"/>
  <c r="BO71" i="17"/>
  <c r="BO70" i="17"/>
  <c r="BO69" i="17"/>
  <c r="BO68" i="17"/>
  <c r="BO67" i="17"/>
  <c r="BO66" i="17"/>
  <c r="BO65" i="17"/>
  <c r="BO64" i="17"/>
  <c r="BO63" i="17"/>
  <c r="BO62" i="17"/>
  <c r="BO61" i="17"/>
  <c r="BO60" i="17"/>
  <c r="BO59" i="17"/>
  <c r="BO58" i="17"/>
  <c r="BO57" i="17"/>
  <c r="BO56" i="17"/>
  <c r="BO55" i="17"/>
  <c r="BO54" i="17"/>
  <c r="BO53" i="17"/>
  <c r="BO52" i="17"/>
  <c r="BO51" i="17"/>
  <c r="BO50" i="17"/>
  <c r="BO49" i="17"/>
  <c r="BO48" i="17"/>
  <c r="BO47" i="17"/>
  <c r="BO46" i="17"/>
  <c r="BO45" i="17"/>
  <c r="BO44" i="17"/>
  <c r="BO43" i="17"/>
  <c r="BO42" i="17"/>
  <c r="BO41" i="17"/>
  <c r="BO40" i="17"/>
  <c r="BO39" i="17"/>
  <c r="BO38" i="17"/>
  <c r="BO37" i="17"/>
  <c r="BO36" i="17"/>
  <c r="BO35" i="17"/>
  <c r="BO34" i="17"/>
  <c r="BO33" i="17"/>
  <c r="BO32" i="17"/>
  <c r="BO31" i="17"/>
  <c r="BO30" i="17"/>
  <c r="BO29" i="17"/>
  <c r="BO28" i="17"/>
  <c r="BO27" i="17"/>
  <c r="BO26" i="17"/>
  <c r="BO25" i="17"/>
  <c r="BO24" i="17"/>
  <c r="BO23" i="17"/>
  <c r="BO22" i="17"/>
  <c r="BO21" i="17"/>
  <c r="BO20" i="17"/>
  <c r="BO19" i="17"/>
  <c r="BO18" i="17"/>
  <c r="BO17" i="17"/>
  <c r="BO16" i="17"/>
  <c r="BO15" i="17"/>
  <c r="BO14" i="17"/>
  <c r="BO13" i="17"/>
  <c r="BO12" i="17"/>
  <c r="BO11" i="17"/>
  <c r="C23" i="1"/>
  <c r="BN278" i="15"/>
  <c r="BM278" i="15"/>
  <c r="BL278" i="15"/>
  <c r="BK278" i="15"/>
  <c r="BJ278" i="15"/>
  <c r="BI278" i="15"/>
  <c r="BH278" i="15"/>
  <c r="BG278" i="15"/>
  <c r="BF278" i="15"/>
  <c r="BE278" i="15"/>
  <c r="BD278" i="15"/>
  <c r="BC278" i="15"/>
  <c r="BB278" i="15"/>
  <c r="BA278" i="15"/>
  <c r="AZ278" i="15"/>
  <c r="AY278" i="15"/>
  <c r="AX278" i="15"/>
  <c r="AW278" i="15"/>
  <c r="AV278" i="15"/>
  <c r="AU278" i="15"/>
  <c r="AT278" i="15"/>
  <c r="AS278" i="15"/>
  <c r="AR278" i="15"/>
  <c r="AQ278" i="15"/>
  <c r="AP278" i="15"/>
  <c r="AO278" i="15"/>
  <c r="AN278" i="15"/>
  <c r="AM278" i="15"/>
  <c r="AL278" i="15"/>
  <c r="AK278" i="15"/>
  <c r="AJ278" i="15"/>
  <c r="AI278" i="15"/>
  <c r="AH278" i="15"/>
  <c r="AG278" i="15"/>
  <c r="AF278" i="15"/>
  <c r="AE278" i="15"/>
  <c r="AD278" i="15"/>
  <c r="AC278" i="15"/>
  <c r="AB278" i="15"/>
  <c r="AA278" i="15"/>
  <c r="Z278" i="15"/>
  <c r="Y278" i="15"/>
  <c r="X278" i="15"/>
  <c r="W278" i="15"/>
  <c r="V278" i="15"/>
  <c r="U278" i="15"/>
  <c r="T278" i="15"/>
  <c r="S278" i="15"/>
  <c r="R278" i="15"/>
  <c r="Q278" i="15"/>
  <c r="P278" i="15"/>
  <c r="O278" i="15"/>
  <c r="N278" i="15"/>
  <c r="M278" i="15"/>
  <c r="L278" i="15"/>
  <c r="K278" i="15"/>
  <c r="J278" i="15"/>
  <c r="I278" i="15"/>
  <c r="H278" i="15"/>
  <c r="G278" i="15"/>
  <c r="F278" i="15"/>
  <c r="E278" i="15"/>
  <c r="D278" i="15"/>
  <c r="C278" i="15"/>
  <c r="B278" i="15"/>
  <c r="A278" i="15"/>
  <c r="BO277" i="15"/>
  <c r="BO276" i="15"/>
  <c r="BO275" i="15"/>
  <c r="BO274" i="15"/>
  <c r="BO273" i="15"/>
  <c r="BO272" i="15"/>
  <c r="BO271" i="15"/>
  <c r="BO270" i="15"/>
  <c r="BO269" i="15"/>
  <c r="BO268" i="15"/>
  <c r="BO267" i="15"/>
  <c r="BO266" i="15"/>
  <c r="BO265" i="15"/>
  <c r="BO264" i="15"/>
  <c r="BO263" i="15"/>
  <c r="BO262" i="15"/>
  <c r="BO261" i="15"/>
  <c r="BO260" i="15"/>
  <c r="BO259" i="15"/>
  <c r="BO258" i="15"/>
  <c r="BO257" i="15"/>
  <c r="BO256" i="15"/>
  <c r="BO255" i="15"/>
  <c r="BO254" i="15"/>
  <c r="BO253" i="15"/>
  <c r="BO252" i="15"/>
  <c r="BO251" i="15"/>
  <c r="BO250" i="15"/>
  <c r="BO249" i="15"/>
  <c r="BO248" i="15"/>
  <c r="BO247" i="15"/>
  <c r="BO246" i="15"/>
  <c r="BO245" i="15"/>
  <c r="BO244" i="15"/>
  <c r="BO243" i="15"/>
  <c r="BO242" i="15"/>
  <c r="BO241" i="15"/>
  <c r="BO240" i="15"/>
  <c r="BO239" i="15"/>
  <c r="BO238" i="15"/>
  <c r="BO237" i="15"/>
  <c r="BO236" i="15"/>
  <c r="BO235" i="15"/>
  <c r="BO234" i="15"/>
  <c r="BO233" i="15"/>
  <c r="BO232" i="15"/>
  <c r="BO231" i="15"/>
  <c r="BO230" i="15"/>
  <c r="BO229" i="15"/>
  <c r="BO228" i="15"/>
  <c r="BO227" i="15"/>
  <c r="BO226" i="15"/>
  <c r="BO225" i="15"/>
  <c r="BO224" i="15"/>
  <c r="BO223" i="15"/>
  <c r="BO222" i="15"/>
  <c r="BO221" i="15"/>
  <c r="BO220" i="15"/>
  <c r="BO219" i="15"/>
  <c r="BO218" i="15"/>
  <c r="BO217" i="15"/>
  <c r="BO216" i="15"/>
  <c r="BO215" i="15"/>
  <c r="BO214" i="15"/>
  <c r="BO213" i="15"/>
  <c r="BO212" i="15"/>
  <c r="BO211" i="15"/>
  <c r="BO210" i="15"/>
  <c r="BO209" i="15"/>
  <c r="BO208" i="15"/>
  <c r="BO207" i="15"/>
  <c r="BO206" i="15"/>
  <c r="BO205" i="15"/>
  <c r="BO204" i="15"/>
  <c r="BO203" i="15"/>
  <c r="BO202" i="15"/>
  <c r="BO201" i="15"/>
  <c r="BO200" i="15"/>
  <c r="BO199" i="15"/>
  <c r="BO198" i="15"/>
  <c r="BO197" i="15"/>
  <c r="BO196" i="15"/>
  <c r="BO195" i="15"/>
  <c r="BO194" i="15"/>
  <c r="BO193" i="15"/>
  <c r="BO192" i="15"/>
  <c r="BO191" i="15"/>
  <c r="BO190" i="15"/>
  <c r="BO189" i="15"/>
  <c r="BO188" i="15"/>
  <c r="BO187" i="15"/>
  <c r="BO186" i="15"/>
  <c r="BO185" i="15"/>
  <c r="BO184" i="15"/>
  <c r="BO183" i="15"/>
  <c r="BO182" i="15"/>
  <c r="BO181" i="15"/>
  <c r="BO180" i="15"/>
  <c r="BO179" i="15"/>
  <c r="BO178" i="15"/>
  <c r="BO177" i="15"/>
  <c r="BO176" i="15"/>
  <c r="BO175" i="15"/>
  <c r="BO174" i="15"/>
  <c r="BO173" i="15"/>
  <c r="BO172" i="15"/>
  <c r="BO171" i="15"/>
  <c r="BO170" i="15"/>
  <c r="BO169" i="15"/>
  <c r="BO168" i="15"/>
  <c r="BO167" i="15"/>
  <c r="BO166" i="15"/>
  <c r="BO165" i="15"/>
  <c r="BO164" i="15"/>
  <c r="BO163" i="15"/>
  <c r="BO162" i="15"/>
  <c r="BO161" i="15"/>
  <c r="BO160" i="15"/>
  <c r="BO159" i="15"/>
  <c r="BO158" i="15"/>
  <c r="BO157" i="15"/>
  <c r="BO156" i="15"/>
  <c r="BO155" i="15"/>
  <c r="BO154" i="15"/>
  <c r="BO153" i="15"/>
  <c r="BO152" i="15"/>
  <c r="BO151" i="15"/>
  <c r="BO150" i="15"/>
  <c r="BO149" i="15"/>
  <c r="BO148" i="15"/>
  <c r="BO147" i="15"/>
  <c r="BO146" i="15"/>
  <c r="BO145" i="15"/>
  <c r="BO144" i="15"/>
  <c r="BO143" i="15"/>
  <c r="BO142" i="15"/>
  <c r="BO141" i="15"/>
  <c r="BO140" i="15"/>
  <c r="BO139" i="15"/>
  <c r="BO138" i="15"/>
  <c r="BO137" i="15"/>
  <c r="BO136" i="15"/>
  <c r="BO135" i="15"/>
  <c r="BO134" i="15"/>
  <c r="BO133" i="15"/>
  <c r="BO132" i="15"/>
  <c r="BO131" i="15"/>
  <c r="BO130" i="15"/>
  <c r="BO129" i="15"/>
  <c r="BO128" i="15"/>
  <c r="BO127" i="15"/>
  <c r="BO126" i="15"/>
  <c r="BO125" i="15"/>
  <c r="BO124" i="15"/>
  <c r="BO123" i="15"/>
  <c r="BO122" i="15"/>
  <c r="BO121" i="15"/>
  <c r="BO120" i="15"/>
  <c r="BO119" i="15"/>
  <c r="BO118" i="15"/>
  <c r="BO117" i="15"/>
  <c r="BO116" i="15"/>
  <c r="BO115" i="15"/>
  <c r="BO114" i="15"/>
  <c r="BO113" i="15"/>
  <c r="BO112" i="15"/>
  <c r="BO111" i="15"/>
  <c r="BO110" i="15"/>
  <c r="BO109" i="15"/>
  <c r="BO108" i="15"/>
  <c r="BO107" i="15"/>
  <c r="BO106" i="15"/>
  <c r="BO105" i="15"/>
  <c r="BO104" i="15"/>
  <c r="BO103" i="15"/>
  <c r="BO102" i="15"/>
  <c r="BO101" i="15"/>
  <c r="BO100" i="15"/>
  <c r="BO99" i="15"/>
  <c r="BO98" i="15"/>
  <c r="BO97" i="15"/>
  <c r="BO96" i="15"/>
  <c r="BO95" i="15"/>
  <c r="BO94" i="15"/>
  <c r="BO93" i="15"/>
  <c r="BO92" i="15"/>
  <c r="BO91" i="15"/>
  <c r="BO90" i="15"/>
  <c r="BO89" i="15"/>
  <c r="BO88" i="15"/>
  <c r="BO87" i="15"/>
  <c r="BO86" i="15"/>
  <c r="BO85" i="15"/>
  <c r="BO84" i="15"/>
  <c r="BO83" i="15"/>
  <c r="BO82" i="15"/>
  <c r="BO81" i="15"/>
  <c r="BO80" i="15"/>
  <c r="BO79" i="15"/>
  <c r="BO78" i="15"/>
  <c r="BO77" i="15"/>
  <c r="BO76" i="15"/>
  <c r="BO75" i="15"/>
  <c r="BO74" i="15"/>
  <c r="BO73" i="15"/>
  <c r="BO72" i="15"/>
  <c r="BO71" i="15"/>
  <c r="BO70" i="15"/>
  <c r="BO69" i="15"/>
  <c r="BO68" i="15"/>
  <c r="BO67" i="15"/>
  <c r="BO66" i="15"/>
  <c r="BO65" i="15"/>
  <c r="BO64" i="15"/>
  <c r="BO63" i="15"/>
  <c r="BO62" i="15"/>
  <c r="BO61" i="15"/>
  <c r="BO60" i="15"/>
  <c r="BO59" i="15"/>
  <c r="BO58" i="15"/>
  <c r="BO57" i="15"/>
  <c r="BO56" i="15"/>
  <c r="BO55" i="15"/>
  <c r="BO54" i="15"/>
  <c r="BO53" i="15"/>
  <c r="BO52" i="15"/>
  <c r="BO51" i="15"/>
  <c r="BO50" i="15"/>
  <c r="BO49" i="15"/>
  <c r="BO48" i="15"/>
  <c r="BO47" i="15"/>
  <c r="BO46" i="15"/>
  <c r="BO45" i="15"/>
  <c r="BO44" i="15"/>
  <c r="BO43" i="15"/>
  <c r="BO42" i="15"/>
  <c r="BO41" i="15"/>
  <c r="BO40" i="15"/>
  <c r="BO39" i="15"/>
  <c r="BO38" i="15"/>
  <c r="BO37" i="15"/>
  <c r="BO36" i="15"/>
  <c r="BO35" i="15"/>
  <c r="BO34" i="15"/>
  <c r="BO33" i="15"/>
  <c r="BO32" i="15"/>
  <c r="BO31" i="15"/>
  <c r="BO30" i="15"/>
  <c r="BO29" i="15"/>
  <c r="BO28" i="15"/>
  <c r="BO27" i="15"/>
  <c r="BO26" i="15"/>
  <c r="BO25" i="15"/>
  <c r="BO24" i="15"/>
  <c r="BO23" i="15"/>
  <c r="BO22" i="15"/>
  <c r="BO21" i="15"/>
  <c r="BO20" i="15"/>
  <c r="BO19" i="15"/>
  <c r="BO18" i="15"/>
  <c r="BO17" i="15"/>
  <c r="BO16" i="15"/>
  <c r="BO15" i="15"/>
  <c r="BO14" i="15"/>
  <c r="BO13" i="15"/>
  <c r="BO12" i="15"/>
  <c r="BO11" i="15"/>
  <c r="BN278" i="14"/>
  <c r="BM278" i="14"/>
  <c r="BL278" i="14"/>
  <c r="BK278" i="14"/>
  <c r="BJ278" i="14"/>
  <c r="BI278" i="14"/>
  <c r="BH278" i="14"/>
  <c r="BG278" i="14"/>
  <c r="BF278" i="14"/>
  <c r="BE278" i="14"/>
  <c r="BD278" i="14"/>
  <c r="BC278" i="14"/>
  <c r="BB278" i="14"/>
  <c r="BA278" i="14"/>
  <c r="AZ278" i="14"/>
  <c r="AY278" i="14"/>
  <c r="AX278" i="14"/>
  <c r="AW278" i="14"/>
  <c r="AV278" i="14"/>
  <c r="AU278" i="14"/>
  <c r="AT278" i="14"/>
  <c r="AS278" i="14"/>
  <c r="AR278" i="14"/>
  <c r="AQ278" i="14"/>
  <c r="AP278" i="14"/>
  <c r="AO278" i="14"/>
  <c r="AN278" i="14"/>
  <c r="AM278" i="14"/>
  <c r="AL278" i="14"/>
  <c r="AK278" i="14"/>
  <c r="AJ278" i="14"/>
  <c r="AI278" i="14"/>
  <c r="AH278" i="14"/>
  <c r="AG278" i="14"/>
  <c r="AF278" i="14"/>
  <c r="AE278" i="14"/>
  <c r="AD278" i="14"/>
  <c r="AC278" i="14"/>
  <c r="AB278" i="14"/>
  <c r="AA278"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BO277" i="14"/>
  <c r="BO276" i="14"/>
  <c r="BO275" i="14"/>
  <c r="BO274" i="14"/>
  <c r="BO273" i="14"/>
  <c r="BO272" i="14"/>
  <c r="BO271" i="14"/>
  <c r="BO270" i="14"/>
  <c r="BO269" i="14"/>
  <c r="BO268" i="14"/>
  <c r="BO267" i="14"/>
  <c r="BO266" i="14"/>
  <c r="BO265" i="14"/>
  <c r="BO264" i="14"/>
  <c r="BO263" i="14"/>
  <c r="BO262" i="14"/>
  <c r="BO261" i="14"/>
  <c r="BO260" i="14"/>
  <c r="BO259" i="14"/>
  <c r="BO258" i="14"/>
  <c r="BO257" i="14"/>
  <c r="BO256" i="14"/>
  <c r="BO255" i="14"/>
  <c r="BO254" i="14"/>
  <c r="BO253" i="14"/>
  <c r="BO252" i="14"/>
  <c r="BO251" i="14"/>
  <c r="BO250" i="14"/>
  <c r="BO249" i="14"/>
  <c r="BO248" i="14"/>
  <c r="BO247" i="14"/>
  <c r="BO246" i="14"/>
  <c r="BO245" i="14"/>
  <c r="BO244" i="14"/>
  <c r="BO243" i="14"/>
  <c r="BO242" i="14"/>
  <c r="BO241" i="14"/>
  <c r="BO240" i="14"/>
  <c r="BO239" i="14"/>
  <c r="BO238" i="14"/>
  <c r="BO237" i="14"/>
  <c r="BO236" i="14"/>
  <c r="BO235" i="14"/>
  <c r="BO234" i="14"/>
  <c r="BO233" i="14"/>
  <c r="BO232" i="14"/>
  <c r="BO231" i="14"/>
  <c r="BO230" i="14"/>
  <c r="BO229" i="14"/>
  <c r="BO228" i="14"/>
  <c r="BO227" i="14"/>
  <c r="BO226" i="14"/>
  <c r="BO225" i="14"/>
  <c r="BO224" i="14"/>
  <c r="BO223" i="14"/>
  <c r="BO222" i="14"/>
  <c r="BO221" i="14"/>
  <c r="BO220" i="14"/>
  <c r="BO219" i="14"/>
  <c r="BO218" i="14"/>
  <c r="BO217" i="14"/>
  <c r="BO216" i="14"/>
  <c r="BO215" i="14"/>
  <c r="BO214" i="14"/>
  <c r="BO213" i="14"/>
  <c r="BO212" i="14"/>
  <c r="BO211" i="14"/>
  <c r="BO210" i="14"/>
  <c r="BO209" i="14"/>
  <c r="BO208" i="14"/>
  <c r="BO207" i="14"/>
  <c r="BO206" i="14"/>
  <c r="BO205" i="14"/>
  <c r="BO204" i="14"/>
  <c r="BO203" i="14"/>
  <c r="BO202" i="14"/>
  <c r="BO201" i="14"/>
  <c r="BO200" i="14"/>
  <c r="BO199" i="14"/>
  <c r="BO198" i="14"/>
  <c r="BO197" i="14"/>
  <c r="BO196" i="14"/>
  <c r="BO195" i="14"/>
  <c r="BO194" i="14"/>
  <c r="BO193" i="14"/>
  <c r="BO192" i="14"/>
  <c r="BO191" i="14"/>
  <c r="BO190" i="14"/>
  <c r="BO189" i="14"/>
  <c r="BO188" i="14"/>
  <c r="BO187" i="14"/>
  <c r="BO186" i="14"/>
  <c r="BO185" i="14"/>
  <c r="BO184" i="14"/>
  <c r="BO183" i="14"/>
  <c r="BO182" i="14"/>
  <c r="BO181" i="14"/>
  <c r="BO180" i="14"/>
  <c r="BO179" i="14"/>
  <c r="BO178" i="14"/>
  <c r="BO177" i="14"/>
  <c r="BO176" i="14"/>
  <c r="BO175" i="14"/>
  <c r="BO174" i="14"/>
  <c r="BO173" i="14"/>
  <c r="BO172" i="14"/>
  <c r="BO171" i="14"/>
  <c r="BO170" i="14"/>
  <c r="BO169" i="14"/>
  <c r="BO168" i="14"/>
  <c r="BO167" i="14"/>
  <c r="BO166" i="14"/>
  <c r="BO165" i="14"/>
  <c r="BO164" i="14"/>
  <c r="BO163" i="14"/>
  <c r="BO162" i="14"/>
  <c r="BO161" i="14"/>
  <c r="BO160" i="14"/>
  <c r="BO159" i="14"/>
  <c r="BO158" i="14"/>
  <c r="BO157" i="14"/>
  <c r="BO156" i="14"/>
  <c r="BO155" i="14"/>
  <c r="BO154" i="14"/>
  <c r="BO153" i="14"/>
  <c r="BO152" i="14"/>
  <c r="BO151" i="14"/>
  <c r="BO150" i="14"/>
  <c r="BO149" i="14"/>
  <c r="BO148" i="14"/>
  <c r="BO147" i="14"/>
  <c r="BO146" i="14"/>
  <c r="BO145" i="14"/>
  <c r="BO144" i="14"/>
  <c r="BO143" i="14"/>
  <c r="BO142" i="14"/>
  <c r="BO141" i="14"/>
  <c r="BO140" i="14"/>
  <c r="BO139" i="14"/>
  <c r="BO138" i="14"/>
  <c r="BO137" i="14"/>
  <c r="BO136" i="14"/>
  <c r="BO135" i="14"/>
  <c r="BO134" i="14"/>
  <c r="BO133" i="14"/>
  <c r="BO132" i="14"/>
  <c r="BO131" i="14"/>
  <c r="BO130" i="14"/>
  <c r="BO129" i="14"/>
  <c r="BO128" i="14"/>
  <c r="BO127" i="14"/>
  <c r="BO126" i="14"/>
  <c r="BO125" i="14"/>
  <c r="BO124" i="14"/>
  <c r="BO123" i="14"/>
  <c r="BO122" i="14"/>
  <c r="BO121" i="14"/>
  <c r="BO120" i="14"/>
  <c r="BO119" i="14"/>
  <c r="BO118" i="14"/>
  <c r="BO117" i="14"/>
  <c r="BO116" i="14"/>
  <c r="BO115" i="14"/>
  <c r="BO114" i="14"/>
  <c r="BO113" i="14"/>
  <c r="BO112" i="14"/>
  <c r="BO111" i="14"/>
  <c r="BO110" i="14"/>
  <c r="BO109" i="14"/>
  <c r="BO108" i="14"/>
  <c r="BO107" i="14"/>
  <c r="BO106" i="14"/>
  <c r="BO105" i="14"/>
  <c r="BO104" i="14"/>
  <c r="BO103" i="14"/>
  <c r="BO102" i="14"/>
  <c r="BO101" i="14"/>
  <c r="BO100" i="14"/>
  <c r="BO99" i="14"/>
  <c r="BO98" i="14"/>
  <c r="BO97" i="14"/>
  <c r="BO96" i="14"/>
  <c r="BO95" i="14"/>
  <c r="BO94" i="14"/>
  <c r="BO93" i="14"/>
  <c r="BO92" i="14"/>
  <c r="BO91" i="14"/>
  <c r="BO90" i="14"/>
  <c r="BO89" i="14"/>
  <c r="BO88" i="14"/>
  <c r="BO87" i="14"/>
  <c r="BO86" i="14"/>
  <c r="BO85" i="14"/>
  <c r="BO84" i="14"/>
  <c r="BO83" i="14"/>
  <c r="BO82" i="14"/>
  <c r="BO81" i="14"/>
  <c r="BO80" i="14"/>
  <c r="BO79" i="14"/>
  <c r="BO78" i="14"/>
  <c r="BO77" i="14"/>
  <c r="BO76" i="14"/>
  <c r="BO75" i="14"/>
  <c r="BO74" i="14"/>
  <c r="BO73" i="14"/>
  <c r="BO72" i="14"/>
  <c r="BO71" i="14"/>
  <c r="BO70" i="14"/>
  <c r="BO69" i="14"/>
  <c r="BO68" i="14"/>
  <c r="BO67" i="14"/>
  <c r="BO66" i="14"/>
  <c r="BO65" i="14"/>
  <c r="BO64" i="14"/>
  <c r="BO63" i="14"/>
  <c r="BO62" i="14"/>
  <c r="BO61" i="14"/>
  <c r="BO60" i="14"/>
  <c r="BO59" i="14"/>
  <c r="BO58" i="14"/>
  <c r="BO57" i="14"/>
  <c r="BO56" i="14"/>
  <c r="BO55" i="14"/>
  <c r="BO54" i="14"/>
  <c r="BO53" i="14"/>
  <c r="BO52" i="14"/>
  <c r="BO51" i="14"/>
  <c r="BO50" i="14"/>
  <c r="BO49" i="14"/>
  <c r="BO48" i="14"/>
  <c r="BO47" i="14"/>
  <c r="BO46" i="14"/>
  <c r="BO45" i="14"/>
  <c r="BO44" i="14"/>
  <c r="BO43" i="14"/>
  <c r="BO42" i="14"/>
  <c r="BO41" i="14"/>
  <c r="BO40" i="14"/>
  <c r="BO39" i="14"/>
  <c r="BO38" i="14"/>
  <c r="BO37" i="14"/>
  <c r="BO36" i="14"/>
  <c r="BO35" i="14"/>
  <c r="BO34" i="14"/>
  <c r="BO33" i="14"/>
  <c r="BO32" i="14"/>
  <c r="BO31" i="14"/>
  <c r="BO30" i="14"/>
  <c r="BO29" i="14"/>
  <c r="BO28" i="14"/>
  <c r="BO27" i="14"/>
  <c r="BO26" i="14"/>
  <c r="BO25" i="14"/>
  <c r="BO24" i="14"/>
  <c r="BO23" i="14"/>
  <c r="BO22" i="14"/>
  <c r="BO21" i="14"/>
  <c r="BO20" i="14"/>
  <c r="BO19" i="14"/>
  <c r="BO18" i="14"/>
  <c r="BO17" i="14"/>
  <c r="BO16" i="14"/>
  <c r="BO15" i="14"/>
  <c r="BO14" i="14"/>
  <c r="BO13" i="14"/>
  <c r="BO12" i="14"/>
  <c r="BO11" i="14"/>
  <c r="B10" i="13"/>
  <c r="B9" i="13"/>
  <c r="B8" i="13"/>
  <c r="B4" i="15"/>
  <c r="B4" i="14"/>
  <c r="B4" i="17"/>
  <c r="B22" i="2" l="1"/>
  <c r="C33" i="5"/>
  <c r="C32" i="5"/>
  <c r="C12" i="5"/>
  <c r="B32" i="5"/>
  <c r="B46" i="4"/>
  <c r="B40" i="4"/>
  <c r="B35" i="4"/>
  <c r="B36" i="4"/>
  <c r="C41" i="3"/>
  <c r="B33" i="3"/>
  <c r="B6" i="15"/>
  <c r="C18" i="15"/>
  <c r="B6" i="17"/>
  <c r="B5" i="17"/>
  <c r="B5" i="15"/>
  <c r="B6" i="14"/>
  <c r="B5" i="14"/>
  <c r="C18" i="17"/>
  <c r="C18" i="16"/>
  <c r="B9" i="3" l="1"/>
  <c r="B35" i="2"/>
  <c r="B34" i="2"/>
  <c r="C18" i="13"/>
  <c r="C9" i="13"/>
  <c r="C10" i="13"/>
  <c r="C8" i="13"/>
  <c r="C12" i="13" l="1"/>
  <c r="C28" i="8" l="1"/>
  <c r="B8" i="5" s="1"/>
  <c r="B34" i="3" l="1"/>
  <c r="J36" i="4" l="1"/>
  <c r="H14" i="8"/>
  <c r="I14" i="8" s="1"/>
  <c r="I12" i="8"/>
  <c r="I13" i="8"/>
  <c r="I11" i="8"/>
  <c r="D11" i="8" l="1"/>
  <c r="D10" i="8"/>
  <c r="B26" i="5"/>
  <c r="F3" i="8"/>
  <c r="F4" i="8"/>
  <c r="F5" i="8"/>
  <c r="F6" i="8"/>
  <c r="F7" i="8" l="1"/>
  <c r="G7" i="8" s="1"/>
  <c r="E7" i="6"/>
  <c r="L44" i="6"/>
  <c r="L45" i="6"/>
  <c r="L46" i="6"/>
  <c r="L47" i="6"/>
  <c r="L43"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25" i="6"/>
  <c r="L26" i="6"/>
  <c r="L27" i="6"/>
  <c r="L24" i="6"/>
  <c r="E4" i="6"/>
  <c r="E5" i="6"/>
  <c r="F14" i="6" l="1"/>
  <c r="F15" i="6"/>
  <c r="F13" i="6"/>
  <c r="E14" i="6"/>
  <c r="E15" i="6"/>
  <c r="E13" i="6"/>
  <c r="E9" i="6"/>
  <c r="E8" i="6"/>
  <c r="E6" i="6"/>
  <c r="N87" i="6" l="1"/>
  <c r="N88" i="6"/>
  <c r="N89" i="6"/>
  <c r="N90" i="6"/>
  <c r="N91" i="6"/>
  <c r="N92" i="6"/>
  <c r="N93" i="6"/>
  <c r="N94" i="6"/>
  <c r="N95" i="6"/>
  <c r="N96" i="6"/>
  <c r="N97" i="6"/>
  <c r="N98" i="6"/>
  <c r="N99" i="6"/>
  <c r="N100" i="6"/>
  <c r="N101" i="6"/>
  <c r="N102" i="6"/>
  <c r="N103" i="6"/>
  <c r="N104" i="6"/>
  <c r="N105" i="6"/>
  <c r="N106" i="6"/>
  <c r="N107" i="6"/>
  <c r="N108" i="6"/>
  <c r="N109" i="6"/>
  <c r="N110" i="6"/>
  <c r="N111" i="6"/>
  <c r="N112" i="6"/>
  <c r="M111" i="6"/>
  <c r="M112" i="6"/>
  <c r="M110" i="6"/>
  <c r="M105" i="6"/>
  <c r="M106" i="6"/>
  <c r="M107" i="6"/>
  <c r="M108" i="6"/>
  <c r="M109" i="6"/>
  <c r="M104" i="6"/>
  <c r="M101" i="6"/>
  <c r="M102" i="6"/>
  <c r="M103" i="6"/>
  <c r="M100" i="6"/>
  <c r="M95" i="6"/>
  <c r="M96" i="6"/>
  <c r="M97" i="6"/>
  <c r="M98" i="6"/>
  <c r="M99" i="6"/>
  <c r="M94" i="6"/>
  <c r="M93" i="6"/>
  <c r="M91" i="6"/>
  <c r="M92" i="6"/>
  <c r="M90" i="6"/>
  <c r="M88" i="6"/>
  <c r="M89" i="6"/>
  <c r="M87" i="6"/>
  <c r="J111" i="6"/>
  <c r="J112" i="6"/>
  <c r="J110" i="6"/>
  <c r="J105" i="6"/>
  <c r="J106" i="6"/>
  <c r="J107" i="6"/>
  <c r="J108" i="6"/>
  <c r="J109" i="6"/>
  <c r="J104" i="6"/>
  <c r="J101" i="6"/>
  <c r="J102" i="6"/>
  <c r="J103" i="6"/>
  <c r="J100" i="6"/>
  <c r="J95" i="6"/>
  <c r="J96" i="6"/>
  <c r="J97" i="6"/>
  <c r="J98" i="6"/>
  <c r="J99" i="6"/>
  <c r="J94" i="6"/>
  <c r="J93" i="6"/>
  <c r="J91" i="6"/>
  <c r="J92" i="6"/>
  <c r="J90" i="6"/>
  <c r="J88" i="6"/>
  <c r="J89" i="6"/>
  <c r="J87" i="6"/>
  <c r="I111" i="6"/>
  <c r="I112" i="6"/>
  <c r="I110" i="6"/>
  <c r="I109" i="6"/>
  <c r="I105" i="6"/>
  <c r="I106" i="6"/>
  <c r="I107" i="6"/>
  <c r="I108" i="6"/>
  <c r="I104" i="6"/>
  <c r="I101" i="6"/>
  <c r="I102" i="6"/>
  <c r="I103" i="6"/>
  <c r="I100" i="6"/>
  <c r="I95" i="6"/>
  <c r="I96" i="6"/>
  <c r="I97" i="6"/>
  <c r="I98" i="6"/>
  <c r="I99" i="6"/>
  <c r="I94" i="6"/>
  <c r="I93" i="6"/>
  <c r="I91" i="6"/>
  <c r="I92" i="6"/>
  <c r="I90" i="6"/>
  <c r="I88" i="6"/>
  <c r="I89" i="6"/>
  <c r="I87"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E111" i="6"/>
  <c r="E112" i="6"/>
  <c r="E110" i="6"/>
  <c r="E105" i="6"/>
  <c r="E106" i="6"/>
  <c r="E107" i="6"/>
  <c r="E108" i="6"/>
  <c r="E109" i="6"/>
  <c r="E104" i="6"/>
  <c r="E101" i="6"/>
  <c r="E102" i="6"/>
  <c r="E103" i="6"/>
  <c r="E100" i="6"/>
  <c r="E95" i="6"/>
  <c r="E96" i="6"/>
  <c r="E97" i="6"/>
  <c r="E98" i="6"/>
  <c r="E99" i="6"/>
  <c r="E94" i="6"/>
  <c r="E93" i="6"/>
  <c r="E91" i="6"/>
  <c r="E92" i="6"/>
  <c r="E90" i="6"/>
  <c r="E88" i="6"/>
  <c r="H88" i="6" s="1"/>
  <c r="T88" i="6" s="1"/>
  <c r="E89" i="6"/>
  <c r="H89" i="6" s="1"/>
  <c r="T89" i="6" s="1"/>
  <c r="E87" i="6"/>
  <c r="D111" i="6"/>
  <c r="D112" i="6"/>
  <c r="D110" i="6"/>
  <c r="D105" i="6"/>
  <c r="D106" i="6"/>
  <c r="D107" i="6"/>
  <c r="D108" i="6"/>
  <c r="D109" i="6"/>
  <c r="D104" i="6"/>
  <c r="D101" i="6"/>
  <c r="D102" i="6"/>
  <c r="D103" i="6"/>
  <c r="D100" i="6"/>
  <c r="D95" i="6"/>
  <c r="D96" i="6"/>
  <c r="D97" i="6"/>
  <c r="D98" i="6"/>
  <c r="D99" i="6"/>
  <c r="D94" i="6"/>
  <c r="D93" i="6"/>
  <c r="D91" i="6"/>
  <c r="D92" i="6"/>
  <c r="D90" i="6"/>
  <c r="D88" i="6"/>
  <c r="D89" i="6"/>
  <c r="D87" i="6"/>
  <c r="J64" i="6"/>
  <c r="N86" i="6"/>
  <c r="N85" i="6"/>
  <c r="N84" i="6"/>
  <c r="N83" i="6"/>
  <c r="N82" i="6"/>
  <c r="N81" i="6"/>
  <c r="N80" i="6"/>
  <c r="N79" i="6"/>
  <c r="N78" i="6"/>
  <c r="N77" i="6"/>
  <c r="N76" i="6"/>
  <c r="N75" i="6"/>
  <c r="N74" i="6"/>
  <c r="N73" i="6"/>
  <c r="N72" i="6"/>
  <c r="N71" i="6"/>
  <c r="N70" i="6"/>
  <c r="N69" i="6"/>
  <c r="N68" i="6"/>
  <c r="N67" i="6"/>
  <c r="N66" i="6"/>
  <c r="N65" i="6"/>
  <c r="N64" i="6"/>
  <c r="N63" i="6"/>
  <c r="N62" i="6"/>
  <c r="N61" i="6"/>
  <c r="N60" i="6"/>
  <c r="M86" i="6"/>
  <c r="M83" i="6"/>
  <c r="M84" i="6"/>
  <c r="M85" i="6"/>
  <c r="M82" i="6"/>
  <c r="M77" i="6"/>
  <c r="M78" i="6"/>
  <c r="M79" i="6"/>
  <c r="M80" i="6"/>
  <c r="M81" i="6"/>
  <c r="M76" i="6"/>
  <c r="M69" i="6"/>
  <c r="M70" i="6"/>
  <c r="M71" i="6"/>
  <c r="M72" i="6"/>
  <c r="M73" i="6"/>
  <c r="M74" i="6"/>
  <c r="M75" i="6"/>
  <c r="M68" i="6"/>
  <c r="M66" i="6"/>
  <c r="M67" i="6"/>
  <c r="M65" i="6"/>
  <c r="M64" i="6"/>
  <c r="M63" i="6"/>
  <c r="M62" i="6"/>
  <c r="M61" i="6"/>
  <c r="M60" i="6"/>
  <c r="J86" i="6"/>
  <c r="J83" i="6"/>
  <c r="J84" i="6"/>
  <c r="J85" i="6"/>
  <c r="J82" i="6"/>
  <c r="J77" i="6"/>
  <c r="J78" i="6"/>
  <c r="J79" i="6"/>
  <c r="J80" i="6"/>
  <c r="J81" i="6"/>
  <c r="J76" i="6"/>
  <c r="J75" i="6"/>
  <c r="J74" i="6"/>
  <c r="J73" i="6"/>
  <c r="J72" i="6"/>
  <c r="J71" i="6"/>
  <c r="J70" i="6"/>
  <c r="J69" i="6"/>
  <c r="J68" i="6"/>
  <c r="J67" i="6"/>
  <c r="J66" i="6"/>
  <c r="J65" i="6"/>
  <c r="J63" i="6"/>
  <c r="J61" i="6"/>
  <c r="J62" i="6"/>
  <c r="J60" i="6"/>
  <c r="J59" i="6"/>
  <c r="I86" i="6"/>
  <c r="I83" i="6"/>
  <c r="I84" i="6"/>
  <c r="I85" i="6"/>
  <c r="I82" i="6"/>
  <c r="I77" i="6"/>
  <c r="I78" i="6"/>
  <c r="I79" i="6"/>
  <c r="I80" i="6"/>
  <c r="I81" i="6"/>
  <c r="I76" i="6"/>
  <c r="I69" i="6"/>
  <c r="I70" i="6"/>
  <c r="I71" i="6"/>
  <c r="I72" i="6"/>
  <c r="I73" i="6"/>
  <c r="I74" i="6"/>
  <c r="I75" i="6"/>
  <c r="I68" i="6"/>
  <c r="I66" i="6"/>
  <c r="I67" i="6"/>
  <c r="I65" i="6"/>
  <c r="I64" i="6"/>
  <c r="I63" i="6"/>
  <c r="I61" i="6"/>
  <c r="I62" i="6"/>
  <c r="I60" i="6"/>
  <c r="E86" i="6"/>
  <c r="H86" i="6" s="1"/>
  <c r="T86" i="6" s="1"/>
  <c r="E83" i="6"/>
  <c r="H83" i="6" s="1"/>
  <c r="T83" i="6" s="1"/>
  <c r="E84" i="6"/>
  <c r="H84" i="6" s="1"/>
  <c r="T84" i="6" s="1"/>
  <c r="E85" i="6"/>
  <c r="H85" i="6" s="1"/>
  <c r="T85" i="6" s="1"/>
  <c r="E82" i="6"/>
  <c r="H82" i="6" s="1"/>
  <c r="T82" i="6" s="1"/>
  <c r="E77" i="6"/>
  <c r="H77" i="6" s="1"/>
  <c r="T77" i="6" s="1"/>
  <c r="E78" i="6"/>
  <c r="H78" i="6" s="1"/>
  <c r="T78" i="6" s="1"/>
  <c r="E79" i="6"/>
  <c r="H79" i="6" s="1"/>
  <c r="T79" i="6" s="1"/>
  <c r="E80" i="6"/>
  <c r="H80" i="6" s="1"/>
  <c r="T80" i="6" s="1"/>
  <c r="E81" i="6"/>
  <c r="H81" i="6" s="1"/>
  <c r="T81" i="6" s="1"/>
  <c r="E76" i="6"/>
  <c r="H76" i="6" s="1"/>
  <c r="T76" i="6" s="1"/>
  <c r="E69" i="6"/>
  <c r="H69" i="6" s="1"/>
  <c r="T69" i="6" s="1"/>
  <c r="E70" i="6"/>
  <c r="H70" i="6" s="1"/>
  <c r="T70" i="6" s="1"/>
  <c r="E71" i="6"/>
  <c r="H71" i="6" s="1"/>
  <c r="T71" i="6" s="1"/>
  <c r="E72" i="6"/>
  <c r="H72" i="6" s="1"/>
  <c r="T72" i="6" s="1"/>
  <c r="E73" i="6"/>
  <c r="H73" i="6" s="1"/>
  <c r="T73" i="6" s="1"/>
  <c r="E74" i="6"/>
  <c r="H74" i="6" s="1"/>
  <c r="T74" i="6" s="1"/>
  <c r="E75" i="6"/>
  <c r="H75" i="6" s="1"/>
  <c r="T75" i="6" s="1"/>
  <c r="E68" i="6"/>
  <c r="H68" i="6" s="1"/>
  <c r="T68" i="6" s="1"/>
  <c r="E66" i="6"/>
  <c r="H66" i="6" s="1"/>
  <c r="T66" i="6" s="1"/>
  <c r="E67" i="6"/>
  <c r="H67" i="6" s="1"/>
  <c r="T67" i="6" s="1"/>
  <c r="E65" i="6"/>
  <c r="H65" i="6" s="1"/>
  <c r="T65" i="6" s="1"/>
  <c r="E64" i="6"/>
  <c r="H64" i="6" s="1"/>
  <c r="T64" i="6" s="1"/>
  <c r="E63" i="6"/>
  <c r="H63" i="6" s="1"/>
  <c r="T63" i="6" s="1"/>
  <c r="E61" i="6"/>
  <c r="H61" i="6" s="1"/>
  <c r="T61" i="6" s="1"/>
  <c r="E62" i="6"/>
  <c r="H62" i="6" s="1"/>
  <c r="T62" i="6" s="1"/>
  <c r="E60" i="6"/>
  <c r="H60" i="6" s="1"/>
  <c r="T60" i="6" s="1"/>
  <c r="D86" i="6"/>
  <c r="D83" i="6"/>
  <c r="D84" i="6"/>
  <c r="D85" i="6"/>
  <c r="D82" i="6"/>
  <c r="D81" i="6"/>
  <c r="D77" i="6"/>
  <c r="D78" i="6"/>
  <c r="D79" i="6"/>
  <c r="D80" i="6"/>
  <c r="D76" i="6"/>
  <c r="D74" i="6"/>
  <c r="D75" i="6"/>
  <c r="D69" i="6"/>
  <c r="D70" i="6"/>
  <c r="D71" i="6"/>
  <c r="D72" i="6"/>
  <c r="D73" i="6"/>
  <c r="D68" i="6"/>
  <c r="D66" i="6"/>
  <c r="D67" i="6"/>
  <c r="D65" i="6"/>
  <c r="D64" i="6"/>
  <c r="D63" i="6"/>
  <c r="D61" i="6"/>
  <c r="D62" i="6"/>
  <c r="D60" i="6"/>
  <c r="N37" i="6"/>
  <c r="N36" i="6"/>
  <c r="N35" i="6"/>
  <c r="N34" i="6"/>
  <c r="N33" i="6"/>
  <c r="N32" i="6"/>
  <c r="N31" i="6"/>
  <c r="N30" i="6"/>
  <c r="N29" i="6"/>
  <c r="N28" i="6"/>
  <c r="N27" i="6"/>
  <c r="N26" i="6"/>
  <c r="N25" i="6"/>
  <c r="N24" i="6"/>
  <c r="N47" i="6"/>
  <c r="N46" i="6"/>
  <c r="N45" i="6"/>
  <c r="N44" i="6"/>
  <c r="N43" i="6"/>
  <c r="M47" i="6"/>
  <c r="M46" i="6"/>
  <c r="M45" i="6"/>
  <c r="M44" i="6"/>
  <c r="M43" i="6"/>
  <c r="N59" i="6"/>
  <c r="N58" i="6"/>
  <c r="N57" i="6"/>
  <c r="N56" i="6"/>
  <c r="N55" i="6"/>
  <c r="N54" i="6"/>
  <c r="N53" i="6"/>
  <c r="N52" i="6"/>
  <c r="N51" i="6"/>
  <c r="N50" i="6"/>
  <c r="N49" i="6"/>
  <c r="N48" i="6"/>
  <c r="N42" i="6"/>
  <c r="N41" i="6"/>
  <c r="N40" i="6"/>
  <c r="N39" i="6"/>
  <c r="N38" i="6"/>
  <c r="N23" i="6"/>
  <c r="N22" i="6"/>
  <c r="N21" i="6"/>
  <c r="N20" i="6"/>
  <c r="N19" i="6"/>
  <c r="M59" i="6"/>
  <c r="M58" i="6"/>
  <c r="M57" i="6"/>
  <c r="M56" i="6"/>
  <c r="M55" i="6"/>
  <c r="M54" i="6"/>
  <c r="M53" i="6"/>
  <c r="M52" i="6"/>
  <c r="M51" i="6"/>
  <c r="M50" i="6"/>
  <c r="M49" i="6"/>
  <c r="M48" i="6"/>
  <c r="M42" i="6"/>
  <c r="M41" i="6"/>
  <c r="M40" i="6"/>
  <c r="M39" i="6"/>
  <c r="M38" i="6"/>
  <c r="L38" i="6"/>
  <c r="L48" i="6" s="1"/>
  <c r="L39" i="6"/>
  <c r="L50" i="6" s="1"/>
  <c r="L40" i="6"/>
  <c r="L53" i="6" s="1"/>
  <c r="L41" i="6"/>
  <c r="L54" i="6" s="1"/>
  <c r="L42" i="6"/>
  <c r="L56" i="6" s="1"/>
  <c r="L58" i="6"/>
  <c r="L59" i="6"/>
  <c r="K59" i="6"/>
  <c r="K58" i="6"/>
  <c r="K47" i="6"/>
  <c r="K46" i="6"/>
  <c r="K45" i="6"/>
  <c r="K44" i="6"/>
  <c r="K43" i="6"/>
  <c r="K42" i="6"/>
  <c r="K57" i="6" s="1"/>
  <c r="K41" i="6"/>
  <c r="K55" i="6" s="1"/>
  <c r="K40" i="6"/>
  <c r="K53" i="6" s="1"/>
  <c r="K39" i="6"/>
  <c r="K51" i="6" s="1"/>
  <c r="K38" i="6"/>
  <c r="K49" i="6" s="1"/>
  <c r="J58" i="6"/>
  <c r="J57" i="6"/>
  <c r="J56" i="6"/>
  <c r="J55" i="6"/>
  <c r="J54" i="6"/>
  <c r="J53" i="6"/>
  <c r="J52" i="6"/>
  <c r="J51" i="6"/>
  <c r="J50" i="6"/>
  <c r="J49" i="6"/>
  <c r="J48" i="6"/>
  <c r="J44" i="6"/>
  <c r="J45" i="6"/>
  <c r="J46" i="6"/>
  <c r="J47" i="6"/>
  <c r="J43" i="6"/>
  <c r="J39" i="6"/>
  <c r="J40" i="6"/>
  <c r="J41" i="6"/>
  <c r="J42" i="6"/>
  <c r="J38" i="6"/>
  <c r="J19" i="6"/>
  <c r="I59" i="6"/>
  <c r="I58" i="6"/>
  <c r="I57" i="6"/>
  <c r="I56" i="6"/>
  <c r="I55" i="6"/>
  <c r="I54" i="6"/>
  <c r="I53" i="6"/>
  <c r="I52" i="6"/>
  <c r="I51" i="6"/>
  <c r="I50" i="6"/>
  <c r="I49" i="6"/>
  <c r="I48" i="6"/>
  <c r="I44" i="6"/>
  <c r="I45" i="6"/>
  <c r="I46" i="6"/>
  <c r="I47" i="6"/>
  <c r="I43" i="6"/>
  <c r="I39" i="6"/>
  <c r="I40" i="6"/>
  <c r="I41" i="6"/>
  <c r="I42" i="6"/>
  <c r="I38" i="6"/>
  <c r="F38" i="6"/>
  <c r="F39" i="6"/>
  <c r="F40" i="6"/>
  <c r="F41" i="6"/>
  <c r="F42" i="6"/>
  <c r="F43" i="6"/>
  <c r="F44" i="6"/>
  <c r="F45" i="6"/>
  <c r="F46" i="6"/>
  <c r="F47" i="6"/>
  <c r="F48" i="6"/>
  <c r="F49" i="6"/>
  <c r="F50" i="6"/>
  <c r="F51" i="6"/>
  <c r="F52" i="6"/>
  <c r="F53" i="6"/>
  <c r="F54" i="6"/>
  <c r="F55" i="6"/>
  <c r="F56" i="6"/>
  <c r="F57" i="6"/>
  <c r="F58" i="6"/>
  <c r="F59" i="6"/>
  <c r="E38" i="6"/>
  <c r="E59" i="6"/>
  <c r="E58" i="6"/>
  <c r="E57" i="6"/>
  <c r="E56" i="6"/>
  <c r="G56" i="6" s="1"/>
  <c r="E55" i="6"/>
  <c r="E54" i="6"/>
  <c r="E53" i="6"/>
  <c r="E52" i="6"/>
  <c r="G52" i="6" s="1"/>
  <c r="E51" i="6"/>
  <c r="E50" i="6"/>
  <c r="E49" i="6"/>
  <c r="E48" i="6"/>
  <c r="E44" i="6"/>
  <c r="E45" i="6"/>
  <c r="E46" i="6"/>
  <c r="E47" i="6"/>
  <c r="E43" i="6"/>
  <c r="E39" i="6"/>
  <c r="E40" i="6"/>
  <c r="E41" i="6"/>
  <c r="E42" i="6"/>
  <c r="D59" i="6"/>
  <c r="D58" i="6"/>
  <c r="D57" i="6"/>
  <c r="D56" i="6"/>
  <c r="D55" i="6"/>
  <c r="D54" i="6"/>
  <c r="D53" i="6"/>
  <c r="D52" i="6"/>
  <c r="D51" i="6"/>
  <c r="D50" i="6"/>
  <c r="D49" i="6"/>
  <c r="D48" i="6"/>
  <c r="D44" i="6"/>
  <c r="D45" i="6"/>
  <c r="D46" i="6"/>
  <c r="D47" i="6"/>
  <c r="D43" i="6"/>
  <c r="D39" i="6"/>
  <c r="D40" i="6"/>
  <c r="D41" i="6"/>
  <c r="D42" i="6"/>
  <c r="D38" i="6"/>
  <c r="M37" i="6"/>
  <c r="M36" i="6"/>
  <c r="M35" i="6"/>
  <c r="M34" i="6"/>
  <c r="M33" i="6"/>
  <c r="M32" i="6"/>
  <c r="M31" i="6"/>
  <c r="M30" i="6"/>
  <c r="M29" i="6"/>
  <c r="M28" i="6"/>
  <c r="J28" i="6"/>
  <c r="J29" i="6"/>
  <c r="J30" i="6"/>
  <c r="J31" i="6"/>
  <c r="J32" i="6"/>
  <c r="J33" i="6"/>
  <c r="J34" i="6"/>
  <c r="J35" i="6"/>
  <c r="J36" i="6"/>
  <c r="J37" i="6"/>
  <c r="I37" i="6"/>
  <c r="I36" i="6"/>
  <c r="I35" i="6"/>
  <c r="I34" i="6"/>
  <c r="I33" i="6"/>
  <c r="I32" i="6"/>
  <c r="I31" i="6"/>
  <c r="I30" i="6"/>
  <c r="I29" i="6"/>
  <c r="I28" i="6"/>
  <c r="E28" i="6"/>
  <c r="G28" i="6" s="1"/>
  <c r="E29" i="6"/>
  <c r="G29" i="6" s="1"/>
  <c r="E30" i="6"/>
  <c r="G30" i="6" s="1"/>
  <c r="E31" i="6"/>
  <c r="G31" i="6" s="1"/>
  <c r="T31" i="6" s="1"/>
  <c r="E32" i="6"/>
  <c r="G32" i="6" s="1"/>
  <c r="E33" i="6"/>
  <c r="G33" i="6" s="1"/>
  <c r="T33" i="6" s="1"/>
  <c r="E34" i="6"/>
  <c r="G34" i="6" s="1"/>
  <c r="E35" i="6"/>
  <c r="G35" i="6" s="1"/>
  <c r="T35" i="6" s="1"/>
  <c r="E36" i="6"/>
  <c r="G36" i="6" s="1"/>
  <c r="E37" i="6"/>
  <c r="G37" i="6" s="1"/>
  <c r="M25" i="6"/>
  <c r="M26" i="6"/>
  <c r="M27" i="6"/>
  <c r="M24" i="6"/>
  <c r="M19" i="6"/>
  <c r="L19" i="6"/>
  <c r="L28" i="6" s="1"/>
  <c r="J24" i="6"/>
  <c r="K24" i="6"/>
  <c r="J25" i="6"/>
  <c r="K25" i="6"/>
  <c r="J26" i="6"/>
  <c r="K26" i="6"/>
  <c r="J27" i="6"/>
  <c r="K27" i="6"/>
  <c r="I25" i="6"/>
  <c r="I26" i="6"/>
  <c r="I27" i="6"/>
  <c r="I24" i="6"/>
  <c r="I23" i="6"/>
  <c r="E25" i="6"/>
  <c r="G25" i="6" s="1"/>
  <c r="T25" i="6" s="1"/>
  <c r="E26" i="6"/>
  <c r="G26" i="6" s="1"/>
  <c r="T26" i="6" s="1"/>
  <c r="E27" i="6"/>
  <c r="G27" i="6" s="1"/>
  <c r="T27" i="6" s="1"/>
  <c r="E24" i="6"/>
  <c r="M20" i="6"/>
  <c r="M21" i="6"/>
  <c r="M22" i="6"/>
  <c r="M23" i="6"/>
  <c r="L20" i="6"/>
  <c r="L30" i="6" s="1"/>
  <c r="L21" i="6"/>
  <c r="L33" i="6" s="1"/>
  <c r="L22" i="6"/>
  <c r="L35" i="6" s="1"/>
  <c r="L23" i="6"/>
  <c r="L36" i="6" s="1"/>
  <c r="K20" i="6"/>
  <c r="K31" i="6" s="1"/>
  <c r="K21" i="6"/>
  <c r="K33" i="6" s="1"/>
  <c r="K22" i="6"/>
  <c r="K35" i="6" s="1"/>
  <c r="K23" i="6"/>
  <c r="K37" i="6" s="1"/>
  <c r="K19" i="6"/>
  <c r="K29" i="6" s="1"/>
  <c r="J20" i="6"/>
  <c r="J21" i="6"/>
  <c r="J22" i="6"/>
  <c r="J23" i="6"/>
  <c r="I20" i="6"/>
  <c r="I21" i="6"/>
  <c r="I22" i="6"/>
  <c r="I19" i="6"/>
  <c r="E20" i="6"/>
  <c r="G20" i="6" s="1"/>
  <c r="T20" i="6" s="1"/>
  <c r="E21" i="6"/>
  <c r="G21" i="6" s="1"/>
  <c r="T21" i="6" s="1"/>
  <c r="E22" i="6"/>
  <c r="G22" i="6" s="1"/>
  <c r="T22" i="6" s="1"/>
  <c r="E23" i="6"/>
  <c r="G23" i="6" s="1"/>
  <c r="E19" i="6"/>
  <c r="G19" i="6" s="1"/>
  <c r="D37" i="6"/>
  <c r="D36" i="6"/>
  <c r="D35" i="6"/>
  <c r="D34" i="6"/>
  <c r="D33" i="6"/>
  <c r="D32" i="6"/>
  <c r="D31" i="6"/>
  <c r="D30" i="6"/>
  <c r="D29" i="6"/>
  <c r="D28" i="6"/>
  <c r="D25" i="6"/>
  <c r="D26" i="6"/>
  <c r="D27" i="6"/>
  <c r="D24" i="6"/>
  <c r="D23" i="6"/>
  <c r="D20" i="6"/>
  <c r="D21" i="6"/>
  <c r="D22" i="6"/>
  <c r="D19" i="6"/>
  <c r="V67" i="6"/>
  <c r="V86" i="6"/>
  <c r="V83" i="6"/>
  <c r="V88" i="6"/>
  <c r="V60" i="6"/>
  <c r="V81" i="6"/>
  <c r="V74" i="6"/>
  <c r="V26" i="6"/>
  <c r="V69" i="6"/>
  <c r="V20" i="6"/>
  <c r="V89" i="6"/>
  <c r="V82" i="6"/>
  <c r="V25" i="6"/>
  <c r="V76" i="6"/>
  <c r="V75" i="6"/>
  <c r="V73" i="6"/>
  <c r="V78" i="6"/>
  <c r="V62" i="6"/>
  <c r="V77" i="6"/>
  <c r="V84" i="6"/>
  <c r="V63" i="6"/>
  <c r="V70" i="6"/>
  <c r="V68" i="6"/>
  <c r="V71" i="6"/>
  <c r="V61" i="6"/>
  <c r="V21" i="6"/>
  <c r="V64" i="6"/>
  <c r="V85" i="6"/>
  <c r="V80" i="6"/>
  <c r="V27" i="6"/>
  <c r="V22" i="6"/>
  <c r="V66" i="6"/>
  <c r="V65" i="6"/>
  <c r="V72" i="6"/>
  <c r="V79" i="6"/>
  <c r="T34" i="6" l="1"/>
  <c r="T28" i="6"/>
  <c r="T46" i="6"/>
  <c r="T19" i="6"/>
  <c r="T30" i="6"/>
  <c r="T23" i="6"/>
  <c r="T37" i="6"/>
  <c r="T29" i="6"/>
  <c r="G58" i="6"/>
  <c r="T58" i="6" s="1"/>
  <c r="G48" i="6"/>
  <c r="T48" i="6" s="1"/>
  <c r="H90" i="6"/>
  <c r="T90" i="6" s="1"/>
  <c r="H94" i="6"/>
  <c r="T94" i="6" s="1"/>
  <c r="H102" i="6"/>
  <c r="T102" i="6" s="1"/>
  <c r="H103" i="6"/>
  <c r="T103" i="6" s="1"/>
  <c r="H98" i="6"/>
  <c r="T98" i="6" s="1"/>
  <c r="H101" i="6"/>
  <c r="T101" i="6" s="1"/>
  <c r="H91" i="6"/>
  <c r="T91" i="6" s="1"/>
  <c r="H111" i="6"/>
  <c r="T111" i="6" s="1"/>
  <c r="H87" i="6"/>
  <c r="T87" i="6" s="1"/>
  <c r="H99" i="6"/>
  <c r="T99" i="6" s="1"/>
  <c r="H95" i="6"/>
  <c r="T95" i="6" s="1"/>
  <c r="H107" i="6"/>
  <c r="T107" i="6" s="1"/>
  <c r="H106" i="6"/>
  <c r="T106" i="6" s="1"/>
  <c r="H93" i="6"/>
  <c r="T93" i="6" s="1"/>
  <c r="H97" i="6"/>
  <c r="T97" i="6" s="1"/>
  <c r="H109" i="6"/>
  <c r="T109" i="6" s="1"/>
  <c r="H105" i="6"/>
  <c r="T105" i="6" s="1"/>
  <c r="H112" i="6"/>
  <c r="T112" i="6" s="1"/>
  <c r="H108" i="6"/>
  <c r="T108" i="6" s="1"/>
  <c r="H96" i="6"/>
  <c r="T96" i="6" s="1"/>
  <c r="H92" i="6"/>
  <c r="T92" i="6" s="1"/>
  <c r="H110" i="6"/>
  <c r="T110" i="6" s="1"/>
  <c r="H100" i="6"/>
  <c r="T100" i="6" s="1"/>
  <c r="H104" i="6"/>
  <c r="T104" i="6" s="1"/>
  <c r="L51" i="6"/>
  <c r="G46" i="6"/>
  <c r="G39" i="6"/>
  <c r="T39" i="6" s="1"/>
  <c r="G40" i="6"/>
  <c r="T40" i="6" s="1"/>
  <c r="G44" i="6"/>
  <c r="T44" i="6" s="1"/>
  <c r="G59" i="6"/>
  <c r="T59" i="6" s="1"/>
  <c r="L34" i="6"/>
  <c r="G47" i="6"/>
  <c r="T47" i="6" s="1"/>
  <c r="G45" i="6"/>
  <c r="T45" i="6" s="1"/>
  <c r="G43" i="6"/>
  <c r="T43" i="6" s="1"/>
  <c r="G57" i="6"/>
  <c r="T57" i="6" s="1"/>
  <c r="G55" i="6"/>
  <c r="T55" i="6" s="1"/>
  <c r="G54" i="6"/>
  <c r="G53" i="6"/>
  <c r="T53" i="6" s="1"/>
  <c r="G51" i="6"/>
  <c r="T51" i="6" s="1"/>
  <c r="G50" i="6"/>
  <c r="T50" i="6" s="1"/>
  <c r="G49" i="6"/>
  <c r="T49" i="6" s="1"/>
  <c r="G42" i="6"/>
  <c r="T42" i="6" s="1"/>
  <c r="G41" i="6"/>
  <c r="T41" i="6" s="1"/>
  <c r="G38" i="6"/>
  <c r="T38" i="6" s="1"/>
  <c r="K50" i="6"/>
  <c r="L52" i="6"/>
  <c r="L55" i="6"/>
  <c r="L49" i="6"/>
  <c r="L57" i="6"/>
  <c r="K48" i="6"/>
  <c r="K52" i="6"/>
  <c r="T52" i="6" s="1"/>
  <c r="K56" i="6"/>
  <c r="T56" i="6" s="1"/>
  <c r="K54" i="6"/>
  <c r="K30" i="6"/>
  <c r="K36" i="6"/>
  <c r="T36" i="6" s="1"/>
  <c r="L29" i="6"/>
  <c r="K28" i="6"/>
  <c r="K32" i="6"/>
  <c r="T32" i="6" s="1"/>
  <c r="K34" i="6"/>
  <c r="L37" i="6"/>
  <c r="L32" i="6"/>
  <c r="L31" i="6"/>
  <c r="G24" i="6"/>
  <c r="T24" i="6" s="1"/>
  <c r="V106" i="6"/>
  <c r="V23" i="6"/>
  <c r="V87" i="6"/>
  <c r="V112" i="6"/>
  <c r="V40" i="6"/>
  <c r="V99" i="6"/>
  <c r="V102" i="6"/>
  <c r="V42" i="6"/>
  <c r="V95" i="6"/>
  <c r="V107" i="6"/>
  <c r="V39" i="6"/>
  <c r="V35" i="6"/>
  <c r="V93" i="6"/>
  <c r="V100" i="6"/>
  <c r="V43" i="6"/>
  <c r="V92" i="6"/>
  <c r="V57" i="6"/>
  <c r="V32" i="6"/>
  <c r="V110" i="6"/>
  <c r="V31" i="6"/>
  <c r="V56" i="6"/>
  <c r="V19" i="6"/>
  <c r="V111" i="6"/>
  <c r="V52" i="6"/>
  <c r="V41" i="6"/>
  <c r="V51" i="6"/>
  <c r="V36" i="6"/>
  <c r="V53" i="6"/>
  <c r="V103" i="6"/>
  <c r="V44" i="6"/>
  <c r="V48" i="6"/>
  <c r="V28" i="6"/>
  <c r="V24" i="6"/>
  <c r="V33" i="6"/>
  <c r="V108" i="6"/>
  <c r="V47" i="6"/>
  <c r="V37" i="6"/>
  <c r="V50" i="6"/>
  <c r="V91" i="6"/>
  <c r="V30" i="6"/>
  <c r="V98" i="6"/>
  <c r="V45" i="6"/>
  <c r="V109" i="6"/>
  <c r="V46" i="6"/>
  <c r="V96" i="6"/>
  <c r="V38" i="6"/>
  <c r="V101" i="6"/>
  <c r="V34" i="6"/>
  <c r="V94" i="6"/>
  <c r="V90" i="6"/>
  <c r="V105" i="6"/>
  <c r="V58" i="6"/>
  <c r="V59" i="6"/>
  <c r="V97" i="6"/>
  <c r="V104" i="6"/>
  <c r="T54" i="6" l="1"/>
  <c r="T113" i="6" s="1"/>
  <c r="T114" i="6" s="1"/>
  <c r="V49" i="6"/>
  <c r="V29" i="6"/>
  <c r="V55" i="6"/>
  <c r="V54" i="6"/>
  <c r="V113" i="6" l="1"/>
  <c r="V114" i="6" s="1"/>
</calcChain>
</file>

<file path=xl/sharedStrings.xml><?xml version="1.0" encoding="utf-8"?>
<sst xmlns="http://schemas.openxmlformats.org/spreadsheetml/2006/main" count="5750" uniqueCount="1219">
  <si>
    <t>EMPTYING AND TRANSPORT - WHEELS - MACHINE POWERED</t>
  </si>
  <si>
    <t>Context: Contextual information about your specific component and organization</t>
  </si>
  <si>
    <t>GENERAL INFORMATION</t>
  </si>
  <si>
    <t>NAME OF ORGANIZATION / BUSINESS / UTILITY / OPERATION</t>
  </si>
  <si>
    <t>DESCRIPTION OF ORGANIZATION / BUSINESS / UTILITY / OPERATION</t>
  </si>
  <si>
    <t>DESCRIPTION OF EMPTY AND TRANSPORT COMPONENT</t>
  </si>
  <si>
    <t>YEAR</t>
  </si>
  <si>
    <t>COUNTRY</t>
  </si>
  <si>
    <t>(Select country from dropdown)</t>
  </si>
  <si>
    <t>CITY</t>
  </si>
  <si>
    <t xml:space="preserve">SERVICE INFORMATION - See the manual for instructions on how to answer the service questions </t>
  </si>
  <si>
    <r>
      <rPr>
        <b/>
        <u/>
        <sz val="14"/>
        <color theme="1"/>
        <rFont val="Arial"/>
        <family val="2"/>
      </rPr>
      <t>Primary service parameters</t>
    </r>
    <r>
      <rPr>
        <b/>
        <sz val="14"/>
        <color theme="1"/>
        <rFont val="Arial"/>
        <family val="2"/>
      </rPr>
      <t xml:space="preserve">: </t>
    </r>
    <r>
      <rPr>
        <sz val="14"/>
        <color theme="1"/>
        <rFont val="Arial"/>
        <family val="2"/>
      </rPr>
      <t>If possible, provide the number of people and number of households that depend on your service. Of the three measures below, you only need to fill out the two that you most confidently know.</t>
    </r>
  </si>
  <si>
    <t>SERVICE MEASURE</t>
  </si>
  <si>
    <t>VALUE</t>
  </si>
  <si>
    <t>HOW WAS VALUE DETERMINED</t>
  </si>
  <si>
    <t>NUMBER OF PEOPLE SERVED</t>
  </si>
  <si>
    <t>NUMBER OF HOUSEHOLDS SERVED</t>
  </si>
  <si>
    <t>NUMBER OF PEOPLE PER HOUSEHOLD</t>
  </si>
  <si>
    <r>
      <rPr>
        <b/>
        <u/>
        <sz val="14"/>
        <color theme="1"/>
        <rFont val="Arial"/>
        <family val="2"/>
      </rPr>
      <t>Additional contextual information</t>
    </r>
    <r>
      <rPr>
        <b/>
        <sz val="14"/>
        <color theme="1"/>
        <rFont val="Arial"/>
        <family val="2"/>
      </rPr>
      <t xml:space="preserve">: </t>
    </r>
    <r>
      <rPr>
        <sz val="14"/>
        <color theme="1"/>
        <rFont val="Arial"/>
        <family val="2"/>
      </rPr>
      <t>Please also answer as many of the questions below as possible to provide more context about the people that you serve.</t>
    </r>
  </si>
  <si>
    <t xml:space="preserve">What kind of containment technologies do you empty? </t>
  </si>
  <si>
    <t>Describe the geographic area that you serve</t>
  </si>
  <si>
    <r>
      <t>Approximately how large is the geographic area that you serve (in km</t>
    </r>
    <r>
      <rPr>
        <b/>
        <vertAlign val="superscript"/>
        <sz val="11"/>
        <color theme="1"/>
        <rFont val="Arial"/>
        <family val="2"/>
      </rPr>
      <t>2</t>
    </r>
    <r>
      <rPr>
        <b/>
        <sz val="11"/>
        <color theme="1"/>
        <rFont val="Arial"/>
        <family val="2"/>
      </rPr>
      <t>)?</t>
    </r>
  </si>
  <si>
    <t>How far are the toilets you empty typically located from the disposal point or treatment plant where you discharge the waste (in km)?</t>
  </si>
  <si>
    <t>Private residential toilets</t>
  </si>
  <si>
    <t>How many private residential toilets do you typically service in one year?</t>
  </si>
  <si>
    <t>How many households typically share one residential toilet?</t>
  </si>
  <si>
    <t>What is the average household size that you serve?</t>
  </si>
  <si>
    <t>What volume of waste do you typically empty from a private residential toilet?</t>
  </si>
  <si>
    <t>What is the average size of containment for private residential toilets?</t>
  </si>
  <si>
    <t>What is the average emptying frequency for private residential toilets that you service?</t>
  </si>
  <si>
    <t>Community residential toilets</t>
  </si>
  <si>
    <t>How many community residential toilets do you typically service in one year?</t>
  </si>
  <si>
    <t>How many households typically share each community residential toilet?</t>
  </si>
  <si>
    <t>What volume of waste do you typically empty from a community residential toilet?</t>
  </si>
  <si>
    <t>What is the average size of containment for community residential toilets?</t>
  </si>
  <si>
    <t>What is the average emptying frequency for community residential toilets that you service?</t>
  </si>
  <si>
    <t>Public, commercial and institutional toilets</t>
  </si>
  <si>
    <t>How many public toilets, commercial buildings or institutions do you typically service in one year?</t>
  </si>
  <si>
    <t>Describe the public toilets that you typically service</t>
  </si>
  <si>
    <t>What volume of waste do you typically empty from a public toilet?</t>
  </si>
  <si>
    <t>What is the average size of containment for public toilets?</t>
  </si>
  <si>
    <t>What is the average emptying frequency for public toilets that you service?</t>
  </si>
  <si>
    <t>Direct CAPEX:  One-time costs or costs occurring at a frequency of less than once per year that are required to purchase and maintain emptying and transport equipment</t>
  </si>
  <si>
    <t>1. PHYSICAL ASSETS</t>
  </si>
  <si>
    <t>Item</t>
  </si>
  <si>
    <t>Cost</t>
  </si>
  <si>
    <t>Currency</t>
  </si>
  <si>
    <t>Confidence in cost estimate</t>
  </si>
  <si>
    <t>Lifetime (years)</t>
  </si>
  <si>
    <t>Year purchased</t>
  </si>
  <si>
    <t>Indicate if cost is incurred but not reported</t>
  </si>
  <si>
    <t>Notes</t>
  </si>
  <si>
    <t>Vacuum trucks</t>
  </si>
  <si>
    <t>Motorized emptying pumps (if separate from vacuum truck)</t>
  </si>
  <si>
    <t>Waste storage containers</t>
  </si>
  <si>
    <t>Other transport vehicles</t>
  </si>
  <si>
    <t>Other or combined physical assets</t>
  </si>
  <si>
    <t>2. MAJOR AND EXTRAORDINARY REPAIRS</t>
  </si>
  <si>
    <t>Year cost was incurred</t>
  </si>
  <si>
    <t>Major and extraordinary repairs for vacuum trucks</t>
  </si>
  <si>
    <t>Major and extraordinary repairs for motorized emptying pumps (if separate from vacuum truck)</t>
  </si>
  <si>
    <t>Major and extraordinary repairs for other transport vehicles</t>
  </si>
  <si>
    <t>Major and extraordinary repairs for other or combined physical assets</t>
  </si>
  <si>
    <t>3. TAXES AND FINANCING FOR PHYSICAL ASSETS</t>
  </si>
  <si>
    <t>Financing costs for vacuum trucks</t>
  </si>
  <si>
    <t>Taxes for vacuum trucks</t>
  </si>
  <si>
    <t>Financing costs for motorized emptying pumps</t>
  </si>
  <si>
    <t>Taxes for motorized emptying pumps</t>
  </si>
  <si>
    <t>Financing costs for waste storage containers</t>
  </si>
  <si>
    <t>Taxes for waste storage containers</t>
  </si>
  <si>
    <t>Financing costs for other transport vehicles</t>
  </si>
  <si>
    <t>Taxes for other transport vehicles</t>
  </si>
  <si>
    <t>Financing costs for other physical assets</t>
  </si>
  <si>
    <t>Taxes for other or combined physical assets</t>
  </si>
  <si>
    <t xml:space="preserve">EMPTYING AND TRANSPORT - WHEELS - MACHINE POWERED					</t>
  </si>
  <si>
    <t>Indirect CAPEX: One-time costs or costs occurring at a frequency of less than once per year that indirectly support emptying and transport services</t>
  </si>
  <si>
    <t>Fraction applied to shared costs</t>
  </si>
  <si>
    <t>Land for office (if purchased or long-term upfront lease)</t>
  </si>
  <si>
    <t>Purchase, construction, or long-term lease of an office building</t>
  </si>
  <si>
    <t>Office equipment (including furniture, computers, etc.)</t>
  </si>
  <si>
    <t>General use vehicles</t>
  </si>
  <si>
    <t>Major and extraordinary repairs for land for office building</t>
  </si>
  <si>
    <t>Major and extraordinary repairs for office building</t>
  </si>
  <si>
    <t>Major and extraordinary repairs for office equipment</t>
  </si>
  <si>
    <t>Major and extraordinary repairs for general use vehicles</t>
  </si>
  <si>
    <t>Other or combined major and extraordinary repairs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</si>
  <si>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</si>
  <si>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</si>
  <si>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</si>
  <si>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</si>
  <si>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</si>
  <si>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</si>
  <si>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</si>
  <si>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</si>
  <si>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</si>
  <si>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general use vehicles</t>
  </si>
  <si>
    <t>Taxes for vehicles</t>
  </si>
  <si>
    <t>Taxes for other physical assets</t>
  </si>
  <si>
    <t>4. PROFESSIONAL DEVELOPMENT AND TRAINING</t>
  </si>
  <si>
    <t>One-time or infrequent staff training costs</t>
  </si>
  <si>
    <t>5.  OTHER INDIRECT CAPEX</t>
  </si>
  <si>
    <t>Other indirect CAPEX expenses</t>
  </si>
  <si>
    <t>Direct OPEX: All operational costs that directly support provision of waste emptying and transport</t>
  </si>
  <si>
    <t>1. SALARIES</t>
  </si>
  <si>
    <t>Annual cost</t>
  </si>
  <si>
    <t>Drivers</t>
  </si>
  <si>
    <t>Emptiers, operators and/or assistants</t>
  </si>
  <si>
    <t>Other staff directly responsible for emptying and transport</t>
  </si>
  <si>
    <t>2. VARIABLE STAFF PAYMENTS</t>
  </si>
  <si>
    <t>Wages or commissions paid to staff on a variable or casual basis</t>
  </si>
  <si>
    <t>Other variable staff costs</t>
  </si>
  <si>
    <t>3. FIXED NON-SALARY STAFF EXPENSES</t>
  </si>
  <si>
    <t>Insurance</t>
  </si>
  <si>
    <t>Annual vaccinations</t>
  </si>
  <si>
    <t>Other or combined expenses</t>
  </si>
  <si>
    <t>4. EQUIPMENT, LAND AND BUILDINGS</t>
  </si>
  <si>
    <t>Includes rent, routine replacement, routine maintenance or other annual operational costs for the equipment, land and buildings listed below</t>
  </si>
  <si>
    <t>Parking or storage space for emptying or transport equipment or vehicles</t>
  </si>
  <si>
    <t>Other or combined operational costs for equipment</t>
  </si>
  <si>
    <t>Other operational costs for land</t>
  </si>
  <si>
    <t>Other operational costs for buildings</t>
  </si>
  <si>
    <t xml:space="preserve"> </t>
  </si>
  <si>
    <t>5. CONSUMABLES</t>
  </si>
  <si>
    <t>Annual Cost</t>
  </si>
  <si>
    <t>Personal protective equipment (PPE)</t>
  </si>
  <si>
    <t>Fuel</t>
  </si>
  <si>
    <t>Lubricant</t>
  </si>
  <si>
    <t>Cleaning supplies</t>
  </si>
  <si>
    <t>Water</t>
  </si>
  <si>
    <t>Other or combined consumables</t>
  </si>
  <si>
    <t>6. SERVICES</t>
  </si>
  <si>
    <t>Includes professional services provided by third parties</t>
  </si>
  <si>
    <t>Transportation, disposal or incineration services for managing solid waste (i.e., trash)</t>
  </si>
  <si>
    <t>Maintenance services</t>
  </si>
  <si>
    <t>Insurance that qualifies as a direct expense</t>
  </si>
  <si>
    <t>Other or combined services</t>
  </si>
  <si>
    <t>7. ADMINISTRATIVE CHARGES AND PERMITS</t>
  </si>
  <si>
    <t>All administrative charges and permits considered direct operating expenses</t>
  </si>
  <si>
    <t>Indirect OPEX: All operational costs that indirectly support provision of waste emptying and transport</t>
  </si>
  <si>
    <t>Sales and marketing staff</t>
  </si>
  <si>
    <t>Customer support and call centre staff</t>
  </si>
  <si>
    <t>All other or combined indirect staff</t>
  </si>
  <si>
    <t>2. OTHER EXPENSES FOR INDIRECT STAFF</t>
  </si>
  <si>
    <t>Insurance for indirect staff (combined health, disability, workers' compensation, etc.)</t>
  </si>
  <si>
    <t>Annual vaccinations for indirect staff</t>
  </si>
  <si>
    <t>Other or combined staff expenses</t>
  </si>
  <si>
    <t>3. PROFESSIONAL DEVELOPMENT AND TRAINING</t>
  </si>
  <si>
    <t>All annual professional development and staff training</t>
  </si>
  <si>
    <t>Vehicles</t>
  </si>
  <si>
    <t>Utility expenses (water, electricity, internet, etc. combined)</t>
  </si>
  <si>
    <t>Office supplies (paper, printer ink, pens, markers)</t>
  </si>
  <si>
    <t>Fuel for general use vehicles</t>
  </si>
  <si>
    <t>Other or combined consumable expenses</t>
  </si>
  <si>
    <t>Insurance (not including staff insurance)</t>
  </si>
  <si>
    <t>Legal</t>
  </si>
  <si>
    <t>Financial</t>
  </si>
  <si>
    <t>Marketing</t>
  </si>
  <si>
    <t>Consulting or advisory</t>
  </si>
  <si>
    <t>7. ADMINISTRATIVE FEES, TAXES AND FINANCING</t>
  </si>
  <si>
    <t>All administrative charges and permits considered indirect operating expenses</t>
  </si>
  <si>
    <t>Annual taxes</t>
  </si>
  <si>
    <t>Annual financing charges</t>
  </si>
  <si>
    <t>SUMMARY TAB</t>
  </si>
  <si>
    <t>General Information</t>
  </si>
  <si>
    <t xml:space="preserve">System </t>
  </si>
  <si>
    <t>FSM</t>
  </si>
  <si>
    <t>Name of organization/business/utility/operation</t>
  </si>
  <si>
    <t>Element</t>
  </si>
  <si>
    <t>Emptying and Transport</t>
  </si>
  <si>
    <t>Description of organization/business/utility/operation</t>
  </si>
  <si>
    <t>Component</t>
  </si>
  <si>
    <t>Wheels - Machine Powered</t>
  </si>
  <si>
    <t>Description of specific component</t>
  </si>
  <si>
    <t>Year</t>
  </si>
  <si>
    <t>Country</t>
  </si>
  <si>
    <t>City</t>
  </si>
  <si>
    <t>Service information</t>
  </si>
  <si>
    <t>Service measure</t>
  </si>
  <si>
    <t>Value</t>
  </si>
  <si>
    <t>Number of people served</t>
  </si>
  <si>
    <t>Number of households served</t>
  </si>
  <si>
    <t>Number of people per household</t>
  </si>
  <si>
    <t>*Only the three basic service parameters are incuded in the summary tab. The context tab should also be evaluated by a CACTUS team member to determine appropriate final service numbers to use.</t>
  </si>
  <si>
    <t>Applies only if Category 1 is Consumables</t>
  </si>
  <si>
    <t>Applies only if Category 2 is Services</t>
  </si>
  <si>
    <t>TAB</t>
  </si>
  <si>
    <t>HEADING</t>
  </si>
  <si>
    <t>Item Name</t>
  </si>
  <si>
    <t>Reported cost</t>
  </si>
  <si>
    <t>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</si>
  <si>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</si>
  <si>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</si>
  <si>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</si>
  <si>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</si>
  <si>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</si>
  <si>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</si>
  <si>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</si>
  <si>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</si>
  <si>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</si>
  <si>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</si>
  <si>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</si>
  <si>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CAPEX</t>
  </si>
  <si>
    <t>Direct- fix</t>
  </si>
  <si>
    <t>Equipment</t>
  </si>
  <si>
    <t>Other CAPEX</t>
  </si>
  <si>
    <t>Major and Extraordinary Repairs</t>
  </si>
  <si>
    <t>Taxes and Financing for Physical Assets</t>
  </si>
  <si>
    <t>Financing</t>
  </si>
  <si>
    <t>Taxes</t>
  </si>
  <si>
    <t>Indirect CAPEX</t>
  </si>
  <si>
    <t>Indirect- fix</t>
  </si>
  <si>
    <t>Infrastructure and Buildings</t>
  </si>
  <si>
    <t>Maojr and Extraordinary Repairs</t>
  </si>
  <si>
    <t>Professional Development and Training</t>
  </si>
  <si>
    <t>Staff Development</t>
  </si>
  <si>
    <t>Other</t>
  </si>
  <si>
    <t>Direct OPEX</t>
  </si>
  <si>
    <t>Salaries</t>
  </si>
  <si>
    <t>OPEX</t>
  </si>
  <si>
    <t>Staffing</t>
  </si>
  <si>
    <t>Variable Staff Payments</t>
  </si>
  <si>
    <t>Direct- variable</t>
  </si>
  <si>
    <t>Fixed Non-Salary Staff Expenses</t>
  </si>
  <si>
    <t>Equipment, Land and Buildings</t>
  </si>
  <si>
    <t>Consumables</t>
  </si>
  <si>
    <t>Other Consumables</t>
  </si>
  <si>
    <t>Chemicals</t>
  </si>
  <si>
    <t>Utilities</t>
  </si>
  <si>
    <t>Services</t>
  </si>
  <si>
    <t>Other Services</t>
  </si>
  <si>
    <t>Regular Maintenance</t>
  </si>
  <si>
    <t>Administrative Charges and Permits</t>
  </si>
  <si>
    <t>Administrative Charges</t>
  </si>
  <si>
    <t>Indirect OPEX (all data is annual)</t>
  </si>
  <si>
    <t>Other Expenses for Indirect Staff</t>
  </si>
  <si>
    <t>Consulting/Advisory</t>
  </si>
  <si>
    <t>Administrative Fees, Taxes and Financing</t>
  </si>
  <si>
    <t>COUNTRIES</t>
  </si>
  <si>
    <t>CONFIDENCE</t>
  </si>
  <si>
    <t>SERVICE SOURCE</t>
  </si>
  <si>
    <t xml:space="preserve">CHECK MARKS </t>
  </si>
  <si>
    <t>COST TYPE 1</t>
  </si>
  <si>
    <t>COST TYPE 2</t>
  </si>
  <si>
    <t>CATEGORY 1</t>
  </si>
  <si>
    <t>CATEGORY 2</t>
  </si>
  <si>
    <t>CATEGORY 3</t>
  </si>
  <si>
    <t>CURRENCY</t>
  </si>
  <si>
    <t>Applies only to Consumables from Cat 1</t>
  </si>
  <si>
    <t>Applies only to Services from Category 2</t>
  </si>
  <si>
    <t>How confident are you about the reported cost?</t>
  </si>
  <si>
    <t>(Select best description for how this value was determined)</t>
  </si>
  <si>
    <t>X</t>
  </si>
  <si>
    <t>Afghanistan Afghani (AFN)</t>
  </si>
  <si>
    <t>Afghanistan</t>
  </si>
  <si>
    <t>High (+/- 5%)</t>
  </si>
  <si>
    <t>Primary data collection</t>
  </si>
  <si>
    <t>Albania Lek(e) (ALL)</t>
  </si>
  <si>
    <t>Albania</t>
  </si>
  <si>
    <t>Fair (+/-15%)</t>
  </si>
  <si>
    <t>Secondary data (literature)</t>
  </si>
  <si>
    <t>Algerian Dinar (DZD)</t>
  </si>
  <si>
    <t>Algeria</t>
  </si>
  <si>
    <t>Low (+/-50% or more)</t>
  </si>
  <si>
    <t>Assumption</t>
  </si>
  <si>
    <t>Indirect- variable</t>
  </si>
  <si>
    <t>Angolan Kwanza (AOA)</t>
  </si>
  <si>
    <t>Andorra</t>
  </si>
  <si>
    <t>Argentine Peso (ARS)</t>
  </si>
  <si>
    <t>Angola</t>
  </si>
  <si>
    <t>Armenian Dram (AMD)</t>
  </si>
  <si>
    <t>Antigua and Barbuda</t>
  </si>
  <si>
    <t>Aruban Guilder (AWG)</t>
  </si>
  <si>
    <t>Argentina</t>
  </si>
  <si>
    <t>Australian Dollar (AUD)</t>
  </si>
  <si>
    <t>Armenia</t>
  </si>
  <si>
    <t>Other OPEX</t>
  </si>
  <si>
    <t>Azerbaijan Manat (AZN)</t>
  </si>
  <si>
    <t>Australia</t>
  </si>
  <si>
    <t>Bahamian Dollar (BSD)</t>
  </si>
  <si>
    <t>Austria</t>
  </si>
  <si>
    <t>Bahraini Dinar (BHD)</t>
  </si>
  <si>
    <t>Azerbaijan</t>
  </si>
  <si>
    <t>Bangladesh Taka (BDT)</t>
  </si>
  <si>
    <t>The Bahamas</t>
  </si>
  <si>
    <t>Barbados Dollar (BBD)</t>
  </si>
  <si>
    <t>Bahrain</t>
  </si>
  <si>
    <t>Belarusian Ruble (BYN)</t>
  </si>
  <si>
    <t>Bangladesh</t>
  </si>
  <si>
    <t>Belize Dollar (BZD)</t>
  </si>
  <si>
    <t>Barbados</t>
  </si>
  <si>
    <t>Bermuda Dollar (BMD)</t>
  </si>
  <si>
    <t>Belarus</t>
  </si>
  <si>
    <t>Bhutan Ngultrum (BTN)</t>
  </si>
  <si>
    <t>Belgium</t>
  </si>
  <si>
    <t>Bolivia Boliviano (BOB)</t>
  </si>
  <si>
    <t>Belize</t>
  </si>
  <si>
    <t>Bosnia and Herzegovina Convertible Mark (BAM)</t>
  </si>
  <si>
    <t>Benin</t>
  </si>
  <si>
    <t>Botswana Pula (BWP)</t>
  </si>
  <si>
    <t>Bhutan</t>
  </si>
  <si>
    <t>Brazilian Real (BRL)</t>
  </si>
  <si>
    <t>Bolivia</t>
  </si>
  <si>
    <t>Brunei Dollar (BND)</t>
  </si>
  <si>
    <t>Bosnia and Herzegovina</t>
  </si>
  <si>
    <t>Bulgarian Lev (BGN)</t>
  </si>
  <si>
    <t>Botswana</t>
  </si>
  <si>
    <t>Burundi Franc (BIF)</t>
  </si>
  <si>
    <t>Brazil</t>
  </si>
  <si>
    <t>Cambodian Riel (KHR)</t>
  </si>
  <si>
    <t>Brunei</t>
  </si>
  <si>
    <t>Canadian Dollar (CAD)</t>
  </si>
  <si>
    <t>Bulgaria</t>
  </si>
  <si>
    <t>Cape Verde Escudo (CVE)</t>
  </si>
  <si>
    <t>Burkina Faso</t>
  </si>
  <si>
    <t>Cayman Is. Dollar (KYD)</t>
  </si>
  <si>
    <t>Burundi</t>
  </si>
  <si>
    <t>Central African CFA Franc (XAF)</t>
  </si>
  <si>
    <t>Cambodia</t>
  </si>
  <si>
    <t>CFP Franc (XPF)</t>
  </si>
  <si>
    <t>Cameroon</t>
  </si>
  <si>
    <t>Chilean Peso (CLP)</t>
  </si>
  <si>
    <t>Canada</t>
  </si>
  <si>
    <t>Chinese Renminbi (CNY)</t>
  </si>
  <si>
    <t>Cape Verde</t>
  </si>
  <si>
    <t>Colombian Peso (COP)</t>
  </si>
  <si>
    <t>Central African Republic</t>
  </si>
  <si>
    <t>Comoros Franc (KMF)</t>
  </si>
  <si>
    <t>Chad</t>
  </si>
  <si>
    <t>Congo Franc, Dem. Rep.of (CDF)</t>
  </si>
  <si>
    <t>Chile</t>
  </si>
  <si>
    <t>Costa Rica Colon (CRC)</t>
  </si>
  <si>
    <t>China</t>
  </si>
  <si>
    <t>Croatia Kuna (HRK)</t>
  </si>
  <si>
    <t>Colombia</t>
  </si>
  <si>
    <t>Cuban Convertible Peso (CUC)</t>
  </si>
  <si>
    <t>Comoros</t>
  </si>
  <si>
    <t>Cuban Peso (CUP)</t>
  </si>
  <si>
    <t>Congo, Republic of the</t>
  </si>
  <si>
    <t>Czech Koruna (CZK)</t>
  </si>
  <si>
    <t>Congo, Democratic Republic of the</t>
  </si>
  <si>
    <t>Danish Krone (DKK)</t>
  </si>
  <si>
    <t>Costa Rica</t>
  </si>
  <si>
    <t>Djibouti Francs (DJF)</t>
  </si>
  <si>
    <t>Cote d'Ivoire</t>
  </si>
  <si>
    <t>Dominican Peso (DOP)</t>
  </si>
  <si>
    <t>Croatia</t>
  </si>
  <si>
    <t>Eastern Caribbean Dollar (XCD)</t>
  </si>
  <si>
    <t>Cuba</t>
  </si>
  <si>
    <t>Egyptian Pound (EGP)</t>
  </si>
  <si>
    <t>Cyprus</t>
  </si>
  <si>
    <t>Eritrea Nakfa (ERN)</t>
  </si>
  <si>
    <t>Czech Republic</t>
  </si>
  <si>
    <t>Ethiopian Birr (ETB)</t>
  </si>
  <si>
    <t>Denmark</t>
  </si>
  <si>
    <t>Euro (EUR)</t>
  </si>
  <si>
    <t>Djibouti</t>
  </si>
  <si>
    <t>Falkland Islands Pound (FKP)</t>
  </si>
  <si>
    <t>Dominica</t>
  </si>
  <si>
    <t>Fiji Dollar (FJD)</t>
  </si>
  <si>
    <t>Dominican Republic</t>
  </si>
  <si>
    <t>Gambian Dalasi (GMD)</t>
  </si>
  <si>
    <t>East Timor (Timor-Leste)</t>
  </si>
  <si>
    <t>Georgian Lari (GEL)</t>
  </si>
  <si>
    <t>Ecuador</t>
  </si>
  <si>
    <t>Ghana Cedi (GHS)</t>
  </si>
  <si>
    <t>Egypt</t>
  </si>
  <si>
    <t>Gibraltar Pound (GIP)</t>
  </si>
  <si>
    <t>El Salvador</t>
  </si>
  <si>
    <t>Guatemala Quetzal(es) (GTQ)</t>
  </si>
  <si>
    <t>Equatorial Guinea</t>
  </si>
  <si>
    <t>Guinean Franc (GNF)</t>
  </si>
  <si>
    <t>Eritrea</t>
  </si>
  <si>
    <t>Guyana Dollar (GYD)</t>
  </si>
  <si>
    <t>Estonia</t>
  </si>
  <si>
    <t>Haiti Gourde (HTG)</t>
  </si>
  <si>
    <t>Ethiopia</t>
  </si>
  <si>
    <t>Honduras Lempira (HNL)</t>
  </si>
  <si>
    <t>Fiji</t>
  </si>
  <si>
    <t>HongKong Dollar (HKD)</t>
  </si>
  <si>
    <t>Finland</t>
  </si>
  <si>
    <t>Hungary Forint (HUF)</t>
  </si>
  <si>
    <t>France</t>
  </si>
  <si>
    <t>Iceland Krona (ISK)</t>
  </si>
  <si>
    <t>Gabon</t>
  </si>
  <si>
    <t>Indian Rupee (INR)</t>
  </si>
  <si>
    <t>The Gambia</t>
  </si>
  <si>
    <t>Indonesia Rupiah (IDR)</t>
  </si>
  <si>
    <t>Georgia</t>
  </si>
  <si>
    <t>Iranian Rial (IRR)</t>
  </si>
  <si>
    <t>Germany</t>
  </si>
  <si>
    <t>Iraqi Dinar (IQD)</t>
  </si>
  <si>
    <t>Ghana</t>
  </si>
  <si>
    <t>Israel Shekel (ILS)</t>
  </si>
  <si>
    <t>Greece</t>
  </si>
  <si>
    <t>Jamaican Dollar (JMD)</t>
  </si>
  <si>
    <t>Grenada</t>
  </si>
  <si>
    <t>Japanese Yen (JPY)</t>
  </si>
  <si>
    <t>Guatemala</t>
  </si>
  <si>
    <t>Jordanian Dinar (JOD)</t>
  </si>
  <si>
    <t>Guinea</t>
  </si>
  <si>
    <t>Kazakhstan Tenge (KZT)</t>
  </si>
  <si>
    <t>Guinea-Bissau</t>
  </si>
  <si>
    <t>Kenyan Shilling (KES)</t>
  </si>
  <si>
    <t>Guyana</t>
  </si>
  <si>
    <t>Korean Won, North Korea (KPW)</t>
  </si>
  <si>
    <t>Haiti</t>
  </si>
  <si>
    <t>Korean Won, South Korea (KRW)</t>
  </si>
  <si>
    <t>Honduras</t>
  </si>
  <si>
    <t>Kuwaiti Dinar (KWD)</t>
  </si>
  <si>
    <t>Hungary</t>
  </si>
  <si>
    <t>Kyrgyzstan Som (KGS)</t>
  </si>
  <si>
    <t>Iceland</t>
  </si>
  <si>
    <t>Laos Kip (LAK)</t>
  </si>
  <si>
    <t>India</t>
  </si>
  <si>
    <t>Lebanese Pound (LBP)</t>
  </si>
  <si>
    <t>Indonesia</t>
  </si>
  <si>
    <t>Lesotho Loti (LSL)</t>
  </si>
  <si>
    <t>Iran</t>
  </si>
  <si>
    <t>Liberian Dollar (LRD)</t>
  </si>
  <si>
    <t>Iraq</t>
  </si>
  <si>
    <t>Libyan Dinar (LYD)</t>
  </si>
  <si>
    <t>Ireland</t>
  </si>
  <si>
    <t>Lilangeni, Kingdom of Eswatini (SZL)</t>
  </si>
  <si>
    <t>Israel</t>
  </si>
  <si>
    <t>Macao Pataca (MOP)</t>
  </si>
  <si>
    <t>Italy</t>
  </si>
  <si>
    <t>Macedonian Denar (MKD)</t>
  </si>
  <si>
    <t>Jamaica</t>
  </si>
  <si>
    <t>Malagasy Ariary, Madagascar (MGA)</t>
  </si>
  <si>
    <t>Japan</t>
  </si>
  <si>
    <t>Malawi Kwacha (MWK)</t>
  </si>
  <si>
    <t>Jordan</t>
  </si>
  <si>
    <t>Malaysia Ringgit (MYR)</t>
  </si>
  <si>
    <t>Kazakhstan</t>
  </si>
  <si>
    <t>Maldives Rufiyaa (MVR)</t>
  </si>
  <si>
    <t>Kenya</t>
  </si>
  <si>
    <t>Mauritania Ouguiya (MRU)</t>
  </si>
  <si>
    <t>Kiribati</t>
  </si>
  <si>
    <t>Mauritius Rupee (MUR)</t>
  </si>
  <si>
    <t>Korea, North</t>
  </si>
  <si>
    <t>Mexican Peso (MXN)</t>
  </si>
  <si>
    <t>Korea, South</t>
  </si>
  <si>
    <t>Moldovan Leu (MDL)</t>
  </si>
  <si>
    <t>Kosovo</t>
  </si>
  <si>
    <t>Mongolia Tugrik (MNT)</t>
  </si>
  <si>
    <t>Kuwait</t>
  </si>
  <si>
    <t>Morocco Dirham (MAD)</t>
  </si>
  <si>
    <t>Kyrgyzstan</t>
  </si>
  <si>
    <t>Mozambique Metical (MZN)</t>
  </si>
  <si>
    <t>Laos</t>
  </si>
  <si>
    <t>Myanmar Kyat (MMK)</t>
  </si>
  <si>
    <t>Latvia</t>
  </si>
  <si>
    <t>Namibia Dollar (NAD)</t>
  </si>
  <si>
    <t>Lebanon</t>
  </si>
  <si>
    <t>Nepalese Rupee (NPR)</t>
  </si>
  <si>
    <t>Lesotho</t>
  </si>
  <si>
    <t>Netherlands Antilles Guilder (ANG)</t>
  </si>
  <si>
    <t>Liberia</t>
  </si>
  <si>
    <t>New Zealand Dollar (NZD)</t>
  </si>
  <si>
    <t>Libya</t>
  </si>
  <si>
    <t>Nicaragua Cordoba Oro (NIO)</t>
  </si>
  <si>
    <t>Liechtenstein</t>
  </si>
  <si>
    <t>Nigeria Naira (NGN)</t>
  </si>
  <si>
    <t>Lithuania</t>
  </si>
  <si>
    <t>Norwegian Krone (NOK)</t>
  </si>
  <si>
    <t>Luxembourg</t>
  </si>
  <si>
    <t>Oman Rial (OMR)</t>
  </si>
  <si>
    <t>Macedonia</t>
  </si>
  <si>
    <t>Pakistani Rupee (PKR)</t>
  </si>
  <si>
    <t>Madagascar</t>
  </si>
  <si>
    <t>Panama Balboa (PAB)</t>
  </si>
  <si>
    <t>Malawi</t>
  </si>
  <si>
    <t>Papua New Guinean Kina (PGK)</t>
  </si>
  <si>
    <t>Malaysia</t>
  </si>
  <si>
    <t>Paraguay Guarani (PYG)</t>
  </si>
  <si>
    <t>Maldives</t>
  </si>
  <si>
    <t>Peruvian Sol (PEN)</t>
  </si>
  <si>
    <t>Mali</t>
  </si>
  <si>
    <t>Philippine Peso (PHP)</t>
  </si>
  <si>
    <t>Malta</t>
  </si>
  <si>
    <t>Poland Zloty (PLN)</t>
  </si>
  <si>
    <t>Marshall Islands</t>
  </si>
  <si>
    <t>Qatari Rial (QAR)</t>
  </si>
  <si>
    <t>Mauritania</t>
  </si>
  <si>
    <t>Romanian Leu (RON)</t>
  </si>
  <si>
    <t>Mauritius</t>
  </si>
  <si>
    <t>Russian Rouble (RUB)</t>
  </si>
  <si>
    <t>Mexico</t>
  </si>
  <si>
    <t>Rwanda Franc (RWF)</t>
  </si>
  <si>
    <t>Micronesia, Federated States of</t>
  </si>
  <si>
    <t>Samoa Tala (WST)</t>
  </si>
  <si>
    <t>Moldova</t>
  </si>
  <si>
    <t>Sao Tome Principe Dobra (STN)</t>
  </si>
  <si>
    <t>Monaco</t>
  </si>
  <si>
    <t>Saudi Riyal (SAR)</t>
  </si>
  <si>
    <t>Mongolia</t>
  </si>
  <si>
    <t>Serbian Dinar (RSD)</t>
  </si>
  <si>
    <t>Montenegro</t>
  </si>
  <si>
    <t>Seychelles Rupee (SCR)</t>
  </si>
  <si>
    <t>Morocco</t>
  </si>
  <si>
    <t>Sierra Leone Leone (SLL)</t>
  </si>
  <si>
    <t>Mozambique</t>
  </si>
  <si>
    <t>Singapore Dollar (SGD)</t>
  </si>
  <si>
    <t>Myanmar (Burma)</t>
  </si>
  <si>
    <t>Solomon Is. Dollar (SBD)</t>
  </si>
  <si>
    <t>Namibia</t>
  </si>
  <si>
    <t>Somali Shilling (SOS)</t>
  </si>
  <si>
    <t>Nauru</t>
  </si>
  <si>
    <t>South Africa Rand (ZAR)</t>
  </si>
  <si>
    <t>Nepal</t>
  </si>
  <si>
    <t>South Sudanese Pound (SSP)</t>
  </si>
  <si>
    <t>Netherlands</t>
  </si>
  <si>
    <t>Sri Lanka Rupee (LKR)</t>
  </si>
  <si>
    <t>New Zealand</t>
  </si>
  <si>
    <t>St.Helena Pound (SHP)</t>
  </si>
  <si>
    <t>Nicaragua</t>
  </si>
  <si>
    <t>Sudanese Pound (SDG)</t>
  </si>
  <si>
    <t>Niger</t>
  </si>
  <si>
    <t>Surinamese Dollar (SRD)</t>
  </si>
  <si>
    <t>Nigeria</t>
  </si>
  <si>
    <t>Swedish Krona (SEK)</t>
  </si>
  <si>
    <t>Norway</t>
  </si>
  <si>
    <t>Swiss Franc (CHF)</t>
  </si>
  <si>
    <t>Oman</t>
  </si>
  <si>
    <t>Syrian Pound (SYP)</t>
  </si>
  <si>
    <t>Pakistan</t>
  </si>
  <si>
    <t>Tajikistan Somoni (TJS)</t>
  </si>
  <si>
    <t>Palau</t>
  </si>
  <si>
    <t>Tanzania Shilling (TZS)</t>
  </si>
  <si>
    <t>Panama</t>
  </si>
  <si>
    <t>Thai Baht (THB)</t>
  </si>
  <si>
    <t>Papua New Guinea</t>
  </si>
  <si>
    <t>Tonga Pa'anga (TOP)</t>
  </si>
  <si>
    <t>Paraguay</t>
  </si>
  <si>
    <t>Trinidad and Tobago Dollar (TTD)</t>
  </si>
  <si>
    <t>Peru</t>
  </si>
  <si>
    <t>Tunisian Dinar (TND)</t>
  </si>
  <si>
    <t>Philippines</t>
  </si>
  <si>
    <t>Turkish Lira (TRY)</t>
  </si>
  <si>
    <t>Poland</t>
  </si>
  <si>
    <t>Turkmenistan Manat (TMT)</t>
  </si>
  <si>
    <t>Portugal</t>
  </si>
  <si>
    <t>U.K. Pound (GBP)</t>
  </si>
  <si>
    <t>Qatar</t>
  </si>
  <si>
    <t>Uganda Shilling (UGX)</t>
  </si>
  <si>
    <t>Romania</t>
  </si>
  <si>
    <t>Ukraine Hryvnia (UAH)</t>
  </si>
  <si>
    <t>Russia</t>
  </si>
  <si>
    <t>United Arab Emirates Dirham (AED)</t>
  </si>
  <si>
    <t>Rwanda</t>
  </si>
  <si>
    <t>Uruguay Peso (UYU)</t>
  </si>
  <si>
    <t>Saint Kitts and Nevis</t>
  </si>
  <si>
    <t>US Dollar (USD)</t>
  </si>
  <si>
    <t>Saint Lucia</t>
  </si>
  <si>
    <t>Uzbekistan Sum (UZS)</t>
  </si>
  <si>
    <t>Saint Vincent and the Grenadines</t>
  </si>
  <si>
    <t>Vanuatu Vatu (VUV)</t>
  </si>
  <si>
    <t>Samoa</t>
  </si>
  <si>
    <t>Venezuelan Bolivar Digital (VES)</t>
  </si>
  <si>
    <t>San Marino</t>
  </si>
  <si>
    <t>Vietnamese Dong (VND)</t>
  </si>
  <si>
    <t>Sao Tome and Principe</t>
  </si>
  <si>
    <t>West African CFA Franc (XOF)</t>
  </si>
  <si>
    <t>Saudi Arabia</t>
  </si>
  <si>
    <t>Yemeni Rial (YER)</t>
  </si>
  <si>
    <t>Senegal</t>
  </si>
  <si>
    <t>Zambia Kwacha (ZMW)</t>
  </si>
  <si>
    <t>Serbia</t>
  </si>
  <si>
    <t>Zimbabwe Dollar (ZWL)</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</si>
  <si>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</si>
  <si>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</si>
  <si>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</si>
  <si>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</si>
  <si>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</si>
  <si>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</si>
  <si>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</si>
  <si>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</si>
  <si>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</si>
  <si>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</si>
  <si>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</si>
  <si>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</si>
  <si>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</si>
  <si>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</si>
  <si>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</si>
  <si>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</si>
  <si>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</si>
  <si>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</si>
  <si>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</si>
  <si>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</si>
  <si>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</si>
  <si>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</si>
  <si>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</si>
  <si>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</si>
  <si>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</si>
  <si>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</si>
  <si>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</si>
  <si>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</si>
  <si>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</si>
  <si>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</si>
  <si>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</si>
  <si>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</si>
  <si>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</si>
  <si>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</si>
  <si>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</si>
  <si>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</si>
  <si>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</si>
  <si>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</si>
  <si>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</si>
  <si>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</si>
  <si>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</si>
  <si>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</si>
  <si>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Narok water and sewerage services company</t>
  </si>
  <si>
    <t>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t>
  </si>
  <si>
    <t>The utility empty faecal sludge by two exhauster trucks and transport it to wastewater treatment plant</t>
  </si>
  <si>
    <t>Narok town</t>
  </si>
  <si>
    <t>no other staff</t>
  </si>
  <si>
    <t>Pit latrine and septic tank. Sometimes from plastic tank</t>
  </si>
  <si>
    <t>mainly in Narok town, sometimes go to Ololulunga, Maasai Mara (the whole Narok county)</t>
  </si>
  <si>
    <t>54km2</t>
  </si>
  <si>
    <t>15km to 19km from the city to the treatment plant</t>
  </si>
  <si>
    <t>approximately 20</t>
  </si>
  <si>
    <t>12 commercial building (mostly hotel), 8 School (5000 population)</t>
  </si>
  <si>
    <t>Pit latrine: Ololunga high school = 4 trips * 14000L
Septic tank: Nkoitoi school = 14 trips * 14000L</t>
  </si>
  <si>
    <t>two trips per pit latrine (28000L)</t>
  </si>
  <si>
    <t>Average every three months</t>
  </si>
  <si>
    <t>every two months</t>
  </si>
  <si>
    <t>Approximately 20,000L volume of septic tank</t>
  </si>
  <si>
    <t>14,000L for a trip</t>
  </si>
  <si>
    <t>288 households toilet per year</t>
  </si>
  <si>
    <t>typically 6 households in a plot share a toilet</t>
  </si>
  <si>
    <t>typically 4 people or more per household</t>
  </si>
  <si>
    <t>14,000L is emptied</t>
  </si>
  <si>
    <t>Average 15m3 volume of pit latrine</t>
  </si>
  <si>
    <t>at least every 6 months depending on population uses, but most of toilets are shared by several households.</t>
  </si>
  <si>
    <t>No experience yet because of new trucks</t>
  </si>
  <si>
    <t>No repars for dewatering pump yet</t>
  </si>
  <si>
    <t>1 dewatering pump, 1 portable generator provided by sewer project</t>
  </si>
  <si>
    <t>n/a</t>
  </si>
  <si>
    <t>Builing for head office is givern by county government for free</t>
  </si>
  <si>
    <t>Land for head office is givern by the government for free</t>
  </si>
  <si>
    <t>No insurance for workers</t>
  </si>
  <si>
    <t>No vaccination provided</t>
  </si>
  <si>
    <t>1000KES for Tyre burst (puncher), 14,000L truck experienced a tyre burst, smaller has no minor maintenance yet.</t>
  </si>
  <si>
    <t>No parking fee</t>
  </si>
  <si>
    <t>fuel and oil for dewatering pump (1500KES * 12L * 12month)</t>
  </si>
  <si>
    <t>Overall</t>
  </si>
  <si>
    <t>Gumboots</t>
  </si>
  <si>
    <t>handgloves</t>
  </si>
  <si>
    <t>gas masks</t>
  </si>
  <si>
    <t>frequency</t>
  </si>
  <si>
    <t>years</t>
  </si>
  <si>
    <t>year</t>
  </si>
  <si>
    <t>months</t>
  </si>
  <si>
    <t>month</t>
  </si>
  <si>
    <t>60L per week per truck. 1L=117KES (2021), 150KES(2022)</t>
  </si>
  <si>
    <t>Lubricant maintained by third party service</t>
  </si>
  <si>
    <t>It is done by car wash service</t>
  </si>
  <si>
    <t>Latrine is washed by client, pipes are washed after emptying. Water is provided by owner</t>
  </si>
  <si>
    <t>Tax is included in physical assets price</t>
  </si>
  <si>
    <t>Routine maintenance (15000KES every three months)</t>
  </si>
  <si>
    <t>1 assistant for 7000L's truck, 25170KES/month</t>
  </si>
  <si>
    <t>1 driver for 14000L's truck, 30925KES/month</t>
  </si>
  <si>
    <t>1 assistant for 14000L's truck(15,000KES/month), 1 driver for 7000L's truck(15000KES/month)</t>
  </si>
  <si>
    <t>electricity and water for Sewer office and treatment plant (131300KES/year)</t>
  </si>
  <si>
    <t>Stationary and computer peripherals</t>
  </si>
  <si>
    <t>Office general supplly and services (Gas)</t>
  </si>
  <si>
    <t>Total staff</t>
  </si>
  <si>
    <t>Sewer staff</t>
  </si>
  <si>
    <t>Treatment staff</t>
  </si>
  <si>
    <t>Exhauster staff</t>
  </si>
  <si>
    <t>Indirect staff</t>
  </si>
  <si>
    <t>for last financial year</t>
  </si>
  <si>
    <t>Fuel for exhauster and generater at water plant:</t>
  </si>
  <si>
    <t>for an old exhauster</t>
  </si>
  <si>
    <t>car insurance</t>
  </si>
  <si>
    <t>KES for all vehicles</t>
  </si>
  <si>
    <t>Registration of trucks were done by sewer project. Permit of nema (8000/truck) and public health (10000/truck) and county government (40000/truck)</t>
  </si>
  <si>
    <t>No of staff</t>
  </si>
  <si>
    <t>proportion</t>
  </si>
  <si>
    <t>For all office</t>
  </si>
  <si>
    <t>1 paid public toilet at Hass station within commercial centre</t>
  </si>
  <si>
    <t>14% VAT was already included in the price of exhauster trucks</t>
  </si>
  <si>
    <t>Insurance for general use of vehicle</t>
  </si>
  <si>
    <t>VAT16%</t>
  </si>
  <si>
    <t>Overall (2500KES, 3 years), Gumboots (600KES, 1 year), handgloves (800, 3 months), gas masks (800KES, 1month) = 14233 per staff.</t>
  </si>
  <si>
    <t>For exhauster staff</t>
  </si>
  <si>
    <t>Electricity and water (67771KES/year), Internet (203840/year), general supplies (gas, etc, 1208940kes/year</t>
  </si>
  <si>
    <t>indirect staff</t>
  </si>
  <si>
    <t>HR</t>
  </si>
  <si>
    <t>Accountant</t>
  </si>
  <si>
    <t>Commercial manager</t>
  </si>
  <si>
    <t>3.5% of interest rate for loaning	 for 30 years.  total 54 times every 6 months to pay</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</si>
  <si>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</si>
  <si>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</si>
  <si>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</si>
  <si>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</si>
  <si>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</si>
  <si>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</si>
  <si>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</si>
  <si>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</si>
  <si>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</si>
  <si>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</si>
  <si>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</si>
  <si>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</si>
  <si>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</si>
  <si>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</si>
  <si>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</si>
  <si>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</si>
  <si>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</si>
  <si>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</si>
  <si>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</si>
  <si>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</si>
  <si>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</si>
  <si>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</si>
  <si>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</si>
  <si>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</si>
  <si>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</si>
  <si>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</si>
  <si>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</si>
  <si>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</si>
  <si>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</si>
  <si>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</si>
  <si>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</si>
  <si>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</si>
  <si>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</si>
  <si>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</si>
  <si>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</si>
  <si>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</si>
  <si>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</si>
  <si>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</si>
  <si>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</si>
  <si>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</si>
  <si>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</si>
  <si>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</si>
  <si>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</si>
  <si>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</si>
  <si>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</si>
  <si>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</si>
  <si>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</si>
  <si>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</si>
  <si>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</si>
  <si>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</si>
  <si>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</si>
  <si>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</si>
  <si>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</si>
  <si>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</si>
  <si>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</si>
  <si>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</si>
  <si>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</si>
  <si>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</si>
  <si>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</si>
  <si>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</si>
  <si>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</si>
  <si>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</si>
  <si>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</si>
  <si>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</si>
  <si>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</si>
  <si>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</si>
  <si>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</si>
  <si>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</si>
  <si>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</si>
  <si>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</si>
  <si>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</si>
  <si>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</si>
  <si>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</si>
  <si>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</si>
  <si>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</si>
  <si>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</si>
  <si>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</si>
  <si>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</si>
  <si>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</si>
  <si>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</si>
  <si>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</si>
  <si>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</si>
  <si>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</si>
  <si>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</si>
  <si>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</si>
  <si>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</si>
  <si>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</si>
  <si>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</si>
  <si>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</si>
  <si>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</si>
  <si>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</si>
  <si>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</si>
  <si>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</si>
  <si>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</si>
  <si>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</si>
  <si>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</si>
  <si>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</si>
  <si>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</si>
  <si>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</si>
  <si>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</si>
  <si>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</si>
  <si>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</si>
  <si>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</si>
  <si>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</si>
  <si>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</si>
  <si>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</si>
  <si>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</si>
  <si>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</si>
  <si>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</si>
  <si>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</si>
  <si>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</si>
  <si>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</si>
  <si>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</si>
  <si>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</si>
  <si>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</si>
  <si>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</si>
  <si>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</si>
  <si>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</si>
  <si>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</si>
  <si>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</si>
  <si>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</si>
  <si>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</si>
  <si>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</si>
  <si>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</si>
  <si>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</si>
  <si>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</si>
  <si>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</si>
  <si>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</si>
  <si>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</si>
  <si>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</si>
  <si>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</si>
  <si>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</si>
  <si>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</si>
  <si>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</si>
  <si>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</si>
  <si>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</si>
  <si>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</si>
  <si>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</si>
  <si>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</si>
  <si>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</si>
  <si>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</si>
  <si>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</si>
  <si>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</si>
  <si>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</si>
  <si>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</si>
  <si>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</si>
  <si>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</si>
  <si>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</si>
  <si>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</si>
  <si>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</si>
  <si>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</si>
  <si>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</si>
  <si>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</si>
  <si>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</si>
  <si>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</si>
  <si>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</si>
  <si>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</si>
  <si>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</si>
  <si>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</si>
  <si>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</si>
  <si>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</si>
  <si>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</si>
  <si>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</si>
  <si>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</si>
  <si>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</si>
  <si>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</si>
  <si>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</si>
  <si>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</si>
  <si>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</si>
  <si>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</si>
  <si>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</si>
  <si>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</si>
  <si>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</si>
  <si>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</si>
  <si>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</si>
  <si>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</si>
  <si>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</si>
  <si>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</si>
  <si>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</si>
  <si>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</si>
  <si>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</si>
  <si>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</si>
  <si>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</si>
  <si>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</si>
  <si>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</si>
  <si>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</si>
  <si>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</si>
  <si>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</si>
  <si>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</si>
  <si>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</si>
  <si>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</si>
  <si>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</si>
  <si>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</si>
  <si>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</si>
  <si>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</si>
  <si>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</si>
  <si>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</si>
  <si>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</si>
  <si>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</si>
  <si>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</si>
  <si>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</si>
  <si>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</si>
  <si>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</si>
  <si>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</si>
  <si>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</si>
  <si>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</si>
  <si>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</si>
  <si>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</si>
  <si>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</si>
  <si>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</si>
  <si>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</si>
  <si>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</si>
  <si>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</si>
  <si>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</si>
  <si>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</si>
  <si>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</si>
  <si>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</si>
  <si>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</si>
  <si>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</si>
  <si>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</si>
  <si>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</si>
  <si>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</si>
  <si>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</si>
  <si>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</si>
  <si>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</si>
  <si>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</si>
  <si>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</si>
  <si>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</si>
  <si>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</si>
  <si>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</si>
  <si>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</si>
  <si>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</si>
  <si>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</si>
  <si>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</si>
  <si>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</si>
  <si>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</si>
  <si>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</si>
  <si>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</si>
  <si>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</si>
  <si>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</si>
  <si>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</si>
  <si>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</si>
  <si>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</si>
  <si>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</si>
  <si>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</si>
  <si>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</si>
  <si>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</si>
  <si>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</si>
  <si>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</si>
  <si>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</si>
  <si>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</si>
  <si>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</si>
  <si>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</si>
  <si>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</si>
  <si>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</si>
  <si>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</si>
  <si>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</si>
  <si>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</si>
  <si>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</si>
  <si>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</si>
  <si>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</si>
  <si>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</si>
  <si>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</si>
  <si>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</si>
  <si>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</si>
  <si>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</si>
  <si>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</si>
  <si>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</si>
  <si>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</si>
  <si>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</si>
  <si>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</si>
  <si>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</si>
  <si>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</si>
  <si>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</si>
  <si>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</si>
  <si>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</si>
  <si>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</si>
  <si>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</si>
  <si>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</si>
  <si>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</si>
  <si>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</si>
  <si>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</si>
  <si>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</si>
  <si>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</si>
  <si>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</si>
  <si>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</si>
  <si>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</si>
  <si>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</si>
  <si>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</si>
  <si>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</si>
  <si>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</si>
  <si>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</si>
  <si>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</si>
  <si>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</si>
  <si>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</si>
  <si>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</si>
  <si>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</si>
  <si>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</si>
  <si>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</si>
  <si>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</si>
  <si>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</si>
  <si>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</si>
  <si>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</si>
  <si>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</si>
  <si>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</si>
  <si>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</si>
  <si>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</si>
  <si>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</si>
  <si>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</si>
  <si>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</si>
  <si>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</si>
  <si>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</si>
  <si>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</si>
  <si>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</si>
  <si>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</si>
  <si>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</si>
  <si>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</si>
  <si>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</si>
  <si>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</si>
  <si>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</si>
  <si>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</si>
  <si>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</si>
  <si>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</si>
  <si>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</si>
  <si>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</si>
  <si>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</si>
  <si>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</si>
  <si>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</si>
  <si>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</si>
  <si>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</si>
  <si>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</si>
  <si>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</si>
  <si>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</si>
  <si>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</si>
  <si>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</si>
  <si>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</si>
  <si>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</si>
  <si>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</si>
  <si>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</si>
  <si>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</si>
  <si>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</si>
  <si>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</si>
  <si>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</si>
  <si>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</si>
  <si>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</si>
  <si>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</si>
  <si>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</si>
  <si>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</si>
  <si>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</si>
  <si>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</si>
  <si>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</si>
  <si>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</si>
  <si>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</si>
  <si>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</si>
  <si>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</si>
  <si>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</si>
  <si>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</si>
  <si>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</si>
  <si>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</si>
  <si>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</si>
  <si>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</si>
  <si>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</si>
  <si>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</si>
  <si>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</si>
  <si>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</si>
  <si>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</si>
  <si>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</si>
  <si>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</si>
  <si>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</si>
  <si>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</si>
  <si>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</si>
  <si>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</si>
  <si>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</si>
  <si>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</si>
  <si>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</si>
  <si>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</si>
  <si>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</si>
  <si>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</si>
  <si>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</si>
  <si>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</si>
  <si>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</si>
  <si>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</si>
  <si>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</si>
  <si>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</si>
  <si>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</si>
  <si>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</si>
  <si>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</si>
  <si>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</si>
  <si>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</si>
  <si>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</si>
  <si>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</si>
  <si>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</si>
  <si>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</si>
  <si>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</si>
  <si>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</si>
  <si>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</si>
  <si>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</si>
  <si>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</si>
  <si>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</si>
  <si>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</si>
  <si>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</si>
  <si>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</si>
  <si>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</si>
  <si>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</si>
  <si>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</si>
  <si>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</si>
  <si>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</si>
  <si>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</si>
  <si>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</si>
  <si>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</si>
  <si>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</si>
  <si>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</si>
  <si>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</si>
  <si>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</si>
  <si>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</si>
  <si>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</si>
  <si>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</si>
  <si>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</si>
  <si>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</si>
  <si>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</si>
  <si>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</si>
  <si>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</si>
  <si>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</si>
  <si>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</si>
  <si>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</si>
  <si>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</si>
  <si>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</si>
  <si>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</si>
  <si>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</si>
  <si>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</si>
  <si>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</si>
  <si>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</si>
  <si>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</si>
  <si>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</si>
  <si>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</si>
  <si>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</si>
  <si>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</si>
  <si>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</si>
  <si>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</si>
  <si>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</si>
  <si>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</si>
  <si>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</si>
  <si>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</si>
  <si>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</si>
  <si>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</si>
  <si>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</si>
  <si>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</si>
  <si>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</si>
  <si>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</si>
  <si>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</si>
  <si>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</si>
  <si>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approximately 5000 population for institutions and schools (it is included in household population), and 864 households * 4 people</t>
  </si>
  <si>
    <t>14000L truck and 7000L truck procured by sewer project, 14% VAT was already included in the price of exhauster trucks</t>
  </si>
  <si>
    <t>Office equipment for commercial manager and accountant. Computers were provided by JICA project in 2016. 3500KES * 2 chairs in 2022. Desk was purchased in 2016 (Unknown). Tax is included in physical assets price. 10% is assumed for exhauster services</t>
  </si>
  <si>
    <t>A vehicle procured by sewer project. Toyota Hilux  - 2.8L AUTO DLX DOUBLE CAB GUN 126R-DNTMHN. The car is mainly used by Managing Director. Sometimes used by Commercial Manager. 15% for sewer pipe, 15% for treatment, 10% for exhauster and 60% for water of fraction is used.</t>
  </si>
  <si>
    <t>Replacement of brake. Lifetime is 3 years (2021-2019)</t>
  </si>
  <si>
    <t>2 people (1 exhauster staff and 1 commercial manager) out of approximately 30 people, so assumed 7% of total training costs of 2 million spent. Lifetime of 50 years is used because the training was only provided once by AfDB project.</t>
  </si>
  <si>
    <t>Allowance for overnight or long trip to go outside of Narok town. 4200 per day per person. 2 times last year for 2 staff</t>
  </si>
  <si>
    <t>Current insrance for vehicles was 1145410kes paid by the sewer project. Need to update once a year. This year will pay 975000kes estimated by Narok water.</t>
  </si>
  <si>
    <t>Aprroximately 20,000KES every three month, car wash 500KES (small truck), 700KES (large truck) per week. Lubricant cost is included here.
Track inspection (not experience yet). Once a year. Estimate 20000kes/truck</t>
  </si>
  <si>
    <t>10% of fraction for 1 Commercial Manager (151192KES/month) working as sales&amp;marketing and customer support, 2 accountant staffs (136901KES/month/2 saff), HR
1 % fraction for 1 managing director (210883KES/month) &amp; 1 technical manager(145086KES/month) receive call from customer. Drivers' phone numbers are on trucks, normally customers directly call to truck drivers.</t>
  </si>
  <si>
    <t>172400KES of national social security fund for 89 staff. It is applied for 2 permanent staff</t>
  </si>
  <si>
    <t>Renting from municipality for free</t>
  </si>
  <si>
    <t>Total expenses of KES 934567, 2 stsffs (2%) out of 89 staffs</t>
  </si>
  <si>
    <t>Inflation, consumer prices (annual %)</t>
  </si>
  <si>
    <t>FP.CPI.TOTL.ZG</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</si>
  <si>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</si>
  <si>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</si>
  <si>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</si>
  <si>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</si>
  <si>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</si>
  <si>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</si>
  <si>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</si>
  <si>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</si>
  <si>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</si>
  <si>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</si>
  <si>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</si>
  <si>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</si>
  <si>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</si>
  <si>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</si>
  <si>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</si>
  <si>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</si>
  <si>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</si>
  <si>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</si>
  <si>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</si>
  <si>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</si>
  <si>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</si>
  <si>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</si>
  <si>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</si>
  <si>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</si>
  <si>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</si>
  <si>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</si>
  <si>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</si>
  <si>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</si>
  <si>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</si>
  <si>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</si>
  <si>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</si>
  <si>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</si>
  <si>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</si>
  <si>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</si>
  <si>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</si>
  <si>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</si>
  <si>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</si>
  <si>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</si>
  <si>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</si>
  <si>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</si>
  <si>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</si>
  <si>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</si>
  <si>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</si>
  <si>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</si>
  <si>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</si>
  <si>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</si>
  <si>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</si>
  <si>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</si>
  <si>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</si>
  <si>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</si>
  <si>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</si>
  <si>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</si>
  <si>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</si>
  <si>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</si>
  <si>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</si>
  <si>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</si>
  <si>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</si>
  <si>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</si>
  <si>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Approximately 3 per week per truck, rainy season is normally busy. 3 * 52 weeks * 2 trucks. 1 trip = average 6 household, emptying frequency is every 6 month assumed by officials, but average of frequency can be longer and 1 year is used.</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</si>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</sst>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00_-;\-* #,##0.00_-;_-* &quot;-&quot;??_-;_-@_-"/>
    <numFmt numFmtId="165" formatCode="_(&quot;$&quot;* #,##0.00_);_(&quot;$&quot;* \(#,##0.00\);_(&quot;$&quot;* &quot;-&quot;??_);_(@_)"/>
    <numFmt numFmtId="166" formatCode="_(* #,##0.0_);_(* \(#,##0.0\);_(* &quot;-&quot;?_);_(@_)"/>
  </numFmts>
  <fonts count="53" x14ac:knownFonts="1">
    <font>
      <sz val="11"/>
      <color theme="1"/>
      <name val="Arial"/>
    </font>
    <font>
      <b/>
      <sz val="14"/>
      <color theme="0"/>
      <name val="Arial"/>
      <family val="2"/>
    </font>
    <font>
      <sz val="11"/>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color theme="1"/>
      <name val="Calibri"/>
      <family val="2"/>
    </font>
    <font>
      <b/>
      <sz val="18"/>
      <color theme="1"/>
      <name val="Calibri"/>
      <family val="2"/>
    </font>
    <font>
      <b/>
      <sz val="13"/>
      <color theme="0"/>
      <name val="Calibri"/>
      <family val="2"/>
    </font>
    <font>
      <sz val="11"/>
      <color theme="0"/>
      <name val="Calibri"/>
      <family val="2"/>
    </font>
    <font>
      <b/>
      <sz val="11"/>
      <color theme="1"/>
      <name val="Calibri"/>
      <family val="2"/>
    </font>
    <font>
      <sz val="11"/>
      <name val="Arial"/>
      <family val="2"/>
    </font>
    <font>
      <b/>
      <sz val="18"/>
      <color rgb="FFFF0000"/>
      <name val="Calibri"/>
      <family val="2"/>
    </font>
    <font>
      <i/>
      <sz val="11"/>
      <color rgb="FFFF0000"/>
      <name val="Calibri"/>
      <family val="2"/>
    </font>
    <font>
      <b/>
      <sz val="11"/>
      <color rgb="FF000000"/>
      <name val="Calibri"/>
      <family val="2"/>
    </font>
    <font>
      <sz val="11"/>
      <color rgb="FF000000"/>
      <name val="Calibri"/>
      <family val="2"/>
    </font>
    <font>
      <i/>
      <sz val="11"/>
      <color theme="1"/>
      <name val="Calibri"/>
      <family val="2"/>
    </font>
    <font>
      <sz val="9"/>
      <color theme="1"/>
      <name val="Arial"/>
      <family val="2"/>
    </font>
    <font>
      <b/>
      <sz val="9"/>
      <color theme="1"/>
      <name val="Arial"/>
      <family val="2"/>
    </font>
    <font>
      <b/>
      <sz val="12"/>
      <color rgb="FFFF0000"/>
      <name val="Arial"/>
      <family val="2"/>
    </font>
    <font>
      <sz val="12"/>
      <color rgb="FFFF0000"/>
      <name val="Arial"/>
      <family val="2"/>
    </font>
    <font>
      <sz val="9"/>
      <color rgb="FF000000"/>
      <name val="Arial"/>
      <family val="2"/>
    </font>
    <font>
      <sz val="11"/>
      <color theme="1"/>
      <name val="Arial"/>
      <family val="2"/>
    </font>
    <font>
      <sz val="11"/>
      <color theme="1"/>
      <name val="Calibri"/>
      <family val="2"/>
      <scheme val="minor"/>
    </font>
    <font>
      <sz val="14"/>
      <color theme="1"/>
      <name val="Arial"/>
      <family val="2"/>
    </font>
    <font>
      <b/>
      <u/>
      <sz val="14"/>
      <color theme="1"/>
      <name val="Arial"/>
      <family val="2"/>
    </font>
    <font>
      <b/>
      <sz val="14"/>
      <color theme="1"/>
      <name val="Arial"/>
      <family val="2"/>
    </font>
    <font>
      <b/>
      <sz val="11"/>
      <color rgb="FF000000"/>
      <name val="Arial"/>
      <family val="2"/>
    </font>
    <font>
      <b/>
      <sz val="14"/>
      <color rgb="FFFFFFFF"/>
      <name val="Arial"/>
      <family val="2"/>
    </font>
    <font>
      <sz val="11"/>
      <color rgb="FF000000"/>
      <name val="Arial"/>
      <family val="2"/>
    </font>
    <font>
      <b/>
      <sz val="13"/>
      <color theme="0"/>
      <name val="Calibri"/>
      <family val="2"/>
      <scheme val="minor"/>
    </font>
    <font>
      <sz val="11"/>
      <color theme="0"/>
      <name val="Calibri"/>
      <family val="2"/>
      <scheme val="minor"/>
    </font>
    <font>
      <i/>
      <sz val="11"/>
      <color rgb="FFFF0000"/>
      <name val="Calibri"/>
      <family val="2"/>
      <scheme val="minor"/>
    </font>
    <font>
      <i/>
      <sz val="13"/>
      <color theme="1"/>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i/>
      <sz val="13"/>
      <color theme="1"/>
      <name val="Calibri (Body)"/>
    </font>
    <font>
      <sz val="11"/>
      <color theme="1"/>
      <name val="Arial"/>
      <family val="2"/>
    </font>
    <font>
      <b/>
      <sz val="14"/>
      <color theme="1"/>
      <name val="Calibri"/>
      <family val="2"/>
      <scheme val="minor"/>
    </font>
    <font>
      <b/>
      <sz val="10"/>
      <color theme="1"/>
      <name val="Calibri"/>
      <family val="2"/>
      <scheme val="minor"/>
    </font>
    <font>
      <b/>
      <vertAlign val="superscript"/>
      <sz val="11"/>
      <color theme="1"/>
      <name val="Arial"/>
      <family val="2"/>
    </font>
    <font>
      <i/>
      <u/>
      <sz val="12"/>
      <color theme="0"/>
      <name val="Arial"/>
      <family val="2"/>
    </font>
    <font>
      <sz val="11"/>
      <color theme="1"/>
      <name val="Arial"/>
      <family val="2"/>
    </font>
    <font>
      <sz val="11"/>
      <color theme="1"/>
      <name val="Arial"/>
      <family val="2"/>
    </font>
    <font>
      <b/>
      <sz val="11"/>
      <color rgb="FFFF0000"/>
      <name val="Calibri"/>
      <family val="2"/>
      <scheme val="minor"/>
    </font>
    <font>
      <u/>
      <sz val="11"/>
      <color theme="10"/>
      <name val="Calibri"/>
      <family val="2"/>
      <scheme val="minor"/>
    </font>
    <font>
      <u/>
      <sz val="11"/>
      <color rgb="FFFF0000"/>
      <name val="Calibri"/>
      <family val="2"/>
      <scheme val="minor"/>
    </font>
  </fonts>
  <fills count="30">
    <fill>
      <patternFill patternType="none"/>
    </fill>
    <fill>
      <patternFill patternType="gray125"/>
    </fill>
    <fill>
      <patternFill patternType="solid">
        <fgColor theme="1"/>
        <bgColor theme="1"/>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FFF2CC"/>
        <bgColor rgb="FFFFF2CC"/>
      </patternFill>
    </fill>
    <fill>
      <patternFill patternType="solid">
        <fgColor rgb="FFBFBFBF"/>
        <bgColor rgb="FFBFBFBF"/>
      </patternFill>
    </fill>
    <fill>
      <patternFill patternType="solid">
        <fgColor rgb="FFFFFFFF"/>
        <bgColor rgb="FFFFFFFF"/>
      </patternFill>
    </fill>
    <fill>
      <patternFill patternType="solid">
        <fgColor theme="0"/>
        <bgColor theme="0"/>
      </patternFill>
    </fill>
    <fill>
      <patternFill patternType="solid">
        <fgColor rgb="FF000000"/>
        <bgColor rgb="FF000000"/>
      </patternFill>
    </fill>
    <fill>
      <patternFill patternType="solid">
        <fgColor theme="0" tint="-0.14999847407452621"/>
        <bgColor indexed="64"/>
      </patternFill>
    </fill>
    <fill>
      <patternFill patternType="solid">
        <fgColor theme="7" tint="0.79998168889431442"/>
        <bgColor indexed="64"/>
      </patternFill>
    </fill>
    <fill>
      <patternFill patternType="solid">
        <fgColor rgb="FFD9D9D9"/>
        <bgColor rgb="FF000000"/>
      </patternFill>
    </fill>
    <fill>
      <patternFill patternType="solid">
        <fgColor rgb="FFFFF2CC"/>
        <bgColor rgb="FF000000"/>
      </patternFill>
    </fill>
    <fill>
      <patternFill patternType="solid">
        <fgColor theme="1"/>
        <bgColor indexed="64"/>
      </patternFill>
    </fill>
    <fill>
      <patternFill patternType="solid">
        <fgColor theme="0"/>
        <bgColor indexed="64"/>
      </patternFill>
    </fill>
    <fill>
      <patternFill patternType="solid">
        <fgColor theme="2" tint="-0.89999084444715716"/>
        <bgColor indexed="64"/>
      </patternFill>
    </fill>
    <fill>
      <patternFill patternType="solid">
        <fgColor rgb="FF161616"/>
        <bgColor rgb="FF000000"/>
      </patternFill>
    </fill>
    <fill>
      <patternFill patternType="solid">
        <fgColor theme="7" tint="0.59999389629810485"/>
        <bgColor indexed="64"/>
      </patternFill>
    </fill>
    <fill>
      <patternFill patternType="solid">
        <fgColor rgb="FFFFE699"/>
        <bgColor rgb="FF000000"/>
      </patternFill>
    </fill>
    <fill>
      <patternFill patternType="solid">
        <fgColor theme="8" tint="0.39997558519241921"/>
        <bgColor indexed="64"/>
      </patternFill>
    </fill>
    <fill>
      <patternFill patternType="solid">
        <fgColor theme="2" tint="-9.9978637043366805E-2"/>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98">
    <border>
      <left/>
      <right/>
      <top/>
      <bottom/>
      <diagonal/>
    </border>
    <border>
      <left style="thin">
        <color rgb="FF000000"/>
      </left>
      <right style="thin">
        <color rgb="FFA5A5A5"/>
      </right>
      <top style="thin">
        <color rgb="FF000000"/>
      </top>
      <bottom style="thin">
        <color rgb="FFA5A5A5"/>
      </bottom>
      <diagonal/>
    </border>
    <border>
      <left style="thin">
        <color rgb="FFA5A5A5"/>
      </left>
      <right style="thin">
        <color rgb="FFA5A5A5"/>
      </right>
      <top style="thin">
        <color rgb="FF000000"/>
      </top>
      <bottom style="thin">
        <color rgb="FFA5A5A5"/>
      </bottom>
      <diagonal/>
    </border>
    <border>
      <left style="thin">
        <color rgb="FF000000"/>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000000"/>
      </left>
      <right style="thin">
        <color rgb="FFA5A5A5"/>
      </right>
      <top style="thin">
        <color rgb="FFA5A5A5"/>
      </top>
      <bottom style="thin">
        <color rgb="FF000000"/>
      </bottom>
      <diagonal/>
    </border>
    <border>
      <left style="thin">
        <color rgb="FFA5A5A5"/>
      </left>
      <right style="thin">
        <color rgb="FFA5A5A5"/>
      </right>
      <top style="thin">
        <color rgb="FFA5A5A5"/>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BFBFBF"/>
      </left>
      <right/>
      <top style="thin">
        <color rgb="FF000000"/>
      </top>
      <bottom style="thin">
        <color rgb="FFBFBFBF"/>
      </bottom>
      <diagonal/>
    </border>
    <border>
      <left/>
      <right/>
      <top style="thin">
        <color rgb="FF000000"/>
      </top>
      <bottom style="thin">
        <color rgb="FFBFBFBF"/>
      </bottom>
      <diagonal/>
    </border>
    <border>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000000"/>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top style="thin">
        <color rgb="FFBFBFBF"/>
      </top>
      <bottom style="thin">
        <color rgb="FF000000"/>
      </bottom>
      <diagonal/>
    </border>
    <border>
      <left/>
      <right/>
      <top style="thin">
        <color rgb="FFBFBFBF"/>
      </top>
      <bottom style="thin">
        <color rgb="FF000000"/>
      </bottom>
      <diagonal/>
    </border>
    <border>
      <left/>
      <right style="thin">
        <color rgb="FF000000"/>
      </right>
      <top style="thin">
        <color rgb="FFBFBFBF"/>
      </top>
      <bottom style="thin">
        <color rgb="FF000000"/>
      </bottom>
      <diagonal/>
    </border>
    <border>
      <left/>
      <right/>
      <top/>
      <bottom/>
      <diagonal/>
    </border>
    <border>
      <left style="thin">
        <color rgb="FF000000"/>
      </left>
      <right style="thin">
        <color rgb="FFBFBFBF"/>
      </right>
      <top/>
      <bottom style="thin">
        <color rgb="FF000000"/>
      </bottom>
      <diagonal/>
    </border>
    <border>
      <left style="thin">
        <color rgb="FFBFBFBF"/>
      </left>
      <right style="thin">
        <color rgb="FFBFBFBF"/>
      </right>
      <top/>
      <bottom style="thin">
        <color rgb="FF000000"/>
      </bottom>
      <diagonal/>
    </border>
    <border>
      <left style="thin">
        <color rgb="FFBFBFBF"/>
      </left>
      <right/>
      <top/>
      <bottom style="thin">
        <color rgb="FF000000"/>
      </bottom>
      <diagonal/>
    </border>
    <border>
      <left/>
      <right/>
      <top/>
      <bottom style="thin">
        <color rgb="FF000000"/>
      </bottom>
      <diagonal/>
    </border>
    <border>
      <left style="thin">
        <color rgb="FF000000"/>
      </left>
      <right/>
      <top/>
      <bottom/>
      <diagonal/>
    </border>
    <border>
      <left style="thin">
        <color rgb="FFBFBFBF"/>
      </left>
      <right style="thin">
        <color rgb="FFBFBFBF"/>
      </right>
      <top style="thin">
        <color theme="1"/>
      </top>
      <bottom/>
      <diagonal/>
    </border>
    <border>
      <left/>
      <right style="thin">
        <color rgb="FF000000"/>
      </right>
      <top style="thin">
        <color rgb="FF000000"/>
      </top>
      <bottom/>
      <diagonal/>
    </border>
    <border>
      <left style="thin">
        <color rgb="FFA5A5A5"/>
      </left>
      <right/>
      <top style="thin">
        <color rgb="FF000000"/>
      </top>
      <bottom style="thin">
        <color rgb="FFA5A5A5"/>
      </bottom>
      <diagonal/>
    </border>
    <border>
      <left/>
      <right style="thin">
        <color rgb="FF000000"/>
      </right>
      <top style="thin">
        <color rgb="FF000000"/>
      </top>
      <bottom style="thin">
        <color rgb="FFA5A5A5"/>
      </bottom>
      <diagonal/>
    </border>
    <border>
      <left style="thin">
        <color rgb="FFA5A5A5"/>
      </left>
      <right/>
      <top style="thin">
        <color rgb="FFA5A5A5"/>
      </top>
      <bottom style="thin">
        <color rgb="FF000000"/>
      </bottom>
      <diagonal/>
    </border>
    <border>
      <left/>
      <right style="thin">
        <color rgb="FF000000"/>
      </right>
      <top style="thin">
        <color rgb="FFA5A5A5"/>
      </top>
      <bottom style="thin">
        <color rgb="FF000000"/>
      </bottom>
      <diagonal/>
    </border>
    <border>
      <left style="thin">
        <color rgb="FF000000"/>
      </left>
      <right style="thin">
        <color rgb="FFA5A5A5"/>
      </right>
      <top style="thin">
        <color rgb="FF000000"/>
      </top>
      <bottom style="thin">
        <color rgb="FF000000"/>
      </bottom>
      <diagonal/>
    </border>
    <border>
      <left style="thin">
        <color rgb="FFA5A5A5"/>
      </left>
      <right style="thin">
        <color rgb="FFA5A5A5"/>
      </right>
      <top style="thin">
        <color rgb="FF000000"/>
      </top>
      <bottom style="thin">
        <color rgb="FF000000"/>
      </bottom>
      <diagonal/>
    </border>
    <border>
      <left style="thin">
        <color rgb="FFA5A5A5"/>
      </left>
      <right/>
      <top style="thin">
        <color rgb="FF000000"/>
      </top>
      <bottom style="thin">
        <color rgb="FF000000"/>
      </bottom>
      <diagonal/>
    </border>
    <border>
      <left style="thin">
        <color rgb="FF000000"/>
      </left>
      <right style="thin">
        <color rgb="FFA5A5A5"/>
      </right>
      <top/>
      <bottom/>
      <diagonal/>
    </border>
    <border>
      <left style="thin">
        <color rgb="FFA5A5A5"/>
      </left>
      <right style="thin">
        <color rgb="FFA5A5A5"/>
      </right>
      <top/>
      <bottom/>
      <diagonal/>
    </border>
    <border>
      <left style="thin">
        <color rgb="FFA5A5A5"/>
      </left>
      <right/>
      <top style="thin">
        <color rgb="FFA5A5A5"/>
      </top>
      <bottom style="thin">
        <color rgb="FFA5A5A5"/>
      </bottom>
      <diagonal/>
    </border>
    <border>
      <left/>
      <right style="thin">
        <color rgb="FF000000"/>
      </right>
      <top style="thin">
        <color rgb="FFA5A5A5"/>
      </top>
      <bottom style="thin">
        <color rgb="FFA5A5A5"/>
      </bottom>
      <diagonal/>
    </border>
    <border>
      <left style="thin">
        <color rgb="FFA5A5A5"/>
      </left>
      <right style="thin">
        <color rgb="FFA5A5A5"/>
      </right>
      <top/>
      <bottom style="thin">
        <color rgb="FFA5A5A5"/>
      </bottom>
      <diagonal/>
    </border>
    <border>
      <left style="thin">
        <color rgb="FF000000"/>
      </left>
      <right style="thin">
        <color rgb="FFAEABAB"/>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rgb="FF000000"/>
      </left>
      <right style="thin">
        <color rgb="FFA5A5A5"/>
      </right>
      <top style="thin">
        <color rgb="FF000000"/>
      </top>
      <bottom/>
      <diagonal/>
    </border>
    <border>
      <left style="thin">
        <color rgb="FFA5A5A5"/>
      </left>
      <right style="thin">
        <color rgb="FFA5A5A5"/>
      </right>
      <top style="thin">
        <color rgb="FF000000"/>
      </top>
      <bottom/>
      <diagonal/>
    </border>
    <border>
      <left style="thin">
        <color rgb="FFA5A5A5"/>
      </left>
      <right/>
      <top style="thin">
        <color rgb="FF000000"/>
      </top>
      <bottom/>
      <diagonal/>
    </border>
    <border>
      <left style="thin">
        <color rgb="FFA5A5A5"/>
      </left>
      <right/>
      <top style="thin">
        <color indexed="64"/>
      </top>
      <bottom style="thin">
        <color rgb="FFA5A5A5"/>
      </bottom>
      <diagonal/>
    </border>
    <border>
      <left/>
      <right style="thin">
        <color indexed="64"/>
      </right>
      <top style="thin">
        <color indexed="64"/>
      </top>
      <bottom style="thin">
        <color rgb="FFA5A5A5"/>
      </bottom>
      <diagonal/>
    </border>
    <border>
      <left style="thin">
        <color rgb="FFA5A5A5"/>
      </left>
      <right/>
      <top style="thin">
        <color rgb="FFA5A5A5"/>
      </top>
      <bottom style="thin">
        <color indexed="64"/>
      </bottom>
      <diagonal/>
    </border>
    <border>
      <left/>
      <right style="thin">
        <color indexed="64"/>
      </right>
      <top style="thin">
        <color rgb="FFA5A5A5"/>
      </top>
      <bottom style="thin">
        <color indexed="64"/>
      </bottom>
      <diagonal/>
    </border>
    <border>
      <left style="thin">
        <color rgb="FFA5A5A5"/>
      </left>
      <right style="thin">
        <color rgb="FFA5A5A5"/>
      </right>
      <top style="thin">
        <color indexed="64"/>
      </top>
      <bottom style="thin">
        <color rgb="FFA5A5A5"/>
      </bottom>
      <diagonal/>
    </border>
    <border>
      <left style="thin">
        <color rgb="FFA5A5A5"/>
      </left>
      <right style="thin">
        <color rgb="FFA5A5A5"/>
      </right>
      <top style="thin">
        <color rgb="FFA5A5A5"/>
      </top>
      <bottom style="thin">
        <color indexed="64"/>
      </bottom>
      <diagonal/>
    </border>
    <border>
      <left style="thin">
        <color rgb="FFA5A5A5"/>
      </left>
      <right style="thin">
        <color rgb="FFA5A5A5"/>
      </right>
      <top/>
      <bottom style="thin">
        <color indexed="64"/>
      </bottom>
      <diagonal/>
    </border>
    <border>
      <left style="thin">
        <color indexed="64"/>
      </left>
      <right style="thin">
        <color rgb="FFA5A5A5"/>
      </right>
      <top style="thin">
        <color indexed="64"/>
      </top>
      <bottom style="thin">
        <color rgb="FFA5A5A5"/>
      </bottom>
      <diagonal/>
    </border>
    <border>
      <left style="thin">
        <color indexed="64"/>
      </left>
      <right style="thin">
        <color rgb="FFA5A5A5"/>
      </right>
      <top style="thin">
        <color rgb="FFA5A5A5"/>
      </top>
      <bottom style="thin">
        <color rgb="FFA5A5A5"/>
      </bottom>
      <diagonal/>
    </border>
    <border>
      <left/>
      <right style="thin">
        <color indexed="64"/>
      </right>
      <top style="thin">
        <color rgb="FFA5A5A5"/>
      </top>
      <bottom style="thin">
        <color rgb="FFA5A5A5"/>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diagonal/>
    </border>
    <border>
      <left/>
      <right/>
      <top style="thin">
        <color indexed="64"/>
      </top>
      <bottom/>
      <diagonal/>
    </border>
    <border>
      <left style="thin">
        <color auto="1"/>
      </left>
      <right style="thin">
        <color theme="2" tint="-0.2499465926084170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AEAAAA"/>
      </right>
      <top/>
      <bottom style="thin">
        <color indexed="64"/>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indexed="64"/>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right style="thin">
        <color rgb="FFAEAAAA"/>
      </right>
      <top style="thin">
        <color rgb="FF000000"/>
      </top>
      <bottom style="thin">
        <color auto="1"/>
      </bottom>
      <diagonal/>
    </border>
    <border>
      <left style="thin">
        <color theme="2" tint="-0.24994659260841701"/>
      </left>
      <right/>
      <top style="thin">
        <color theme="1"/>
      </top>
      <bottom style="thin">
        <color auto="1"/>
      </bottom>
      <diagonal/>
    </border>
    <border>
      <left style="thin">
        <color theme="2" tint="-0.24994659260841701"/>
      </left>
      <right style="thin">
        <color auto="1"/>
      </right>
      <top style="thin">
        <color auto="1"/>
      </top>
      <bottom style="thin">
        <color auto="1"/>
      </bottom>
      <diagonal/>
    </border>
    <border>
      <left style="thin">
        <color indexed="64"/>
      </left>
      <right style="thin">
        <color rgb="FFAEABAB"/>
      </right>
      <top style="thin">
        <color rgb="FFAEABAB"/>
      </top>
      <bottom style="thin">
        <color indexed="64"/>
      </bottom>
      <diagonal/>
    </border>
    <border>
      <left style="thin">
        <color theme="2" tint="-0.24994659260841701"/>
      </left>
      <right style="thin">
        <color theme="2" tint="-0.24994659260841701"/>
      </right>
      <top style="thin">
        <color theme="2" tint="-0.24994659260841701"/>
      </top>
      <bottom style="thin">
        <color auto="1"/>
      </bottom>
      <diagonal/>
    </border>
    <border>
      <left/>
      <right style="thin">
        <color indexed="64"/>
      </right>
      <top style="thin">
        <color theme="2" tint="-0.24994659260841701"/>
      </top>
      <bottom style="thin">
        <color indexed="64"/>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rgb="FFA5A5A5"/>
      </left>
      <right style="thin">
        <color rgb="FFA5A5A5"/>
      </right>
      <top style="thin">
        <color auto="1"/>
      </top>
      <bottom style="thin">
        <color auto="1"/>
      </bottom>
      <diagonal/>
    </border>
    <border>
      <left style="thin">
        <color theme="0" tint="-0.24994659260841701"/>
      </left>
      <right style="thin">
        <color indexed="64"/>
      </right>
      <top style="thin">
        <color auto="1"/>
      </top>
      <bottom style="thin">
        <color auto="1"/>
      </bottom>
      <diagonal/>
    </border>
    <border>
      <left style="thin">
        <color rgb="FF000000"/>
      </left>
      <right style="thin">
        <color rgb="FFA5A5A5"/>
      </right>
      <top style="thin">
        <color rgb="FF000000"/>
      </top>
      <bottom style="thin">
        <color indexed="64"/>
      </bottom>
      <diagonal/>
    </border>
    <border>
      <left style="thin">
        <color rgb="FFA5A5A5"/>
      </left>
      <right style="thin">
        <color rgb="FFA5A5A5"/>
      </right>
      <top style="thin">
        <color rgb="FF000000"/>
      </top>
      <bottom style="thin">
        <color indexed="64"/>
      </bottom>
      <diagonal/>
    </border>
    <border>
      <left style="thin">
        <color rgb="FFA5A5A5"/>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rgb="FFAEABAB"/>
      </right>
      <top style="thin">
        <color rgb="FFAEABAB"/>
      </top>
      <bottom/>
      <diagonal/>
    </border>
    <border>
      <left style="thin">
        <color theme="2" tint="-0.24994659260841701"/>
      </left>
      <right style="thin">
        <color theme="2" tint="-0.24994659260841701"/>
      </right>
      <top style="thin">
        <color auto="1"/>
      </top>
      <bottom style="thin">
        <color theme="2" tint="-0.24994659260841701"/>
      </bottom>
      <diagonal/>
    </border>
    <border>
      <left/>
      <right style="thin">
        <color auto="1"/>
      </right>
      <top style="thin">
        <color auto="1"/>
      </top>
      <bottom style="thin">
        <color theme="2" tint="-0.24994659260841701"/>
      </bottom>
      <diagonal/>
    </border>
    <border>
      <left style="thin">
        <color theme="2" tint="-0.24994659260841701"/>
      </left>
      <right style="thin">
        <color theme="2" tint="-0.24994659260841701"/>
      </right>
      <top style="thin">
        <color theme="2" tint="-0.24994659260841701"/>
      </top>
      <bottom/>
      <diagonal/>
    </border>
    <border>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right style="thin">
        <color rgb="FFAEAAAA"/>
      </right>
      <top style="thin">
        <color theme="1"/>
      </top>
      <bottom style="thin">
        <color theme="1"/>
      </bottom>
      <diagonal/>
    </border>
    <border>
      <left style="thin">
        <color theme="2" tint="-0.24994659260841701"/>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theme="0" tint="-0.24994659260841701"/>
      </right>
      <top style="thin">
        <color theme="1"/>
      </top>
      <bottom style="thin">
        <color theme="0" tint="-0.24994659260841701"/>
      </bottom>
      <diagonal/>
    </border>
    <border>
      <left style="thin">
        <color theme="0" tint="-0.24994659260841701"/>
      </left>
      <right style="thin">
        <color theme="0" tint="-0.24994659260841701"/>
      </right>
      <top style="thin">
        <color theme="1"/>
      </top>
      <bottom style="thin">
        <color theme="0" tint="-0.24994659260841701"/>
      </bottom>
      <diagonal/>
    </border>
    <border>
      <left style="thin">
        <color theme="0" tint="-0.24994659260841701"/>
      </left>
      <right style="thin">
        <color indexed="64"/>
      </right>
      <top style="thin">
        <color theme="1"/>
      </top>
      <bottom style="thin">
        <color theme="0" tint="-0.24994659260841701"/>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indexed="64"/>
      </right>
      <top style="thin">
        <color indexed="64"/>
      </top>
      <bottom/>
      <diagonal/>
    </border>
    <border>
      <left style="thin">
        <color theme="2" tint="-0.24994659260841701"/>
      </left>
      <right style="thin">
        <color auto="1"/>
      </right>
      <top style="thin">
        <color theme="2" tint="-0.24994659260841701"/>
      </top>
      <bottom/>
      <diagonal/>
    </border>
    <border>
      <left style="thin">
        <color theme="2" tint="-0.24994659260841701"/>
      </left>
      <right style="thin">
        <color auto="1"/>
      </right>
      <top style="thin">
        <color theme="2" tint="-0.24994659260841701"/>
      </top>
      <bottom style="thin">
        <color auto="1"/>
      </bottom>
      <diagonal/>
    </border>
    <border>
      <left style="thin">
        <color theme="2" tint="-0.24994659260841701"/>
      </left>
      <right/>
      <top style="thin">
        <color auto="1"/>
      </top>
      <bottom style="thin">
        <color auto="1"/>
      </bottom>
      <diagonal/>
    </border>
    <border>
      <left style="thin">
        <color auto="1"/>
      </left>
      <right style="thin">
        <color theme="2" tint="-0.24994659260841701"/>
      </right>
      <top style="thin">
        <color auto="1"/>
      </top>
      <bottom/>
      <diagonal/>
    </border>
    <border>
      <left style="thin">
        <color auto="1"/>
      </left>
      <right style="thin">
        <color theme="2" tint="-0.24994659260841701"/>
      </right>
      <top style="thin">
        <color theme="2" tint="-0.24994659260841701"/>
      </top>
      <bottom/>
      <diagonal/>
    </border>
    <border>
      <left style="thin">
        <color indexed="64"/>
      </left>
      <right style="thin">
        <color rgb="FFAEAAAA"/>
      </right>
      <top style="thin">
        <color indexed="64"/>
      </top>
      <bottom style="thin">
        <color indexed="64"/>
      </bottom>
      <diagonal/>
    </border>
    <border>
      <left/>
      <right style="thin">
        <color rgb="FFAEAAAA"/>
      </right>
      <top style="thin">
        <color indexed="64"/>
      </top>
      <bottom style="thin">
        <color indexed="64"/>
      </bottom>
      <diagonal/>
    </border>
    <border>
      <left style="thin">
        <color rgb="FFAEAAAA"/>
      </left>
      <right style="thin">
        <color rgb="FFAEAAAA"/>
      </right>
      <top style="thin">
        <color indexed="64"/>
      </top>
      <bottom style="thin">
        <color indexed="64"/>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style="thin">
        <color indexed="64"/>
      </bottom>
      <diagonal/>
    </border>
    <border>
      <left style="thin">
        <color indexed="64"/>
      </left>
      <right style="thin">
        <color rgb="FFAEAAAA"/>
      </right>
      <top/>
      <bottom style="thin">
        <color indexed="64"/>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right/>
      <top/>
      <bottom style="thin">
        <color auto="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auto="1"/>
      </left>
      <right/>
      <top style="thin">
        <color auto="1"/>
      </top>
      <bottom style="thin">
        <color rgb="FF000000"/>
      </bottom>
      <diagonal/>
    </border>
    <border>
      <left/>
      <right/>
      <top style="thin">
        <color auto="1"/>
      </top>
      <bottom style="thin">
        <color rgb="FF000000"/>
      </bottom>
      <diagonal/>
    </border>
    <border>
      <left/>
      <right style="thin">
        <color auto="1"/>
      </right>
      <top style="thin">
        <color auto="1"/>
      </top>
      <bottom style="thin">
        <color rgb="FF000000"/>
      </bottom>
      <diagonal/>
    </border>
    <border>
      <left style="thin">
        <color theme="2" tint="-0.24994659260841701"/>
      </left>
      <right style="thin">
        <color theme="1"/>
      </right>
      <top style="thin">
        <color theme="1"/>
      </top>
      <bottom style="thin">
        <color theme="1"/>
      </bottom>
      <diagonal/>
    </border>
    <border>
      <left/>
      <right style="thin">
        <color auto="1"/>
      </right>
      <top/>
      <bottom/>
      <diagonal/>
    </border>
    <border>
      <left style="thin">
        <color auto="1"/>
      </left>
      <right style="thin">
        <color theme="2" tint="-0.24994659260841701"/>
      </right>
      <top style="thin">
        <color theme="1"/>
      </top>
      <bottom/>
      <diagonal/>
    </border>
    <border>
      <left style="thin">
        <color theme="2" tint="-0.24994659260841701"/>
      </left>
      <right style="thin">
        <color auto="1"/>
      </right>
      <top style="thin">
        <color theme="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medium">
        <color indexed="64"/>
      </bottom>
      <diagonal/>
    </border>
    <border>
      <left style="thin">
        <color auto="1"/>
      </left>
      <right style="medium">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diagonal/>
    </border>
    <border>
      <left/>
      <right/>
      <top style="medium">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rgb="FFBFBFBF"/>
      </left>
      <right style="thin">
        <color rgb="FFBFBFBF"/>
      </right>
      <top/>
      <bottom/>
      <diagonal/>
    </border>
    <border>
      <left style="thin">
        <color rgb="FF000000"/>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000000"/>
      </left>
      <right style="thin">
        <color rgb="FFBFBFBF"/>
      </right>
      <top/>
      <bottom style="thin">
        <color rgb="FFBFBFBF"/>
      </bottom>
      <diagonal/>
    </border>
    <border>
      <left style="thin">
        <color rgb="FFBFBFBF"/>
      </left>
      <right style="thin">
        <color rgb="FFBFBFBF"/>
      </right>
      <top/>
      <bottom style="thin">
        <color rgb="FFBFBFBF"/>
      </bottom>
      <diagonal/>
    </border>
    <border>
      <left/>
      <right/>
      <top style="thin">
        <color auto="1"/>
      </top>
      <bottom style="thin">
        <color theme="0" tint="-0.24994659260841701"/>
      </bottom>
      <diagonal/>
    </border>
    <border>
      <left/>
      <right style="thin">
        <color auto="1"/>
      </right>
      <top style="thin">
        <color auto="1"/>
      </top>
      <bottom style="thin">
        <color theme="0" tint="-0.24994659260841701"/>
      </bottom>
      <diagonal/>
    </border>
    <border>
      <left style="thin">
        <color theme="0" tint="-0.34998626667073579"/>
      </left>
      <right/>
      <top style="thin">
        <color auto="1"/>
      </top>
      <bottom style="thin">
        <color auto="1"/>
      </bottom>
      <diagonal/>
    </border>
    <border>
      <left style="thin">
        <color theme="0" tint="-0.34998626667073579"/>
      </left>
      <right/>
      <top style="thin">
        <color auto="1"/>
      </top>
      <bottom style="thin">
        <color theme="0" tint="-0.24994659260841701"/>
      </bottom>
      <diagonal/>
    </border>
    <border>
      <left style="thin">
        <color rgb="FFBFBFBF"/>
      </left>
      <right/>
      <top style="thin">
        <color rgb="FFBFBFBF"/>
      </top>
      <bottom style="thin">
        <color theme="1"/>
      </bottom>
      <diagonal/>
    </border>
    <border>
      <left/>
      <right/>
      <top style="thin">
        <color rgb="FFBFBFBF"/>
      </top>
      <bottom style="thin">
        <color theme="1"/>
      </bottom>
      <diagonal/>
    </border>
    <border>
      <left/>
      <right style="thin">
        <color theme="1"/>
      </right>
      <top style="thin">
        <color rgb="FFBFBFBF"/>
      </top>
      <bottom style="thin">
        <color theme="1"/>
      </bottom>
      <diagonal/>
    </border>
    <border>
      <left style="thin">
        <color theme="0" tint="-0.34998626667073579"/>
      </left>
      <right/>
      <top style="thin">
        <color theme="0" tint="-0.24994659260841701"/>
      </top>
      <bottom/>
      <diagonal/>
    </border>
    <border>
      <left/>
      <right/>
      <top style="thin">
        <color theme="0" tint="-0.24994659260841701"/>
      </top>
      <bottom/>
      <diagonal/>
    </border>
    <border>
      <left/>
      <right style="thin">
        <color auto="1"/>
      </right>
      <top style="thin">
        <color theme="0" tint="-0.24994659260841701"/>
      </top>
      <bottom/>
      <diagonal/>
    </border>
    <border>
      <left style="thin">
        <color rgb="FFBFBFBF"/>
      </left>
      <right/>
      <top/>
      <bottom style="thin">
        <color rgb="FFBFBFBF"/>
      </bottom>
      <diagonal/>
    </border>
    <border>
      <left/>
      <right/>
      <top/>
      <bottom style="thin">
        <color rgb="FFBFBFBF"/>
      </bottom>
      <diagonal/>
    </border>
    <border>
      <left/>
      <right style="thin">
        <color theme="1"/>
      </right>
      <top/>
      <bottom style="thin">
        <color rgb="FFBFBFBF"/>
      </bottom>
      <diagonal/>
    </border>
  </borders>
  <cellStyleXfs count="9">
    <xf numFmtId="0" fontId="0" fillId="0" borderId="0"/>
    <xf numFmtId="0" fontId="25" fillId="0" borderId="27"/>
    <xf numFmtId="165" fontId="43" fillId="0" borderId="0" applyFont="0" applyFill="0" applyBorder="0" applyAlignment="0" applyProtection="0"/>
    <xf numFmtId="9" fontId="48" fillId="0" borderId="0" applyFont="0" applyFill="0" applyBorder="0" applyAlignment="0" applyProtection="0"/>
    <xf numFmtId="41" fontId="49" fillId="0" borderId="0" applyFont="0" applyFill="0" applyBorder="0" applyAlignment="0" applyProtection="0"/>
    <xf numFmtId="0" fontId="25" fillId="0" borderId="27"/>
    <xf numFmtId="164" fontId="25" fillId="0" borderId="27" applyFont="0" applyFill="0" applyBorder="0" applyAlignment="0" applyProtection="0"/>
    <xf numFmtId="0" fontId="51" fillId="0" borderId="27" applyNumberFormat="0" applyFill="0" applyBorder="0" applyAlignment="0" applyProtection="0"/>
    <xf numFmtId="0" fontId="24" fillId="0" borderId="27"/>
  </cellStyleXfs>
  <cellXfs count="613">
    <xf numFmtId="0" fontId="0" fillId="0" borderId="0" xfId="0"/>
    <xf numFmtId="0" fontId="0" fillId="0" borderId="0" xfId="0" applyAlignment="1">
      <alignment vertical="center"/>
    </xf>
    <xf numFmtId="0" fontId="3" fillId="0" borderId="0" xfId="0" applyFont="1"/>
    <xf numFmtId="0" fontId="3" fillId="0" borderId="0" xfId="0" applyFont="1" applyAlignment="1">
      <alignment vertical="center"/>
    </xf>
    <xf numFmtId="0" fontId="5" fillId="0" borderId="0" xfId="0" applyFont="1"/>
    <xf numFmtId="0" fontId="7" fillId="0" borderId="0" xfId="0" applyFont="1"/>
    <xf numFmtId="0" fontId="8" fillId="0" borderId="0" xfId="0" applyFont="1" applyAlignment="1">
      <alignment wrapText="1"/>
    </xf>
    <xf numFmtId="0" fontId="11" fillId="0" borderId="0" xfId="0" applyFont="1" applyAlignment="1">
      <alignment wrapText="1"/>
    </xf>
    <xf numFmtId="0" fontId="12" fillId="0" borderId="7" xfId="0" applyFont="1" applyBorder="1" applyAlignment="1">
      <alignment wrapText="1"/>
    </xf>
    <xf numFmtId="0" fontId="12" fillId="0" borderId="8" xfId="0" applyFont="1" applyBorder="1" applyAlignment="1">
      <alignment wrapText="1"/>
    </xf>
    <xf numFmtId="0" fontId="8" fillId="5" borderId="12" xfId="0" applyFont="1" applyFill="1" applyBorder="1" applyAlignment="1">
      <alignment horizontal="left" wrapText="1"/>
    </xf>
    <xf numFmtId="0" fontId="8" fillId="4" borderId="13" xfId="0" applyFont="1" applyFill="1" applyBorder="1" applyAlignment="1">
      <alignment horizontal="left" wrapText="1"/>
    </xf>
    <xf numFmtId="0" fontId="14" fillId="4" borderId="13" xfId="0" applyFont="1" applyFill="1" applyBorder="1" applyAlignment="1">
      <alignment horizontal="center" wrapText="1"/>
    </xf>
    <xf numFmtId="0" fontId="8" fillId="0" borderId="0" xfId="0" applyFont="1" applyAlignment="1">
      <alignment horizontal="left" wrapText="1"/>
    </xf>
    <xf numFmtId="0" fontId="8" fillId="5" borderId="17" xfId="0" applyFont="1" applyFill="1" applyBorder="1" applyAlignment="1">
      <alignment horizontal="left" wrapText="1"/>
    </xf>
    <xf numFmtId="0" fontId="8" fillId="4" borderId="18" xfId="0" applyFont="1" applyFill="1" applyBorder="1" applyAlignment="1">
      <alignment horizontal="left" wrapText="1"/>
    </xf>
    <xf numFmtId="0" fontId="14" fillId="4" borderId="18" xfId="0" applyFont="1" applyFill="1" applyBorder="1" applyAlignment="1">
      <alignment horizontal="center" wrapText="1"/>
    </xf>
    <xf numFmtId="0" fontId="8" fillId="5" borderId="22" xfId="0" applyFont="1" applyFill="1" applyBorder="1" applyAlignment="1">
      <alignment horizontal="left" wrapText="1"/>
    </xf>
    <xf numFmtId="0" fontId="8" fillId="4" borderId="23" xfId="0" applyFont="1" applyFill="1" applyBorder="1" applyAlignment="1">
      <alignment horizontal="left" wrapText="1"/>
    </xf>
    <xf numFmtId="0" fontId="14" fillId="4" borderId="23" xfId="0" applyFont="1" applyFill="1" applyBorder="1" applyAlignment="1">
      <alignment horizontal="center" wrapText="1"/>
    </xf>
    <xf numFmtId="0" fontId="16" fillId="0" borderId="8" xfId="0" applyFont="1" applyBorder="1" applyAlignment="1">
      <alignment wrapText="1"/>
    </xf>
    <xf numFmtId="0" fontId="17" fillId="6" borderId="13" xfId="0" applyFont="1" applyFill="1" applyBorder="1" applyAlignment="1">
      <alignment horizontal="left" wrapText="1"/>
    </xf>
    <xf numFmtId="0" fontId="17" fillId="6" borderId="18" xfId="0" applyFont="1" applyFill="1" applyBorder="1" applyAlignment="1">
      <alignment horizontal="left" wrapText="1"/>
    </xf>
    <xf numFmtId="0" fontId="17" fillId="6" borderId="23" xfId="0" applyFont="1" applyFill="1" applyBorder="1" applyAlignment="1">
      <alignment horizontal="left" wrapText="1"/>
    </xf>
    <xf numFmtId="0" fontId="12" fillId="0" borderId="28" xfId="0" applyFont="1" applyBorder="1" applyAlignment="1">
      <alignment wrapText="1"/>
    </xf>
    <xf numFmtId="0" fontId="12" fillId="0" borderId="29" xfId="0" applyFont="1" applyBorder="1" applyAlignment="1">
      <alignment wrapText="1"/>
    </xf>
    <xf numFmtId="0" fontId="0" fillId="0" borderId="0" xfId="0" applyAlignment="1">
      <alignment wrapText="1"/>
    </xf>
    <xf numFmtId="0" fontId="15" fillId="0" borderId="0" xfId="0" applyFont="1"/>
    <xf numFmtId="0" fontId="12" fillId="0" borderId="33" xfId="0" applyFont="1" applyBorder="1" applyAlignment="1">
      <alignment wrapText="1"/>
    </xf>
    <xf numFmtId="0" fontId="0" fillId="0" borderId="0" xfId="0" applyAlignment="1">
      <alignment horizontal="left" wrapText="1"/>
    </xf>
    <xf numFmtId="0" fontId="8" fillId="5" borderId="5" xfId="0" applyFont="1" applyFill="1" applyBorder="1" applyAlignment="1">
      <alignment horizontal="left" wrapText="1"/>
    </xf>
    <xf numFmtId="0" fontId="8" fillId="4" borderId="6" xfId="0" applyFont="1" applyFill="1" applyBorder="1" applyAlignment="1">
      <alignment horizontal="left" wrapText="1"/>
    </xf>
    <xf numFmtId="0" fontId="8" fillId="4" borderId="2" xfId="0" applyFont="1" applyFill="1" applyBorder="1" applyAlignment="1">
      <alignment horizontal="left"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3" fillId="0" borderId="0" xfId="0" applyFont="1" applyAlignment="1">
      <alignment vertical="center" wrapText="1"/>
    </xf>
    <xf numFmtId="0" fontId="12" fillId="0" borderId="39" xfId="0" applyFont="1" applyBorder="1" applyAlignment="1">
      <alignment wrapText="1"/>
    </xf>
    <xf numFmtId="0" fontId="12" fillId="0" borderId="40" xfId="0" applyFont="1" applyBorder="1" applyAlignment="1">
      <alignment wrapText="1"/>
    </xf>
    <xf numFmtId="0" fontId="8" fillId="5" borderId="42" xfId="0" applyFont="1" applyFill="1" applyBorder="1" applyAlignment="1">
      <alignment horizontal="left" wrapText="1"/>
    </xf>
    <xf numFmtId="0" fontId="8" fillId="4" borderId="43" xfId="0" applyFont="1" applyFill="1" applyBorder="1" applyAlignment="1">
      <alignment horizontal="left" wrapText="1"/>
    </xf>
    <xf numFmtId="0" fontId="8" fillId="4" borderId="4" xfId="0" applyFont="1" applyFill="1" applyBorder="1" applyAlignment="1">
      <alignment horizontal="left" wrapText="1"/>
    </xf>
    <xf numFmtId="0" fontId="14" fillId="4" borderId="43" xfId="0" applyFont="1" applyFill="1" applyBorder="1" applyAlignment="1">
      <alignment horizontal="center" wrapText="1"/>
    </xf>
    <xf numFmtId="0" fontId="8" fillId="5" borderId="3" xfId="0" applyFont="1" applyFill="1" applyBorder="1" applyAlignment="1">
      <alignment horizontal="left" wrapText="1"/>
    </xf>
    <xf numFmtId="0" fontId="14" fillId="4" borderId="4" xfId="0" applyFont="1" applyFill="1" applyBorder="1" applyAlignment="1">
      <alignment horizontal="center" wrapText="1"/>
    </xf>
    <xf numFmtId="0" fontId="14" fillId="0" borderId="0" xfId="0" applyFont="1" applyAlignment="1">
      <alignment horizontal="center" wrapText="1"/>
    </xf>
    <xf numFmtId="0" fontId="8" fillId="4" borderId="46" xfId="0" applyFont="1" applyFill="1" applyBorder="1" applyAlignment="1">
      <alignment horizontal="left" wrapText="1"/>
    </xf>
    <xf numFmtId="0" fontId="14" fillId="4" borderId="46" xfId="0" applyFont="1" applyFill="1" applyBorder="1" applyAlignment="1">
      <alignment horizontal="center" wrapText="1"/>
    </xf>
    <xf numFmtId="0" fontId="17" fillId="6" borderId="6" xfId="0" applyFont="1" applyFill="1" applyBorder="1" applyAlignment="1">
      <alignment horizontal="left" wrapText="1"/>
    </xf>
    <xf numFmtId="0" fontId="8" fillId="9" borderId="47" xfId="0" applyFont="1" applyFill="1" applyBorder="1" applyAlignment="1">
      <alignment horizontal="left" wrapText="1"/>
    </xf>
    <xf numFmtId="0" fontId="8" fillId="5" borderId="1" xfId="0" applyFont="1" applyFill="1" applyBorder="1" applyAlignment="1">
      <alignment horizontal="left" wrapText="1"/>
    </xf>
    <xf numFmtId="0" fontId="9" fillId="0" borderId="0" xfId="0" applyFont="1" applyAlignment="1">
      <alignment wrapText="1"/>
    </xf>
    <xf numFmtId="0" fontId="19" fillId="0" borderId="0" xfId="0" applyFont="1"/>
    <xf numFmtId="0" fontId="20" fillId="0" borderId="0" xfId="0" applyFont="1"/>
    <xf numFmtId="0" fontId="21" fillId="0" borderId="0" xfId="0" applyFont="1" applyAlignment="1">
      <alignment horizontal="left" vertical="center"/>
    </xf>
    <xf numFmtId="0" fontId="19" fillId="0" borderId="0" xfId="0" quotePrefix="1" applyFont="1"/>
    <xf numFmtId="0" fontId="22" fillId="0" borderId="0" xfId="0" applyFont="1" applyAlignment="1">
      <alignment vertical="center"/>
    </xf>
    <xf numFmtId="0" fontId="23" fillId="0" borderId="0" xfId="0" applyFont="1"/>
    <xf numFmtId="0" fontId="3" fillId="11" borderId="27" xfId="1" applyFont="1" applyFill="1" applyAlignment="1">
      <alignment wrapText="1"/>
    </xf>
    <xf numFmtId="0" fontId="3" fillId="0" borderId="27" xfId="1" applyFont="1" applyAlignment="1">
      <alignment wrapText="1"/>
    </xf>
    <xf numFmtId="0" fontId="24" fillId="12" borderId="27" xfId="1" applyFont="1" applyFill="1" applyAlignment="1" applyProtection="1">
      <alignment wrapText="1"/>
      <protection locked="0"/>
    </xf>
    <xf numFmtId="0" fontId="24" fillId="0" borderId="27" xfId="1" applyFont="1" applyAlignment="1">
      <alignment wrapText="1"/>
    </xf>
    <xf numFmtId="0" fontId="3" fillId="0" borderId="27" xfId="0" applyFont="1" applyBorder="1"/>
    <xf numFmtId="0" fontId="0" fillId="0" borderId="27" xfId="0" applyBorder="1"/>
    <xf numFmtId="0" fontId="7" fillId="0" borderId="27" xfId="0" applyFont="1" applyBorder="1"/>
    <xf numFmtId="0" fontId="1" fillId="0" borderId="27" xfId="1" applyFont="1"/>
    <xf numFmtId="0" fontId="29" fillId="13" borderId="27" xfId="0" applyFont="1" applyFill="1" applyBorder="1" applyAlignment="1">
      <alignment wrapText="1"/>
    </xf>
    <xf numFmtId="0" fontId="30" fillId="0" borderId="27" xfId="0" applyFont="1" applyBorder="1"/>
    <xf numFmtId="0" fontId="31" fillId="14" borderId="27" xfId="0" applyFont="1" applyFill="1" applyBorder="1" applyAlignment="1" applyProtection="1">
      <alignment wrapText="1"/>
      <protection locked="0"/>
    </xf>
    <xf numFmtId="0" fontId="26" fillId="0" borderId="0" xfId="0" applyFont="1"/>
    <xf numFmtId="0" fontId="24" fillId="0" borderId="0" xfId="0" applyFont="1"/>
    <xf numFmtId="0" fontId="3" fillId="0" borderId="27" xfId="0" applyFont="1" applyBorder="1" applyAlignment="1">
      <alignment vertical="center" wrapText="1"/>
    </xf>
    <xf numFmtId="0" fontId="8" fillId="5" borderId="49" xfId="0" applyFont="1" applyFill="1" applyBorder="1" applyAlignment="1">
      <alignment horizontal="left" wrapText="1"/>
    </xf>
    <xf numFmtId="0" fontId="0" fillId="12" borderId="50" xfId="0" applyFill="1" applyBorder="1" applyAlignment="1">
      <alignment horizontal="left" wrapText="1"/>
    </xf>
    <xf numFmtId="0" fontId="8" fillId="5" borderId="51" xfId="0" applyFont="1" applyFill="1" applyBorder="1" applyAlignment="1">
      <alignment horizontal="left" wrapText="1"/>
    </xf>
    <xf numFmtId="0" fontId="0" fillId="12" borderId="52" xfId="0" applyFill="1" applyBorder="1" applyAlignment="1">
      <alignment horizontal="left" wrapText="1"/>
    </xf>
    <xf numFmtId="0" fontId="12" fillId="0" borderId="53" xfId="0" applyFont="1" applyBorder="1" applyAlignment="1">
      <alignment wrapText="1"/>
    </xf>
    <xf numFmtId="0" fontId="12" fillId="0" borderId="54" xfId="0" applyFont="1" applyBorder="1" applyAlignment="1">
      <alignment wrapText="1"/>
    </xf>
    <xf numFmtId="0" fontId="8" fillId="4" borderId="60" xfId="0" applyFont="1" applyFill="1" applyBorder="1" applyAlignment="1">
      <alignment horizontal="left" wrapText="1"/>
    </xf>
    <xf numFmtId="0" fontId="14" fillId="4" borderId="60" xfId="0" applyFont="1" applyFill="1" applyBorder="1" applyAlignment="1">
      <alignment horizontal="center" wrapText="1"/>
    </xf>
    <xf numFmtId="0" fontId="8" fillId="4" borderId="61" xfId="0" applyFont="1" applyFill="1" applyBorder="1" applyAlignment="1">
      <alignment horizontal="left" wrapText="1"/>
    </xf>
    <xf numFmtId="0" fontId="8" fillId="4" borderId="62" xfId="0" applyFont="1" applyFill="1" applyBorder="1" applyAlignment="1">
      <alignment horizontal="left" wrapText="1"/>
    </xf>
    <xf numFmtId="0" fontId="14" fillId="4" borderId="62" xfId="0" applyFont="1" applyFill="1" applyBorder="1" applyAlignment="1">
      <alignment horizontal="center" wrapText="1"/>
    </xf>
    <xf numFmtId="0" fontId="8" fillId="5" borderId="63" xfId="0" applyFont="1" applyFill="1" applyBorder="1" applyAlignment="1">
      <alignment horizontal="left" wrapText="1"/>
    </xf>
    <xf numFmtId="0" fontId="8" fillId="5" borderId="64" xfId="0" applyFont="1" applyFill="1" applyBorder="1" applyAlignment="1">
      <alignment horizontal="left" wrapText="1"/>
    </xf>
    <xf numFmtId="0" fontId="8" fillId="5" borderId="66" xfId="0" applyFont="1" applyFill="1" applyBorder="1" applyAlignment="1">
      <alignment horizontal="left" wrapText="1"/>
    </xf>
    <xf numFmtId="0" fontId="14" fillId="4" borderId="61" xfId="0" applyFont="1" applyFill="1" applyBorder="1" applyAlignment="1">
      <alignment horizontal="center" wrapText="1"/>
    </xf>
    <xf numFmtId="0" fontId="8" fillId="4" borderId="67" xfId="0" applyFont="1" applyFill="1" applyBorder="1" applyAlignment="1">
      <alignment horizontal="left" wrapText="1"/>
    </xf>
    <xf numFmtId="0" fontId="14" fillId="4" borderId="67" xfId="0" applyFont="1" applyFill="1" applyBorder="1" applyAlignment="1">
      <alignment horizontal="center" wrapText="1"/>
    </xf>
    <xf numFmtId="0" fontId="0" fillId="9" borderId="27" xfId="0" applyFill="1" applyBorder="1" applyAlignment="1">
      <alignment wrapText="1"/>
    </xf>
    <xf numFmtId="0" fontId="0" fillId="9" borderId="27" xfId="0" applyFill="1" applyBorder="1"/>
    <xf numFmtId="0" fontId="0" fillId="5" borderId="69" xfId="0" applyFill="1" applyBorder="1" applyAlignment="1">
      <alignment horizontal="left" wrapText="1"/>
    </xf>
    <xf numFmtId="0" fontId="0" fillId="5" borderId="70" xfId="0" applyFill="1" applyBorder="1" applyAlignment="1">
      <alignment horizontal="left" wrapText="1"/>
    </xf>
    <xf numFmtId="0" fontId="32" fillId="15" borderId="0" xfId="0" applyFont="1" applyFill="1"/>
    <xf numFmtId="0" fontId="33" fillId="15" borderId="0" xfId="0" applyFont="1" applyFill="1"/>
    <xf numFmtId="0" fontId="0" fillId="15" borderId="0" xfId="0" applyFill="1" applyAlignment="1">
      <alignment wrapText="1"/>
    </xf>
    <xf numFmtId="0" fontId="34" fillId="0" borderId="0" xfId="0" applyFont="1"/>
    <xf numFmtId="0" fontId="34" fillId="16" borderId="0" xfId="0" applyFont="1" applyFill="1"/>
    <xf numFmtId="0" fontId="0" fillId="16" borderId="0" xfId="0" applyFill="1"/>
    <xf numFmtId="0" fontId="14" fillId="4" borderId="50" xfId="0" applyFont="1" applyFill="1" applyBorder="1" applyAlignment="1">
      <alignment horizontal="center" wrapText="1"/>
    </xf>
    <xf numFmtId="0" fontId="0" fillId="5" borderId="76" xfId="0" applyFill="1" applyBorder="1" applyAlignment="1">
      <alignment horizontal="left" wrapText="1"/>
    </xf>
    <xf numFmtId="0" fontId="14" fillId="4" borderId="77" xfId="0" applyFont="1" applyFill="1" applyBorder="1" applyAlignment="1">
      <alignment horizontal="center" wrapText="1"/>
    </xf>
    <xf numFmtId="0" fontId="0" fillId="5" borderId="51" xfId="0" applyFill="1" applyBorder="1" applyAlignment="1">
      <alignment horizontal="left" wrapText="1"/>
    </xf>
    <xf numFmtId="0" fontId="14" fillId="4" borderId="52" xfId="0" applyFont="1" applyFill="1" applyBorder="1" applyAlignment="1">
      <alignment horizontal="center" wrapText="1"/>
    </xf>
    <xf numFmtId="0" fontId="36" fillId="0" borderId="80" xfId="0" applyFont="1" applyBorder="1" applyAlignment="1">
      <alignment wrapText="1"/>
    </xf>
    <xf numFmtId="0" fontId="36" fillId="0" borderId="81" xfId="0" applyFont="1" applyBorder="1" applyAlignment="1">
      <alignment wrapText="1"/>
    </xf>
    <xf numFmtId="0" fontId="37" fillId="0" borderId="82" xfId="0" applyFont="1" applyBorder="1" applyAlignment="1">
      <alignment wrapText="1"/>
    </xf>
    <xf numFmtId="0" fontId="36" fillId="0" borderId="83" xfId="0" applyFont="1" applyBorder="1" applyAlignment="1">
      <alignment wrapText="1"/>
    </xf>
    <xf numFmtId="0" fontId="36" fillId="0" borderId="84" xfId="0" applyFont="1" applyBorder="1" applyAlignment="1">
      <alignment wrapText="1"/>
    </xf>
    <xf numFmtId="0" fontId="0" fillId="5" borderId="85" xfId="0" applyFill="1" applyBorder="1" applyAlignment="1">
      <alignment horizontal="left" wrapText="1"/>
    </xf>
    <xf numFmtId="0" fontId="0" fillId="12" borderId="86" xfId="0" applyFill="1" applyBorder="1" applyAlignment="1">
      <alignment wrapText="1"/>
    </xf>
    <xf numFmtId="0" fontId="32" fillId="15" borderId="27" xfId="0" applyFont="1" applyFill="1" applyBorder="1"/>
    <xf numFmtId="0" fontId="0" fillId="15" borderId="27" xfId="0" applyFill="1" applyBorder="1" applyAlignment="1">
      <alignment wrapText="1"/>
    </xf>
    <xf numFmtId="0" fontId="36" fillId="0" borderId="91" xfId="0" applyFont="1" applyBorder="1" applyAlignment="1">
      <alignment wrapText="1"/>
    </xf>
    <xf numFmtId="0" fontId="37" fillId="0" borderId="92" xfId="0" applyFont="1" applyBorder="1" applyAlignment="1">
      <alignment wrapText="1"/>
    </xf>
    <xf numFmtId="0" fontId="0" fillId="5" borderId="94" xfId="0" applyFill="1" applyBorder="1" applyAlignment="1">
      <alignment horizontal="left" wrapText="1"/>
    </xf>
    <xf numFmtId="0" fontId="8" fillId="4" borderId="96" xfId="0" applyFont="1" applyFill="1" applyBorder="1" applyAlignment="1">
      <alignment horizontal="left" wrapText="1"/>
    </xf>
    <xf numFmtId="0" fontId="14" fillId="4" borderId="96" xfId="0" applyFont="1" applyFill="1" applyBorder="1" applyAlignment="1">
      <alignment horizontal="center" wrapText="1"/>
    </xf>
    <xf numFmtId="0" fontId="8" fillId="4" borderId="50" xfId="0" applyFont="1" applyFill="1" applyBorder="1" applyAlignment="1">
      <alignment horizontal="left" wrapText="1"/>
    </xf>
    <xf numFmtId="0" fontId="8" fillId="4" borderId="77" xfId="0" applyFont="1" applyFill="1" applyBorder="1" applyAlignment="1">
      <alignment horizontal="left" wrapText="1"/>
    </xf>
    <xf numFmtId="0" fontId="8" fillId="4" borderId="52" xfId="0" applyFont="1" applyFill="1" applyBorder="1" applyAlignment="1">
      <alignment horizontal="left" wrapText="1"/>
    </xf>
    <xf numFmtId="0" fontId="12" fillId="0" borderId="98" xfId="0" applyFont="1" applyBorder="1" applyAlignment="1">
      <alignment wrapText="1"/>
    </xf>
    <xf numFmtId="0" fontId="12" fillId="0" borderId="99" xfId="0" applyFont="1" applyBorder="1" applyAlignment="1">
      <alignment wrapText="1"/>
    </xf>
    <xf numFmtId="0" fontId="8" fillId="9" borderId="27" xfId="0" applyFont="1" applyFill="1" applyBorder="1" applyAlignment="1">
      <alignment horizontal="left" wrapText="1"/>
    </xf>
    <xf numFmtId="0" fontId="0" fillId="12" borderId="103" xfId="0" applyFill="1" applyBorder="1" applyAlignment="1">
      <alignment wrapText="1"/>
    </xf>
    <xf numFmtId="0" fontId="0" fillId="12" borderId="105" xfId="0" applyFill="1" applyBorder="1" applyAlignment="1">
      <alignment wrapText="1"/>
    </xf>
    <xf numFmtId="0" fontId="36" fillId="0" borderId="107" xfId="0" applyFont="1" applyBorder="1" applyAlignment="1">
      <alignment wrapText="1"/>
    </xf>
    <xf numFmtId="0" fontId="37" fillId="0" borderId="109" xfId="0" applyFont="1" applyBorder="1" applyAlignment="1">
      <alignment wrapText="1"/>
    </xf>
    <xf numFmtId="0" fontId="0" fillId="5" borderId="112" xfId="0" applyFill="1" applyBorder="1" applyAlignment="1">
      <alignment horizontal="left" wrapText="1"/>
    </xf>
    <xf numFmtId="0" fontId="0" fillId="12" borderId="113" xfId="0" applyFill="1" applyBorder="1" applyAlignment="1">
      <alignment horizontal="left" wrapText="1"/>
    </xf>
    <xf numFmtId="0" fontId="8" fillId="4" borderId="113" xfId="0" applyFont="1" applyFill="1" applyBorder="1" applyAlignment="1">
      <alignment horizontal="left" wrapText="1"/>
    </xf>
    <xf numFmtId="0" fontId="14" fillId="4" borderId="113" xfId="0" applyFont="1" applyFill="1" applyBorder="1" applyAlignment="1">
      <alignment horizontal="center" wrapText="1"/>
    </xf>
    <xf numFmtId="0" fontId="0" fillId="17" borderId="0" xfId="0" applyFill="1" applyAlignment="1">
      <alignment wrapText="1"/>
    </xf>
    <xf numFmtId="0" fontId="36" fillId="0" borderId="115" xfId="0" applyFont="1" applyBorder="1" applyAlignment="1">
      <alignment wrapText="1"/>
    </xf>
    <xf numFmtId="0" fontId="36" fillId="0" borderId="116" xfId="0" applyFont="1" applyBorder="1" applyAlignment="1">
      <alignment wrapText="1"/>
    </xf>
    <xf numFmtId="0" fontId="36" fillId="0" borderId="117" xfId="0" applyFont="1" applyBorder="1" applyAlignment="1">
      <alignment wrapText="1"/>
    </xf>
    <xf numFmtId="0" fontId="36" fillId="0" borderId="72" xfId="0" applyFont="1" applyBorder="1" applyAlignment="1">
      <alignment wrapText="1"/>
    </xf>
    <xf numFmtId="0" fontId="25" fillId="5" borderId="118" xfId="0" applyFont="1" applyFill="1" applyBorder="1" applyAlignment="1">
      <alignment horizontal="left" wrapText="1"/>
    </xf>
    <xf numFmtId="0" fontId="0" fillId="12" borderId="119" xfId="0" applyFill="1" applyBorder="1" applyAlignment="1">
      <alignment wrapText="1"/>
    </xf>
    <xf numFmtId="0" fontId="25" fillId="5" borderId="102" xfId="0" applyFont="1" applyFill="1" applyBorder="1" applyAlignment="1">
      <alignment horizontal="left" wrapText="1"/>
    </xf>
    <xf numFmtId="0" fontId="39" fillId="10" borderId="0" xfId="0" applyFont="1" applyFill="1"/>
    <xf numFmtId="0" fontId="40" fillId="10" borderId="0" xfId="0" applyFont="1" applyFill="1"/>
    <xf numFmtId="0" fontId="41" fillId="18" borderId="0" xfId="0" applyFont="1" applyFill="1" applyAlignment="1">
      <alignment wrapText="1"/>
    </xf>
    <xf numFmtId="0" fontId="36" fillId="0" borderId="123" xfId="0" applyFont="1" applyBorder="1" applyAlignment="1">
      <alignment wrapText="1"/>
    </xf>
    <xf numFmtId="0" fontId="0" fillId="19" borderId="124" xfId="0" applyFill="1" applyBorder="1" applyAlignment="1">
      <alignment horizontal="left" wrapText="1"/>
    </xf>
    <xf numFmtId="0" fontId="0" fillId="19" borderId="125" xfId="0" applyFill="1" applyBorder="1" applyAlignment="1">
      <alignment horizontal="left" wrapText="1"/>
    </xf>
    <xf numFmtId="0" fontId="0" fillId="19" borderId="70" xfId="0" applyFill="1" applyBorder="1" applyAlignment="1">
      <alignment horizontal="left" wrapText="1"/>
    </xf>
    <xf numFmtId="0" fontId="39" fillId="10" borderId="89" xfId="0" applyFont="1" applyFill="1" applyBorder="1"/>
    <xf numFmtId="0" fontId="40" fillId="10" borderId="68" xfId="0" applyFont="1" applyFill="1" applyBorder="1"/>
    <xf numFmtId="0" fontId="0" fillId="15" borderId="68" xfId="0" applyFill="1" applyBorder="1" applyAlignment="1">
      <alignment wrapText="1"/>
    </xf>
    <xf numFmtId="0" fontId="40" fillId="10" borderId="73" xfId="0" applyFont="1" applyFill="1" applyBorder="1"/>
    <xf numFmtId="0" fontId="37" fillId="0" borderId="126" xfId="0" applyFont="1" applyBorder="1" applyAlignment="1">
      <alignment wrapText="1"/>
    </xf>
    <xf numFmtId="0" fontId="37" fillId="0" borderId="127" xfId="0" applyFont="1" applyBorder="1" applyAlignment="1">
      <alignment wrapText="1"/>
    </xf>
    <xf numFmtId="0" fontId="37" fillId="0" borderId="72" xfId="0" applyFont="1" applyBorder="1" applyAlignment="1">
      <alignment wrapText="1"/>
    </xf>
    <xf numFmtId="0" fontId="37" fillId="0" borderId="128" xfId="0" applyFont="1" applyBorder="1" applyAlignment="1">
      <alignment wrapText="1"/>
    </xf>
    <xf numFmtId="0" fontId="36" fillId="0" borderId="129" xfId="0" applyFont="1" applyBorder="1" applyAlignment="1">
      <alignment wrapText="1"/>
    </xf>
    <xf numFmtId="0" fontId="37" fillId="0" borderId="130" xfId="0" applyFont="1" applyBorder="1" applyAlignment="1">
      <alignment wrapText="1"/>
    </xf>
    <xf numFmtId="0" fontId="41" fillId="20" borderId="131" xfId="0" applyFont="1" applyFill="1" applyBorder="1" applyAlignment="1">
      <alignment horizontal="left" wrapText="1"/>
    </xf>
    <xf numFmtId="0" fontId="41" fillId="14" borderId="74" xfId="0" applyFont="1" applyFill="1" applyBorder="1" applyAlignment="1">
      <alignment wrapText="1"/>
    </xf>
    <xf numFmtId="0" fontId="0" fillId="15" borderId="0" xfId="0" applyFill="1"/>
    <xf numFmtId="0" fontId="0" fillId="19" borderId="49" xfId="0" applyFill="1" applyBorder="1" applyAlignment="1">
      <alignment horizontal="left" wrapText="1"/>
    </xf>
    <xf numFmtId="0" fontId="0" fillId="19" borderId="76" xfId="0" applyFill="1" applyBorder="1" applyAlignment="1">
      <alignment horizontal="left" wrapText="1"/>
    </xf>
    <xf numFmtId="0" fontId="0" fillId="19" borderId="76" xfId="0" applyFill="1" applyBorder="1"/>
    <xf numFmtId="0" fontId="0" fillId="12" borderId="77" xfId="0" applyFill="1" applyBorder="1"/>
    <xf numFmtId="0" fontId="0" fillId="19" borderId="51" xfId="0" applyFill="1" applyBorder="1"/>
    <xf numFmtId="0" fontId="0" fillId="12" borderId="52" xfId="0" applyFill="1" applyBorder="1"/>
    <xf numFmtId="0" fontId="37" fillId="0" borderId="84" xfId="0" applyFont="1" applyBorder="1" applyAlignment="1">
      <alignment wrapText="1"/>
    </xf>
    <xf numFmtId="0" fontId="0" fillId="19" borderId="132" xfId="0" applyFill="1" applyBorder="1" applyAlignment="1">
      <alignment horizontal="left" wrapText="1"/>
    </xf>
    <xf numFmtId="0" fontId="0" fillId="19" borderId="69" xfId="0" applyFill="1" applyBorder="1" applyAlignment="1">
      <alignment horizontal="left" wrapText="1"/>
    </xf>
    <xf numFmtId="0" fontId="0" fillId="12" borderId="48" xfId="0" applyFill="1" applyBorder="1" applyAlignment="1">
      <alignment wrapText="1"/>
    </xf>
    <xf numFmtId="0" fontId="12" fillId="0" borderId="136" xfId="0" applyFont="1" applyBorder="1" applyAlignment="1">
      <alignment wrapText="1"/>
    </xf>
    <xf numFmtId="0" fontId="12" fillId="0" borderId="137" xfId="0" applyFont="1" applyBorder="1" applyAlignment="1">
      <alignment wrapText="1"/>
    </xf>
    <xf numFmtId="0" fontId="8" fillId="4" borderId="75" xfId="0" applyFont="1" applyFill="1" applyBorder="1" applyAlignment="1">
      <alignment wrapText="1"/>
    </xf>
    <xf numFmtId="0" fontId="8" fillId="5" borderId="76" xfId="0" applyFont="1" applyFill="1" applyBorder="1" applyAlignment="1">
      <alignment horizontal="left" wrapText="1"/>
    </xf>
    <xf numFmtId="0" fontId="8" fillId="4" borderId="78" xfId="0" applyFont="1" applyFill="1" applyBorder="1" applyAlignment="1">
      <alignment wrapText="1"/>
    </xf>
    <xf numFmtId="0" fontId="8" fillId="4" borderId="79" xfId="0" applyFont="1" applyFill="1" applyBorder="1" applyAlignment="1">
      <alignment wrapText="1"/>
    </xf>
    <xf numFmtId="0" fontId="0" fillId="19" borderId="51" xfId="0" applyFill="1" applyBorder="1" applyAlignment="1">
      <alignment horizontal="left" wrapText="1"/>
    </xf>
    <xf numFmtId="0" fontId="0" fillId="12" borderId="52" xfId="0" applyFill="1" applyBorder="1" applyAlignment="1">
      <alignment wrapText="1"/>
    </xf>
    <xf numFmtId="0" fontId="0" fillId="12" borderId="77" xfId="0" applyFill="1" applyBorder="1" applyAlignment="1">
      <alignment wrapText="1"/>
    </xf>
    <xf numFmtId="0" fontId="0" fillId="12" borderId="95" xfId="0" applyFill="1" applyBorder="1" applyAlignment="1">
      <alignment wrapText="1"/>
    </xf>
    <xf numFmtId="0" fontId="24" fillId="5" borderId="76" xfId="0" applyFont="1" applyFill="1" applyBorder="1" applyAlignment="1">
      <alignment horizontal="left" wrapText="1"/>
    </xf>
    <xf numFmtId="0" fontId="24" fillId="5" borderId="49" xfId="0" applyFont="1" applyFill="1" applyBorder="1" applyAlignment="1">
      <alignment horizontal="left" wrapText="1"/>
    </xf>
    <xf numFmtId="0" fontId="0" fillId="12" borderId="50" xfId="0" applyFill="1" applyBorder="1" applyAlignment="1">
      <alignment wrapText="1"/>
    </xf>
    <xf numFmtId="0" fontId="8" fillId="5" borderId="32" xfId="0" applyFont="1" applyFill="1" applyBorder="1" applyAlignment="1">
      <alignment horizontal="left" wrapText="1"/>
    </xf>
    <xf numFmtId="0" fontId="32" fillId="15" borderId="89" xfId="0" applyFont="1" applyFill="1" applyBorder="1" applyAlignment="1">
      <alignment wrapText="1"/>
    </xf>
    <xf numFmtId="0" fontId="33" fillId="15" borderId="68" xfId="0" applyFont="1" applyFill="1" applyBorder="1" applyAlignment="1">
      <alignment wrapText="1"/>
    </xf>
    <xf numFmtId="0" fontId="33" fillId="15" borderId="90" xfId="0" applyFont="1" applyFill="1" applyBorder="1" applyAlignment="1">
      <alignment wrapText="1"/>
    </xf>
    <xf numFmtId="0" fontId="36" fillId="0" borderId="27" xfId="0" applyFont="1" applyBorder="1" applyAlignment="1">
      <alignment horizontal="left" wrapText="1"/>
    </xf>
    <xf numFmtId="0" fontId="0" fillId="0" borderId="27" xfId="0" applyBorder="1" applyAlignment="1">
      <alignment wrapText="1"/>
    </xf>
    <xf numFmtId="0" fontId="0" fillId="0" borderId="27" xfId="0" applyBorder="1" applyAlignment="1">
      <alignment horizontal="left" wrapText="1"/>
    </xf>
    <xf numFmtId="0" fontId="0" fillId="15" borderId="68" xfId="0" applyFill="1" applyBorder="1" applyAlignment="1">
      <alignment horizontal="left" wrapText="1"/>
    </xf>
    <xf numFmtId="0" fontId="0" fillId="15" borderId="68" xfId="0" applyFill="1" applyBorder="1"/>
    <xf numFmtId="0" fontId="0" fillId="15" borderId="27" xfId="0" applyFill="1" applyBorder="1" applyAlignment="1">
      <alignment horizontal="left" wrapText="1"/>
    </xf>
    <xf numFmtId="0" fontId="38" fillId="0" borderId="27" xfId="0" applyFont="1" applyBorder="1" applyAlignment="1">
      <alignment wrapText="1"/>
    </xf>
    <xf numFmtId="0" fontId="8" fillId="4" borderId="95" xfId="0" applyFont="1" applyFill="1" applyBorder="1" applyAlignment="1">
      <alignment horizontal="left" wrapText="1"/>
    </xf>
    <xf numFmtId="0" fontId="36" fillId="0" borderId="124" xfId="0" applyFont="1" applyBorder="1" applyAlignment="1">
      <alignment wrapText="1"/>
    </xf>
    <xf numFmtId="0" fontId="36" fillId="0" borderId="119" xfId="0" applyFont="1" applyBorder="1" applyAlignment="1">
      <alignment wrapText="1"/>
    </xf>
    <xf numFmtId="0" fontId="36" fillId="0" borderId="120" xfId="0" applyFont="1" applyBorder="1" applyAlignment="1">
      <alignment wrapText="1"/>
    </xf>
    <xf numFmtId="0" fontId="36" fillId="11" borderId="88" xfId="0" applyFont="1" applyFill="1" applyBorder="1" applyAlignment="1">
      <alignment wrapText="1"/>
    </xf>
    <xf numFmtId="0" fontId="36" fillId="11" borderId="89" xfId="0" applyFont="1" applyFill="1" applyBorder="1" applyAlignment="1">
      <alignment wrapText="1"/>
    </xf>
    <xf numFmtId="0" fontId="36" fillId="0" borderId="143" xfId="0" applyFont="1" applyBorder="1" applyAlignment="1">
      <alignment wrapText="1"/>
    </xf>
    <xf numFmtId="0" fontId="36" fillId="0" borderId="144" xfId="0" applyFont="1" applyBorder="1" applyAlignment="1">
      <alignment wrapText="1"/>
    </xf>
    <xf numFmtId="0" fontId="8" fillId="5" borderId="94" xfId="0" applyFont="1" applyFill="1" applyBorder="1" applyAlignment="1">
      <alignment horizontal="left" wrapText="1"/>
    </xf>
    <xf numFmtId="0" fontId="14" fillId="4" borderId="95" xfId="0" applyFont="1" applyFill="1" applyBorder="1" applyAlignment="1">
      <alignment horizontal="center" wrapText="1"/>
    </xf>
    <xf numFmtId="0" fontId="0" fillId="19" borderId="94" xfId="0" applyFill="1" applyBorder="1" applyAlignment="1">
      <alignment horizontal="left" wrapText="1"/>
    </xf>
    <xf numFmtId="0" fontId="0" fillId="12" borderId="77" xfId="0" applyFill="1" applyBorder="1" applyAlignment="1">
      <alignment horizontal="left" wrapText="1"/>
    </xf>
    <xf numFmtId="0" fontId="44" fillId="21" borderId="0" xfId="0" applyFont="1" applyFill="1"/>
    <xf numFmtId="0" fontId="0" fillId="21" borderId="0" xfId="0" applyFill="1"/>
    <xf numFmtId="0" fontId="36" fillId="21" borderId="148" xfId="0" applyFont="1" applyFill="1" applyBorder="1"/>
    <xf numFmtId="0" fontId="36" fillId="21" borderId="149" xfId="0" applyFont="1" applyFill="1" applyBorder="1"/>
    <xf numFmtId="166" fontId="0" fillId="22" borderId="151" xfId="2" applyNumberFormat="1" applyFont="1" applyFill="1" applyBorder="1"/>
    <xf numFmtId="166" fontId="0" fillId="15" borderId="151" xfId="0" applyNumberFormat="1" applyFill="1" applyBorder="1"/>
    <xf numFmtId="166" fontId="0" fillId="22" borderId="151" xfId="0" applyNumberFormat="1" applyFill="1" applyBorder="1"/>
    <xf numFmtId="166" fontId="0" fillId="15" borderId="151" xfId="0" applyNumberFormat="1" applyFill="1" applyBorder="1" applyAlignment="1">
      <alignment vertical="center"/>
    </xf>
    <xf numFmtId="166" fontId="0" fillId="0" borderId="151" xfId="0" applyNumberFormat="1" applyBorder="1" applyAlignment="1">
      <alignment vertical="center"/>
    </xf>
    <xf numFmtId="0" fontId="0" fillId="0" borderId="151" xfId="0" applyBorder="1"/>
    <xf numFmtId="166" fontId="0" fillId="0" borderId="151" xfId="2" applyNumberFormat="1" applyFont="1" applyFill="1" applyBorder="1" applyAlignment="1">
      <alignment vertical="center"/>
    </xf>
    <xf numFmtId="0" fontId="3" fillId="0" borderId="27" xfId="0" applyFont="1" applyBorder="1" applyAlignment="1">
      <alignment vertical="center"/>
    </xf>
    <xf numFmtId="0" fontId="0" fillId="0" borderId="147" xfId="0" applyBorder="1" applyAlignment="1">
      <alignment horizontal="center"/>
    </xf>
    <xf numFmtId="0" fontId="24" fillId="22" borderId="151" xfId="0" applyFont="1" applyFill="1" applyBorder="1"/>
    <xf numFmtId="0" fontId="0" fillId="22" borderId="151" xfId="0" applyFill="1" applyBorder="1"/>
    <xf numFmtId="0" fontId="0" fillId="0" borderId="151" xfId="0" applyBorder="1" applyAlignment="1">
      <alignment vertical="center"/>
    </xf>
    <xf numFmtId="166" fontId="0" fillId="22" borderId="71" xfId="0" applyNumberFormat="1" applyFill="1" applyBorder="1"/>
    <xf numFmtId="166" fontId="0" fillId="23" borderId="151" xfId="0" applyNumberFormat="1" applyFill="1" applyBorder="1" applyAlignment="1">
      <alignment vertical="center"/>
    </xf>
    <xf numFmtId="0" fontId="0" fillId="23" borderId="151" xfId="0" applyFill="1" applyBorder="1" applyAlignment="1">
      <alignment vertical="center"/>
    </xf>
    <xf numFmtId="166" fontId="0" fillId="23" borderId="151" xfId="2" applyNumberFormat="1" applyFont="1" applyFill="1" applyBorder="1" applyAlignment="1">
      <alignment vertical="center"/>
    </xf>
    <xf numFmtId="166" fontId="0" fillId="0" borderId="160" xfId="0" applyNumberFormat="1" applyBorder="1" applyAlignment="1">
      <alignment vertical="center"/>
    </xf>
    <xf numFmtId="166" fontId="0" fillId="15" borderId="160" xfId="0" applyNumberFormat="1" applyFill="1" applyBorder="1" applyAlignment="1">
      <alignment vertical="center"/>
    </xf>
    <xf numFmtId="0" fontId="0" fillId="0" borderId="160" xfId="0" applyBorder="1" applyAlignment="1">
      <alignment vertical="center"/>
    </xf>
    <xf numFmtId="0" fontId="0" fillId="0" borderId="160" xfId="0" applyBorder="1"/>
    <xf numFmtId="0" fontId="0" fillId="22" borderId="161" xfId="0" applyFill="1" applyBorder="1"/>
    <xf numFmtId="166" fontId="0" fillId="22" borderId="162" xfId="0" applyNumberFormat="1" applyFill="1" applyBorder="1"/>
    <xf numFmtId="166" fontId="0" fillId="22" borderId="163" xfId="0" applyNumberFormat="1" applyFill="1" applyBorder="1"/>
    <xf numFmtId="166" fontId="0" fillId="15" borderId="163" xfId="0" applyNumberFormat="1" applyFill="1" applyBorder="1"/>
    <xf numFmtId="0" fontId="0" fillId="22" borderId="163" xfId="0" applyFill="1" applyBorder="1"/>
    <xf numFmtId="166" fontId="0" fillId="23" borderId="160" xfId="2" applyNumberFormat="1" applyFont="1" applyFill="1" applyBorder="1" applyAlignment="1">
      <alignment vertical="center"/>
    </xf>
    <xf numFmtId="166" fontId="0" fillId="23" borderId="160" xfId="0" applyNumberFormat="1" applyFill="1" applyBorder="1" applyAlignment="1">
      <alignment vertical="center"/>
    </xf>
    <xf numFmtId="0" fontId="0" fillId="23" borderId="160" xfId="0" applyFill="1" applyBorder="1" applyAlignment="1">
      <alignment vertical="center"/>
    </xf>
    <xf numFmtId="0" fontId="8" fillId="4" borderId="95" xfId="0" applyFont="1" applyFill="1" applyBorder="1" applyAlignment="1">
      <alignment wrapText="1"/>
    </xf>
    <xf numFmtId="0" fontId="25" fillId="12" borderId="95" xfId="0" applyFont="1" applyFill="1" applyBorder="1" applyAlignment="1">
      <alignment wrapText="1"/>
    </xf>
    <xf numFmtId="0" fontId="24" fillId="12" borderId="97" xfId="0" applyFont="1" applyFill="1" applyBorder="1" applyAlignment="1">
      <alignment wrapText="1"/>
    </xf>
    <xf numFmtId="0" fontId="24" fillId="4" borderId="97" xfId="0" applyFont="1" applyFill="1" applyBorder="1" applyAlignment="1">
      <alignment wrapText="1"/>
    </xf>
    <xf numFmtId="0" fontId="8" fillId="4" borderId="52" xfId="0" applyFont="1" applyFill="1" applyBorder="1" applyAlignment="1">
      <alignment wrapText="1"/>
    </xf>
    <xf numFmtId="0" fontId="25" fillId="12" borderId="50" xfId="0" applyFont="1" applyFill="1" applyBorder="1" applyAlignment="1">
      <alignment wrapText="1"/>
    </xf>
    <xf numFmtId="0" fontId="25" fillId="12" borderId="77" xfId="0" applyFont="1" applyFill="1" applyBorder="1" applyAlignment="1">
      <alignment wrapText="1"/>
    </xf>
    <xf numFmtId="0" fontId="25" fillId="12" borderId="52" xfId="0" applyFont="1" applyFill="1" applyBorder="1" applyAlignment="1">
      <alignment wrapText="1"/>
    </xf>
    <xf numFmtId="0" fontId="0" fillId="0" borderId="159" xfId="0" applyBorder="1" applyAlignment="1">
      <alignment vertical="center"/>
    </xf>
    <xf numFmtId="166" fontId="0" fillId="0" borderId="164" xfId="0" applyNumberFormat="1" applyBorder="1" applyAlignment="1">
      <alignment vertical="center"/>
    </xf>
    <xf numFmtId="166" fontId="0" fillId="15" borderId="164" xfId="0" applyNumberFormat="1" applyFill="1" applyBorder="1" applyAlignment="1">
      <alignment vertical="center"/>
    </xf>
    <xf numFmtId="0" fontId="0" fillId="0" borderId="164" xfId="0" applyBorder="1" applyAlignment="1">
      <alignment vertical="center"/>
    </xf>
    <xf numFmtId="0" fontId="0" fillId="23" borderId="145" xfId="0" applyFill="1" applyBorder="1" applyAlignment="1">
      <alignment vertical="center"/>
    </xf>
    <xf numFmtId="166" fontId="0" fillId="23" borderId="165" xfId="0" applyNumberFormat="1" applyFill="1" applyBorder="1" applyAlignment="1">
      <alignment vertical="center"/>
    </xf>
    <xf numFmtId="0" fontId="0" fillId="23" borderId="165" xfId="0" applyFill="1" applyBorder="1" applyAlignment="1">
      <alignment vertical="center"/>
    </xf>
    <xf numFmtId="0" fontId="0" fillId="23" borderId="152" xfId="0" applyFill="1" applyBorder="1" applyAlignment="1">
      <alignment vertical="center"/>
    </xf>
    <xf numFmtId="0" fontId="0" fillId="0" borderId="152" xfId="0" applyBorder="1" applyAlignment="1">
      <alignment vertical="center"/>
    </xf>
    <xf numFmtId="0" fontId="0" fillId="0" borderId="153" xfId="0" applyBorder="1"/>
    <xf numFmtId="0" fontId="0" fillId="23" borderId="154" xfId="0" applyFill="1" applyBorder="1" applyAlignment="1">
      <alignment vertical="center"/>
    </xf>
    <xf numFmtId="166" fontId="0" fillId="23" borderId="163" xfId="2" applyNumberFormat="1" applyFont="1" applyFill="1" applyBorder="1" applyAlignment="1">
      <alignment vertical="center"/>
    </xf>
    <xf numFmtId="166" fontId="0" fillId="23" borderId="163" xfId="0" applyNumberFormat="1" applyFill="1" applyBorder="1" applyAlignment="1">
      <alignment vertical="center"/>
    </xf>
    <xf numFmtId="0" fontId="0" fillId="23" borderId="163" xfId="0" applyFill="1" applyBorder="1" applyAlignment="1">
      <alignment vertical="center"/>
    </xf>
    <xf numFmtId="166" fontId="0" fillId="15" borderId="165" xfId="0" applyNumberFormat="1" applyFill="1" applyBorder="1" applyAlignment="1">
      <alignment vertical="center"/>
    </xf>
    <xf numFmtId="166" fontId="0" fillId="15" borderId="163" xfId="0" applyNumberFormat="1" applyFill="1" applyBorder="1" applyAlignment="1">
      <alignment vertical="center"/>
    </xf>
    <xf numFmtId="0" fontId="0" fillId="15" borderId="165" xfId="0" applyFill="1" applyBorder="1" applyAlignment="1">
      <alignment vertical="center"/>
    </xf>
    <xf numFmtId="0" fontId="0" fillId="15" borderId="151" xfId="0" applyFill="1" applyBorder="1" applyAlignment="1">
      <alignment vertical="center"/>
    </xf>
    <xf numFmtId="0" fontId="0" fillId="15" borderId="163" xfId="0" applyFill="1" applyBorder="1" applyAlignment="1">
      <alignment vertical="center"/>
    </xf>
    <xf numFmtId="0" fontId="0" fillId="0" borderId="0" xfId="0" applyAlignment="1">
      <alignment horizontal="left"/>
    </xf>
    <xf numFmtId="0" fontId="33" fillId="15" borderId="27" xfId="0" applyFont="1" applyFill="1" applyBorder="1" applyAlignment="1">
      <alignment horizontal="left"/>
    </xf>
    <xf numFmtId="0" fontId="36" fillId="0" borderId="92" xfId="0" applyFont="1" applyBorder="1" applyAlignment="1">
      <alignment horizontal="left" wrapText="1"/>
    </xf>
    <xf numFmtId="0" fontId="0" fillId="12" borderId="95" xfId="0" applyFill="1" applyBorder="1" applyAlignment="1">
      <alignment horizontal="left" wrapText="1"/>
    </xf>
    <xf numFmtId="0" fontId="0" fillId="12" borderId="103" xfId="0" applyFill="1" applyBorder="1" applyAlignment="1">
      <alignment horizontal="right" wrapText="1"/>
    </xf>
    <xf numFmtId="0" fontId="0" fillId="12" borderId="48" xfId="0" applyFill="1" applyBorder="1" applyAlignment="1">
      <alignment horizontal="right" wrapText="1"/>
    </xf>
    <xf numFmtId="0" fontId="0" fillId="12" borderId="86" xfId="0" applyFill="1" applyBorder="1" applyAlignment="1">
      <alignment horizontal="right" wrapText="1"/>
    </xf>
    <xf numFmtId="0" fontId="8" fillId="4" borderId="50" xfId="0" applyFont="1" applyFill="1" applyBorder="1" applyAlignment="1">
      <alignment horizontal="right" wrapText="1"/>
    </xf>
    <xf numFmtId="0" fontId="8" fillId="4" borderId="77" xfId="0" applyFont="1" applyFill="1" applyBorder="1" applyAlignment="1">
      <alignment horizontal="right" wrapText="1"/>
    </xf>
    <xf numFmtId="0" fontId="8" fillId="4" borderId="52" xfId="0" applyFont="1" applyFill="1" applyBorder="1" applyAlignment="1">
      <alignment horizontal="right" wrapText="1"/>
    </xf>
    <xf numFmtId="0" fontId="0" fillId="15" borderId="160" xfId="0" applyFill="1" applyBorder="1" applyAlignment="1">
      <alignment vertical="center"/>
    </xf>
    <xf numFmtId="0" fontId="24" fillId="12" borderId="121" xfId="0" applyFont="1" applyFill="1" applyBorder="1" applyAlignment="1">
      <alignment wrapText="1"/>
    </xf>
    <xf numFmtId="0" fontId="24" fillId="12" borderId="122" xfId="0" applyFont="1" applyFill="1" applyBorder="1" applyAlignment="1">
      <alignment wrapText="1"/>
    </xf>
    <xf numFmtId="0" fontId="24" fillId="12" borderId="104" xfId="0" applyFont="1" applyFill="1" applyBorder="1" applyAlignment="1">
      <alignment wrapText="1"/>
    </xf>
    <xf numFmtId="0" fontId="24" fillId="12" borderId="106" xfId="0" applyFont="1" applyFill="1" applyBorder="1" applyAlignment="1">
      <alignment wrapText="1"/>
    </xf>
    <xf numFmtId="0" fontId="24" fillId="12" borderId="87" xfId="0" applyFont="1" applyFill="1" applyBorder="1" applyAlignment="1">
      <alignment wrapText="1"/>
    </xf>
    <xf numFmtId="0" fontId="24" fillId="12" borderId="84" xfId="0" applyFont="1" applyFill="1" applyBorder="1" applyAlignment="1">
      <alignment wrapText="1"/>
    </xf>
    <xf numFmtId="0" fontId="24" fillId="12" borderId="75" xfId="0" applyFont="1" applyFill="1" applyBorder="1" applyAlignment="1">
      <alignment wrapText="1"/>
    </xf>
    <xf numFmtId="0" fontId="24" fillId="12" borderId="78" xfId="0" applyFont="1" applyFill="1" applyBorder="1" applyAlignment="1">
      <alignment wrapText="1"/>
    </xf>
    <xf numFmtId="0" fontId="24" fillId="12" borderId="79" xfId="0" applyFont="1" applyFill="1" applyBorder="1" applyAlignment="1">
      <alignment wrapText="1"/>
    </xf>
    <xf numFmtId="0" fontId="24" fillId="12" borderId="133" xfId="0" applyFont="1" applyFill="1" applyBorder="1" applyAlignment="1">
      <alignment wrapText="1"/>
    </xf>
    <xf numFmtId="0" fontId="24" fillId="12" borderId="134" xfId="0" applyFont="1" applyFill="1" applyBorder="1" applyAlignment="1">
      <alignment wrapText="1"/>
    </xf>
    <xf numFmtId="0" fontId="25" fillId="12" borderId="120" xfId="0" applyFont="1" applyFill="1" applyBorder="1" applyAlignment="1">
      <alignment wrapText="1"/>
    </xf>
    <xf numFmtId="0" fontId="24" fillId="23" borderId="151" xfId="0" applyFont="1" applyFill="1" applyBorder="1"/>
    <xf numFmtId="0" fontId="0" fillId="23" borderId="151" xfId="0" applyFill="1" applyBorder="1"/>
    <xf numFmtId="0" fontId="0" fillId="0" borderId="164" xfId="0" applyBorder="1"/>
    <xf numFmtId="0" fontId="0" fillId="23" borderId="165" xfId="0" applyFill="1" applyBorder="1"/>
    <xf numFmtId="0" fontId="0" fillId="23" borderId="146" xfId="0" applyFill="1" applyBorder="1"/>
    <xf numFmtId="0" fontId="0" fillId="23" borderId="153" xfId="0" applyFill="1" applyBorder="1"/>
    <xf numFmtId="0" fontId="0" fillId="23" borderId="163" xfId="0" applyFill="1" applyBorder="1"/>
    <xf numFmtId="0" fontId="0" fillId="23" borderId="155" xfId="0" applyFill="1" applyBorder="1"/>
    <xf numFmtId="0" fontId="0" fillId="23" borderId="160" xfId="0" applyFill="1" applyBorder="1"/>
    <xf numFmtId="166" fontId="0" fillId="0" borderId="160" xfId="2" applyNumberFormat="1" applyFont="1" applyFill="1" applyBorder="1" applyAlignment="1">
      <alignment vertical="center"/>
    </xf>
    <xf numFmtId="0" fontId="0" fillId="0" borderId="145" xfId="0" applyBorder="1"/>
    <xf numFmtId="166" fontId="0" fillId="0" borderId="165" xfId="2" applyNumberFormat="1" applyFont="1" applyFill="1" applyBorder="1" applyAlignment="1">
      <alignment vertical="center"/>
    </xf>
    <xf numFmtId="166" fontId="0" fillId="0" borderId="165" xfId="0" applyNumberFormat="1" applyBorder="1" applyAlignment="1">
      <alignment vertical="center"/>
    </xf>
    <xf numFmtId="0" fontId="0" fillId="0" borderId="165" xfId="0" applyBorder="1" applyAlignment="1">
      <alignment vertical="center"/>
    </xf>
    <xf numFmtId="0" fontId="0" fillId="0" borderId="165" xfId="0" applyBorder="1"/>
    <xf numFmtId="0" fontId="0" fillId="0" borderId="146" xfId="0" applyBorder="1"/>
    <xf numFmtId="0" fontId="0" fillId="0" borderId="166" xfId="0" applyBorder="1"/>
    <xf numFmtId="166" fontId="0" fillId="0" borderId="167" xfId="0" applyNumberFormat="1" applyBorder="1" applyAlignment="1">
      <alignment vertical="center"/>
    </xf>
    <xf numFmtId="0" fontId="0" fillId="0" borderId="167" xfId="0" applyBorder="1" applyAlignment="1">
      <alignment vertical="center"/>
    </xf>
    <xf numFmtId="0" fontId="0" fillId="0" borderId="163" xfId="0" applyBorder="1" applyAlignment="1">
      <alignment vertical="center"/>
    </xf>
    <xf numFmtId="0" fontId="0" fillId="0" borderId="163" xfId="0" applyBorder="1"/>
    <xf numFmtId="0" fontId="0" fillId="0" borderId="155" xfId="0" applyBorder="1"/>
    <xf numFmtId="0" fontId="0" fillId="23" borderId="166" xfId="0" applyFill="1" applyBorder="1"/>
    <xf numFmtId="0" fontId="0" fillId="23" borderId="168" xfId="0" applyFill="1" applyBorder="1"/>
    <xf numFmtId="0" fontId="0" fillId="23" borderId="152" xfId="0" applyFill="1" applyBorder="1"/>
    <xf numFmtId="0" fontId="0" fillId="0" borderId="152" xfId="0" applyBorder="1"/>
    <xf numFmtId="0" fontId="0" fillId="0" borderId="154" xfId="0" applyBorder="1"/>
    <xf numFmtId="166" fontId="0" fillId="0" borderId="163" xfId="2" applyNumberFormat="1" applyFont="1" applyFill="1" applyBorder="1" applyAlignment="1">
      <alignment vertical="center"/>
    </xf>
    <xf numFmtId="0" fontId="6" fillId="0" borderId="27" xfId="1" applyFont="1"/>
    <xf numFmtId="0" fontId="3" fillId="0" borderId="27" xfId="1" applyFont="1"/>
    <xf numFmtId="0" fontId="3" fillId="11" borderId="132" xfId="1" applyFont="1" applyFill="1" applyBorder="1" applyAlignment="1">
      <alignment wrapText="1"/>
    </xf>
    <xf numFmtId="0" fontId="24" fillId="12" borderId="103" xfId="1" applyFont="1" applyFill="1" applyBorder="1"/>
    <xf numFmtId="0" fontId="3" fillId="11" borderId="69" xfId="1" applyFont="1" applyFill="1" applyBorder="1" applyAlignment="1">
      <alignment wrapText="1"/>
    </xf>
    <xf numFmtId="0" fontId="24" fillId="12" borderId="48" xfId="1" applyFont="1" applyFill="1" applyBorder="1"/>
    <xf numFmtId="0" fontId="3" fillId="11" borderId="70" xfId="1" applyFont="1" applyFill="1" applyBorder="1" applyAlignment="1">
      <alignment wrapText="1"/>
    </xf>
    <xf numFmtId="0" fontId="24" fillId="12" borderId="86" xfId="1" applyFont="1" applyFill="1" applyBorder="1"/>
    <xf numFmtId="0" fontId="4" fillId="12" borderId="122" xfId="1" applyFont="1" applyFill="1" applyBorder="1"/>
    <xf numFmtId="0" fontId="26" fillId="0" borderId="68" xfId="1" applyFont="1" applyBorder="1"/>
    <xf numFmtId="0" fontId="24" fillId="0" borderId="27" xfId="1" applyFont="1" applyAlignment="1" applyProtection="1">
      <alignment wrapText="1"/>
      <protection locked="0"/>
    </xf>
    <xf numFmtId="0" fontId="29" fillId="0" borderId="27" xfId="0" applyFont="1" applyBorder="1" applyAlignment="1">
      <alignment wrapText="1"/>
    </xf>
    <xf numFmtId="0" fontId="1" fillId="15" borderId="27" xfId="1" applyFont="1" applyFill="1"/>
    <xf numFmtId="0" fontId="6" fillId="15" borderId="27" xfId="1" applyFont="1" applyFill="1"/>
    <xf numFmtId="0" fontId="47" fillId="15" borderId="27" xfId="1" applyFont="1" applyFill="1"/>
    <xf numFmtId="0" fontId="31" fillId="0" borderId="27" xfId="0" applyFont="1" applyBorder="1" applyAlignment="1" applyProtection="1">
      <alignment wrapText="1"/>
      <protection locked="0"/>
    </xf>
    <xf numFmtId="0" fontId="7" fillId="15" borderId="0" xfId="0" applyFont="1" applyFill="1"/>
    <xf numFmtId="0" fontId="47" fillId="15" borderId="0" xfId="0" applyFont="1" applyFill="1"/>
    <xf numFmtId="0" fontId="44" fillId="0" borderId="0" xfId="0" applyFont="1"/>
    <xf numFmtId="0" fontId="24" fillId="21" borderId="152" xfId="0" applyFont="1" applyFill="1" applyBorder="1"/>
    <xf numFmtId="0" fontId="24" fillId="21" borderId="154" xfId="0" applyFont="1" applyFill="1" applyBorder="1"/>
    <xf numFmtId="0" fontId="24" fillId="21" borderId="166" xfId="0" applyFont="1" applyFill="1" applyBorder="1"/>
    <xf numFmtId="0" fontId="0" fillId="0" borderId="168" xfId="0" applyBorder="1"/>
    <xf numFmtId="0" fontId="24" fillId="0" borderId="27" xfId="0" applyFont="1" applyBorder="1"/>
    <xf numFmtId="0" fontId="24" fillId="21" borderId="154" xfId="0" applyFont="1" applyFill="1" applyBorder="1" applyAlignment="1">
      <alignment horizontal="center"/>
    </xf>
    <xf numFmtId="0" fontId="24" fillId="21" borderId="163" xfId="0" applyFont="1" applyFill="1" applyBorder="1" applyAlignment="1">
      <alignment horizontal="center"/>
    </xf>
    <xf numFmtId="0" fontId="24" fillId="21" borderId="155" xfId="0" applyFont="1" applyFill="1" applyBorder="1"/>
    <xf numFmtId="0" fontId="24" fillId="0" borderId="172" xfId="0" applyFont="1" applyBorder="1"/>
    <xf numFmtId="0" fontId="0" fillId="0" borderId="172" xfId="0" applyBorder="1"/>
    <xf numFmtId="0" fontId="45" fillId="16" borderId="176" xfId="0" applyFont="1" applyFill="1" applyBorder="1" applyAlignment="1">
      <alignment horizontal="center" vertical="center" textRotation="90" wrapText="1"/>
    </xf>
    <xf numFmtId="0" fontId="45" fillId="16" borderId="176" xfId="0" applyFont="1" applyFill="1" applyBorder="1" applyAlignment="1">
      <alignment vertical="center" textRotation="90" wrapText="1"/>
    </xf>
    <xf numFmtId="0" fontId="36" fillId="16" borderId="176" xfId="0" applyFont="1" applyFill="1" applyBorder="1" applyAlignment="1">
      <alignment vertical="center" textRotation="90" wrapText="1"/>
    </xf>
    <xf numFmtId="0" fontId="36" fillId="21" borderId="171" xfId="0" applyFont="1" applyFill="1" applyBorder="1"/>
    <xf numFmtId="0" fontId="24" fillId="22" borderId="152" xfId="0" applyFont="1" applyFill="1" applyBorder="1"/>
    <xf numFmtId="0" fontId="0" fillId="22" borderId="153" xfId="0" applyFill="1" applyBorder="1"/>
    <xf numFmtId="0" fontId="0" fillId="22" borderId="177" xfId="0" applyFill="1" applyBorder="1"/>
    <xf numFmtId="0" fontId="0" fillId="22" borderId="155" xfId="0" applyFill="1" applyBorder="1"/>
    <xf numFmtId="0" fontId="24" fillId="0" borderId="166" xfId="0" applyFont="1" applyBorder="1" applyAlignment="1">
      <alignment vertical="center"/>
    </xf>
    <xf numFmtId="0" fontId="24" fillId="0" borderId="152" xfId="0" applyFont="1" applyBorder="1" applyAlignment="1">
      <alignment vertical="center"/>
    </xf>
    <xf numFmtId="0" fontId="0" fillId="0" borderId="178" xfId="0" applyBorder="1"/>
    <xf numFmtId="2" fontId="0" fillId="22" borderId="151" xfId="0" applyNumberFormat="1" applyFill="1" applyBorder="1"/>
    <xf numFmtId="2" fontId="0" fillId="0" borderId="151" xfId="0" applyNumberFormat="1" applyBorder="1" applyAlignment="1">
      <alignment vertical="center"/>
    </xf>
    <xf numFmtId="2" fontId="0" fillId="22" borderId="163" xfId="0" applyNumberFormat="1" applyFill="1" applyBorder="1"/>
    <xf numFmtId="2" fontId="0" fillId="0" borderId="160" xfId="0" applyNumberFormat="1" applyBorder="1" applyAlignment="1">
      <alignment vertical="center"/>
    </xf>
    <xf numFmtId="2" fontId="0" fillId="23" borderId="151" xfId="0" applyNumberFormat="1" applyFill="1" applyBorder="1" applyAlignment="1">
      <alignment vertical="center"/>
    </xf>
    <xf numFmtId="2" fontId="0" fillId="0" borderId="164" xfId="0" applyNumberFormat="1" applyBorder="1" applyAlignment="1">
      <alignment vertical="center"/>
    </xf>
    <xf numFmtId="2" fontId="0" fillId="23" borderId="165" xfId="0" applyNumberFormat="1" applyFill="1" applyBorder="1" applyAlignment="1">
      <alignment vertical="center"/>
    </xf>
    <xf numFmtId="2" fontId="0" fillId="23" borderId="163" xfId="0" applyNumberFormat="1" applyFill="1" applyBorder="1" applyAlignment="1">
      <alignment vertical="center"/>
    </xf>
    <xf numFmtId="2" fontId="0" fillId="0" borderId="165" xfId="2" applyNumberFormat="1" applyFont="1" applyFill="1" applyBorder="1" applyAlignment="1">
      <alignment vertical="center"/>
    </xf>
    <xf numFmtId="2" fontId="0" fillId="0" borderId="160" xfId="2" applyNumberFormat="1" applyFont="1" applyFill="1" applyBorder="1" applyAlignment="1">
      <alignment vertical="center"/>
    </xf>
    <xf numFmtId="2" fontId="0" fillId="23" borderId="160" xfId="2" applyNumberFormat="1" applyFont="1" applyFill="1" applyBorder="1" applyAlignment="1">
      <alignment vertical="center"/>
    </xf>
    <xf numFmtId="2" fontId="0" fillId="23" borderId="151" xfId="2" applyNumberFormat="1" applyFont="1" applyFill="1" applyBorder="1" applyAlignment="1">
      <alignment vertical="center"/>
    </xf>
    <xf numFmtId="2" fontId="0" fillId="0" borderId="151" xfId="2" applyNumberFormat="1" applyFont="1" applyFill="1" applyBorder="1" applyAlignment="1">
      <alignment vertical="center"/>
    </xf>
    <xf numFmtId="2" fontId="0" fillId="0" borderId="163" xfId="2" applyNumberFormat="1" applyFont="1" applyFill="1" applyBorder="1" applyAlignment="1">
      <alignment vertical="center"/>
    </xf>
    <xf numFmtId="0" fontId="12" fillId="0" borderId="30" xfId="0" applyFont="1" applyBorder="1" applyAlignment="1">
      <alignment wrapText="1"/>
    </xf>
    <xf numFmtId="0" fontId="8" fillId="2" borderId="27" xfId="0" applyFont="1" applyFill="1" applyBorder="1" applyAlignment="1">
      <alignment wrapText="1"/>
    </xf>
    <xf numFmtId="0" fontId="12" fillId="0" borderId="179" xfId="0" applyFont="1" applyBorder="1" applyAlignment="1">
      <alignment wrapText="1"/>
    </xf>
    <xf numFmtId="0" fontId="12" fillId="7" borderId="27" xfId="0" applyFont="1" applyFill="1" applyBorder="1" applyAlignment="1">
      <alignment wrapText="1"/>
    </xf>
    <xf numFmtId="0" fontId="14" fillId="4" borderId="14" xfId="0" applyFont="1" applyFill="1" applyBorder="1" applyAlignment="1">
      <alignment horizontal="center" wrapText="1"/>
    </xf>
    <xf numFmtId="0" fontId="8" fillId="5" borderId="180" xfId="0" applyFont="1" applyFill="1" applyBorder="1" applyAlignment="1">
      <alignment horizontal="left" wrapText="1"/>
    </xf>
    <xf numFmtId="0" fontId="24" fillId="4" borderId="181" xfId="0" applyFont="1" applyFill="1" applyBorder="1" applyAlignment="1">
      <alignment wrapText="1"/>
    </xf>
    <xf numFmtId="0" fontId="8" fillId="4" borderId="181" xfId="0" applyFont="1" applyFill="1" applyBorder="1" applyAlignment="1">
      <alignment horizontal="left" wrapText="1"/>
    </xf>
    <xf numFmtId="0" fontId="14" fillId="4" borderId="182" xfId="0" applyFont="1" applyFill="1" applyBorder="1" applyAlignment="1">
      <alignment horizontal="center" wrapText="1"/>
    </xf>
    <xf numFmtId="0" fontId="8" fillId="5" borderId="183" xfId="0" applyFont="1" applyFill="1" applyBorder="1" applyAlignment="1">
      <alignment horizontal="left" wrapText="1"/>
    </xf>
    <xf numFmtId="0" fontId="8" fillId="4" borderId="184" xfId="0" applyFont="1" applyFill="1" applyBorder="1" applyAlignment="1">
      <alignment wrapText="1"/>
    </xf>
    <xf numFmtId="0" fontId="8" fillId="4" borderId="184" xfId="0" applyFont="1" applyFill="1" applyBorder="1" applyAlignment="1">
      <alignment horizontal="left" wrapText="1"/>
    </xf>
    <xf numFmtId="0" fontId="14" fillId="4" borderId="184" xfId="0" applyFont="1" applyFill="1" applyBorder="1" applyAlignment="1">
      <alignment horizontal="center" wrapText="1"/>
    </xf>
    <xf numFmtId="0" fontId="14" fillId="4" borderId="181" xfId="0" applyFont="1" applyFill="1" applyBorder="1" applyAlignment="1">
      <alignment horizontal="center" wrapText="1"/>
    </xf>
    <xf numFmtId="0" fontId="12" fillId="7" borderId="71" xfId="0" applyFont="1" applyFill="1" applyBorder="1" applyAlignment="1">
      <alignment wrapText="1"/>
    </xf>
    <xf numFmtId="0" fontId="8" fillId="7" borderId="72" xfId="0" applyFont="1" applyFill="1" applyBorder="1" applyAlignment="1">
      <alignment wrapText="1"/>
    </xf>
    <xf numFmtId="0" fontId="12" fillId="7" borderId="72" xfId="0" applyFont="1" applyFill="1" applyBorder="1" applyAlignment="1">
      <alignment wrapText="1"/>
    </xf>
    <xf numFmtId="0" fontId="36" fillId="11" borderId="27" xfId="0" applyFont="1" applyFill="1" applyBorder="1" applyAlignment="1">
      <alignment wrapText="1"/>
    </xf>
    <xf numFmtId="0" fontId="8" fillId="4" borderId="50" xfId="0" applyFont="1" applyFill="1" applyBorder="1" applyAlignment="1">
      <alignment wrapText="1"/>
    </xf>
    <xf numFmtId="0" fontId="36" fillId="0" borderId="108" xfId="0" applyFont="1" applyBorder="1" applyAlignment="1">
      <alignment wrapText="1"/>
    </xf>
    <xf numFmtId="0" fontId="36" fillId="11" borderId="68" xfId="0" applyFont="1" applyFill="1" applyBorder="1" applyAlignment="1">
      <alignment wrapText="1"/>
    </xf>
    <xf numFmtId="0" fontId="0" fillId="12" borderId="79" xfId="0" applyFill="1" applyBorder="1" applyAlignment="1">
      <alignment wrapText="1"/>
    </xf>
    <xf numFmtId="0" fontId="36" fillId="0" borderId="110" xfId="0" applyFont="1" applyBorder="1" applyAlignment="1">
      <alignment wrapText="1"/>
    </xf>
    <xf numFmtId="0" fontId="33" fillId="15" borderId="27" xfId="0" applyFont="1" applyFill="1" applyBorder="1"/>
    <xf numFmtId="0" fontId="36" fillId="0" borderId="92" xfId="0" applyFont="1" applyBorder="1" applyAlignment="1">
      <alignment wrapText="1"/>
    </xf>
    <xf numFmtId="0" fontId="36" fillId="16" borderId="176" xfId="0" applyFont="1" applyFill="1" applyBorder="1" applyAlignment="1">
      <alignment horizontal="center" vertical="center" textRotation="90" wrapText="1"/>
    </xf>
    <xf numFmtId="0" fontId="1" fillId="2" borderId="27" xfId="0" applyFont="1" applyFill="1" applyBorder="1"/>
    <xf numFmtId="0" fontId="2" fillId="2" borderId="27" xfId="0" applyFont="1" applyFill="1" applyBorder="1"/>
    <xf numFmtId="0" fontId="2" fillId="0" borderId="27" xfId="0" applyFont="1" applyBorder="1"/>
    <xf numFmtId="0" fontId="3" fillId="3" borderId="27" xfId="0" applyFont="1" applyFill="1" applyBorder="1"/>
    <xf numFmtId="0" fontId="24" fillId="4" borderId="27" xfId="0" applyFont="1" applyFill="1" applyBorder="1" applyAlignment="1">
      <alignment horizontal="left"/>
    </xf>
    <xf numFmtId="0" fontId="24" fillId="4" borderId="27" xfId="0" applyFont="1" applyFill="1" applyBorder="1" applyAlignment="1">
      <alignment wrapText="1"/>
    </xf>
    <xf numFmtId="0" fontId="24" fillId="4" borderId="27" xfId="0" applyFont="1" applyFill="1" applyBorder="1"/>
    <xf numFmtId="0" fontId="6" fillId="2" borderId="27" xfId="0" applyFont="1" applyFill="1" applyBorder="1"/>
    <xf numFmtId="0" fontId="6" fillId="0" borderId="27" xfId="0" applyFont="1" applyBorder="1"/>
    <xf numFmtId="0" fontId="10" fillId="2" borderId="27" xfId="0" applyFont="1" applyFill="1" applyBorder="1" applyAlignment="1">
      <alignment wrapText="1"/>
    </xf>
    <xf numFmtId="0" fontId="11" fillId="2" borderId="27" xfId="0" applyFont="1" applyFill="1" applyBorder="1" applyAlignment="1">
      <alignment wrapText="1"/>
    </xf>
    <xf numFmtId="0" fontId="0" fillId="2" borderId="27" xfId="0" applyFill="1" applyBorder="1"/>
    <xf numFmtId="0" fontId="12" fillId="7" borderId="32" xfId="0" applyFont="1" applyFill="1" applyBorder="1" applyAlignment="1">
      <alignment wrapText="1"/>
    </xf>
    <xf numFmtId="0" fontId="8" fillId="8" borderId="32" xfId="0" applyFont="1" applyFill="1" applyBorder="1" applyAlignment="1">
      <alignment horizontal="left" wrapText="1"/>
    </xf>
    <xf numFmtId="0" fontId="8" fillId="8" borderId="27" xfId="0" applyFont="1" applyFill="1" applyBorder="1" applyAlignment="1">
      <alignment horizontal="left" wrapText="1"/>
    </xf>
    <xf numFmtId="0" fontId="14" fillId="8" borderId="27" xfId="0" applyFont="1" applyFill="1" applyBorder="1" applyAlignment="1">
      <alignment horizontal="center" wrapText="1"/>
    </xf>
    <xf numFmtId="0" fontId="18" fillId="8" borderId="27" xfId="0" applyFont="1" applyFill="1" applyBorder="1" applyAlignment="1">
      <alignment wrapText="1"/>
    </xf>
    <xf numFmtId="0" fontId="8" fillId="8" borderId="27" xfId="0" applyFont="1" applyFill="1" applyBorder="1" applyAlignment="1">
      <alignment wrapText="1"/>
    </xf>
    <xf numFmtId="0" fontId="0" fillId="8" borderId="27" xfId="0" applyFill="1" applyBorder="1"/>
    <xf numFmtId="0" fontId="10" fillId="2" borderId="27" xfId="0" applyFont="1" applyFill="1" applyBorder="1"/>
    <xf numFmtId="0" fontId="8" fillId="2" borderId="27" xfId="0" applyFont="1" applyFill="1" applyBorder="1"/>
    <xf numFmtId="0" fontId="11" fillId="2" borderId="27" xfId="0" applyFont="1" applyFill="1" applyBorder="1"/>
    <xf numFmtId="0" fontId="0" fillId="21" borderId="145" xfId="0" applyFill="1" applyBorder="1"/>
    <xf numFmtId="0" fontId="0" fillId="21" borderId="152" xfId="0" applyFill="1" applyBorder="1"/>
    <xf numFmtId="0" fontId="24" fillId="0" borderId="153" xfId="0" applyFont="1" applyBorder="1"/>
    <xf numFmtId="0" fontId="0" fillId="21" borderId="154" xfId="0" applyFill="1" applyBorder="1"/>
    <xf numFmtId="0" fontId="24" fillId="0" borderId="155" xfId="0" applyFont="1" applyBorder="1"/>
    <xf numFmtId="0" fontId="8" fillId="4" borderId="50" xfId="0" applyFont="1" applyFill="1" applyBorder="1" applyAlignment="1">
      <alignment wrapText="1"/>
    </xf>
    <xf numFmtId="0" fontId="4" fillId="12" borderId="0" xfId="0" applyFont="1" applyFill="1" applyAlignment="1" applyProtection="1">
      <alignment wrapText="1"/>
      <protection locked="0"/>
    </xf>
    <xf numFmtId="1" fontId="0" fillId="0" borderId="0" xfId="0" applyNumberFormat="1"/>
    <xf numFmtId="0" fontId="24" fillId="0" borderId="151" xfId="0" applyFont="1" applyBorder="1"/>
    <xf numFmtId="1" fontId="0" fillId="0" borderId="151" xfId="0" applyNumberFormat="1" applyBorder="1"/>
    <xf numFmtId="0" fontId="24" fillId="0" borderId="0" xfId="0" applyFont="1" applyAlignment="1">
      <alignment wrapText="1"/>
    </xf>
    <xf numFmtId="9" fontId="0" fillId="0" borderId="151" xfId="3" applyFont="1" applyBorder="1"/>
    <xf numFmtId="0" fontId="24" fillId="0" borderId="151" xfId="0" applyFont="1" applyBorder="1" applyAlignment="1">
      <alignment wrapText="1"/>
    </xf>
    <xf numFmtId="0" fontId="4" fillId="12" borderId="133" xfId="1" applyFont="1" applyFill="1" applyBorder="1" applyAlignment="1">
      <alignment wrapText="1"/>
    </xf>
    <xf numFmtId="0" fontId="4" fillId="12" borderId="134" xfId="1" applyFont="1" applyFill="1" applyBorder="1" applyAlignment="1">
      <alignment wrapText="1"/>
    </xf>
    <xf numFmtId="0" fontId="24" fillId="12" borderId="50" xfId="0" applyFont="1" applyFill="1" applyBorder="1" applyAlignment="1">
      <alignment wrapText="1"/>
    </xf>
    <xf numFmtId="41" fontId="8" fillId="4" borderId="13" xfId="4" applyFont="1" applyFill="1" applyBorder="1" applyAlignment="1">
      <alignment wrapText="1"/>
    </xf>
    <xf numFmtId="41" fontId="8" fillId="4" borderId="13" xfId="4" applyFont="1" applyFill="1" applyBorder="1" applyAlignment="1">
      <alignment horizontal="left" wrapText="1"/>
    </xf>
    <xf numFmtId="41" fontId="8" fillId="4" borderId="18" xfId="4" applyFont="1" applyFill="1" applyBorder="1" applyAlignment="1">
      <alignment horizontal="left" wrapText="1"/>
    </xf>
    <xf numFmtId="41" fontId="8" fillId="4" borderId="23" xfId="4" applyFont="1" applyFill="1" applyBorder="1" applyAlignment="1">
      <alignment horizontal="left" wrapText="1"/>
    </xf>
    <xf numFmtId="41" fontId="8" fillId="4" borderId="184" xfId="4" applyFont="1" applyFill="1" applyBorder="1" applyAlignment="1">
      <alignment wrapText="1"/>
    </xf>
    <xf numFmtId="41" fontId="0" fillId="0" borderId="0" xfId="4" applyFont="1"/>
    <xf numFmtId="41" fontId="8" fillId="4" borderId="52" xfId="4" applyFont="1" applyFill="1" applyBorder="1" applyAlignment="1">
      <alignment wrapText="1"/>
    </xf>
    <xf numFmtId="0" fontId="36" fillId="16" borderId="27" xfId="5" applyFont="1" applyFill="1"/>
    <xf numFmtId="0" fontId="25" fillId="16" borderId="27" xfId="5" applyFill="1"/>
    <xf numFmtId="0" fontId="25" fillId="16" borderId="27" xfId="5" applyFill="1" applyAlignment="1">
      <alignment horizontal="center"/>
    </xf>
    <xf numFmtId="0" fontId="25" fillId="0" borderId="27" xfId="5"/>
    <xf numFmtId="0" fontId="25" fillId="24" borderId="27" xfId="5" applyFill="1" applyAlignment="1">
      <alignment horizontal="center"/>
    </xf>
    <xf numFmtId="0" fontId="25" fillId="25" borderId="27" xfId="5" applyFill="1" applyAlignment="1">
      <alignment horizontal="center"/>
    </xf>
    <xf numFmtId="164" fontId="0" fillId="25" borderId="27" xfId="6" applyFont="1" applyFill="1" applyAlignment="1">
      <alignment horizontal="center"/>
    </xf>
    <xf numFmtId="164" fontId="0" fillId="26" borderId="27" xfId="6" applyFont="1" applyFill="1" applyAlignment="1">
      <alignment horizontal="center"/>
    </xf>
    <xf numFmtId="0" fontId="36" fillId="0" borderId="27" xfId="5" applyFont="1"/>
    <xf numFmtId="0" fontId="50" fillId="0" borderId="27" xfId="5" applyFont="1"/>
    <xf numFmtId="0" fontId="51" fillId="0" borderId="27" xfId="7"/>
    <xf numFmtId="0" fontId="52" fillId="0" borderId="27" xfId="7" applyFont="1"/>
    <xf numFmtId="14" fontId="36" fillId="0" borderId="27" xfId="5" applyNumberFormat="1" applyFont="1"/>
    <xf numFmtId="14" fontId="50" fillId="0" borderId="27" xfId="5" applyNumberFormat="1" applyFont="1"/>
    <xf numFmtId="0" fontId="36" fillId="27" borderId="27" xfId="5" applyFont="1" applyFill="1" applyAlignment="1">
      <alignment horizontal="left"/>
    </xf>
    <xf numFmtId="0" fontId="36" fillId="27" borderId="27" xfId="5" applyFont="1" applyFill="1"/>
    <xf numFmtId="0" fontId="25" fillId="15" borderId="27" xfId="5" applyFill="1"/>
    <xf numFmtId="0" fontId="36" fillId="15" borderId="27" xfId="5" applyFont="1" applyFill="1"/>
    <xf numFmtId="0" fontId="50" fillId="15" borderId="27" xfId="5" applyFont="1" applyFill="1"/>
    <xf numFmtId="0" fontId="25" fillId="28" borderId="27" xfId="5" applyFill="1"/>
    <xf numFmtId="0" fontId="25" fillId="25" borderId="27" xfId="5" applyFill="1"/>
    <xf numFmtId="0" fontId="36" fillId="29" borderId="0" xfId="0" applyFont="1" applyFill="1"/>
    <xf numFmtId="0" fontId="0" fillId="29" borderId="0" xfId="0" applyFill="1"/>
    <xf numFmtId="9" fontId="0" fillId="0" borderId="0" xfId="0" applyNumberFormat="1"/>
    <xf numFmtId="0" fontId="36" fillId="21" borderId="0" xfId="0" applyFont="1" applyFill="1"/>
    <xf numFmtId="2" fontId="0" fillId="0" borderId="0" xfId="0" applyNumberFormat="1"/>
    <xf numFmtId="0" fontId="36" fillId="0" borderId="0" xfId="0" applyFont="1"/>
    <xf numFmtId="164" fontId="36" fillId="0" borderId="27" xfId="6" applyFont="1"/>
    <xf numFmtId="2" fontId="36" fillId="0" borderId="0" xfId="0" applyNumberFormat="1" applyFont="1"/>
    <xf numFmtId="43" fontId="0" fillId="4" borderId="23" xfId="0" applyNumberFormat="1" applyFill="1" applyBorder="1" applyAlignment="1">
      <alignment wrapText="1"/>
    </xf>
    <xf numFmtId="2" fontId="8" fillId="4" borderId="95" xfId="0" applyNumberFormat="1" applyFont="1" applyFill="1" applyBorder="1" applyAlignment="1">
      <alignment wrapText="1"/>
    </xf>
    <xf numFmtId="2" fontId="0" fillId="12" borderId="119" xfId="0" applyNumberFormat="1" applyFill="1" applyBorder="1" applyAlignment="1">
      <alignment wrapText="1"/>
    </xf>
    <xf numFmtId="2" fontId="0" fillId="12" borderId="50" xfId="0" applyNumberFormat="1" applyFill="1" applyBorder="1" applyAlignment="1">
      <alignment wrapText="1"/>
    </xf>
    <xf numFmtId="0" fontId="24" fillId="24" borderId="27" xfId="8" applyFill="1"/>
    <xf numFmtId="0" fontId="24" fillId="0" borderId="27" xfId="8"/>
    <xf numFmtId="14" fontId="24" fillId="24" borderId="27" xfId="8" applyNumberFormat="1" applyFill="1"/>
    <xf numFmtId="0" fontId="24" fillId="24" borderId="27" xfId="8" applyNumberFormat="1" applyFill="1"/>
    <xf numFmtId="0" fontId="24" fillId="28" borderId="27" xfId="8" applyFill="1"/>
    <xf numFmtId="0" fontId="24" fillId="25" borderId="27" xfId="8" applyFill="1"/>
    <xf numFmtId="0" fontId="24" fillId="0" borderId="27" xfId="8" applyAlignment="1">
      <alignment wrapText="1"/>
    </xf>
    <xf numFmtId="0" fontId="9" fillId="0" borderId="27" xfId="1" applyFont="1" applyAlignment="1">
      <alignment horizontal="center"/>
    </xf>
    <xf numFmtId="0" fontId="3" fillId="0" borderId="27" xfId="1" applyFont="1" applyAlignment="1">
      <alignment horizontal="center" vertical="center"/>
    </xf>
    <xf numFmtId="0" fontId="26" fillId="0" borderId="27" xfId="1" applyFont="1" applyAlignment="1">
      <alignment horizontal="left" wrapText="1"/>
    </xf>
    <xf numFmtId="0" fontId="8" fillId="4" borderId="188" xfId="0" applyFont="1" applyFill="1" applyBorder="1" applyAlignment="1">
      <alignment wrapText="1"/>
    </xf>
    <xf numFmtId="0" fontId="8" fillId="4" borderId="185" xfId="0" applyFont="1" applyFill="1" applyBorder="1" applyAlignment="1">
      <alignment wrapText="1"/>
    </xf>
    <xf numFmtId="0" fontId="8" fillId="4" borderId="186" xfId="0" applyFont="1" applyFill="1" applyBorder="1" applyAlignment="1">
      <alignment wrapText="1"/>
    </xf>
    <xf numFmtId="0" fontId="8" fillId="4" borderId="189" xfId="0" applyFont="1" applyFill="1" applyBorder="1" applyAlignment="1">
      <alignment wrapText="1"/>
    </xf>
    <xf numFmtId="0" fontId="8" fillId="4" borderId="190" xfId="0" applyFont="1" applyFill="1" applyBorder="1" applyAlignment="1">
      <alignment wrapText="1"/>
    </xf>
    <xf numFmtId="0" fontId="8" fillId="4" borderId="191" xfId="0" applyFont="1" applyFill="1" applyBorder="1" applyAlignment="1">
      <alignment wrapText="1"/>
    </xf>
    <xf numFmtId="0" fontId="8" fillId="4" borderId="195" xfId="0" applyFont="1" applyFill="1" applyBorder="1" applyAlignment="1">
      <alignment wrapText="1"/>
    </xf>
    <xf numFmtId="0" fontId="8" fillId="4" borderId="196" xfId="0" applyFont="1" applyFill="1" applyBorder="1" applyAlignment="1">
      <alignment wrapText="1"/>
    </xf>
    <xf numFmtId="0" fontId="8" fillId="4" borderId="197" xfId="0" applyFont="1" applyFill="1" applyBorder="1" applyAlignment="1">
      <alignment wrapText="1"/>
    </xf>
    <xf numFmtId="0" fontId="8" fillId="4" borderId="14" xfId="0" applyFont="1" applyFill="1" applyBorder="1" applyAlignment="1">
      <alignment horizontal="left" wrapText="1"/>
    </xf>
    <xf numFmtId="0" fontId="13" fillId="0" borderId="15" xfId="0" applyFont="1" applyBorder="1" applyAlignment="1">
      <alignment horizontal="left"/>
    </xf>
    <xf numFmtId="0" fontId="13" fillId="0" borderId="16" xfId="0" applyFont="1" applyBorder="1" applyAlignment="1">
      <alignment horizontal="left"/>
    </xf>
    <xf numFmtId="0" fontId="8" fillId="4" borderId="19" xfId="0" applyFont="1" applyFill="1" applyBorder="1" applyAlignment="1">
      <alignment horizontal="left" wrapText="1"/>
    </xf>
    <xf numFmtId="0" fontId="13" fillId="0" borderId="20" xfId="0" applyFont="1" applyBorder="1" applyAlignment="1">
      <alignment horizontal="left"/>
    </xf>
    <xf numFmtId="0" fontId="13" fillId="0" borderId="21" xfId="0" applyFont="1" applyBorder="1" applyAlignment="1">
      <alignment horizontal="left"/>
    </xf>
    <xf numFmtId="0" fontId="8" fillId="4" borderId="24" xfId="0" applyFont="1" applyFill="1" applyBorder="1" applyAlignment="1">
      <alignment horizontal="left" wrapText="1"/>
    </xf>
    <xf numFmtId="0" fontId="13" fillId="0" borderId="25" xfId="0" applyFont="1" applyBorder="1" applyAlignment="1">
      <alignment horizontal="left"/>
    </xf>
    <xf numFmtId="0" fontId="13" fillId="0" borderId="26" xfId="0" applyFont="1" applyBorder="1" applyAlignment="1">
      <alignment horizontal="left"/>
    </xf>
    <xf numFmtId="0" fontId="12" fillId="0" borderId="187" xfId="0" applyFont="1" applyBorder="1" applyAlignment="1">
      <alignment wrapText="1"/>
    </xf>
    <xf numFmtId="0" fontId="12" fillId="0" borderId="72" xfId="0" applyFont="1" applyBorder="1" applyAlignment="1">
      <alignment wrapText="1"/>
    </xf>
    <xf numFmtId="0" fontId="12" fillId="0" borderId="73" xfId="0" applyFont="1" applyBorder="1" applyAlignment="1">
      <alignment wrapText="1"/>
    </xf>
    <xf numFmtId="0" fontId="10" fillId="2" borderId="27" xfId="0" applyFont="1" applyFill="1" applyBorder="1" applyAlignment="1">
      <alignment horizontal="left" wrapText="1"/>
    </xf>
    <xf numFmtId="0" fontId="12" fillId="7" borderId="72" xfId="0" applyFont="1" applyFill="1" applyBorder="1" applyAlignment="1">
      <alignment wrapText="1"/>
    </xf>
    <xf numFmtId="0" fontId="12" fillId="7" borderId="73" xfId="0" applyFont="1" applyFill="1" applyBorder="1" applyAlignment="1">
      <alignment wrapText="1"/>
    </xf>
    <xf numFmtId="0" fontId="12" fillId="7" borderId="187" xfId="0" applyFont="1" applyFill="1" applyBorder="1" applyAlignment="1">
      <alignment wrapText="1"/>
    </xf>
    <xf numFmtId="0" fontId="12" fillId="7" borderId="71" xfId="0" applyFont="1" applyFill="1" applyBorder="1" applyAlignment="1">
      <alignment horizontal="left" wrapText="1"/>
    </xf>
    <xf numFmtId="0" fontId="12" fillId="7" borderId="72" xfId="0" applyFont="1" applyFill="1" applyBorder="1" applyAlignment="1">
      <alignment horizontal="left" wrapText="1"/>
    </xf>
    <xf numFmtId="0" fontId="12" fillId="7" borderId="73" xfId="0" applyFont="1" applyFill="1" applyBorder="1" applyAlignment="1">
      <alignment horizontal="left" wrapText="1"/>
    </xf>
    <xf numFmtId="0" fontId="13" fillId="0" borderId="20" xfId="0" applyFont="1" applyBorder="1" applyAlignment="1"/>
    <xf numFmtId="0" fontId="13" fillId="0" borderId="21" xfId="0" applyFont="1" applyBorder="1" applyAlignment="1"/>
    <xf numFmtId="0" fontId="13" fillId="0" borderId="25" xfId="0" applyFont="1" applyBorder="1" applyAlignment="1"/>
    <xf numFmtId="0" fontId="13" fillId="0" borderId="26" xfId="0" applyFont="1" applyBorder="1" applyAlignment="1"/>
    <xf numFmtId="0" fontId="10" fillId="2" borderId="27" xfId="0" applyFont="1" applyFill="1" applyBorder="1" applyAlignment="1">
      <alignment wrapText="1"/>
    </xf>
    <xf numFmtId="0" fontId="13" fillId="0" borderId="27" xfId="0" applyFont="1" applyBorder="1" applyAlignment="1"/>
    <xf numFmtId="0" fontId="16" fillId="0" borderId="9" xfId="0" applyFont="1" applyBorder="1" applyAlignment="1">
      <alignment horizontal="left" wrapText="1"/>
    </xf>
    <xf numFmtId="0" fontId="13" fillId="0" borderId="10" xfId="0" applyFont="1" applyBorder="1" applyAlignment="1"/>
    <xf numFmtId="0" fontId="13" fillId="0" borderId="11" xfId="0" applyFont="1" applyBorder="1" applyAlignment="1"/>
    <xf numFmtId="0" fontId="9" fillId="0" borderId="0" xfId="0" applyFont="1" applyAlignment="1">
      <alignment horizontal="center" wrapText="1"/>
    </xf>
    <xf numFmtId="0" fontId="0" fillId="0" borderId="0" xfId="0" applyAlignment="1"/>
    <xf numFmtId="0" fontId="12" fillId="0" borderId="9" xfId="0" applyFont="1" applyBorder="1" applyAlignment="1">
      <alignment wrapText="1"/>
    </xf>
    <xf numFmtId="0" fontId="13" fillId="0" borderId="15" xfId="0" applyFont="1" applyBorder="1" applyAlignment="1"/>
    <xf numFmtId="0" fontId="13" fillId="0" borderId="16" xfId="0" applyFont="1" applyBorder="1" applyAlignment="1"/>
    <xf numFmtId="0" fontId="3" fillId="0" borderId="27" xfId="0" applyFont="1" applyBorder="1" applyAlignment="1">
      <alignment horizontal="center" vertical="center" wrapText="1"/>
    </xf>
    <xf numFmtId="0" fontId="8" fillId="4" borderId="192" xfId="0" applyFont="1" applyFill="1" applyBorder="1" applyAlignment="1">
      <alignment wrapText="1"/>
    </xf>
    <xf numFmtId="0" fontId="8" fillId="4" borderId="193" xfId="0" applyFont="1" applyFill="1" applyBorder="1" applyAlignment="1">
      <alignment wrapText="1"/>
    </xf>
    <xf numFmtId="0" fontId="8" fillId="4" borderId="194" xfId="0" applyFont="1" applyFill="1" applyBorder="1" applyAlignment="1">
      <alignment wrapText="1"/>
    </xf>
    <xf numFmtId="0" fontId="24" fillId="4" borderId="52" xfId="0" applyFont="1" applyFill="1" applyBorder="1" applyAlignment="1">
      <alignment wrapText="1"/>
    </xf>
    <xf numFmtId="0" fontId="13" fillId="0" borderId="52" xfId="0" applyFont="1" applyBorder="1" applyAlignment="1"/>
    <xf numFmtId="0" fontId="13" fillId="0" borderId="79" xfId="0" applyFont="1" applyBorder="1" applyAlignment="1"/>
    <xf numFmtId="0" fontId="36" fillId="11" borderId="27" xfId="0" applyFont="1" applyFill="1" applyBorder="1" applyAlignment="1">
      <alignment wrapText="1"/>
    </xf>
    <xf numFmtId="0" fontId="36" fillId="11" borderId="142" xfId="0" applyFont="1" applyFill="1" applyBorder="1" applyAlignment="1">
      <alignment wrapText="1"/>
    </xf>
    <xf numFmtId="0" fontId="8" fillId="4" borderId="50" xfId="0" applyFont="1" applyFill="1" applyBorder="1" applyAlignment="1">
      <alignment wrapText="1"/>
    </xf>
    <xf numFmtId="0" fontId="13" fillId="0" borderId="50" xfId="0" applyFont="1" applyBorder="1" applyAlignment="1"/>
    <xf numFmtId="0" fontId="13" fillId="0" borderId="75" xfId="0" applyFont="1" applyBorder="1" applyAlignment="1"/>
    <xf numFmtId="0" fontId="32" fillId="15" borderId="27" xfId="0" applyFont="1" applyFill="1" applyBorder="1" applyAlignment="1">
      <alignment horizontal="left" wrapText="1"/>
    </xf>
    <xf numFmtId="0" fontId="3" fillId="0" borderId="0" xfId="0" applyFont="1" applyAlignment="1">
      <alignment horizontal="center" vertical="center" wrapText="1"/>
    </xf>
    <xf numFmtId="0" fontId="32" fillId="15" borderId="89" xfId="0" applyFont="1" applyFill="1" applyBorder="1" applyAlignment="1">
      <alignment horizontal="left" wrapText="1"/>
    </xf>
    <xf numFmtId="0" fontId="32" fillId="15" borderId="68" xfId="0" applyFont="1" applyFill="1" applyBorder="1" applyAlignment="1">
      <alignment horizontal="left" wrapText="1"/>
    </xf>
    <xf numFmtId="0" fontId="36" fillId="0" borderId="108" xfId="0" applyFont="1" applyBorder="1" applyAlignment="1">
      <alignment wrapText="1"/>
    </xf>
    <xf numFmtId="0" fontId="36" fillId="0" borderId="141" xfId="0" applyFont="1" applyBorder="1" applyAlignment="1">
      <alignment wrapText="1"/>
    </xf>
    <xf numFmtId="0" fontId="36" fillId="11" borderId="68" xfId="0" applyFont="1" applyFill="1" applyBorder="1" applyAlignment="1">
      <alignment wrapText="1"/>
    </xf>
    <xf numFmtId="0" fontId="36" fillId="11" borderId="90" xfId="0" applyFont="1" applyFill="1" applyBorder="1" applyAlignment="1">
      <alignment wrapText="1"/>
    </xf>
    <xf numFmtId="0" fontId="36" fillId="0" borderId="92" xfId="0" applyFont="1" applyBorder="1" applyAlignment="1">
      <alignment wrapText="1"/>
    </xf>
    <xf numFmtId="0" fontId="36" fillId="0" borderId="93" xfId="0" applyFont="1" applyBorder="1" applyAlignment="1">
      <alignment wrapText="1"/>
    </xf>
    <xf numFmtId="0" fontId="35" fillId="16" borderId="89" xfId="0" applyFont="1" applyFill="1" applyBorder="1" applyAlignment="1"/>
    <xf numFmtId="0" fontId="35" fillId="16" borderId="68" xfId="0" applyFont="1" applyFill="1" applyBorder="1" applyAlignment="1"/>
    <xf numFmtId="0" fontId="35" fillId="16" borderId="90" xfId="0" applyFont="1" applyFill="1" applyBorder="1" applyAlignment="1"/>
    <xf numFmtId="0" fontId="33" fillId="15" borderId="0" xfId="0" applyFont="1" applyFill="1" applyAlignment="1">
      <alignment horizontal="center"/>
    </xf>
    <xf numFmtId="0" fontId="24" fillId="12" borderId="77" xfId="0" applyFont="1" applyFill="1" applyBorder="1" applyAlignment="1">
      <alignment wrapText="1"/>
    </xf>
    <xf numFmtId="0" fontId="0" fillId="12" borderId="78" xfId="0" applyFill="1" applyBorder="1" applyAlignment="1">
      <alignment wrapText="1"/>
    </xf>
    <xf numFmtId="0" fontId="8" fillId="4" borderId="44" xfId="0" applyFont="1" applyFill="1" applyBorder="1" applyAlignment="1">
      <alignment horizontal="left" wrapText="1"/>
    </xf>
    <xf numFmtId="0" fontId="13" fillId="0" borderId="45" xfId="0" applyFont="1" applyBorder="1" applyAlignment="1"/>
    <xf numFmtId="0" fontId="8" fillId="4" borderId="37" xfId="0" applyFont="1" applyFill="1" applyBorder="1" applyAlignment="1">
      <alignment horizontal="left" wrapText="1"/>
    </xf>
    <xf numFmtId="0" fontId="13" fillId="0" borderId="38" xfId="0" applyFont="1" applyBorder="1" applyAlignment="1"/>
    <xf numFmtId="0" fontId="36" fillId="0" borderId="110" xfId="0" applyFont="1" applyBorder="1" applyAlignment="1">
      <alignment wrapText="1"/>
    </xf>
    <xf numFmtId="0" fontId="36" fillId="0" borderId="111" xfId="0" applyFont="1" applyBorder="1" applyAlignment="1">
      <alignment wrapText="1"/>
    </xf>
    <xf numFmtId="0" fontId="24" fillId="12" borderId="50" xfId="0" applyFont="1" applyFill="1" applyBorder="1" applyAlignment="1">
      <alignment wrapText="1"/>
    </xf>
    <xf numFmtId="0" fontId="0" fillId="12" borderId="75" xfId="0" applyFill="1" applyBorder="1" applyAlignment="1">
      <alignment wrapText="1"/>
    </xf>
    <xf numFmtId="0" fontId="33" fillId="15" borderId="27" xfId="0" applyFont="1" applyFill="1" applyBorder="1" applyAlignment="1"/>
    <xf numFmtId="0" fontId="24" fillId="12" borderId="52" xfId="0" applyFont="1" applyFill="1" applyBorder="1" applyAlignment="1">
      <alignment wrapText="1"/>
    </xf>
    <xf numFmtId="0" fontId="0" fillId="12" borderId="79" xfId="0" applyFill="1" applyBorder="1" applyAlignment="1">
      <alignment wrapText="1"/>
    </xf>
    <xf numFmtId="0" fontId="24" fillId="12" borderId="113" xfId="0" applyFont="1" applyFill="1" applyBorder="1" applyAlignment="1">
      <alignment wrapText="1"/>
    </xf>
    <xf numFmtId="0" fontId="0" fillId="12" borderId="114" xfId="0" applyFill="1" applyBorder="1" applyAlignment="1">
      <alignment wrapText="1"/>
    </xf>
    <xf numFmtId="0" fontId="24" fillId="12" borderId="95" xfId="0" applyFont="1" applyFill="1" applyBorder="1" applyAlignment="1">
      <alignment wrapText="1"/>
    </xf>
    <xf numFmtId="0" fontId="0" fillId="12" borderId="97" xfId="0" applyFill="1" applyBorder="1" applyAlignment="1">
      <alignment wrapText="1"/>
    </xf>
    <xf numFmtId="0" fontId="8" fillId="2" borderId="31" xfId="0" applyFont="1" applyFill="1" applyBorder="1" applyAlignment="1"/>
    <xf numFmtId="0" fontId="12" fillId="0" borderId="41" xfId="0" applyFont="1" applyBorder="1" applyAlignment="1">
      <alignment wrapText="1"/>
    </xf>
    <xf numFmtId="0" fontId="12" fillId="0" borderId="100" xfId="0" applyFont="1" applyBorder="1" applyAlignment="1">
      <alignment wrapText="1"/>
    </xf>
    <xf numFmtId="0" fontId="12" fillId="0" borderId="101" xfId="0" applyFont="1" applyBorder="1" applyAlignment="1">
      <alignment wrapText="1"/>
    </xf>
    <xf numFmtId="0" fontId="8" fillId="4" borderId="56" xfId="0" applyFont="1" applyFill="1" applyBorder="1" applyAlignment="1">
      <alignment horizontal="left" wrapText="1"/>
    </xf>
    <xf numFmtId="0" fontId="13" fillId="0" borderId="57" xfId="0" applyFont="1" applyBorder="1" applyAlignment="1"/>
    <xf numFmtId="0" fontId="13" fillId="0" borderId="65" xfId="0" applyFont="1" applyBorder="1" applyAlignment="1"/>
    <xf numFmtId="0" fontId="8" fillId="4" borderId="58" xfId="0" applyFont="1" applyFill="1" applyBorder="1" applyAlignment="1">
      <alignment horizontal="left" wrapText="1"/>
    </xf>
    <xf numFmtId="0" fontId="13" fillId="0" borderId="59" xfId="0" applyFont="1" applyBorder="1" applyAlignment="1"/>
    <xf numFmtId="0" fontId="42" fillId="16" borderId="138" xfId="0" applyFont="1" applyFill="1" applyBorder="1" applyAlignment="1"/>
    <xf numFmtId="0" fontId="42" fillId="16" borderId="139" xfId="0" applyFont="1" applyFill="1" applyBorder="1" applyAlignment="1"/>
    <xf numFmtId="0" fontId="42" fillId="16" borderId="140" xfId="0" applyFont="1" applyFill="1" applyBorder="1" applyAlignment="1"/>
    <xf numFmtId="0" fontId="8" fillId="4" borderId="35" xfId="0" applyFont="1" applyFill="1" applyBorder="1" applyAlignment="1">
      <alignment horizontal="left" wrapText="1"/>
    </xf>
    <xf numFmtId="0" fontId="13" fillId="0" borderId="36" xfId="0" applyFont="1" applyBorder="1" applyAlignment="1"/>
    <xf numFmtId="0" fontId="12" fillId="0" borderId="55" xfId="0" applyFont="1" applyBorder="1" applyAlignment="1">
      <alignment wrapText="1"/>
    </xf>
    <xf numFmtId="0" fontId="13" fillId="0" borderId="34" xfId="0" applyFont="1" applyBorder="1" applyAlignment="1"/>
    <xf numFmtId="0" fontId="42" fillId="16" borderId="88" xfId="0" applyFont="1" applyFill="1" applyBorder="1" applyAlignment="1"/>
    <xf numFmtId="0" fontId="42" fillId="16" borderId="27" xfId="0" applyFont="1" applyFill="1" applyBorder="1" applyAlignment="1"/>
    <xf numFmtId="0" fontId="42" fillId="16" borderId="71" xfId="0" applyFont="1" applyFill="1" applyBorder="1" applyAlignment="1"/>
    <xf numFmtId="0" fontId="42" fillId="16" borderId="72" xfId="0" applyFont="1" applyFill="1" applyBorder="1" applyAlignment="1"/>
    <xf numFmtId="0" fontId="42" fillId="16" borderId="73" xfId="0" applyFont="1" applyFill="1" applyBorder="1" applyAlignment="1"/>
    <xf numFmtId="0" fontId="32" fillId="15" borderId="135" xfId="0" applyFont="1" applyFill="1" applyBorder="1" applyAlignment="1">
      <alignment horizontal="left" wrapText="1"/>
    </xf>
    <xf numFmtId="0" fontId="3" fillId="21" borderId="169" xfId="0" applyFont="1" applyFill="1" applyBorder="1" applyAlignment="1">
      <alignment horizontal="center"/>
    </xf>
    <xf numFmtId="0" fontId="3" fillId="21" borderId="170" xfId="0" applyFont="1" applyFill="1" applyBorder="1" applyAlignment="1">
      <alignment horizontal="center"/>
    </xf>
    <xf numFmtId="0" fontId="3" fillId="21" borderId="145" xfId="0" applyFont="1" applyFill="1" applyBorder="1" applyAlignment="1">
      <alignment horizontal="center"/>
    </xf>
    <xf numFmtId="0" fontId="3" fillId="21" borderId="165" xfId="0" applyFont="1" applyFill="1" applyBorder="1" applyAlignment="1">
      <alignment horizontal="center"/>
    </xf>
    <xf numFmtId="0" fontId="3" fillId="21" borderId="146" xfId="0" applyFont="1" applyFill="1" applyBorder="1" applyAlignment="1">
      <alignment horizontal="center"/>
    </xf>
    <xf numFmtId="0" fontId="36" fillId="16" borderId="173" xfId="0" applyFont="1" applyFill="1" applyBorder="1" applyAlignment="1">
      <alignment horizontal="center" vertical="center" textRotation="90" wrapText="1"/>
    </xf>
    <xf numFmtId="0" fontId="36" fillId="16" borderId="174" xfId="0" applyFont="1" applyFill="1" applyBorder="1" applyAlignment="1">
      <alignment horizontal="center" vertical="center" textRotation="90" wrapText="1"/>
    </xf>
    <xf numFmtId="0" fontId="36" fillId="16" borderId="175" xfId="0" applyFont="1" applyFill="1" applyBorder="1" applyAlignment="1">
      <alignment horizontal="center" vertical="center" textRotation="90" wrapText="1"/>
    </xf>
    <xf numFmtId="0" fontId="36" fillId="0" borderId="174" xfId="0" applyFont="1" applyBorder="1" applyAlignment="1">
      <alignment horizontal="center" vertical="center" textRotation="90" wrapText="1"/>
    </xf>
    <xf numFmtId="0" fontId="36" fillId="0" borderId="175" xfId="0" applyFont="1" applyBorder="1" applyAlignment="1">
      <alignment horizontal="center" vertical="center" textRotation="90" wrapText="1"/>
    </xf>
    <xf numFmtId="0" fontId="45" fillId="16" borderId="173" xfId="0" applyFont="1" applyFill="1" applyBorder="1" applyAlignment="1">
      <alignment horizontal="center" vertical="center" textRotation="90" wrapText="1"/>
    </xf>
    <xf numFmtId="0" fontId="45" fillId="16" borderId="174" xfId="0" applyFont="1" applyFill="1" applyBorder="1" applyAlignment="1">
      <alignment horizontal="center" vertical="center" textRotation="90" wrapText="1"/>
    </xf>
    <xf numFmtId="0" fontId="45" fillId="16" borderId="175" xfId="0" applyFont="1" applyFill="1" applyBorder="1" applyAlignment="1">
      <alignment horizontal="center" vertical="center" textRotation="90" wrapText="1"/>
    </xf>
    <xf numFmtId="0" fontId="36" fillId="16" borderId="173" xfId="0" applyFont="1" applyFill="1" applyBorder="1" applyAlignment="1">
      <alignment horizontal="center" vertical="center" textRotation="90" shrinkToFit="1"/>
    </xf>
    <xf numFmtId="0" fontId="36" fillId="16" borderId="174" xfId="0" applyFont="1" applyFill="1" applyBorder="1" applyAlignment="1">
      <alignment horizontal="center" vertical="center" textRotation="90" shrinkToFit="1"/>
    </xf>
    <xf numFmtId="0" fontId="36" fillId="16" borderId="175" xfId="0" applyFont="1" applyFill="1" applyBorder="1" applyAlignment="1">
      <alignment horizontal="center" vertical="center" textRotation="90" shrinkToFit="1"/>
    </xf>
    <xf numFmtId="0" fontId="36" fillId="0" borderId="173" xfId="0" applyFont="1" applyBorder="1" applyAlignment="1">
      <alignment horizontal="center" vertical="center" textRotation="90" wrapText="1"/>
    </xf>
    <xf numFmtId="0" fontId="36" fillId="16" borderId="176" xfId="0" applyFont="1" applyFill="1" applyBorder="1" applyAlignment="1">
      <alignment horizontal="center" vertical="center" textRotation="90" wrapText="1"/>
    </xf>
    <xf numFmtId="0" fontId="36" fillId="16" borderId="150" xfId="0" applyFont="1" applyFill="1" applyBorder="1" applyAlignment="1">
      <alignment horizontal="center" vertical="center" textRotation="90"/>
    </xf>
    <xf numFmtId="0" fontId="36" fillId="16" borderId="156" xfId="0" applyFont="1" applyFill="1" applyBorder="1" applyAlignment="1">
      <alignment horizontal="center" vertical="center" textRotation="90"/>
    </xf>
    <xf numFmtId="0" fontId="36" fillId="16" borderId="157" xfId="0" applyFont="1" applyFill="1" applyBorder="1" applyAlignment="1">
      <alignment horizontal="center" vertical="center" textRotation="90"/>
    </xf>
    <xf numFmtId="0" fontId="36" fillId="16" borderId="158" xfId="0" applyFont="1" applyFill="1" applyBorder="1" applyAlignment="1">
      <alignment horizontal="center" vertical="center" textRotation="90"/>
    </xf>
    <xf numFmtId="0" fontId="36" fillId="16" borderId="176" xfId="0" applyFont="1" applyFill="1" applyBorder="1" applyAlignment="1">
      <alignment horizontal="center" vertical="center" textRotation="90"/>
    </xf>
  </cellXfs>
  <cellStyles count="9">
    <cellStyle name="Comma [0]" xfId="4" builtinId="6"/>
    <cellStyle name="Comma 2" xfId="6" xr:uid="{00000000-0005-0000-0000-000001000000}"/>
    <cellStyle name="Currency" xfId="2" builtinId="4"/>
    <cellStyle name="Hyperlink 2" xfId="7" xr:uid="{00000000-0005-0000-0000-000003000000}"/>
    <cellStyle name="Normal" xfId="0" builtinId="0"/>
    <cellStyle name="Normal 2" xfId="1" xr:uid="{00000000-0005-0000-0000-000005000000}"/>
    <cellStyle name="Normal 2 2" xfId="5" xr:uid="{00000000-0005-0000-0000-000006000000}"/>
    <cellStyle name="Normal 3" xfId="8" xr:uid="{00000000-0005-0000-0000-000007000000}"/>
    <cellStyle name="Per cent" xfId="3" builtinId="5"/>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0</xdr:row>
      <xdr:rowOff>47625</xdr:rowOff>
    </xdr:from>
    <xdr:to>
      <xdr:col>1</xdr:col>
      <xdr:colOff>1434646</xdr:colOff>
      <xdr:row>2</xdr:row>
      <xdr:rowOff>92415</xdr:rowOff>
    </xdr:to>
    <xdr:pic>
      <xdr:nvPicPr>
        <xdr:cNvPr id="3" name="Picture 2">
          <a:extLst>
            <a:ext uri="{FF2B5EF4-FFF2-40B4-BE49-F238E27FC236}">
              <a16:creationId xmlns:a16="http://schemas.microsoft.com/office/drawing/2014/main" id="{46E35D21-EDF1-854E-9C21-BF62BF68EF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8750" y="47625"/>
          <a:ext cx="1440996" cy="5146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65768</xdr:colOff>
      <xdr:row>0</xdr:row>
      <xdr:rowOff>64860</xdr:rowOff>
    </xdr:from>
    <xdr:ext cx="1466850" cy="5048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65768" y="64860"/>
          <a:ext cx="1466850" cy="504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133350</xdr:colOff>
      <xdr:row>0</xdr:row>
      <xdr:rowOff>57150</xdr:rowOff>
    </xdr:from>
    <xdr:ext cx="1447800" cy="5048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19050</xdr:colOff>
      <xdr:row>0</xdr:row>
      <xdr:rowOff>38100</xdr:rowOff>
    </xdr:from>
    <xdr:ext cx="1466850" cy="41910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133350</xdr:colOff>
      <xdr:row>0</xdr:row>
      <xdr:rowOff>57150</xdr:rowOff>
    </xdr:from>
    <xdr:ext cx="144780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ata.worldbank.org/indicator/FP.CPI.TOTL"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43" customWidth="1"/>
    <col min="2" max="2" width="15.83203125" style="443" customWidth="1"/>
    <col min="3" max="3" width="18.5" style="443" customWidth="1"/>
    <col min="4" max="16384" width="8.6640625" style="443"/>
  </cols>
  <sheetData>
    <row r="1" spans="1:3" x14ac:dyDescent="0.2">
      <c r="A1" s="440" t="s">
        <v>692</v>
      </c>
      <c r="B1" s="441"/>
      <c r="C1" s="442"/>
    </row>
    <row r="2" spans="1:3" x14ac:dyDescent="0.2">
      <c r="A2" s="441"/>
      <c r="B2" s="441" t="s">
        <v>693</v>
      </c>
      <c r="C2" s="444">
        <v>9345.2018980967023</v>
      </c>
    </row>
    <row r="3" spans="1:3" x14ac:dyDescent="0.2">
      <c r="A3" s="441"/>
      <c r="B3" s="441" t="s">
        <v>174</v>
      </c>
      <c r="C3" s="444" t="s">
        <v>597</v>
      </c>
    </row>
    <row r="4" spans="1:3" x14ac:dyDescent="0.2">
      <c r="A4" s="441"/>
      <c r="B4" s="441" t="s">
        <v>694</v>
      </c>
      <c r="C4" s="445" t="s">
        <v>699</v>
      </c>
    </row>
    <row r="5" spans="1:3" x14ac:dyDescent="0.2">
      <c r="A5" s="441"/>
      <c r="B5" s="441" t="s">
        <v>695</v>
      </c>
      <c r="C5" s="444">
        <v>2022</v>
      </c>
    </row>
    <row r="6" spans="1:3" x14ac:dyDescent="0.2">
      <c r="A6" s="441"/>
      <c r="B6" s="441"/>
      <c r="C6" s="442"/>
    </row>
    <row r="7" spans="1:3" x14ac:dyDescent="0.2">
      <c r="A7" s="440" t="s">
        <v>696</v>
      </c>
      <c r="B7" s="441"/>
      <c r="C7" s="442"/>
    </row>
    <row r="8" spans="1:3" x14ac:dyDescent="0.2">
      <c r="A8" s="441"/>
      <c r="B8" s="441" t="str">
        <f>"PPP-"&amp;C4&amp;"/US-2020"</f>
        <v>PPP-USA/US-2020</v>
      </c>
      <c r="C8" s="445">
        <f ca="1">INDIRECT(ADDRESS(VLOOKUP(C4,INDIRECT('PPP Index USA'!$B$4),'PPP Index USA'!$B$6,FALSE),HLOOKUP(C16,INDIRECT('PPP Index USA'!$B$4),'PPP Index USA'!$B$5,FALSE),,,"PPP Index USA"))</f>
        <v>1</v>
      </c>
    </row>
    <row r="9" spans="1:3" x14ac:dyDescent="0.2">
      <c r="A9" s="441"/>
      <c r="B9" s="441" t="str">
        <f>"CPI-"&amp;C4&amp;"-"&amp;C5</f>
        <v>CPI-USA-2022</v>
      </c>
      <c r="C9" s="445">
        <f ca="1">INDIRECT(ADDRESS(VLOOKUP(C4,INDIRECT('CPI Table'!$B$4),'CPI Table'!$B$6,FALSE),HLOOKUP(IF(C5&lt;=2020,C5,2020),INDIRECT('CPI Table'!$B$4),'CPI Table'!$B$5,FALSE),,,"CPI Table"))</f>
        <v>118.69050157719801</v>
      </c>
    </row>
    <row r="10" spans="1:3" x14ac:dyDescent="0.2">
      <c r="A10" s="441"/>
      <c r="B10" s="441" t="str">
        <f>"CPI-"&amp;C4&amp;"-"&amp;C16</f>
        <v>CPI-USA-2020</v>
      </c>
      <c r="C10" s="445">
        <f ca="1">INDIRECT(ADDRESS(VLOOKUP('CPI+PPP Cal'!C4,INDIRECT('CPI Table'!$B$4),'CPI Table'!$B$6,FALSE),HLOOKUP('CPI+PPP Cal'!C16,INDIRECT('CPI Table'!$B$4),'CPI Table'!$B$5,FALSE),,,"CPI Table"))</f>
        <v>118.69050157719801</v>
      </c>
    </row>
    <row r="11" spans="1:3" x14ac:dyDescent="0.2">
      <c r="A11" s="441"/>
      <c r="B11" s="441"/>
      <c r="C11" s="442"/>
    </row>
    <row r="12" spans="1:3" x14ac:dyDescent="0.2">
      <c r="A12" s="441"/>
      <c r="B12" s="441" t="s">
        <v>697</v>
      </c>
      <c r="C12" s="446">
        <f ca="1">C2/C8*(C10/C9)</f>
        <v>9345.2018980967023</v>
      </c>
    </row>
    <row r="13" spans="1:3" x14ac:dyDescent="0.2">
      <c r="A13" s="441"/>
      <c r="B13" s="441"/>
      <c r="C13" s="442"/>
    </row>
    <row r="14" spans="1:3" x14ac:dyDescent="0.2">
      <c r="A14" s="440" t="s">
        <v>698</v>
      </c>
      <c r="B14" s="441"/>
      <c r="C14" s="441"/>
    </row>
    <row r="15" spans="1:3" x14ac:dyDescent="0.2">
      <c r="A15" s="441"/>
      <c r="B15" s="441" t="s">
        <v>174</v>
      </c>
      <c r="C15" s="442" t="s">
        <v>699</v>
      </c>
    </row>
    <row r="16" spans="1:3" x14ac:dyDescent="0.2">
      <c r="A16" s="441"/>
      <c r="B16" s="441" t="s">
        <v>695</v>
      </c>
      <c r="C16" s="444">
        <v>2020</v>
      </c>
    </row>
    <row r="17" spans="1:3" x14ac:dyDescent="0.2">
      <c r="A17" s="441"/>
      <c r="B17" s="441"/>
      <c r="C17" s="442"/>
    </row>
    <row r="18" spans="1:3" x14ac:dyDescent="0.2">
      <c r="A18" s="441"/>
      <c r="B18" s="441" t="s">
        <v>700</v>
      </c>
      <c r="C18" s="447">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zoomScale="125" workbookViewId="0">
      <selection activeCell="H26" sqref="H26"/>
    </sheetView>
  </sheetViews>
  <sheetFormatPr baseColWidth="10" defaultColWidth="12.5" defaultRowHeight="15" customHeight="1" x14ac:dyDescent="0.15"/>
  <cols>
    <col min="1" max="1" width="45.1640625" customWidth="1"/>
    <col min="2" max="2" width="13.5" customWidth="1"/>
    <col min="3" max="3" width="15.5" customWidth="1"/>
    <col min="4" max="4" width="13.5" customWidth="1"/>
    <col min="5" max="5" width="15.5" customWidth="1"/>
    <col min="6" max="6" width="21.5" customWidth="1"/>
    <col min="7" max="7" width="29.5" customWidth="1"/>
    <col min="8" max="8" width="22" customWidth="1"/>
    <col min="9" max="9" width="16.5" customWidth="1"/>
    <col min="10" max="10" width="14" customWidth="1"/>
    <col min="11" max="11" width="30" customWidth="1"/>
    <col min="12" max="26" width="10.5" customWidth="1"/>
  </cols>
  <sheetData>
    <row r="1" spans="1:26" ht="25.5" customHeight="1" x14ac:dyDescent="0.3">
      <c r="A1" s="520" t="s">
        <v>74</v>
      </c>
      <c r="B1" s="521"/>
      <c r="C1" s="521"/>
      <c r="D1" s="521"/>
      <c r="E1" s="521"/>
      <c r="F1" s="521"/>
      <c r="G1" s="521"/>
      <c r="H1" s="50"/>
      <c r="I1" s="50"/>
      <c r="J1" s="50"/>
      <c r="K1" s="50"/>
      <c r="L1" s="26"/>
      <c r="M1" s="26"/>
      <c r="N1" s="26"/>
      <c r="O1" s="26"/>
      <c r="P1" s="26"/>
      <c r="Q1" s="26"/>
      <c r="R1" s="26"/>
      <c r="S1" s="26"/>
      <c r="T1" s="26"/>
      <c r="U1" s="26"/>
      <c r="V1" s="26"/>
      <c r="W1" s="26"/>
      <c r="X1" s="26"/>
      <c r="Y1" s="26"/>
      <c r="Z1" s="26"/>
    </row>
    <row r="2" spans="1:26" ht="15" customHeight="1" x14ac:dyDescent="0.15">
      <c r="A2" s="538" t="s">
        <v>138</v>
      </c>
      <c r="B2" s="521"/>
      <c r="C2" s="521"/>
      <c r="D2" s="521"/>
      <c r="E2" s="521"/>
      <c r="F2" s="521"/>
      <c r="G2" s="521"/>
      <c r="H2" s="35"/>
      <c r="I2" s="35"/>
      <c r="J2" s="35"/>
      <c r="K2" s="35"/>
      <c r="L2" s="26"/>
      <c r="M2" s="26"/>
      <c r="N2" s="26"/>
      <c r="O2" s="26"/>
      <c r="P2" s="26"/>
      <c r="Q2" s="26"/>
      <c r="R2" s="26"/>
      <c r="S2" s="26"/>
      <c r="T2" s="26"/>
      <c r="U2" s="26"/>
      <c r="V2" s="26"/>
      <c r="W2" s="26"/>
      <c r="X2" s="26"/>
      <c r="Y2" s="26"/>
      <c r="Z2" s="26"/>
    </row>
    <row r="3" spans="1:26" ht="13.5" customHeight="1" x14ac:dyDescent="0.15">
      <c r="A3" s="35"/>
      <c r="B3" s="35"/>
      <c r="C3" s="35"/>
      <c r="D3" s="35"/>
      <c r="E3" s="35"/>
      <c r="F3" s="35"/>
      <c r="G3" s="35"/>
      <c r="H3" s="35"/>
      <c r="I3" s="35"/>
      <c r="J3" s="35"/>
      <c r="K3" s="35"/>
      <c r="L3" s="26"/>
      <c r="M3" s="26"/>
      <c r="N3" s="26"/>
      <c r="O3" s="26"/>
      <c r="P3" s="26"/>
      <c r="Q3" s="26"/>
      <c r="R3" s="26"/>
      <c r="S3" s="26"/>
      <c r="T3" s="26"/>
      <c r="U3" s="26"/>
      <c r="V3" s="26"/>
      <c r="W3" s="26"/>
      <c r="X3" s="26"/>
      <c r="Y3" s="26"/>
      <c r="Z3" s="26"/>
    </row>
    <row r="4" spans="1:26" ht="24.75" customHeight="1" x14ac:dyDescent="0.2">
      <c r="A4" s="92" t="s">
        <v>103</v>
      </c>
      <c r="B4" s="93"/>
      <c r="C4" s="93"/>
      <c r="D4" s="131"/>
      <c r="E4" s="131"/>
      <c r="F4" s="93"/>
      <c r="G4" s="93"/>
      <c r="H4" s="26"/>
      <c r="I4" s="26"/>
      <c r="J4" s="26"/>
      <c r="K4" s="26"/>
      <c r="L4" s="26"/>
      <c r="M4" s="26"/>
      <c r="N4" s="26"/>
      <c r="O4" s="26"/>
      <c r="P4" s="26"/>
      <c r="Q4" s="26"/>
      <c r="R4" s="26"/>
      <c r="S4" s="26"/>
      <c r="T4" s="26"/>
      <c r="U4" s="26"/>
      <c r="V4" s="26"/>
      <c r="W4" s="26"/>
      <c r="X4" s="26"/>
      <c r="Y4" s="26"/>
      <c r="Z4" s="26"/>
    </row>
    <row r="5" spans="1:26" ht="37" customHeight="1" x14ac:dyDescent="0.2">
      <c r="A5" s="132" t="s">
        <v>44</v>
      </c>
      <c r="B5" s="133" t="s">
        <v>104</v>
      </c>
      <c r="C5" s="133" t="s">
        <v>76</v>
      </c>
      <c r="D5" s="133" t="s">
        <v>46</v>
      </c>
      <c r="E5" s="134" t="s">
        <v>47</v>
      </c>
      <c r="F5" s="135" t="s">
        <v>50</v>
      </c>
      <c r="G5" s="107" t="s">
        <v>51</v>
      </c>
    </row>
    <row r="6" spans="1:26" ht="37" customHeight="1" x14ac:dyDescent="0.3">
      <c r="A6" s="136" t="s">
        <v>139</v>
      </c>
      <c r="B6" s="137"/>
      <c r="C6" s="137"/>
      <c r="D6" s="32"/>
      <c r="E6" s="32"/>
      <c r="F6" s="33"/>
      <c r="G6" s="286"/>
    </row>
    <row r="7" spans="1:26" ht="37" customHeight="1" x14ac:dyDescent="0.3">
      <c r="A7" s="138" t="s">
        <v>140</v>
      </c>
      <c r="B7" s="124"/>
      <c r="C7" s="124"/>
      <c r="D7" s="40"/>
      <c r="E7" s="39"/>
      <c r="F7" s="41"/>
      <c r="G7" s="275"/>
    </row>
    <row r="8" spans="1:26" ht="37" customHeight="1" x14ac:dyDescent="0.3">
      <c r="A8" s="108" t="s">
        <v>141</v>
      </c>
      <c r="B8" s="109">
        <f>calculations!C28*0.1+(210883*12+145086*12)*0.01</f>
        <v>81865.78</v>
      </c>
      <c r="C8" s="109">
        <v>1</v>
      </c>
      <c r="D8" s="40" t="s">
        <v>402</v>
      </c>
      <c r="E8" s="31" t="s">
        <v>254</v>
      </c>
      <c r="F8" s="34"/>
      <c r="G8" s="276" t="s">
        <v>1152</v>
      </c>
      <c r="H8" s="69"/>
    </row>
    <row r="9" spans="1:26" ht="13.5" customHeight="1" x14ac:dyDescent="0.15"/>
    <row r="10" spans="1:26" ht="22.5" customHeight="1" x14ac:dyDescent="0.2">
      <c r="A10" s="139" t="s">
        <v>142</v>
      </c>
      <c r="B10" s="140"/>
      <c r="C10" s="140"/>
      <c r="D10" s="140"/>
      <c r="E10" s="141"/>
      <c r="F10" s="140"/>
      <c r="G10" s="140"/>
    </row>
    <row r="11" spans="1:26" ht="37" customHeight="1" x14ac:dyDescent="0.2">
      <c r="A11" s="132" t="s">
        <v>44</v>
      </c>
      <c r="B11" s="133" t="s">
        <v>104</v>
      </c>
      <c r="C11" s="142" t="s">
        <v>76</v>
      </c>
      <c r="D11" s="133" t="s">
        <v>46</v>
      </c>
      <c r="E11" s="133" t="s">
        <v>47</v>
      </c>
      <c r="F11" s="134" t="s">
        <v>50</v>
      </c>
      <c r="G11" s="107" t="s">
        <v>51</v>
      </c>
    </row>
    <row r="12" spans="1:26" ht="37" customHeight="1" x14ac:dyDescent="0.3">
      <c r="A12" s="143" t="s">
        <v>143</v>
      </c>
      <c r="B12" s="137">
        <v>172400</v>
      </c>
      <c r="C12" s="471">
        <f>2/89</f>
        <v>2.247191011235955E-2</v>
      </c>
      <c r="D12" s="32" t="s">
        <v>402</v>
      </c>
      <c r="E12" s="32" t="s">
        <v>254</v>
      </c>
      <c r="F12" s="33"/>
      <c r="G12" s="277" t="s">
        <v>1153</v>
      </c>
    </row>
    <row r="13" spans="1:26" ht="37" customHeight="1" x14ac:dyDescent="0.3">
      <c r="A13" s="144" t="s">
        <v>144</v>
      </c>
      <c r="B13" s="124"/>
      <c r="C13" s="124"/>
      <c r="D13" s="40"/>
      <c r="E13" s="39"/>
      <c r="F13" s="41"/>
      <c r="G13" s="278" t="s">
        <v>637</v>
      </c>
    </row>
    <row r="14" spans="1:26" ht="37" customHeight="1" x14ac:dyDescent="0.3">
      <c r="A14" s="145" t="s">
        <v>145</v>
      </c>
      <c r="B14" s="109"/>
      <c r="C14" s="109"/>
      <c r="D14" s="31"/>
      <c r="E14" s="31"/>
      <c r="F14" s="34"/>
      <c r="G14" s="279" t="s">
        <v>637</v>
      </c>
    </row>
    <row r="15" spans="1:26" ht="14" customHeight="1" x14ac:dyDescent="0.15"/>
    <row r="16" spans="1:26" ht="23" customHeight="1" x14ac:dyDescent="0.2">
      <c r="A16" s="146" t="s">
        <v>146</v>
      </c>
      <c r="B16" s="147"/>
      <c r="C16" s="147"/>
      <c r="D16" s="147"/>
      <c r="E16" s="148"/>
      <c r="F16" s="147"/>
      <c r="G16" s="149"/>
    </row>
    <row r="17" spans="1:8" ht="36" customHeight="1" x14ac:dyDescent="0.2">
      <c r="A17" s="150" t="s">
        <v>44</v>
      </c>
      <c r="B17" s="151" t="s">
        <v>104</v>
      </c>
      <c r="C17" s="152" t="s">
        <v>76</v>
      </c>
      <c r="D17" s="153" t="s">
        <v>46</v>
      </c>
      <c r="E17" s="154" t="s">
        <v>47</v>
      </c>
      <c r="F17" s="151" t="s">
        <v>50</v>
      </c>
      <c r="G17" s="155" t="s">
        <v>51</v>
      </c>
    </row>
    <row r="18" spans="1:8" ht="36" customHeight="1" x14ac:dyDescent="0.3">
      <c r="A18" s="156" t="s">
        <v>147</v>
      </c>
      <c r="B18" s="157"/>
      <c r="C18" s="157"/>
      <c r="D18" s="115"/>
      <c r="E18" s="115"/>
      <c r="F18" s="116"/>
      <c r="G18" s="280"/>
    </row>
    <row r="19" spans="1:8" ht="14" customHeight="1" x14ac:dyDescent="0.15">
      <c r="G19" s="69"/>
    </row>
    <row r="20" spans="1:8" ht="21" customHeight="1" x14ac:dyDescent="0.2">
      <c r="A20" s="92" t="s">
        <v>115</v>
      </c>
      <c r="B20" s="93"/>
      <c r="C20" s="93"/>
      <c r="D20" s="131"/>
      <c r="E20" s="93"/>
      <c r="F20" s="93"/>
      <c r="G20" s="158"/>
    </row>
    <row r="21" spans="1:8" ht="24" customHeight="1" x14ac:dyDescent="0.2">
      <c r="A21" s="584" t="s">
        <v>116</v>
      </c>
      <c r="B21" s="585"/>
      <c r="C21" s="585"/>
      <c r="D21" s="585"/>
      <c r="E21" s="585"/>
      <c r="F21" s="585"/>
      <c r="G21" s="585"/>
    </row>
    <row r="22" spans="1:8" ht="36" customHeight="1" x14ac:dyDescent="0.2">
      <c r="A22" s="103" t="s">
        <v>44</v>
      </c>
      <c r="B22" s="104" t="s">
        <v>104</v>
      </c>
      <c r="C22" s="106" t="s">
        <v>76</v>
      </c>
      <c r="D22" s="104" t="s">
        <v>46</v>
      </c>
      <c r="E22" s="105" t="s">
        <v>47</v>
      </c>
      <c r="F22" s="106" t="s">
        <v>50</v>
      </c>
      <c r="G22" s="107" t="s">
        <v>51</v>
      </c>
    </row>
    <row r="23" spans="1:8" ht="36" customHeight="1" x14ac:dyDescent="0.3">
      <c r="A23" s="159" t="s">
        <v>89</v>
      </c>
      <c r="B23" s="181"/>
      <c r="C23" s="181"/>
      <c r="D23" s="40"/>
      <c r="E23" s="129"/>
      <c r="F23" s="130" t="s">
        <v>251</v>
      </c>
      <c r="G23" s="281" t="s">
        <v>1154</v>
      </c>
    </row>
    <row r="24" spans="1:8" ht="36" customHeight="1" x14ac:dyDescent="0.3">
      <c r="A24" s="160" t="s">
        <v>86</v>
      </c>
      <c r="B24" s="177"/>
      <c r="C24" s="177"/>
      <c r="D24" s="40"/>
      <c r="E24" s="118"/>
      <c r="F24" s="100" t="s">
        <v>251</v>
      </c>
      <c r="G24" s="281" t="s">
        <v>1154</v>
      </c>
    </row>
    <row r="25" spans="1:8" ht="36" customHeight="1" x14ac:dyDescent="0.3">
      <c r="A25" s="161" t="s">
        <v>92</v>
      </c>
      <c r="B25" s="162"/>
      <c r="C25" s="177"/>
      <c r="D25" s="40"/>
      <c r="E25" s="118"/>
      <c r="F25" s="100"/>
      <c r="G25" s="282"/>
    </row>
    <row r="26" spans="1:8" ht="36" customHeight="1" x14ac:dyDescent="0.3">
      <c r="A26" s="161" t="s">
        <v>148</v>
      </c>
      <c r="B26" s="162">
        <f>15000*3</f>
        <v>45000</v>
      </c>
      <c r="C26" s="177">
        <v>0.1</v>
      </c>
      <c r="D26" s="40" t="s">
        <v>402</v>
      </c>
      <c r="E26" s="118" t="s">
        <v>258</v>
      </c>
      <c r="F26" s="100"/>
      <c r="G26" s="282" t="s">
        <v>659</v>
      </c>
      <c r="H26" s="69"/>
    </row>
    <row r="27" spans="1:8" ht="36" customHeight="1" x14ac:dyDescent="0.3">
      <c r="A27" s="161" t="s">
        <v>120</v>
      </c>
      <c r="B27" s="162"/>
      <c r="C27" s="162"/>
      <c r="D27" s="118"/>
      <c r="E27" s="118"/>
      <c r="F27" s="100"/>
      <c r="G27" s="282"/>
    </row>
    <row r="28" spans="1:8" ht="36" customHeight="1" x14ac:dyDescent="0.3">
      <c r="A28" s="163" t="s">
        <v>118</v>
      </c>
      <c r="B28" s="164"/>
      <c r="C28" s="164"/>
      <c r="D28" s="119"/>
      <c r="E28" s="119"/>
      <c r="F28" s="102"/>
      <c r="G28" s="283"/>
    </row>
    <row r="29" spans="1:8" ht="13" customHeight="1" x14ac:dyDescent="0.15"/>
    <row r="30" spans="1:8" ht="20" customHeight="1" x14ac:dyDescent="0.2">
      <c r="A30" s="92" t="s">
        <v>122</v>
      </c>
      <c r="B30" s="93"/>
      <c r="C30" s="93"/>
      <c r="D30" s="131"/>
      <c r="E30" s="93"/>
      <c r="F30" s="93"/>
      <c r="G30" s="158"/>
    </row>
    <row r="31" spans="1:8" ht="37" customHeight="1" x14ac:dyDescent="0.2">
      <c r="A31" s="103" t="s">
        <v>44</v>
      </c>
      <c r="B31" s="104" t="s">
        <v>104</v>
      </c>
      <c r="C31" s="106" t="s">
        <v>76</v>
      </c>
      <c r="D31" s="104" t="s">
        <v>46</v>
      </c>
      <c r="E31" s="105" t="s">
        <v>47</v>
      </c>
      <c r="F31" s="106" t="s">
        <v>50</v>
      </c>
      <c r="G31" s="107" t="s">
        <v>51</v>
      </c>
    </row>
    <row r="32" spans="1:8" ht="37" customHeight="1" x14ac:dyDescent="0.3">
      <c r="A32" s="159" t="s">
        <v>149</v>
      </c>
      <c r="B32" s="432">
        <f>67771+203840+1208940</f>
        <v>1480551</v>
      </c>
      <c r="C32" s="472">
        <f>2/89</f>
        <v>2.247191011235955E-2</v>
      </c>
      <c r="D32" s="117" t="s">
        <v>402</v>
      </c>
      <c r="E32" s="117" t="s">
        <v>258</v>
      </c>
      <c r="F32" s="98"/>
      <c r="G32" s="281" t="s">
        <v>686</v>
      </c>
      <c r="H32" s="69" t="s">
        <v>663</v>
      </c>
    </row>
    <row r="33" spans="1:8" ht="37" customHeight="1" x14ac:dyDescent="0.3">
      <c r="A33" s="160" t="s">
        <v>150</v>
      </c>
      <c r="B33" s="177">
        <v>934567</v>
      </c>
      <c r="C33" s="472">
        <f>2/89</f>
        <v>2.247191011235955E-2</v>
      </c>
      <c r="D33" s="118" t="s">
        <v>402</v>
      </c>
      <c r="E33" s="118" t="s">
        <v>258</v>
      </c>
      <c r="F33" s="100"/>
      <c r="G33" s="282" t="s">
        <v>1155</v>
      </c>
    </row>
    <row r="34" spans="1:8" ht="37" customHeight="1" x14ac:dyDescent="0.3">
      <c r="A34" s="160" t="s">
        <v>151</v>
      </c>
      <c r="B34" s="177">
        <v>577049</v>
      </c>
      <c r="C34" s="181">
        <v>0.1</v>
      </c>
      <c r="D34" s="118" t="s">
        <v>402</v>
      </c>
      <c r="E34" s="118" t="s">
        <v>254</v>
      </c>
      <c r="F34" s="100"/>
      <c r="G34" s="282" t="s">
        <v>671</v>
      </c>
      <c r="H34" s="69"/>
    </row>
    <row r="35" spans="1:8" ht="37" customHeight="1" x14ac:dyDescent="0.3">
      <c r="A35" s="175" t="s">
        <v>152</v>
      </c>
      <c r="B35" s="176"/>
      <c r="C35" s="176"/>
      <c r="D35" s="119"/>
      <c r="E35" s="119"/>
      <c r="F35" s="102"/>
      <c r="G35" s="283"/>
    </row>
    <row r="37" spans="1:8" ht="21" customHeight="1" x14ac:dyDescent="0.2">
      <c r="A37" s="92" t="s">
        <v>130</v>
      </c>
      <c r="B37" s="93"/>
      <c r="C37" s="93"/>
      <c r="D37" s="131"/>
      <c r="E37" s="93"/>
      <c r="F37" s="93"/>
      <c r="G37" s="158"/>
    </row>
    <row r="38" spans="1:8" ht="17" customHeight="1" x14ac:dyDescent="0.2">
      <c r="A38" s="586" t="s">
        <v>131</v>
      </c>
      <c r="B38" s="587"/>
      <c r="C38" s="587"/>
      <c r="D38" s="587"/>
      <c r="E38" s="587"/>
      <c r="F38" s="587"/>
      <c r="G38" s="588"/>
    </row>
    <row r="39" spans="1:8" ht="37" customHeight="1" x14ac:dyDescent="0.2">
      <c r="A39" s="132" t="s">
        <v>44</v>
      </c>
      <c r="B39" s="133" t="s">
        <v>104</v>
      </c>
      <c r="C39" s="133" t="s">
        <v>76</v>
      </c>
      <c r="D39" s="133" t="s">
        <v>46</v>
      </c>
      <c r="E39" s="133" t="s">
        <v>47</v>
      </c>
      <c r="F39" s="133" t="s">
        <v>50</v>
      </c>
      <c r="G39" s="165" t="s">
        <v>51</v>
      </c>
    </row>
    <row r="40" spans="1:8" ht="36" customHeight="1" x14ac:dyDescent="0.3">
      <c r="A40" s="166" t="s">
        <v>153</v>
      </c>
      <c r="B40" s="268">
        <v>459151.5</v>
      </c>
      <c r="C40" s="123">
        <v>0.1</v>
      </c>
      <c r="D40" s="117" t="s">
        <v>402</v>
      </c>
      <c r="E40" s="117" t="s">
        <v>254</v>
      </c>
      <c r="F40" s="98"/>
      <c r="G40" s="284" t="s">
        <v>682</v>
      </c>
      <c r="H40" s="69"/>
    </row>
    <row r="41" spans="1:8" ht="36" customHeight="1" x14ac:dyDescent="0.3">
      <c r="A41" s="167" t="s">
        <v>154</v>
      </c>
      <c r="B41" s="269"/>
      <c r="C41" s="168"/>
      <c r="D41" s="118"/>
      <c r="E41" s="118"/>
      <c r="F41" s="100"/>
      <c r="G41" s="285" t="s">
        <v>637</v>
      </c>
    </row>
    <row r="42" spans="1:8" ht="36" customHeight="1" x14ac:dyDescent="0.3">
      <c r="A42" s="167" t="s">
        <v>155</v>
      </c>
      <c r="B42" s="269"/>
      <c r="C42" s="168"/>
      <c r="D42" s="118"/>
      <c r="E42" s="118"/>
      <c r="F42" s="100"/>
      <c r="G42" s="285" t="s">
        <v>637</v>
      </c>
    </row>
    <row r="43" spans="1:8" ht="36" customHeight="1" x14ac:dyDescent="0.3">
      <c r="A43" s="167" t="s">
        <v>156</v>
      </c>
      <c r="B43" s="269"/>
      <c r="C43" s="168"/>
      <c r="D43" s="118"/>
      <c r="E43" s="118"/>
      <c r="F43" s="100"/>
      <c r="G43" s="285" t="s">
        <v>637</v>
      </c>
    </row>
    <row r="44" spans="1:8" ht="36" customHeight="1" x14ac:dyDescent="0.3">
      <c r="A44" s="167" t="s">
        <v>157</v>
      </c>
      <c r="B44" s="269"/>
      <c r="C44" s="168"/>
      <c r="D44" s="118"/>
      <c r="E44" s="118"/>
      <c r="F44" s="100"/>
      <c r="G44" s="285" t="s">
        <v>637</v>
      </c>
    </row>
    <row r="45" spans="1:8" ht="36" customHeight="1" x14ac:dyDescent="0.3">
      <c r="A45" s="145" t="s">
        <v>135</v>
      </c>
      <c r="B45" s="270"/>
      <c r="C45" s="109"/>
      <c r="D45" s="119"/>
      <c r="E45" s="119"/>
      <c r="F45" s="102"/>
      <c r="G45" s="276" t="s">
        <v>637</v>
      </c>
    </row>
    <row r="46" spans="1:8" ht="14" customHeight="1" x14ac:dyDescent="0.15"/>
    <row r="47" spans="1:8" ht="21" customHeight="1" x14ac:dyDescent="0.2">
      <c r="A47" s="589" t="s">
        <v>158</v>
      </c>
      <c r="B47" s="589"/>
      <c r="C47" s="589"/>
      <c r="D47" s="589"/>
      <c r="E47" s="589"/>
      <c r="F47" s="589"/>
      <c r="G47" s="589"/>
    </row>
    <row r="48" spans="1:8" ht="37" customHeight="1" x14ac:dyDescent="0.2">
      <c r="A48" s="169" t="s">
        <v>44</v>
      </c>
      <c r="B48" s="170" t="s">
        <v>104</v>
      </c>
      <c r="C48" s="133" t="s">
        <v>76</v>
      </c>
      <c r="D48" s="133" t="s">
        <v>46</v>
      </c>
      <c r="E48" s="133" t="s">
        <v>47</v>
      </c>
      <c r="F48" s="133" t="s">
        <v>50</v>
      </c>
      <c r="G48" s="170" t="s">
        <v>51</v>
      </c>
    </row>
    <row r="49" spans="1:7" ht="37" customHeight="1" x14ac:dyDescent="0.3">
      <c r="A49" s="71" t="s">
        <v>159</v>
      </c>
      <c r="B49" s="271"/>
      <c r="C49" s="181"/>
      <c r="D49" s="117"/>
      <c r="E49" s="117"/>
      <c r="F49" s="98"/>
      <c r="G49" s="171" t="s">
        <v>637</v>
      </c>
    </row>
    <row r="50" spans="1:7" ht="37" customHeight="1" x14ac:dyDescent="0.3">
      <c r="A50" s="172" t="s">
        <v>160</v>
      </c>
      <c r="B50" s="272"/>
      <c r="C50" s="177"/>
      <c r="D50" s="118"/>
      <c r="E50" s="118"/>
      <c r="F50" s="100"/>
      <c r="G50" s="173" t="s">
        <v>637</v>
      </c>
    </row>
    <row r="51" spans="1:7" ht="37" customHeight="1" x14ac:dyDescent="0.3">
      <c r="A51" s="73" t="s">
        <v>161</v>
      </c>
      <c r="B51" s="273"/>
      <c r="C51" s="176"/>
      <c r="D51" s="119"/>
      <c r="E51" s="119"/>
      <c r="F51" s="102"/>
      <c r="G51" s="174" t="s">
        <v>637</v>
      </c>
    </row>
    <row r="52" spans="1:7" ht="13.5" customHeight="1" x14ac:dyDescent="0.15"/>
    <row r="53" spans="1:7" ht="13.5" customHeight="1" x14ac:dyDescent="0.15"/>
    <row r="54" spans="1:7" ht="13.5" customHeight="1" x14ac:dyDescent="0.15"/>
    <row r="55" spans="1:7" ht="13.5" customHeight="1" x14ac:dyDescent="0.15"/>
    <row r="56" spans="1:7" ht="13.5" customHeight="1" x14ac:dyDescent="0.15"/>
    <row r="57" spans="1:7" ht="13.5" customHeight="1" x14ac:dyDescent="0.15"/>
    <row r="58" spans="1:7" ht="13.5" customHeight="1" x14ac:dyDescent="0.15"/>
    <row r="59" spans="1:7" ht="13.5" customHeight="1" x14ac:dyDescent="0.15"/>
    <row r="60" spans="1:7" ht="13.5" customHeight="1" x14ac:dyDescent="0.15"/>
    <row r="61" spans="1:7" ht="13.5" customHeight="1" x14ac:dyDescent="0.15"/>
    <row r="62" spans="1:7" ht="13.5" customHeight="1" x14ac:dyDescent="0.15"/>
    <row r="63" spans="1:7" ht="13.5" customHeight="1" x14ac:dyDescent="0.15"/>
    <row r="64" spans="1:7"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sheetData>
  <mergeCells count="5">
    <mergeCell ref="A1:G1"/>
    <mergeCell ref="A2:G2"/>
    <mergeCell ref="A21:G21"/>
    <mergeCell ref="A38:G38"/>
    <mergeCell ref="A47:G47"/>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800-000000000000}">
          <x14:formula1>
            <xm:f>'Data Validation'!$E$4:$E$5</xm:f>
          </x14:formula1>
          <xm:sqref>F6:F8 F12:F14 F18 F49:F51 F23:F28 F32:F35 F40:F45</xm:sqref>
        </x14:dataValidation>
        <x14:dataValidation type="list" allowBlank="1" showInputMessage="1" showErrorMessage="1" xr:uid="{00000000-0002-0000-0800-000001000000}">
          <x14:formula1>
            <xm:f>'Data Validation'!$P$5:$P$159</xm:f>
          </x14:formula1>
          <xm:sqref>D40:D45 D12:D14 D18 D49:D51 D23:D28 D6:D8 D32:D35</xm:sqref>
        </x14:dataValidation>
        <x14:dataValidation type="list" allowBlank="1" showErrorMessage="1" xr:uid="{00000000-0002-0000-0800-000002000000}">
          <x14:formula1>
            <xm:f>'Data Validation'!$C$5:$C$8</xm:f>
          </x14:formula1>
          <xm:sqref>E6:E8 E12:E14 E18 E49:E51 E32:E35 E40:E45 E23:E28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29"/>
  <sheetViews>
    <sheetView showGridLines="0" topLeftCell="E82" workbookViewId="0">
      <selection activeCell="V87" sqref="V87:V112"/>
    </sheetView>
  </sheetViews>
  <sheetFormatPr baseColWidth="10" defaultColWidth="12.5" defaultRowHeight="15" customHeight="1" x14ac:dyDescent="0.15"/>
  <cols>
    <col min="1" max="1" width="7.5" customWidth="1"/>
    <col min="2" max="2" width="7" customWidth="1"/>
    <col min="3" max="3" width="7.5" customWidth="1"/>
    <col min="4" max="4" width="57" customWidth="1"/>
    <col min="5" max="5" width="13.5" customWidth="1"/>
    <col min="6" max="6" width="11" customWidth="1"/>
    <col min="7" max="7" width="18" customWidth="1"/>
    <col min="8" max="8" width="12" customWidth="1"/>
    <col min="9" max="9" width="13" customWidth="1"/>
    <col min="10" max="11" width="7.5" customWidth="1"/>
    <col min="12" max="12" width="7.1640625" customWidth="1"/>
    <col min="13" max="14" width="7.5" customWidth="1"/>
    <col min="15" max="19" width="10.83203125" customWidth="1"/>
    <col min="20" max="20" width="13.1640625" customWidth="1"/>
  </cols>
  <sheetData>
    <row r="1" spans="1:23" ht="18" customHeight="1" x14ac:dyDescent="0.25">
      <c r="A1" s="205" t="s">
        <v>162</v>
      </c>
      <c r="B1" s="206"/>
      <c r="C1" s="206"/>
      <c r="D1" s="206"/>
      <c r="E1" s="206"/>
      <c r="F1" s="206"/>
      <c r="G1" s="206"/>
      <c r="H1" s="206"/>
      <c r="I1" s="206"/>
      <c r="J1" s="206"/>
      <c r="K1" s="206"/>
      <c r="L1" s="206"/>
      <c r="M1" s="206"/>
      <c r="N1" s="206"/>
      <c r="O1" s="206"/>
      <c r="P1" s="206"/>
      <c r="Q1" s="206"/>
      <c r="R1" s="206"/>
      <c r="S1" s="206"/>
    </row>
    <row r="2" spans="1:23" ht="18" customHeight="1" thickBot="1" x14ac:dyDescent="0.3">
      <c r="A2" s="333"/>
    </row>
    <row r="3" spans="1:23" ht="18" customHeight="1" thickBot="1" x14ac:dyDescent="0.3">
      <c r="A3" s="333"/>
      <c r="D3" s="590" t="s">
        <v>163</v>
      </c>
      <c r="E3" s="591"/>
      <c r="H3" s="417" t="s">
        <v>164</v>
      </c>
      <c r="I3" s="302" t="s">
        <v>165</v>
      </c>
    </row>
    <row r="4" spans="1:23" ht="18" customHeight="1" x14ac:dyDescent="0.25">
      <c r="A4" s="333"/>
      <c r="D4" s="336" t="s">
        <v>166</v>
      </c>
      <c r="E4" s="337" t="str">
        <f>IF(Context!D6="","",IF(Context!D6="If applicable, enter the name of the operation for which you are entering data","",Context!D6))</f>
        <v>Narok water and sewerage services company</v>
      </c>
      <c r="H4" s="418" t="s">
        <v>167</v>
      </c>
      <c r="I4" s="419" t="s">
        <v>168</v>
      </c>
    </row>
    <row r="5" spans="1:23" ht="18" customHeight="1" thickBot="1" x14ac:dyDescent="0.3">
      <c r="A5" s="333"/>
      <c r="D5" s="334" t="s">
        <v>169</v>
      </c>
      <c r="E5" s="254" t="str">
        <f>IF(Context!D8="","",IF(Context!D8="Provide a brief description of your operation","",Context!D8))</f>
        <v>Narok water and sewerage services company (NARWASSCO) is a public water utility in Narok town which operate water and sanitation services in the municipality. The utility has conventional sewer pipeline and water stabilisation ponds as wastewater treatment facility. Also, it has two exhauster trucks to provide services of emptying and transporting faecal sludge.</v>
      </c>
      <c r="H5" s="420" t="s">
        <v>170</v>
      </c>
      <c r="I5" s="421" t="s">
        <v>171</v>
      </c>
    </row>
    <row r="6" spans="1:23" ht="18" customHeight="1" x14ac:dyDescent="0.25">
      <c r="A6" s="333"/>
      <c r="D6" s="334" t="s">
        <v>172</v>
      </c>
      <c r="E6" s="254" t="str">
        <f>IF(Context!D10="","",IF(Context!D10="Provide a brief description of this specific component","",Context!D10))</f>
        <v>The utility empty faecal sludge by two exhauster trucks and transport it to wastewater treatment plant</v>
      </c>
    </row>
    <row r="7" spans="1:23" ht="18" customHeight="1" x14ac:dyDescent="0.25">
      <c r="A7" s="333"/>
      <c r="D7" s="334" t="s">
        <v>173</v>
      </c>
      <c r="E7" s="254">
        <f>IF(Context!D12="","",IF(Context!D12="Enter the year corresponding to the operating costs","",Context!D12))</f>
        <v>2021</v>
      </c>
    </row>
    <row r="8" spans="1:23" ht="18" customHeight="1" x14ac:dyDescent="0.15">
      <c r="D8" s="334" t="s">
        <v>174</v>
      </c>
      <c r="E8" s="254" t="str">
        <f>IF(Context!D14="","",IF(Context!D14="(Select country from dropdown)","",Context!D14))</f>
        <v>Kenya</v>
      </c>
    </row>
    <row r="9" spans="1:23" ht="18" customHeight="1" thickBot="1" x14ac:dyDescent="0.2">
      <c r="D9" s="335" t="s">
        <v>175</v>
      </c>
      <c r="E9" s="308" t="str">
        <f>IF(Context!D16="","",IF(Context!D16="Enter city","",Context!D16))</f>
        <v>Narok town</v>
      </c>
    </row>
    <row r="10" spans="1:23" ht="18" customHeight="1" thickBot="1" x14ac:dyDescent="0.2">
      <c r="D10" s="338"/>
      <c r="E10" s="62"/>
      <c r="F10" s="62"/>
    </row>
    <row r="11" spans="1:23" ht="18" customHeight="1" x14ac:dyDescent="0.15">
      <c r="D11" s="592" t="s">
        <v>176</v>
      </c>
      <c r="E11" s="593"/>
      <c r="F11" s="594"/>
    </row>
    <row r="12" spans="1:23" ht="18" customHeight="1" thickBot="1" x14ac:dyDescent="0.2">
      <c r="D12" s="339" t="s">
        <v>177</v>
      </c>
      <c r="E12" s="340" t="s">
        <v>178</v>
      </c>
      <c r="F12" s="341" t="s">
        <v>51</v>
      </c>
    </row>
    <row r="13" spans="1:23" ht="18" customHeight="1" x14ac:dyDescent="0.15">
      <c r="D13" s="336" t="s">
        <v>179</v>
      </c>
      <c r="E13" s="228">
        <f>IF(Context!C22="","",Context!C22)</f>
        <v>7488</v>
      </c>
      <c r="F13" s="337" t="str">
        <f>IF(Context!D22="","",Context!D22)</f>
        <v>approximately 5000 population for institutions and schools (it is included in household population), and 864 households * 4 people</v>
      </c>
    </row>
    <row r="14" spans="1:23" ht="18" customHeight="1" x14ac:dyDescent="0.15">
      <c r="D14" s="334" t="s">
        <v>180</v>
      </c>
      <c r="E14" s="214">
        <f>IF(Context!C23="","",Context!C23)</f>
        <v>1872</v>
      </c>
      <c r="F14" s="254" t="str">
        <f>IF(Context!D23="","",Context!D23)</f>
        <v>Approximately 3 per week per truck, rainy season is normally busy. 3 * 52 weeks * 2 trucks. 1 trip = average 6 household, emptying frequency is every 6 month assumed by officials, but average of frequency can be longer and 1 year is used.</v>
      </c>
    </row>
    <row r="15" spans="1:23" ht="18" customHeight="1" thickBot="1" x14ac:dyDescent="0.2">
      <c r="D15" s="335" t="s">
        <v>181</v>
      </c>
      <c r="E15" s="307">
        <f>IF(Context!C24="","",Context!C24)</f>
        <v>4</v>
      </c>
      <c r="F15" s="308" t="str">
        <f>IF(Context!D24="","",Context!D24)</f>
        <v>typically 4 people or more per household</v>
      </c>
    </row>
    <row r="16" spans="1:23" ht="18" customHeight="1" x14ac:dyDescent="0.2">
      <c r="D16" s="342" t="s">
        <v>182</v>
      </c>
      <c r="E16" s="343"/>
      <c r="F16" s="343"/>
      <c r="T16" s="461" t="s">
        <v>1137</v>
      </c>
      <c r="U16" s="462"/>
      <c r="V16" s="462"/>
      <c r="W16" s="462"/>
    </row>
    <row r="17" spans="2:23" ht="18" customHeight="1" thickBot="1" x14ac:dyDescent="0.2">
      <c r="E17" s="217"/>
      <c r="F17" s="217"/>
      <c r="R17" t="s">
        <v>183</v>
      </c>
      <c r="S17" t="s">
        <v>184</v>
      </c>
      <c r="V17" t="s">
        <v>1138</v>
      </c>
      <c r="W17" s="463">
        <v>0.05</v>
      </c>
    </row>
    <row r="18" spans="2:23" ht="18" customHeight="1" thickBot="1" x14ac:dyDescent="0.25">
      <c r="B18" t="s">
        <v>185</v>
      </c>
      <c r="C18" s="62" t="s">
        <v>186</v>
      </c>
      <c r="D18" s="347" t="s">
        <v>187</v>
      </c>
      <c r="E18" s="207" t="s">
        <v>188</v>
      </c>
      <c r="F18" s="207" t="s">
        <v>189</v>
      </c>
      <c r="G18" s="207" t="s">
        <v>190</v>
      </c>
      <c r="H18" s="207" t="s">
        <v>191</v>
      </c>
      <c r="I18" s="207" t="s">
        <v>46</v>
      </c>
      <c r="J18" s="207" t="s">
        <v>192</v>
      </c>
      <c r="K18" s="207" t="s">
        <v>48</v>
      </c>
      <c r="L18" s="207" t="s">
        <v>173</v>
      </c>
      <c r="M18" s="207" t="s">
        <v>193</v>
      </c>
      <c r="N18" s="207" t="s">
        <v>51</v>
      </c>
      <c r="O18" s="207" t="s">
        <v>194</v>
      </c>
      <c r="P18" s="207" t="s">
        <v>195</v>
      </c>
      <c r="Q18" s="208" t="s">
        <v>196</v>
      </c>
      <c r="R18" s="208" t="s">
        <v>197</v>
      </c>
      <c r="S18" s="208" t="s">
        <v>198</v>
      </c>
      <c r="T18" s="464" t="s">
        <v>1139</v>
      </c>
      <c r="U18" s="464" t="s">
        <v>1140</v>
      </c>
      <c r="V18" s="464" t="s">
        <v>1215</v>
      </c>
    </row>
    <row r="19" spans="2:23" ht="18" customHeight="1" thickBot="1" x14ac:dyDescent="0.2">
      <c r="B19" s="608" t="s">
        <v>199</v>
      </c>
      <c r="C19" s="595" t="s">
        <v>200</v>
      </c>
      <c r="D19" s="348" t="str">
        <f>'Direct CAPEX'!A6</f>
        <v>Vacuum trucks</v>
      </c>
      <c r="E19" s="209">
        <f>'Direct CAPEX'!B6</f>
        <v>22908200</v>
      </c>
      <c r="F19" s="355">
        <v>1</v>
      </c>
      <c r="G19" s="211">
        <f t="shared" ref="G19:G28" si="0">E19*F19</f>
        <v>22908200</v>
      </c>
      <c r="H19" s="210"/>
      <c r="I19" s="218" t="str">
        <f>IF('Direct CAPEX'!C6="","",'Direct CAPEX'!C6)</f>
        <v>Kenyan Shilling (KES)</v>
      </c>
      <c r="J19" s="219" t="str">
        <f>IF('Direct CAPEX'!D6="","",IF('Direct CAPEX'!D6="How confident are you about the reported cost?","",'Direct CAPEX'!D6))</f>
        <v>High (+/- 5%)</v>
      </c>
      <c r="K19" s="219">
        <f>IF('Direct CAPEX'!E6="","",'Direct CAPEX'!E6)</f>
        <v>10</v>
      </c>
      <c r="L19" s="219">
        <f>IF('Direct CAPEX'!F6="","",'Direct CAPEX'!F6)</f>
        <v>2020</v>
      </c>
      <c r="M19" s="219" t="str">
        <f>IF('Direct CAPEX'!G6="","",'Direct CAPEX'!G6)</f>
        <v/>
      </c>
      <c r="N19" s="218" t="str">
        <f>IF('Direct CAPEX'!H6="","",'Direct CAPEX'!H6)</f>
        <v>14000L truck and 7000L truck procured by sewer project, 14% VAT was already included in the price of exhauster trucks</v>
      </c>
      <c r="O19" s="219" t="s">
        <v>201</v>
      </c>
      <c r="P19" s="219" t="s">
        <v>202</v>
      </c>
      <c r="Q19" s="219" t="s">
        <v>203</v>
      </c>
      <c r="R19" s="219"/>
      <c r="S19" s="349"/>
      <c r="T19" s="465">
        <f>IF(O19="CAPEX",IFERROR(G19*($W$17*((1+$W$17)^K19))/(((1+$W$17)^K19)-1),""),H19)</f>
        <v>2966716.7042236752</v>
      </c>
      <c r="U19" s="465" t="s">
        <v>871</v>
      </c>
      <c r="V1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68287.137922613299</v>
      </c>
    </row>
    <row r="20" spans="2:23" ht="18" customHeight="1" thickBot="1" x14ac:dyDescent="0.2">
      <c r="B20" s="608"/>
      <c r="C20" s="596"/>
      <c r="D20" s="348" t="str">
        <f>'Direct CAPEX'!A7</f>
        <v>Motorized emptying pumps (if separate from vacuum truck)</v>
      </c>
      <c r="E20" s="209">
        <f>'Direct CAPEX'!B7</f>
        <v>0</v>
      </c>
      <c r="F20" s="355">
        <v>1</v>
      </c>
      <c r="G20" s="211">
        <f t="shared" si="0"/>
        <v>0</v>
      </c>
      <c r="H20" s="210"/>
      <c r="I20" s="218" t="str">
        <f>IF('Direct CAPEX'!C7="","",'Direct CAPEX'!C7)</f>
        <v/>
      </c>
      <c r="J20" s="219" t="str">
        <f>IF('Direct CAPEX'!D7="","",IF('Direct CAPEX'!D7="How confident are you about the reported cost?","",'Direct CAPEX'!D7))</f>
        <v/>
      </c>
      <c r="K20" s="219" t="str">
        <f>IF('Direct CAPEX'!E7="","",'Direct CAPEX'!E7)</f>
        <v/>
      </c>
      <c r="L20" s="219" t="str">
        <f>IF('Direct CAPEX'!F7="","",'Direct CAPEX'!F7)</f>
        <v/>
      </c>
      <c r="M20" s="219" t="str">
        <f>IF('Direct CAPEX'!G7="","",'Direct CAPEX'!G7)</f>
        <v/>
      </c>
      <c r="N20" s="218" t="str">
        <f>IF('Direct CAPEX'!H7="","",'Direct CAPEX'!H7)</f>
        <v>n/a</v>
      </c>
      <c r="O20" s="219" t="s">
        <v>201</v>
      </c>
      <c r="P20" s="219" t="s">
        <v>202</v>
      </c>
      <c r="Q20" s="219" t="s">
        <v>203</v>
      </c>
      <c r="R20" s="219"/>
      <c r="S20" s="349"/>
      <c r="T20" s="465" t="str">
        <f t="shared" ref="T20:T83" si="1">IF(O20="CAPEX",IFERROR(G20*($W$17*((1+$W$17)^K20))/(((1+$W$17)^K20)-1),""),H20)</f>
        <v/>
      </c>
      <c r="U20" s="465" t="s">
        <v>871</v>
      </c>
      <c r="V20"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row>
    <row r="21" spans="2:23" ht="18" customHeight="1" thickBot="1" x14ac:dyDescent="0.2">
      <c r="B21" s="608"/>
      <c r="C21" s="596"/>
      <c r="D21" s="348" t="str">
        <f>'Direct CAPEX'!A8</f>
        <v>Waste storage containers</v>
      </c>
      <c r="E21" s="209">
        <f>'Direct CAPEX'!B8</f>
        <v>0</v>
      </c>
      <c r="F21" s="355">
        <v>1</v>
      </c>
      <c r="G21" s="211">
        <f t="shared" si="0"/>
        <v>0</v>
      </c>
      <c r="H21" s="210"/>
      <c r="I21" s="218" t="str">
        <f>IF('Direct CAPEX'!C8="","",'Direct CAPEX'!C8)</f>
        <v/>
      </c>
      <c r="J21" s="219" t="str">
        <f>IF('Direct CAPEX'!D8="","",IF('Direct CAPEX'!D8="How confident are you about the reported cost?","",'Direct CAPEX'!D8))</f>
        <v/>
      </c>
      <c r="K21" s="219" t="str">
        <f>IF('Direct CAPEX'!E8="","",'Direct CAPEX'!E8)</f>
        <v/>
      </c>
      <c r="L21" s="219" t="str">
        <f>IF('Direct CAPEX'!F8="","",'Direct CAPEX'!F8)</f>
        <v/>
      </c>
      <c r="M21" s="219" t="str">
        <f>IF('Direct CAPEX'!G8="","",'Direct CAPEX'!G8)</f>
        <v/>
      </c>
      <c r="N21" s="218" t="str">
        <f>IF('Direct CAPEX'!H8="","",'Direct CAPEX'!H8)</f>
        <v>n/a</v>
      </c>
      <c r="O21" s="219" t="s">
        <v>201</v>
      </c>
      <c r="P21" s="219" t="s">
        <v>202</v>
      </c>
      <c r="Q21" s="219" t="s">
        <v>203</v>
      </c>
      <c r="R21" s="219"/>
      <c r="S21" s="349"/>
      <c r="T21" s="465" t="str">
        <f t="shared" si="1"/>
        <v/>
      </c>
      <c r="U21" s="465" t="s">
        <v>871</v>
      </c>
      <c r="V21"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row>
    <row r="22" spans="2:23" ht="18" customHeight="1" thickBot="1" x14ac:dyDescent="0.2">
      <c r="B22" s="608"/>
      <c r="C22" s="596"/>
      <c r="D22" s="348" t="str">
        <f>'Direct CAPEX'!A9</f>
        <v>Other transport vehicles</v>
      </c>
      <c r="E22" s="209">
        <f>'Direct CAPEX'!B9</f>
        <v>0</v>
      </c>
      <c r="F22" s="355">
        <v>1</v>
      </c>
      <c r="G22" s="211">
        <f t="shared" si="0"/>
        <v>0</v>
      </c>
      <c r="H22" s="210"/>
      <c r="I22" s="218" t="str">
        <f>IF('Direct CAPEX'!C9="","",'Direct CAPEX'!C9)</f>
        <v/>
      </c>
      <c r="J22" s="219" t="str">
        <f>IF('Direct CAPEX'!D9="","",IF('Direct CAPEX'!D9="How confident are you about the reported cost?","",'Direct CAPEX'!D9))</f>
        <v/>
      </c>
      <c r="K22" s="219" t="str">
        <f>IF('Direct CAPEX'!E9="","",'Direct CAPEX'!E9)</f>
        <v/>
      </c>
      <c r="L22" s="219" t="str">
        <f>IF('Direct CAPEX'!F9="","",'Direct CAPEX'!F9)</f>
        <v/>
      </c>
      <c r="M22" s="219" t="str">
        <f>IF('Direct CAPEX'!G9="","",'Direct CAPEX'!G9)</f>
        <v/>
      </c>
      <c r="N22" s="218" t="str">
        <f>IF('Direct CAPEX'!H9="","",'Direct CAPEX'!H9)</f>
        <v>n/a</v>
      </c>
      <c r="O22" s="218" t="s">
        <v>201</v>
      </c>
      <c r="P22" s="219" t="s">
        <v>202</v>
      </c>
      <c r="Q22" s="219" t="s">
        <v>203</v>
      </c>
      <c r="R22" s="219"/>
      <c r="S22" s="349"/>
      <c r="T22" s="465" t="str">
        <f t="shared" si="1"/>
        <v/>
      </c>
      <c r="U22" s="465" t="s">
        <v>871</v>
      </c>
      <c r="V2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row>
    <row r="23" spans="2:23" ht="18" customHeight="1" thickBot="1" x14ac:dyDescent="0.2">
      <c r="B23" s="608"/>
      <c r="C23" s="597"/>
      <c r="D23" s="348" t="str">
        <f>'Direct CAPEX'!A10</f>
        <v>Other or combined physical assets</v>
      </c>
      <c r="E23" s="209">
        <f>'Direct CAPEX'!B10</f>
        <v>30000</v>
      </c>
      <c r="F23" s="355">
        <v>1</v>
      </c>
      <c r="G23" s="211">
        <f t="shared" si="0"/>
        <v>30000</v>
      </c>
      <c r="H23" s="210"/>
      <c r="I23" s="218" t="str">
        <f>IF('Direct CAPEX'!C10="","",'Direct CAPEX'!C10)</f>
        <v>Kenyan Shilling (KES)</v>
      </c>
      <c r="J23" s="219" t="str">
        <f>IF('Direct CAPEX'!D10="","",IF('Direct CAPEX'!D10="How confident are you about the reported cost?","",'Direct CAPEX'!D10))</f>
        <v>High (+/- 5%)</v>
      </c>
      <c r="K23" s="219">
        <f>IF('Direct CAPEX'!E10="","",'Direct CAPEX'!E10)</f>
        <v>5</v>
      </c>
      <c r="L23" s="219">
        <f>IF('Direct CAPEX'!F10="","",'Direct CAPEX'!F10)</f>
        <v>2019</v>
      </c>
      <c r="M23" s="219" t="str">
        <f>IF('Direct CAPEX'!G10="","",'Direct CAPEX'!G10)</f>
        <v/>
      </c>
      <c r="N23" s="218" t="str">
        <f>IF('Direct CAPEX'!H10="","",'Direct CAPEX'!H10)</f>
        <v>1 dewatering pump, 1 portable generator provided by sewer project</v>
      </c>
      <c r="O23" s="219" t="s">
        <v>201</v>
      </c>
      <c r="P23" s="219" t="s">
        <v>202</v>
      </c>
      <c r="Q23" s="219" t="s">
        <v>204</v>
      </c>
      <c r="R23" s="219"/>
      <c r="S23" s="349"/>
      <c r="T23" s="465">
        <f t="shared" si="1"/>
        <v>6929.2439438480424</v>
      </c>
      <c r="U23" s="465" t="s">
        <v>871</v>
      </c>
      <c r="V23">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168.11603310639273</v>
      </c>
    </row>
    <row r="24" spans="2:23" ht="18" customHeight="1" thickBot="1" x14ac:dyDescent="0.2">
      <c r="B24" s="608"/>
      <c r="C24" s="607" t="s">
        <v>205</v>
      </c>
      <c r="D24" s="312" t="str">
        <f>'Direct CAPEX'!A14</f>
        <v>Major and extraordinary repairs for vacuum trucks</v>
      </c>
      <c r="E24" s="215">
        <f>'Direct CAPEX'!B14</f>
        <v>0</v>
      </c>
      <c r="F24" s="356">
        <v>1</v>
      </c>
      <c r="G24" s="213">
        <f t="shared" si="0"/>
        <v>0</v>
      </c>
      <c r="H24" s="212"/>
      <c r="I24" s="220" t="str">
        <f>IF('Direct CAPEX'!C14="","",'Direct CAPEX'!C14)</f>
        <v/>
      </c>
      <c r="J24" s="220" t="str">
        <f>IF('Direct CAPEX'!D14="","",'Direct CAPEX'!D14)</f>
        <v/>
      </c>
      <c r="K24" s="220" t="str">
        <f>IF('Direct CAPEX'!E14="","",'Direct CAPEX'!E14)</f>
        <v/>
      </c>
      <c r="L24" s="220" t="str">
        <f>IF('Direct CAPEX'!F14="","",'Direct CAPEX'!F14)</f>
        <v/>
      </c>
      <c r="M24" s="220" t="str">
        <f>IF('Direct CAPEX'!G14="","",'Direct CAPEX'!G14)</f>
        <v/>
      </c>
      <c r="N24" s="220" t="str">
        <f>IF('Direct CAPEX'!H14="","",'Direct CAPEX'!H14)</f>
        <v>No experience yet because of new trucks</v>
      </c>
      <c r="O24" s="214" t="s">
        <v>201</v>
      </c>
      <c r="P24" s="214" t="s">
        <v>202</v>
      </c>
      <c r="Q24" s="214" t="s">
        <v>205</v>
      </c>
      <c r="R24" s="214"/>
      <c r="S24" s="254"/>
      <c r="T24" s="465" t="str">
        <f t="shared" si="1"/>
        <v/>
      </c>
      <c r="U24" s="465" t="s">
        <v>871</v>
      </c>
      <c r="V24" t="str">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
      </c>
    </row>
    <row r="25" spans="2:23" ht="18" customHeight="1" thickBot="1" x14ac:dyDescent="0.2">
      <c r="B25" s="608"/>
      <c r="C25" s="607"/>
      <c r="D25" s="312" t="str">
        <f>'Direct CAPEX'!A15</f>
        <v>Major and extraordinary repairs for motorized emptying pumps (if separate from vacuum truck)</v>
      </c>
      <c r="E25" s="215">
        <f>'Direct CAPEX'!B15</f>
        <v>0</v>
      </c>
      <c r="F25" s="356">
        <v>1</v>
      </c>
      <c r="G25" s="213">
        <f t="shared" si="0"/>
        <v>0</v>
      </c>
      <c r="H25" s="212"/>
      <c r="I25" s="220" t="str">
        <f>IF('Direct CAPEX'!C15="","",'Direct CAPEX'!C15)</f>
        <v/>
      </c>
      <c r="J25" s="220" t="str">
        <f>IF('Direct CAPEX'!D15="","",'Direct CAPEX'!D15)</f>
        <v/>
      </c>
      <c r="K25" s="220" t="str">
        <f>IF('Direct CAPEX'!E15="","",'Direct CAPEX'!E15)</f>
        <v/>
      </c>
      <c r="L25" s="220" t="str">
        <f>IF('Direct CAPEX'!F15="","",'Direct CAPEX'!F15)</f>
        <v/>
      </c>
      <c r="M25" s="220" t="str">
        <f>IF('Direct CAPEX'!G15="","",'Direct CAPEX'!G15)</f>
        <v/>
      </c>
      <c r="N25" s="220" t="str">
        <f>IF('Direct CAPEX'!H15="","",'Direct CAPEX'!H15)</f>
        <v>n/a</v>
      </c>
      <c r="O25" s="214" t="s">
        <v>201</v>
      </c>
      <c r="P25" s="214" t="s">
        <v>202</v>
      </c>
      <c r="Q25" s="214" t="s">
        <v>205</v>
      </c>
      <c r="R25" s="214"/>
      <c r="S25" s="254"/>
      <c r="T25" s="465" t="str">
        <f t="shared" si="1"/>
        <v/>
      </c>
      <c r="U25" s="465" t="s">
        <v>871</v>
      </c>
      <c r="V25" t="str">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
      </c>
    </row>
    <row r="26" spans="2:23" ht="18" customHeight="1" thickBot="1" x14ac:dyDescent="0.2">
      <c r="B26" s="608"/>
      <c r="C26" s="607"/>
      <c r="D26" s="312" t="str">
        <f>'Direct CAPEX'!A16</f>
        <v>Major and extraordinary repairs for other transport vehicles</v>
      </c>
      <c r="E26" s="215">
        <f>'Direct CAPEX'!B16</f>
        <v>0</v>
      </c>
      <c r="F26" s="356">
        <v>1</v>
      </c>
      <c r="G26" s="213">
        <f t="shared" si="0"/>
        <v>0</v>
      </c>
      <c r="H26" s="212"/>
      <c r="I26" s="220" t="str">
        <f>IF('Direct CAPEX'!C16="","",'Direct CAPEX'!C16)</f>
        <v/>
      </c>
      <c r="J26" s="220" t="str">
        <f>IF('Direct CAPEX'!D16="","",'Direct CAPEX'!D16)</f>
        <v/>
      </c>
      <c r="K26" s="220" t="str">
        <f>IF('Direct CAPEX'!E16="","",'Direct CAPEX'!E16)</f>
        <v/>
      </c>
      <c r="L26" s="220" t="str">
        <f>IF('Direct CAPEX'!F16="","",'Direct CAPEX'!F16)</f>
        <v/>
      </c>
      <c r="M26" s="220" t="str">
        <f>IF('Direct CAPEX'!G16="","",'Direct CAPEX'!G16)</f>
        <v/>
      </c>
      <c r="N26" s="220" t="str">
        <f>IF('Direct CAPEX'!H16="","",'Direct CAPEX'!H16)</f>
        <v>n/a</v>
      </c>
      <c r="O26" s="214" t="s">
        <v>201</v>
      </c>
      <c r="P26" s="214" t="s">
        <v>202</v>
      </c>
      <c r="Q26" s="214" t="s">
        <v>205</v>
      </c>
      <c r="R26" s="214"/>
      <c r="S26" s="254"/>
      <c r="T26" s="465" t="str">
        <f t="shared" si="1"/>
        <v/>
      </c>
      <c r="U26" s="465" t="s">
        <v>871</v>
      </c>
      <c r="V26" t="str">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
      </c>
    </row>
    <row r="27" spans="2:23" ht="18" customHeight="1" thickBot="1" x14ac:dyDescent="0.2">
      <c r="B27" s="608"/>
      <c r="C27" s="607"/>
      <c r="D27" s="312" t="str">
        <f>'Direct CAPEX'!A17</f>
        <v>Major and extraordinary repairs for other or combined physical assets</v>
      </c>
      <c r="E27" s="215">
        <f>'Direct CAPEX'!B17</f>
        <v>0</v>
      </c>
      <c r="F27" s="356">
        <v>1</v>
      </c>
      <c r="G27" s="213">
        <f t="shared" si="0"/>
        <v>0</v>
      </c>
      <c r="H27" s="212"/>
      <c r="I27" s="220" t="str">
        <f>IF('Direct CAPEX'!C17="","",'Direct CAPEX'!C17)</f>
        <v/>
      </c>
      <c r="J27" s="220" t="str">
        <f>IF('Direct CAPEX'!D17="","",'Direct CAPEX'!D17)</f>
        <v/>
      </c>
      <c r="K27" s="220" t="str">
        <f>IF('Direct CAPEX'!E17="","",'Direct CAPEX'!E17)</f>
        <v/>
      </c>
      <c r="L27" s="220" t="str">
        <f>IF('Direct CAPEX'!F17="","",'Direct CAPEX'!F17)</f>
        <v/>
      </c>
      <c r="M27" s="220" t="str">
        <f>IF('Direct CAPEX'!G17="","",'Direct CAPEX'!G17)</f>
        <v/>
      </c>
      <c r="N27" s="220" t="str">
        <f>IF('Direct CAPEX'!H17="","",'Direct CAPEX'!H17)</f>
        <v>No repars for dewatering pump yet</v>
      </c>
      <c r="O27" s="214" t="s">
        <v>201</v>
      </c>
      <c r="P27" s="214" t="s">
        <v>202</v>
      </c>
      <c r="Q27" s="214" t="s">
        <v>205</v>
      </c>
      <c r="R27" s="214"/>
      <c r="S27" s="254"/>
      <c r="T27" s="465" t="str">
        <f t="shared" si="1"/>
        <v/>
      </c>
      <c r="U27" s="465" t="s">
        <v>871</v>
      </c>
      <c r="V27" t="str">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
      </c>
    </row>
    <row r="28" spans="2:23" ht="18" customHeight="1" thickBot="1" x14ac:dyDescent="0.2">
      <c r="B28" s="608"/>
      <c r="C28" s="607" t="s">
        <v>206</v>
      </c>
      <c r="D28" s="350" t="str">
        <f>'Direct CAPEX'!A22</f>
        <v>Financing costs for vacuum trucks</v>
      </c>
      <c r="E28" s="221">
        <f>'Direct CAPEX'!B22</f>
        <v>13390628.078542627</v>
      </c>
      <c r="F28" s="355">
        <v>1</v>
      </c>
      <c r="G28" s="211">
        <f t="shared" si="0"/>
        <v>13390628.078542627</v>
      </c>
      <c r="H28" s="210"/>
      <c r="I28" s="219" t="str">
        <f>IF('Direct CAPEX'!C22="","",'Direct CAPEX'!C22)</f>
        <v>Kenyan Shilling (KES)</v>
      </c>
      <c r="J28" s="219" t="str">
        <f>IF('Direct CAPEX'!D22="","",'Direct CAPEX'!D22)</f>
        <v>High (+/- 5%)</v>
      </c>
      <c r="K28" s="219">
        <f>K19</f>
        <v>10</v>
      </c>
      <c r="L28" s="219">
        <f>L19</f>
        <v>2020</v>
      </c>
      <c r="M28" s="219" t="str">
        <f>IF('Direct CAPEX'!E22="","",'Direct CAPEX'!E22)</f>
        <v/>
      </c>
      <c r="N28" s="219" t="str">
        <f>IF('Direct CAPEX'!F22="","",'Direct CAPEX'!F22)</f>
        <v>3.5% of interest rate for loaning	 for 30 years.  total 54 times every 6 months to pay</v>
      </c>
      <c r="O28" s="219" t="s">
        <v>201</v>
      </c>
      <c r="P28" s="219" t="s">
        <v>202</v>
      </c>
      <c r="Q28" s="219" t="s">
        <v>207</v>
      </c>
      <c r="R28" s="219"/>
      <c r="S28" s="349"/>
      <c r="T28" s="465">
        <f t="shared" si="1"/>
        <v>1734147.5978321729</v>
      </c>
      <c r="U28" s="465" t="s">
        <v>871</v>
      </c>
      <c r="V28">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39916.172657382886</v>
      </c>
    </row>
    <row r="29" spans="2:23" ht="18" customHeight="1" thickBot="1" x14ac:dyDescent="0.2">
      <c r="B29" s="608"/>
      <c r="C29" s="607"/>
      <c r="D29" s="350" t="str">
        <f>'Direct CAPEX'!A23</f>
        <v>Taxes for vacuum trucks</v>
      </c>
      <c r="E29" s="221">
        <f>'Direct CAPEX'!B23</f>
        <v>0</v>
      </c>
      <c r="F29" s="355">
        <v>1</v>
      </c>
      <c r="G29" s="211">
        <f t="shared" ref="G29:G37" si="2">E29*F29</f>
        <v>0</v>
      </c>
      <c r="H29" s="210"/>
      <c r="I29" s="219" t="str">
        <f>IF('Direct CAPEX'!C23="","",'Direct CAPEX'!C23)</f>
        <v/>
      </c>
      <c r="J29" s="219" t="str">
        <f>IF('Direct CAPEX'!D23="","",'Direct CAPEX'!D23)</f>
        <v/>
      </c>
      <c r="K29" s="219">
        <f>K19</f>
        <v>10</v>
      </c>
      <c r="L29" s="219">
        <f>L19</f>
        <v>2020</v>
      </c>
      <c r="M29" s="219" t="str">
        <f>IF('Direct CAPEX'!E23="","",'Direct CAPEX'!E23)</f>
        <v/>
      </c>
      <c r="N29" s="219" t="str">
        <f>IF('Direct CAPEX'!F23="","",'Direct CAPEX'!F23)</f>
        <v>14% VAT was already included in the price of exhauster trucks</v>
      </c>
      <c r="O29" s="219" t="s">
        <v>201</v>
      </c>
      <c r="P29" s="219" t="s">
        <v>202</v>
      </c>
      <c r="Q29" s="219" t="s">
        <v>208</v>
      </c>
      <c r="R29" s="219"/>
      <c r="S29" s="349"/>
      <c r="T29" s="465">
        <f t="shared" si="1"/>
        <v>0</v>
      </c>
      <c r="U29" s="465" t="s">
        <v>871</v>
      </c>
      <c r="V2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row>
    <row r="30" spans="2:23" ht="18" customHeight="1" thickBot="1" x14ac:dyDescent="0.2">
      <c r="B30" s="608"/>
      <c r="C30" s="607"/>
      <c r="D30" s="350" t="str">
        <f>'Direct CAPEX'!A25</f>
        <v>Financing costs for motorized emptying pumps</v>
      </c>
      <c r="E30" s="221">
        <f>'Direct CAPEX'!B25</f>
        <v>0</v>
      </c>
      <c r="F30" s="355">
        <v>1</v>
      </c>
      <c r="G30" s="211">
        <f t="shared" si="2"/>
        <v>0</v>
      </c>
      <c r="H30" s="210"/>
      <c r="I30" s="219" t="str">
        <f>IF('Direct CAPEX'!C25="","",'Direct CAPEX'!C25)</f>
        <v/>
      </c>
      <c r="J30" s="219" t="str">
        <f>IF('Direct CAPEX'!D25="","",'Direct CAPEX'!D25)</f>
        <v/>
      </c>
      <c r="K30" s="219" t="str">
        <f>K20</f>
        <v/>
      </c>
      <c r="L30" s="219" t="str">
        <f>L20</f>
        <v/>
      </c>
      <c r="M30" s="219" t="str">
        <f>IF('Direct CAPEX'!E25="","",'Direct CAPEX'!E25)</f>
        <v/>
      </c>
      <c r="N30" s="219" t="str">
        <f>IF('Direct CAPEX'!F25="","",'Direct CAPEX'!F25)</f>
        <v>n/a</v>
      </c>
      <c r="O30" s="219" t="s">
        <v>201</v>
      </c>
      <c r="P30" s="219" t="s">
        <v>202</v>
      </c>
      <c r="Q30" s="219" t="s">
        <v>207</v>
      </c>
      <c r="R30" s="219"/>
      <c r="S30" s="349"/>
      <c r="T30" s="465" t="str">
        <f t="shared" si="1"/>
        <v/>
      </c>
      <c r="U30" s="465" t="s">
        <v>871</v>
      </c>
      <c r="V30" t="str">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
      </c>
    </row>
    <row r="31" spans="2:23" ht="18" customHeight="1" thickBot="1" x14ac:dyDescent="0.2">
      <c r="B31" s="608"/>
      <c r="C31" s="607"/>
      <c r="D31" s="350" t="str">
        <f>'Direct CAPEX'!A26</f>
        <v>Taxes for motorized emptying pumps</v>
      </c>
      <c r="E31" s="221">
        <f>'Direct CAPEX'!B26</f>
        <v>0</v>
      </c>
      <c r="F31" s="355">
        <v>1</v>
      </c>
      <c r="G31" s="211">
        <f t="shared" si="2"/>
        <v>0</v>
      </c>
      <c r="H31" s="210"/>
      <c r="I31" s="219" t="str">
        <f>IF('Direct CAPEX'!C26="","",'Direct CAPEX'!C26)</f>
        <v/>
      </c>
      <c r="J31" s="219" t="str">
        <f>IF('Direct CAPEX'!D26="","",'Direct CAPEX'!D26)</f>
        <v/>
      </c>
      <c r="K31" s="219" t="str">
        <f>K20</f>
        <v/>
      </c>
      <c r="L31" s="219" t="str">
        <f>L20</f>
        <v/>
      </c>
      <c r="M31" s="219" t="str">
        <f>IF('Direct CAPEX'!E26="","",'Direct CAPEX'!E26)</f>
        <v/>
      </c>
      <c r="N31" s="219" t="str">
        <f>IF('Direct CAPEX'!F26="","",'Direct CAPEX'!F26)</f>
        <v>n/a</v>
      </c>
      <c r="O31" s="219" t="s">
        <v>201</v>
      </c>
      <c r="P31" s="219" t="s">
        <v>202</v>
      </c>
      <c r="Q31" s="219" t="s">
        <v>208</v>
      </c>
      <c r="R31" s="219"/>
      <c r="S31" s="349"/>
      <c r="T31" s="465" t="str">
        <f t="shared" si="1"/>
        <v/>
      </c>
      <c r="U31" s="465" t="s">
        <v>871</v>
      </c>
      <c r="V31" t="str">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
      </c>
    </row>
    <row r="32" spans="2:23" ht="18" customHeight="1" thickBot="1" x14ac:dyDescent="0.2">
      <c r="B32" s="608"/>
      <c r="C32" s="607"/>
      <c r="D32" s="350" t="str">
        <f>'Direct CAPEX'!A28</f>
        <v>Financing costs for waste storage containers</v>
      </c>
      <c r="E32" s="221">
        <f>'Direct CAPEX'!B28</f>
        <v>0</v>
      </c>
      <c r="F32" s="355">
        <v>1</v>
      </c>
      <c r="G32" s="211">
        <f t="shared" si="2"/>
        <v>0</v>
      </c>
      <c r="H32" s="210"/>
      <c r="I32" s="219" t="str">
        <f>IF('Direct CAPEX'!C28="","",'Direct CAPEX'!C28)</f>
        <v/>
      </c>
      <c r="J32" s="219" t="str">
        <f>IF('Direct CAPEX'!D28="","",'Direct CAPEX'!D28)</f>
        <v/>
      </c>
      <c r="K32" s="219" t="str">
        <f>K21</f>
        <v/>
      </c>
      <c r="L32" s="219" t="str">
        <f>L21</f>
        <v/>
      </c>
      <c r="M32" s="219" t="str">
        <f>IF('Direct CAPEX'!E28="","",'Direct CAPEX'!E28)</f>
        <v/>
      </c>
      <c r="N32" s="219" t="str">
        <f>IF('Direct CAPEX'!F28="","",'Direct CAPEX'!F28)</f>
        <v>n/a</v>
      </c>
      <c r="O32" s="219" t="s">
        <v>201</v>
      </c>
      <c r="P32" s="219" t="s">
        <v>202</v>
      </c>
      <c r="Q32" s="219" t="s">
        <v>207</v>
      </c>
      <c r="R32" s="219"/>
      <c r="S32" s="349"/>
      <c r="T32" s="465" t="str">
        <f t="shared" si="1"/>
        <v/>
      </c>
      <c r="U32" s="465" t="s">
        <v>871</v>
      </c>
      <c r="V32"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2:22" ht="18" customHeight="1" thickBot="1" x14ac:dyDescent="0.2">
      <c r="B33" s="608"/>
      <c r="C33" s="607"/>
      <c r="D33" s="350" t="str">
        <f>'Direct CAPEX'!A29</f>
        <v>Taxes for waste storage containers</v>
      </c>
      <c r="E33" s="221">
        <f>'Direct CAPEX'!B29</f>
        <v>0</v>
      </c>
      <c r="F33" s="355">
        <v>1</v>
      </c>
      <c r="G33" s="211">
        <f t="shared" si="2"/>
        <v>0</v>
      </c>
      <c r="H33" s="210"/>
      <c r="I33" s="219" t="str">
        <f>IF('Direct CAPEX'!C29="","",'Direct CAPEX'!C29)</f>
        <v/>
      </c>
      <c r="J33" s="219" t="str">
        <f>IF('Direct CAPEX'!D29="","",'Direct CAPEX'!D29)</f>
        <v/>
      </c>
      <c r="K33" s="219" t="str">
        <f>K21</f>
        <v/>
      </c>
      <c r="L33" s="219" t="str">
        <f>L21</f>
        <v/>
      </c>
      <c r="M33" s="219" t="str">
        <f>IF('Direct CAPEX'!E29="","",'Direct CAPEX'!E29)</f>
        <v/>
      </c>
      <c r="N33" s="219" t="str">
        <f>IF('Direct CAPEX'!F29="","",'Direct CAPEX'!F29)</f>
        <v>n/a</v>
      </c>
      <c r="O33" s="219" t="s">
        <v>201</v>
      </c>
      <c r="P33" s="219" t="s">
        <v>202</v>
      </c>
      <c r="Q33" s="219" t="s">
        <v>208</v>
      </c>
      <c r="R33" s="219"/>
      <c r="S33" s="349"/>
      <c r="T33" s="465" t="str">
        <f t="shared" si="1"/>
        <v/>
      </c>
      <c r="U33" s="465" t="s">
        <v>871</v>
      </c>
      <c r="V33"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row>
    <row r="34" spans="2:22" ht="18" customHeight="1" thickBot="1" x14ac:dyDescent="0.2">
      <c r="B34" s="608"/>
      <c r="C34" s="607"/>
      <c r="D34" s="350" t="str">
        <f>'Direct CAPEX'!A31</f>
        <v>Financing costs for other transport vehicles</v>
      </c>
      <c r="E34" s="221">
        <f>'Direct CAPEX'!B31</f>
        <v>0</v>
      </c>
      <c r="F34" s="355">
        <v>1</v>
      </c>
      <c r="G34" s="211">
        <f t="shared" si="2"/>
        <v>0</v>
      </c>
      <c r="H34" s="210"/>
      <c r="I34" s="219" t="str">
        <f>IF('Direct CAPEX'!C31="","",'Direct CAPEX'!C31)</f>
        <v/>
      </c>
      <c r="J34" s="219" t="str">
        <f>IF('Direct CAPEX'!D31="","",'Direct CAPEX'!D31)</f>
        <v/>
      </c>
      <c r="K34" s="219" t="str">
        <f>K22</f>
        <v/>
      </c>
      <c r="L34" s="219" t="str">
        <f>L22</f>
        <v/>
      </c>
      <c r="M34" s="219" t="str">
        <f>IF('Direct CAPEX'!E31="","",'Direct CAPEX'!E31)</f>
        <v/>
      </c>
      <c r="N34" s="219" t="str">
        <f>IF('Direct CAPEX'!F31="","",'Direct CAPEX'!F31)</f>
        <v>n/a</v>
      </c>
      <c r="O34" s="219" t="s">
        <v>201</v>
      </c>
      <c r="P34" s="219" t="s">
        <v>202</v>
      </c>
      <c r="Q34" s="219" t="s">
        <v>207</v>
      </c>
      <c r="R34" s="219"/>
      <c r="S34" s="349"/>
      <c r="T34" s="465" t="str">
        <f t="shared" si="1"/>
        <v/>
      </c>
      <c r="U34" s="465" t="s">
        <v>871</v>
      </c>
      <c r="V34"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row>
    <row r="35" spans="2:22" ht="18" customHeight="1" thickBot="1" x14ac:dyDescent="0.2">
      <c r="B35" s="608"/>
      <c r="C35" s="607"/>
      <c r="D35" s="350" t="str">
        <f>'Direct CAPEX'!A32</f>
        <v>Taxes for other transport vehicles</v>
      </c>
      <c r="E35" s="221">
        <f>'Direct CAPEX'!B32</f>
        <v>0</v>
      </c>
      <c r="F35" s="355">
        <v>1</v>
      </c>
      <c r="G35" s="211">
        <f t="shared" si="2"/>
        <v>0</v>
      </c>
      <c r="H35" s="210"/>
      <c r="I35" s="219" t="str">
        <f>IF('Direct CAPEX'!C32="","",'Direct CAPEX'!C32)</f>
        <v/>
      </c>
      <c r="J35" s="219" t="str">
        <f>IF('Direct CAPEX'!D32="","",'Direct CAPEX'!D32)</f>
        <v/>
      </c>
      <c r="K35" s="219" t="str">
        <f>K22</f>
        <v/>
      </c>
      <c r="L35" s="219" t="str">
        <f>L22</f>
        <v/>
      </c>
      <c r="M35" s="219" t="str">
        <f>IF('Direct CAPEX'!E32="","",'Direct CAPEX'!E32)</f>
        <v/>
      </c>
      <c r="N35" s="219" t="str">
        <f>IF('Direct CAPEX'!F32="","",'Direct CAPEX'!F32)</f>
        <v>n/a</v>
      </c>
      <c r="O35" s="219" t="s">
        <v>201</v>
      </c>
      <c r="P35" s="219" t="s">
        <v>202</v>
      </c>
      <c r="Q35" s="219" t="s">
        <v>208</v>
      </c>
      <c r="R35" s="219"/>
      <c r="S35" s="349"/>
      <c r="T35" s="465" t="str">
        <f t="shared" si="1"/>
        <v/>
      </c>
      <c r="U35" s="465" t="s">
        <v>871</v>
      </c>
      <c r="V35"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row>
    <row r="36" spans="2:22" ht="18" customHeight="1" thickBot="1" x14ac:dyDescent="0.2">
      <c r="B36" s="608"/>
      <c r="C36" s="607"/>
      <c r="D36" s="350" t="str">
        <f>'Direct CAPEX'!A34</f>
        <v>Financing costs for other physical assets</v>
      </c>
      <c r="E36" s="221">
        <f>'Direct CAPEX'!B34</f>
        <v>17536.028249983796</v>
      </c>
      <c r="F36" s="355">
        <v>1</v>
      </c>
      <c r="G36" s="211">
        <f t="shared" si="2"/>
        <v>17536.028249983796</v>
      </c>
      <c r="H36" s="210"/>
      <c r="I36" s="219" t="str">
        <f>IF('Direct CAPEX'!C34="","",'Direct CAPEX'!C34)</f>
        <v>Kenyan Shilling (KES)</v>
      </c>
      <c r="J36" s="219" t="str">
        <f>IF('Direct CAPEX'!D34="","",'Direct CAPEX'!D34)</f>
        <v>High (+/- 5%)</v>
      </c>
      <c r="K36" s="219">
        <f>K23</f>
        <v>5</v>
      </c>
      <c r="L36" s="219">
        <f>L23</f>
        <v>2019</v>
      </c>
      <c r="M36" s="219" t="str">
        <f>IF('Direct CAPEX'!E34="","",'Direct CAPEX'!E34)</f>
        <v/>
      </c>
      <c r="N36" s="219" t="str">
        <f>IF('Direct CAPEX'!F34="","",'Direct CAPEX'!F34)</f>
        <v>3.5% of interest rate for loaning	 for 30 years.  total 54 times every 6 months to pay</v>
      </c>
      <c r="O36" s="219" t="s">
        <v>201</v>
      </c>
      <c r="P36" s="219" t="s">
        <v>202</v>
      </c>
      <c r="Q36" s="219" t="s">
        <v>207</v>
      </c>
      <c r="R36" s="219"/>
      <c r="S36" s="349"/>
      <c r="T36" s="465">
        <f t="shared" si="1"/>
        <v>4050.3805850116132</v>
      </c>
      <c r="U36" s="465" t="s">
        <v>871</v>
      </c>
      <c r="V36">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98.269583527630459</v>
      </c>
    </row>
    <row r="37" spans="2:22" ht="18" customHeight="1" thickBot="1" x14ac:dyDescent="0.2">
      <c r="B37" s="608"/>
      <c r="C37" s="607"/>
      <c r="D37" s="229" t="str">
        <f>'Direct CAPEX'!A35</f>
        <v>Taxes for other or combined physical assets</v>
      </c>
      <c r="E37" s="230">
        <f>'Direct CAPEX'!B35</f>
        <v>4800</v>
      </c>
      <c r="F37" s="357">
        <v>1</v>
      </c>
      <c r="G37" s="231">
        <f t="shared" si="2"/>
        <v>4800</v>
      </c>
      <c r="H37" s="232"/>
      <c r="I37" s="233" t="str">
        <f>IF('Direct CAPEX'!C35="","",'Direct CAPEX'!C35)</f>
        <v>Kenyan Shilling (KES)</v>
      </c>
      <c r="J37" s="233" t="str">
        <f>IF('Direct CAPEX'!D35="","",'Direct CAPEX'!D35)</f>
        <v>High (+/- 5%)</v>
      </c>
      <c r="K37" s="233">
        <f>K23</f>
        <v>5</v>
      </c>
      <c r="L37" s="233">
        <f>L23</f>
        <v>2019</v>
      </c>
      <c r="M37" s="233" t="str">
        <f>IF('Direct CAPEX'!E35="","",'Direct CAPEX'!E35)</f>
        <v/>
      </c>
      <c r="N37" s="233" t="str">
        <f>IF('Direct CAPEX'!F35="","",'Direct CAPEX'!F35)</f>
        <v>VAT16%</v>
      </c>
      <c r="O37" s="233" t="s">
        <v>201</v>
      </c>
      <c r="P37" s="233" t="s">
        <v>202</v>
      </c>
      <c r="Q37" s="233" t="s">
        <v>208</v>
      </c>
      <c r="R37" s="233"/>
      <c r="S37" s="351"/>
      <c r="T37" s="465">
        <f t="shared" si="1"/>
        <v>1108.6790310156866</v>
      </c>
      <c r="U37" s="465" t="s">
        <v>871</v>
      </c>
      <c r="V37">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26.898565297022834</v>
      </c>
    </row>
    <row r="38" spans="2:22" ht="18" customHeight="1" thickBot="1" x14ac:dyDescent="0.2">
      <c r="B38" s="609" t="s">
        <v>209</v>
      </c>
      <c r="C38" s="612" t="s">
        <v>200</v>
      </c>
      <c r="D38" s="352" t="str">
        <f>'Indirect CAPEX'!A7</f>
        <v>Land for office (if purchased or long-term upfront lease)</v>
      </c>
      <c r="E38" s="225">
        <f>'Indirect CAPEX'!B7</f>
        <v>0</v>
      </c>
      <c r="F38" s="358">
        <f>'Indirect CAPEX'!C7</f>
        <v>0</v>
      </c>
      <c r="G38" s="225">
        <f t="shared" ref="G38:G48" si="3">E38*F38</f>
        <v>0</v>
      </c>
      <c r="H38" s="226"/>
      <c r="I38" s="227" t="str">
        <f>IF('Indirect CAPEX'!D7="","",'Indirect CAPEX'!D7)</f>
        <v/>
      </c>
      <c r="J38" s="227" t="str">
        <f>IF('Indirect CAPEX'!E7="","",IF('Indirect CAPEX'!E7="How confident are you about the reported cost?","",'Indirect CAPEX'!E7))</f>
        <v/>
      </c>
      <c r="K38" s="227" t="str">
        <f>IF('Indirect CAPEX'!F7="","",'Indirect CAPEX'!F7)</f>
        <v/>
      </c>
      <c r="L38" s="227">
        <f>IF('Indirect CAPEX'!G7="","",'Indirect CAPEX'!G7)</f>
        <v>2009</v>
      </c>
      <c r="M38" s="227" t="str">
        <f>IF('Indirect CAPEX'!H7="","",'Indirect CAPEX'!H7)</f>
        <v>X</v>
      </c>
      <c r="N38" s="227" t="str">
        <f>IF('Indirect CAPEX'!I7="","",'Indirect CAPEX'!I7)</f>
        <v>Land for head office is givern by the government for free</v>
      </c>
      <c r="O38" s="228" t="s">
        <v>201</v>
      </c>
      <c r="P38" s="228" t="s">
        <v>210</v>
      </c>
      <c r="Q38" s="228" t="s">
        <v>86</v>
      </c>
      <c r="R38" s="228"/>
      <c r="S38" s="337"/>
      <c r="T38" s="465" t="str">
        <f t="shared" si="1"/>
        <v/>
      </c>
      <c r="U38" s="465" t="s">
        <v>871</v>
      </c>
      <c r="V38"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row>
    <row r="39" spans="2:22" ht="18" customHeight="1" thickBot="1" x14ac:dyDescent="0.2">
      <c r="B39" s="610"/>
      <c r="C39" s="612"/>
      <c r="D39" s="353" t="str">
        <f>'Indirect CAPEX'!A8</f>
        <v>Purchase, construction, or long-term lease of an office building</v>
      </c>
      <c r="E39" s="213">
        <f>'Indirect CAPEX'!B8</f>
        <v>0</v>
      </c>
      <c r="F39" s="356">
        <f>'Indirect CAPEX'!C8</f>
        <v>0</v>
      </c>
      <c r="G39" s="213">
        <f t="shared" si="3"/>
        <v>0</v>
      </c>
      <c r="H39" s="212"/>
      <c r="I39" s="220" t="str">
        <f>IF('Indirect CAPEX'!D8="","",'Indirect CAPEX'!D8)</f>
        <v/>
      </c>
      <c r="J39" s="227" t="str">
        <f>IF('Indirect CAPEX'!E8="","",IF('Indirect CAPEX'!E8="How confident are you about the reported cost?","",'Indirect CAPEX'!E8))</f>
        <v/>
      </c>
      <c r="K39" s="220" t="str">
        <f>IF('Indirect CAPEX'!F8="","",'Indirect CAPEX'!F8)</f>
        <v/>
      </c>
      <c r="L39" s="220">
        <f>IF('Indirect CAPEX'!G8="","",'Indirect CAPEX'!G8)</f>
        <v>2009</v>
      </c>
      <c r="M39" s="220" t="str">
        <f>IF('Indirect CAPEX'!H8="","",'Indirect CAPEX'!H8)</f>
        <v>X</v>
      </c>
      <c r="N39" s="220" t="str">
        <f>IF('Indirect CAPEX'!I8="","",'Indirect CAPEX'!I8)</f>
        <v>Builing for head office is givern by county government for free</v>
      </c>
      <c r="O39" s="228" t="s">
        <v>201</v>
      </c>
      <c r="P39" s="228" t="s">
        <v>210</v>
      </c>
      <c r="Q39" s="214" t="s">
        <v>211</v>
      </c>
      <c r="R39" s="214"/>
      <c r="S39" s="254"/>
      <c r="T39" s="465" t="str">
        <f t="shared" si="1"/>
        <v/>
      </c>
      <c r="U39" s="465" t="s">
        <v>871</v>
      </c>
      <c r="V3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2:22" ht="18" customHeight="1" thickBot="1" x14ac:dyDescent="0.2">
      <c r="B40" s="610"/>
      <c r="C40" s="612"/>
      <c r="D40" s="353" t="str">
        <f>'Indirect CAPEX'!A9</f>
        <v>Office equipment (including furniture, computers, etc.)</v>
      </c>
      <c r="E40" s="213">
        <f>'Indirect CAPEX'!B9</f>
        <v>7000</v>
      </c>
      <c r="F40" s="356">
        <f>'Indirect CAPEX'!C9</f>
        <v>0.1</v>
      </c>
      <c r="G40" s="213">
        <f t="shared" si="3"/>
        <v>700</v>
      </c>
      <c r="H40" s="212"/>
      <c r="I40" s="220" t="str">
        <f>IF('Indirect CAPEX'!D9="","",'Indirect CAPEX'!D9)</f>
        <v>Kenyan Shilling (KES)</v>
      </c>
      <c r="J40" s="227" t="str">
        <f>IF('Indirect CAPEX'!E9="","",IF('Indirect CAPEX'!E9="How confident are you about the reported cost?","",'Indirect CAPEX'!E9))</f>
        <v>Low (+/-50% or more)</v>
      </c>
      <c r="K40" s="220">
        <f>IF('Indirect CAPEX'!F9="","",'Indirect CAPEX'!F9)</f>
        <v>5</v>
      </c>
      <c r="L40" s="220">
        <f>IF('Indirect CAPEX'!G9="","",'Indirect CAPEX'!G9)</f>
        <v>2022</v>
      </c>
      <c r="M40" s="220" t="str">
        <f>IF('Indirect CAPEX'!H9="","",'Indirect CAPEX'!H9)</f>
        <v/>
      </c>
      <c r="N40" s="220" t="str">
        <f>IF('Indirect CAPEX'!I9="","",'Indirect CAPEX'!I9)</f>
        <v>Office equipment for commercial manager and accountant. Computers were provided by JICA project in 2016. 3500KES * 2 chairs in 2022. Desk was purchased in 2016 (Unknown). Tax is included in physical assets price. 10% is assumed for exhauster services</v>
      </c>
      <c r="O40" s="228" t="s">
        <v>201</v>
      </c>
      <c r="P40" s="228" t="s">
        <v>210</v>
      </c>
      <c r="Q40" s="214" t="s">
        <v>203</v>
      </c>
      <c r="R40" s="214"/>
      <c r="S40" s="254"/>
      <c r="T40" s="465">
        <f t="shared" si="1"/>
        <v>161.68235868978766</v>
      </c>
      <c r="U40" s="465" t="s">
        <v>871</v>
      </c>
      <c r="V40">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3.7215638122050172</v>
      </c>
    </row>
    <row r="41" spans="2:22" ht="18" customHeight="1" thickBot="1" x14ac:dyDescent="0.2">
      <c r="B41" s="610"/>
      <c r="C41" s="612"/>
      <c r="D41" s="353" t="str">
        <f>'Indirect CAPEX'!A10</f>
        <v>General use vehicles</v>
      </c>
      <c r="E41" s="213">
        <f>'Indirect CAPEX'!B10</f>
        <v>6950999.5599999996</v>
      </c>
      <c r="F41" s="356">
        <f>'Indirect CAPEX'!C10</f>
        <v>0.1</v>
      </c>
      <c r="G41" s="213">
        <f t="shared" si="3"/>
        <v>695099.95600000001</v>
      </c>
      <c r="H41" s="212"/>
      <c r="I41" s="220" t="str">
        <f>IF('Indirect CAPEX'!D10="","",'Indirect CAPEX'!D10)</f>
        <v>Kenyan Shilling (KES)</v>
      </c>
      <c r="J41" s="227" t="str">
        <f>IF('Indirect CAPEX'!E10="","",IF('Indirect CAPEX'!E10="How confident are you about the reported cost?","",'Indirect CAPEX'!E10))</f>
        <v>High (+/- 5%)</v>
      </c>
      <c r="K41" s="220">
        <f>IF('Indirect CAPEX'!F10="","",'Indirect CAPEX'!F10)</f>
        <v>10</v>
      </c>
      <c r="L41" s="220">
        <f>IF('Indirect CAPEX'!G10="","",'Indirect CAPEX'!G10)</f>
        <v>2019</v>
      </c>
      <c r="M41" s="220" t="str">
        <f>IF('Indirect CAPEX'!H10="","",'Indirect CAPEX'!H10)</f>
        <v/>
      </c>
      <c r="N41" s="220" t="str">
        <f>IF('Indirect CAPEX'!I10="","",'Indirect CAPEX'!I10)</f>
        <v>A vehicle procured by sewer project. Toyota Hilux  - 2.8L AUTO DLX DOUBLE CAB GUN 126R-DNTMHN. The car is mainly used by Managing Director. Sometimes used by Commercial Manager. 15% for sewer pipe, 15% for treatment, 10% for exhauster and 60% for water of fraction is used.</v>
      </c>
      <c r="O41" s="228" t="s">
        <v>201</v>
      </c>
      <c r="P41" s="228" t="s">
        <v>210</v>
      </c>
      <c r="Q41" s="214" t="s">
        <v>203</v>
      </c>
      <c r="R41" s="214"/>
      <c r="S41" s="254"/>
      <c r="T41" s="465">
        <f t="shared" si="1"/>
        <v>90018.624360287649</v>
      </c>
      <c r="U41" s="465" t="s">
        <v>871</v>
      </c>
      <c r="V41">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2184.0151906590067</v>
      </c>
    </row>
    <row r="42" spans="2:22" ht="18" customHeight="1" thickBot="1" x14ac:dyDescent="0.2">
      <c r="B42" s="610"/>
      <c r="C42" s="612"/>
      <c r="D42" s="353" t="str">
        <f>'Indirect CAPEX'!A11</f>
        <v>Other or combined physical assets</v>
      </c>
      <c r="E42" s="213">
        <f>'Indirect CAPEX'!B11</f>
        <v>0</v>
      </c>
      <c r="F42" s="356">
        <f>'Indirect CAPEX'!C11</f>
        <v>0</v>
      </c>
      <c r="G42" s="213">
        <f t="shared" si="3"/>
        <v>0</v>
      </c>
      <c r="H42" s="212"/>
      <c r="I42" s="220" t="str">
        <f>IF('Indirect CAPEX'!D11="","",'Indirect CAPEX'!D11)</f>
        <v/>
      </c>
      <c r="J42" s="227" t="str">
        <f>IF('Indirect CAPEX'!E11="","",IF('Indirect CAPEX'!E11="How confident are you about the reported cost?","",'Indirect CAPEX'!E11))</f>
        <v/>
      </c>
      <c r="K42" s="220" t="str">
        <f>IF('Indirect CAPEX'!F11="","",'Indirect CAPEX'!F11)</f>
        <v/>
      </c>
      <c r="L42" s="220" t="str">
        <f>IF('Indirect CAPEX'!G11="","",'Indirect CAPEX'!G11)</f>
        <v/>
      </c>
      <c r="M42" s="220" t="str">
        <f>IF('Indirect CAPEX'!H11="","",'Indirect CAPEX'!H11)</f>
        <v/>
      </c>
      <c r="N42" s="220" t="str">
        <f>IF('Indirect CAPEX'!I11="","",'Indirect CAPEX'!I11)</f>
        <v/>
      </c>
      <c r="O42" s="228" t="s">
        <v>201</v>
      </c>
      <c r="P42" s="228" t="s">
        <v>210</v>
      </c>
      <c r="Q42" s="214" t="s">
        <v>204</v>
      </c>
      <c r="R42" s="214"/>
      <c r="S42" s="254"/>
      <c r="T42" s="465" t="str">
        <f t="shared" si="1"/>
        <v/>
      </c>
      <c r="U42" s="465" t="s">
        <v>871</v>
      </c>
      <c r="V42"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row>
    <row r="43" spans="2:22" ht="18" customHeight="1" thickBot="1" x14ac:dyDescent="0.2">
      <c r="B43" s="610"/>
      <c r="C43" s="607" t="s">
        <v>212</v>
      </c>
      <c r="D43" s="350" t="str">
        <f>'Indirect CAPEX'!A15</f>
        <v>Major and extraordinary repairs for land for office building</v>
      </c>
      <c r="E43" s="211">
        <f>'Indirect CAPEX'!B15</f>
        <v>0</v>
      </c>
      <c r="F43" s="355">
        <f>'Indirect CAPEX'!C15</f>
        <v>0</v>
      </c>
      <c r="G43" s="211">
        <f t="shared" si="3"/>
        <v>0</v>
      </c>
      <c r="H43" s="210"/>
      <c r="I43" s="219" t="str">
        <f>IF('Indirect CAPEX'!D15="","",'Indirect CAPEX'!D15)</f>
        <v/>
      </c>
      <c r="J43" s="219" t="str">
        <f>IF('Indirect CAPEX'!E15="","",IF('Indirect CAPEX'!E15="How confident are you about the reported cost?","",'Indirect CAPEX'!E15))</f>
        <v/>
      </c>
      <c r="K43" s="219" t="str">
        <f>IF('Indirect CAPEX'!F15="","",'Indirect CAPEX'!F15)</f>
        <v/>
      </c>
      <c r="L43" s="219" t="str">
        <f>IF('Indirect CAPEX'!G15="","",'Indirect CAPEX'!G15)</f>
        <v/>
      </c>
      <c r="M43" s="219" t="str">
        <f>IF('Indirect CAPEX'!H15="","",'Indirect CAPEX'!H15)</f>
        <v/>
      </c>
      <c r="N43" s="219" t="str">
        <f>IF('Indirect CAPEX'!I15="","",'Indirect CAPEX'!I15)</f>
        <v>n/a</v>
      </c>
      <c r="O43" s="219" t="s">
        <v>201</v>
      </c>
      <c r="P43" s="219" t="s">
        <v>210</v>
      </c>
      <c r="Q43" s="219" t="s">
        <v>205</v>
      </c>
      <c r="R43" s="219"/>
      <c r="S43" s="349"/>
      <c r="T43" s="465" t="str">
        <f t="shared" si="1"/>
        <v/>
      </c>
      <c r="U43" s="465" t="s">
        <v>871</v>
      </c>
      <c r="V43"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row>
    <row r="44" spans="2:22" ht="18" customHeight="1" thickBot="1" x14ac:dyDescent="0.2">
      <c r="B44" s="610"/>
      <c r="C44" s="607"/>
      <c r="D44" s="350" t="str">
        <f>'Indirect CAPEX'!A16</f>
        <v>Major and extraordinary repairs for office building</v>
      </c>
      <c r="E44" s="211">
        <f>'Indirect CAPEX'!B16</f>
        <v>0</v>
      </c>
      <c r="F44" s="355">
        <f>'Indirect CAPEX'!C16</f>
        <v>0</v>
      </c>
      <c r="G44" s="211">
        <f t="shared" si="3"/>
        <v>0</v>
      </c>
      <c r="H44" s="210"/>
      <c r="I44" s="219" t="str">
        <f>IF('Indirect CAPEX'!D16="","",'Indirect CAPEX'!D16)</f>
        <v/>
      </c>
      <c r="J44" s="219" t="str">
        <f>IF('Indirect CAPEX'!E16="","",IF('Indirect CAPEX'!E16="How confident are you about the reported cost?","",'Indirect CAPEX'!E16))</f>
        <v/>
      </c>
      <c r="K44" s="219" t="str">
        <f>IF('Indirect CAPEX'!F16="","",'Indirect CAPEX'!F16)</f>
        <v/>
      </c>
      <c r="L44" s="219" t="str">
        <f>IF('Indirect CAPEX'!G16="","",'Indirect CAPEX'!G16)</f>
        <v/>
      </c>
      <c r="M44" s="219" t="str">
        <f>IF('Indirect CAPEX'!H16="","",'Indirect CAPEX'!H16)</f>
        <v/>
      </c>
      <c r="N44" s="219" t="str">
        <f>IF('Indirect CAPEX'!I16="","",'Indirect CAPEX'!I16)</f>
        <v>n/a</v>
      </c>
      <c r="O44" s="219" t="s">
        <v>201</v>
      </c>
      <c r="P44" s="219" t="s">
        <v>210</v>
      </c>
      <c r="Q44" s="219" t="s">
        <v>205</v>
      </c>
      <c r="R44" s="219"/>
      <c r="S44" s="349"/>
      <c r="T44" s="465" t="str">
        <f t="shared" si="1"/>
        <v/>
      </c>
      <c r="U44" s="465" t="s">
        <v>871</v>
      </c>
      <c r="V44"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row>
    <row r="45" spans="2:22" ht="18" customHeight="1" thickBot="1" x14ac:dyDescent="0.2">
      <c r="B45" s="610"/>
      <c r="C45" s="607"/>
      <c r="D45" s="350" t="str">
        <f>'Indirect CAPEX'!A17</f>
        <v>Major and extraordinary repairs for office equipment</v>
      </c>
      <c r="E45" s="211">
        <f>'Indirect CAPEX'!B17</f>
        <v>0</v>
      </c>
      <c r="F45" s="355">
        <f>'Indirect CAPEX'!C17</f>
        <v>0</v>
      </c>
      <c r="G45" s="211">
        <f t="shared" si="3"/>
        <v>0</v>
      </c>
      <c r="H45" s="210"/>
      <c r="I45" s="219" t="str">
        <f>IF('Indirect CAPEX'!D17="","",'Indirect CAPEX'!D17)</f>
        <v/>
      </c>
      <c r="J45" s="219" t="str">
        <f>IF('Indirect CAPEX'!E17="","",IF('Indirect CAPEX'!E17="How confident are you about the reported cost?","",'Indirect CAPEX'!E17))</f>
        <v/>
      </c>
      <c r="K45" s="219" t="str">
        <f>IF('Indirect CAPEX'!F17="","",'Indirect CAPEX'!F17)</f>
        <v/>
      </c>
      <c r="L45" s="219" t="str">
        <f>IF('Indirect CAPEX'!G17="","",'Indirect CAPEX'!G17)</f>
        <v/>
      </c>
      <c r="M45" s="219" t="str">
        <f>IF('Indirect CAPEX'!H17="","",'Indirect CAPEX'!H17)</f>
        <v/>
      </c>
      <c r="N45" s="219" t="str">
        <f>IF('Indirect CAPEX'!I17="","",'Indirect CAPEX'!I17)</f>
        <v>n/a</v>
      </c>
      <c r="O45" s="219" t="s">
        <v>201</v>
      </c>
      <c r="P45" s="219" t="s">
        <v>210</v>
      </c>
      <c r="Q45" s="219" t="s">
        <v>205</v>
      </c>
      <c r="R45" s="219"/>
      <c r="S45" s="349"/>
      <c r="T45" s="465" t="str">
        <f t="shared" si="1"/>
        <v/>
      </c>
      <c r="U45" s="465" t="s">
        <v>871</v>
      </c>
      <c r="V45"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row>
    <row r="46" spans="2:22" ht="18" customHeight="1" thickBot="1" x14ac:dyDescent="0.2">
      <c r="B46" s="610"/>
      <c r="C46" s="607"/>
      <c r="D46" s="350" t="str">
        <f>'Indirect CAPEX'!A18</f>
        <v>Major and extraordinary repairs for general use vehicles</v>
      </c>
      <c r="E46" s="211">
        <f>'Indirect CAPEX'!B18</f>
        <v>22000</v>
      </c>
      <c r="F46" s="355">
        <f>'Indirect CAPEX'!C18</f>
        <v>0.1</v>
      </c>
      <c r="G46" s="211">
        <f t="shared" si="3"/>
        <v>2200</v>
      </c>
      <c r="H46" s="210"/>
      <c r="I46" s="219" t="str">
        <f>IF('Indirect CAPEX'!D18="","",'Indirect CAPEX'!D18)</f>
        <v>Kenyan Shilling (KES)</v>
      </c>
      <c r="J46" s="219" t="str">
        <f>IF('Indirect CAPEX'!E18="","",IF('Indirect CAPEX'!E18="How confident are you about the reported cost?","",'Indirect CAPEX'!E18))</f>
        <v>Fair (+/-15%)</v>
      </c>
      <c r="K46" s="219">
        <f>IF('Indirect CAPEX'!F18="","",'Indirect CAPEX'!F18)</f>
        <v>3</v>
      </c>
      <c r="L46" s="219">
        <f>IF('Indirect CAPEX'!G18="","",'Indirect CAPEX'!G18)</f>
        <v>2021</v>
      </c>
      <c r="M46" s="219" t="str">
        <f>IF('Indirect CAPEX'!H18="","",'Indirect CAPEX'!H18)</f>
        <v/>
      </c>
      <c r="N46" s="219" t="str">
        <f>IF('Indirect CAPEX'!I18="","",'Indirect CAPEX'!I18)</f>
        <v>Replacement of brake. Lifetime is 3 years (2021-2019)</v>
      </c>
      <c r="O46" s="219" t="s">
        <v>201</v>
      </c>
      <c r="P46" s="219" t="s">
        <v>210</v>
      </c>
      <c r="Q46" s="219" t="s">
        <v>205</v>
      </c>
      <c r="R46" s="219"/>
      <c r="S46" s="349"/>
      <c r="T46" s="465">
        <f t="shared" si="1"/>
        <v>807.85884218873855</v>
      </c>
      <c r="U46" s="465" t="s">
        <v>871</v>
      </c>
      <c r="V46">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18.59509136818</v>
      </c>
    </row>
    <row r="47" spans="2:22" ht="18" customHeight="1" thickBot="1" x14ac:dyDescent="0.2">
      <c r="B47" s="610"/>
      <c r="C47" s="607"/>
      <c r="D47" s="350" t="str">
        <f>'Indirect CAPEX'!A19</f>
        <v>Other or combined major and extraordinary repairs</v>
      </c>
      <c r="E47" s="211">
        <f>'Indirect CAPEX'!B19</f>
        <v>0</v>
      </c>
      <c r="F47" s="355">
        <f>'Indirect CAPEX'!C19</f>
        <v>0</v>
      </c>
      <c r="G47" s="211">
        <f t="shared" si="3"/>
        <v>0</v>
      </c>
      <c r="H47" s="210"/>
      <c r="I47" s="219" t="str">
        <f>IF('Indirect CAPEX'!D19="","",'Indirect CAPEX'!D19)</f>
        <v/>
      </c>
      <c r="J47" s="219" t="str">
        <f>IF('Indirect CAPEX'!E19="","",IF('Indirect CAPEX'!E19="How confident are you about the reported cost?","",'Indirect CAPEX'!E19))</f>
        <v/>
      </c>
      <c r="K47" s="219" t="str">
        <f>IF('Indirect CAPEX'!F19="","",'Indirect CAPEX'!F19)</f>
        <v/>
      </c>
      <c r="L47" s="219" t="str">
        <f>IF('Indirect CAPEX'!G19="","",'Indirect CAPEX'!G19)</f>
        <v/>
      </c>
      <c r="M47" s="219" t="str">
        <f>IF('Indirect CAPEX'!H19="","",'Indirect CAPEX'!H19)</f>
        <v/>
      </c>
      <c r="N47" s="219" t="str">
        <f>IF('Indirect CAPEX'!I19="","",'Indirect CAPEX'!I19)</f>
        <v/>
      </c>
      <c r="O47" s="219" t="s">
        <v>201</v>
      </c>
      <c r="P47" s="219" t="s">
        <v>210</v>
      </c>
      <c r="Q47" s="219" t="s">
        <v>205</v>
      </c>
      <c r="R47" s="219"/>
      <c r="S47" s="349"/>
      <c r="T47" s="465" t="str">
        <f t="shared" si="1"/>
        <v/>
      </c>
      <c r="U47" s="465" t="s">
        <v>871</v>
      </c>
      <c r="V47"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row>
    <row r="48" spans="2:22" ht="18" customHeight="1" thickBot="1" x14ac:dyDescent="0.2">
      <c r="B48" s="610"/>
      <c r="C48" s="607" t="s">
        <v>206</v>
      </c>
      <c r="D48" s="312" t="str">
        <f>'Indirect CAPEX'!A24</f>
        <v>Financing costs for land</v>
      </c>
      <c r="E48" s="213">
        <f>'Indirect CAPEX'!B24</f>
        <v>0</v>
      </c>
      <c r="F48" s="356">
        <f>'Indirect CAPEX'!C24</f>
        <v>0</v>
      </c>
      <c r="G48" s="213">
        <f t="shared" si="3"/>
        <v>0</v>
      </c>
      <c r="H48" s="212"/>
      <c r="I48" s="220" t="str">
        <f>IF('Indirect CAPEX'!D24="","",'Indirect CAPEX'!D24)</f>
        <v/>
      </c>
      <c r="J48" s="227" t="str">
        <f>IF('Indirect CAPEX'!E24="","",IF('Indirect CAPEX'!E24="How confident are you about the reported cost?","",'Indirect CAPEX'!E24))</f>
        <v/>
      </c>
      <c r="K48" s="220" t="str">
        <f>K38</f>
        <v/>
      </c>
      <c r="L48" s="220">
        <f>L38</f>
        <v>2009</v>
      </c>
      <c r="M48" s="220" t="str">
        <f>IF('Indirect CAPEX'!F24="","",'Indirect CAPEX'!F24)</f>
        <v/>
      </c>
      <c r="N48" s="220" t="str">
        <f>IF('Indirect CAPEX'!G24="","",'Indirect CAPEX'!G24)</f>
        <v/>
      </c>
      <c r="O48" s="214" t="s">
        <v>201</v>
      </c>
      <c r="P48" s="214" t="s">
        <v>210</v>
      </c>
      <c r="Q48" s="214" t="s">
        <v>207</v>
      </c>
      <c r="R48" s="214"/>
      <c r="S48" s="254"/>
      <c r="T48" s="465" t="str">
        <f t="shared" si="1"/>
        <v/>
      </c>
      <c r="U48" s="465" t="s">
        <v>871</v>
      </c>
      <c r="V48"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row>
    <row r="49" spans="2:22" ht="18" customHeight="1" thickBot="1" x14ac:dyDescent="0.2">
      <c r="B49" s="610"/>
      <c r="C49" s="607"/>
      <c r="D49" s="312" t="str">
        <f>'Indirect CAPEX'!A25</f>
        <v>Taxes for land</v>
      </c>
      <c r="E49" s="213">
        <f>'Indirect CAPEX'!B25</f>
        <v>0</v>
      </c>
      <c r="F49" s="356">
        <f>'Indirect CAPEX'!C25</f>
        <v>0</v>
      </c>
      <c r="G49" s="213">
        <f t="shared" ref="G49:G58" si="4">E49*F49</f>
        <v>0</v>
      </c>
      <c r="H49" s="212"/>
      <c r="I49" s="220" t="str">
        <f>IF('Indirect CAPEX'!D25="","",'Indirect CAPEX'!D25)</f>
        <v/>
      </c>
      <c r="J49" s="227" t="str">
        <f>IF('Indirect CAPEX'!E25="","",IF('Indirect CAPEX'!E25="How confident are you about the reported cost?","",'Indirect CAPEX'!E25))</f>
        <v/>
      </c>
      <c r="K49" s="220" t="str">
        <f>K38</f>
        <v/>
      </c>
      <c r="L49" s="220">
        <f>L38</f>
        <v>2009</v>
      </c>
      <c r="M49" s="220" t="str">
        <f>IF('Indirect CAPEX'!F25="","",'Indirect CAPEX'!F25)</f>
        <v/>
      </c>
      <c r="N49" s="220" t="str">
        <f>IF('Indirect CAPEX'!G25="","",'Indirect CAPEX'!G25)</f>
        <v/>
      </c>
      <c r="O49" s="214" t="s">
        <v>201</v>
      </c>
      <c r="P49" s="214" t="s">
        <v>210</v>
      </c>
      <c r="Q49" s="214" t="s">
        <v>208</v>
      </c>
      <c r="R49" s="214"/>
      <c r="S49" s="254"/>
      <c r="T49" s="465" t="str">
        <f t="shared" si="1"/>
        <v/>
      </c>
      <c r="U49" s="465" t="s">
        <v>871</v>
      </c>
      <c r="V4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row>
    <row r="50" spans="2:22" ht="18" customHeight="1" thickBot="1" x14ac:dyDescent="0.2">
      <c r="B50" s="610"/>
      <c r="C50" s="607"/>
      <c r="D50" s="312" t="str">
        <f>'Indirect CAPEX'!A27</f>
        <v>Financing costs for office building</v>
      </c>
      <c r="E50" s="213">
        <f>'Indirect CAPEX'!B27</f>
        <v>0</v>
      </c>
      <c r="F50" s="356">
        <f>'Indirect CAPEX'!C27</f>
        <v>0</v>
      </c>
      <c r="G50" s="213">
        <f t="shared" si="4"/>
        <v>0</v>
      </c>
      <c r="H50" s="212"/>
      <c r="I50" s="220" t="str">
        <f>IF('Indirect CAPEX'!D27="","",'Indirect CAPEX'!D27)</f>
        <v/>
      </c>
      <c r="J50" s="227" t="str">
        <f>IF('Indirect CAPEX'!E27="","",IF('Indirect CAPEX'!E27="How confident are you about the reported cost?","",'Indirect CAPEX'!E27))</f>
        <v/>
      </c>
      <c r="K50" s="220" t="str">
        <f>K39</f>
        <v/>
      </c>
      <c r="L50" s="220">
        <f>L39</f>
        <v>2009</v>
      </c>
      <c r="M50" s="220" t="str">
        <f>IF('Indirect CAPEX'!F27="","",'Indirect CAPEX'!F27)</f>
        <v/>
      </c>
      <c r="N50" s="220" t="str">
        <f>IF('Indirect CAPEX'!G27="","",'Indirect CAPEX'!G27)</f>
        <v/>
      </c>
      <c r="O50" s="214" t="s">
        <v>201</v>
      </c>
      <c r="P50" s="214" t="s">
        <v>210</v>
      </c>
      <c r="Q50" s="214" t="s">
        <v>207</v>
      </c>
      <c r="R50" s="214"/>
      <c r="S50" s="254"/>
      <c r="T50" s="465" t="str">
        <f t="shared" si="1"/>
        <v/>
      </c>
      <c r="U50" s="465" t="s">
        <v>871</v>
      </c>
      <c r="V50"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row>
    <row r="51" spans="2:22" ht="18" customHeight="1" thickBot="1" x14ac:dyDescent="0.2">
      <c r="B51" s="610"/>
      <c r="C51" s="607"/>
      <c r="D51" s="312" t="str">
        <f>'Indirect CAPEX'!A28</f>
        <v>Taxes for office building</v>
      </c>
      <c r="E51" s="213">
        <f>'Indirect CAPEX'!B28</f>
        <v>0</v>
      </c>
      <c r="F51" s="356">
        <f>'Indirect CAPEX'!C28</f>
        <v>0</v>
      </c>
      <c r="G51" s="213">
        <f t="shared" si="4"/>
        <v>0</v>
      </c>
      <c r="H51" s="212"/>
      <c r="I51" s="220" t="str">
        <f>IF('Indirect CAPEX'!D28="","",'Indirect CAPEX'!D28)</f>
        <v/>
      </c>
      <c r="J51" s="227" t="str">
        <f>IF('Indirect CAPEX'!E28="","",IF('Indirect CAPEX'!E28="How confident are you about the reported cost?","",'Indirect CAPEX'!E28))</f>
        <v/>
      </c>
      <c r="K51" s="220" t="str">
        <f>K39</f>
        <v/>
      </c>
      <c r="L51" s="220">
        <f>L39</f>
        <v>2009</v>
      </c>
      <c r="M51" s="220" t="str">
        <f>IF('Indirect CAPEX'!F28="","",'Indirect CAPEX'!F28)</f>
        <v/>
      </c>
      <c r="N51" s="220" t="str">
        <f>IF('Indirect CAPEX'!G28="","",'Indirect CAPEX'!G28)</f>
        <v/>
      </c>
      <c r="O51" s="214" t="s">
        <v>201</v>
      </c>
      <c r="P51" s="214" t="s">
        <v>210</v>
      </c>
      <c r="Q51" s="214" t="s">
        <v>208</v>
      </c>
      <c r="R51" s="214"/>
      <c r="S51" s="254"/>
      <c r="T51" s="465" t="str">
        <f t="shared" si="1"/>
        <v/>
      </c>
      <c r="U51" s="465" t="s">
        <v>871</v>
      </c>
      <c r="V51"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row>
    <row r="52" spans="2:22" ht="18" customHeight="1" thickBot="1" x14ac:dyDescent="0.2">
      <c r="B52" s="610"/>
      <c r="C52" s="607"/>
      <c r="D52" s="312" t="str">
        <f>'Indirect CAPEX'!A30</f>
        <v>Financing costs for office equipment</v>
      </c>
      <c r="E52" s="213">
        <f>'Indirect CAPEX'!B30</f>
        <v>0</v>
      </c>
      <c r="F52" s="356">
        <f>'Indirect CAPEX'!C30</f>
        <v>0</v>
      </c>
      <c r="G52" s="213">
        <f t="shared" si="4"/>
        <v>0</v>
      </c>
      <c r="H52" s="212"/>
      <c r="I52" s="220" t="str">
        <f>IF('Indirect CAPEX'!D30="","",'Indirect CAPEX'!D30)</f>
        <v/>
      </c>
      <c r="J52" s="227" t="str">
        <f>IF('Indirect CAPEX'!E30="","",IF('Indirect CAPEX'!E30="How confident are you about the reported cost?","",'Indirect CAPEX'!E30))</f>
        <v/>
      </c>
      <c r="K52" s="220">
        <f>K40</f>
        <v>5</v>
      </c>
      <c r="L52" s="220">
        <f>L40</f>
        <v>2022</v>
      </c>
      <c r="M52" s="220" t="str">
        <f>IF('Indirect CAPEX'!F30="","",'Indirect CAPEX'!F30)</f>
        <v/>
      </c>
      <c r="N52" s="220" t="str">
        <f>IF('Indirect CAPEX'!G30="","",'Indirect CAPEX'!G30)</f>
        <v/>
      </c>
      <c r="O52" s="214" t="s">
        <v>201</v>
      </c>
      <c r="P52" s="214" t="s">
        <v>210</v>
      </c>
      <c r="Q52" s="214" t="s">
        <v>207</v>
      </c>
      <c r="R52" s="214"/>
      <c r="S52" s="254"/>
      <c r="T52" s="465">
        <f t="shared" si="1"/>
        <v>0</v>
      </c>
      <c r="U52" s="465" t="s">
        <v>871</v>
      </c>
      <c r="V52">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0</v>
      </c>
    </row>
    <row r="53" spans="2:22" ht="18" customHeight="1" thickBot="1" x14ac:dyDescent="0.2">
      <c r="B53" s="610"/>
      <c r="C53" s="607"/>
      <c r="D53" s="312" t="str">
        <f>'Indirect CAPEX'!A31</f>
        <v>Taxes for office equipment</v>
      </c>
      <c r="E53" s="213">
        <f>'Indirect CAPEX'!B31</f>
        <v>0</v>
      </c>
      <c r="F53" s="356">
        <f>'Indirect CAPEX'!C31</f>
        <v>0</v>
      </c>
      <c r="G53" s="213">
        <f t="shared" si="4"/>
        <v>0</v>
      </c>
      <c r="H53" s="212"/>
      <c r="I53" s="220" t="str">
        <f>IF('Indirect CAPEX'!D31="","",'Indirect CAPEX'!D31)</f>
        <v/>
      </c>
      <c r="J53" s="227" t="str">
        <f>IF('Indirect CAPEX'!E31="","",IF('Indirect CAPEX'!E31="How confident are you about the reported cost?","",'Indirect CAPEX'!E31))</f>
        <v/>
      </c>
      <c r="K53" s="220">
        <f>K40</f>
        <v>5</v>
      </c>
      <c r="L53" s="220">
        <f>L40</f>
        <v>2022</v>
      </c>
      <c r="M53" s="220" t="str">
        <f>IF('Indirect CAPEX'!F31="","",'Indirect CAPEX'!F31)</f>
        <v/>
      </c>
      <c r="N53" s="220" t="str">
        <f>IF('Indirect CAPEX'!G31="","",'Indirect CAPEX'!G31)</f>
        <v>Tax is included in physical assets price</v>
      </c>
      <c r="O53" s="214" t="s">
        <v>201</v>
      </c>
      <c r="P53" s="214" t="s">
        <v>210</v>
      </c>
      <c r="Q53" s="214" t="s">
        <v>208</v>
      </c>
      <c r="R53" s="214"/>
      <c r="S53" s="254"/>
      <c r="T53" s="465">
        <f t="shared" si="1"/>
        <v>0</v>
      </c>
      <c r="U53" s="465" t="s">
        <v>871</v>
      </c>
      <c r="V53">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0</v>
      </c>
    </row>
    <row r="54" spans="2:22" ht="18" customHeight="1" thickBot="1" x14ac:dyDescent="0.2">
      <c r="B54" s="610"/>
      <c r="C54" s="607"/>
      <c r="D54" s="312" t="str">
        <f>'Indirect CAPEX'!A33</f>
        <v>Financing costs for general use vehicles</v>
      </c>
      <c r="E54" s="213">
        <f>'Indirect CAPEX'!B33</f>
        <v>4063097.488326164</v>
      </c>
      <c r="F54" s="356">
        <f>'Indirect CAPEX'!C33</f>
        <v>0.1</v>
      </c>
      <c r="G54" s="213">
        <f t="shared" si="4"/>
        <v>406309.74883261643</v>
      </c>
      <c r="H54" s="212"/>
      <c r="I54" s="220" t="str">
        <f>IF('Indirect CAPEX'!D33="","",'Indirect CAPEX'!D33)</f>
        <v>Kenyan Shilling (KES)</v>
      </c>
      <c r="J54" s="227" t="str">
        <f>IF('Indirect CAPEX'!E33="","",IF('Indirect CAPEX'!E33="How confident are you about the reported cost?","",'Indirect CAPEX'!E33))</f>
        <v>High (+/- 5%)</v>
      </c>
      <c r="K54" s="220">
        <f>K41</f>
        <v>10</v>
      </c>
      <c r="L54" s="220">
        <f>L41</f>
        <v>2019</v>
      </c>
      <c r="M54" s="220" t="str">
        <f>IF('Indirect CAPEX'!F33="","",'Indirect CAPEX'!F33)</f>
        <v/>
      </c>
      <c r="N54" s="220" t="str">
        <f>IF('Indirect CAPEX'!G33="","",'Indirect CAPEX'!G33)</f>
        <v>3.5% of interest rate for loaning	 for 30 years.  total 54 times every 6 months to pay</v>
      </c>
      <c r="O54" s="214" t="s">
        <v>201</v>
      </c>
      <c r="P54" s="214" t="s">
        <v>210</v>
      </c>
      <c r="Q54" s="214" t="s">
        <v>207</v>
      </c>
      <c r="R54" s="214"/>
      <c r="S54" s="254"/>
      <c r="T54" s="465">
        <f t="shared" si="1"/>
        <v>52618.971326889463</v>
      </c>
      <c r="U54" s="465" t="s">
        <v>871</v>
      </c>
      <c r="V54">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1276.6317360596697</v>
      </c>
    </row>
    <row r="55" spans="2:22" ht="18" customHeight="1" thickBot="1" x14ac:dyDescent="0.2">
      <c r="B55" s="610"/>
      <c r="C55" s="607"/>
      <c r="D55" s="312" t="str">
        <f>'Indirect CAPEX'!A34</f>
        <v>Taxes for vehicles</v>
      </c>
      <c r="E55" s="213">
        <f>'Indirect CAPEX'!B34</f>
        <v>1112159.9295999999</v>
      </c>
      <c r="F55" s="356">
        <f>'Indirect CAPEX'!C34</f>
        <v>0.1</v>
      </c>
      <c r="G55" s="213">
        <f t="shared" si="4"/>
        <v>111215.99296</v>
      </c>
      <c r="H55" s="212"/>
      <c r="I55" s="220" t="str">
        <f>IF('Indirect CAPEX'!D34="","",'Indirect CAPEX'!D34)</f>
        <v>Kenyan Shilling (KES)</v>
      </c>
      <c r="J55" s="227" t="str">
        <f>IF('Indirect CAPEX'!E34="","",IF('Indirect CAPEX'!E34="How confident are you about the reported cost?","",'Indirect CAPEX'!E34))</f>
        <v>High (+/- 5%)</v>
      </c>
      <c r="K55" s="220">
        <f>K41</f>
        <v>10</v>
      </c>
      <c r="L55" s="220">
        <f>L41</f>
        <v>2019</v>
      </c>
      <c r="M55" s="220" t="str">
        <f>IF('Indirect CAPEX'!F34="","",'Indirect CAPEX'!F34)</f>
        <v/>
      </c>
      <c r="N55" s="220" t="str">
        <f>IF('Indirect CAPEX'!G34="","",'Indirect CAPEX'!G34)</f>
        <v>VAT16%</v>
      </c>
      <c r="O55" s="214" t="s">
        <v>201</v>
      </c>
      <c r="P55" s="214" t="s">
        <v>210</v>
      </c>
      <c r="Q55" s="214" t="s">
        <v>208</v>
      </c>
      <c r="R55" s="214"/>
      <c r="S55" s="254"/>
      <c r="T55" s="465">
        <f t="shared" si="1"/>
        <v>14402.979897646024</v>
      </c>
      <c r="U55" s="465" t="s">
        <v>871</v>
      </c>
      <c r="V55">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349.44243050544111</v>
      </c>
    </row>
    <row r="56" spans="2:22" ht="18" customHeight="1" thickBot="1" x14ac:dyDescent="0.2">
      <c r="B56" s="610"/>
      <c r="C56" s="607"/>
      <c r="D56" s="312" t="str">
        <f>'Indirect CAPEX'!A36</f>
        <v>Financing costs for other physical assets</v>
      </c>
      <c r="E56" s="213">
        <f>'Indirect CAPEX'!B36</f>
        <v>0</v>
      </c>
      <c r="F56" s="356">
        <f>'Indirect CAPEX'!C36</f>
        <v>0</v>
      </c>
      <c r="G56" s="213">
        <f t="shared" si="4"/>
        <v>0</v>
      </c>
      <c r="H56" s="212"/>
      <c r="I56" s="220" t="str">
        <f>IF('Indirect CAPEX'!D36="","",'Indirect CAPEX'!D36)</f>
        <v/>
      </c>
      <c r="J56" s="227" t="str">
        <f>IF('Indirect CAPEX'!E36="","",IF('Indirect CAPEX'!E36="How confident are you about the reported cost?","",'Indirect CAPEX'!E36))</f>
        <v/>
      </c>
      <c r="K56" s="220" t="str">
        <f>K42</f>
        <v/>
      </c>
      <c r="L56" s="220" t="str">
        <f>L42</f>
        <v/>
      </c>
      <c r="M56" s="220" t="str">
        <f>IF('Indirect CAPEX'!F36="","",'Indirect CAPEX'!F36)</f>
        <v/>
      </c>
      <c r="N56" s="220" t="str">
        <f>IF('Indirect CAPEX'!G36="","",'Indirect CAPEX'!G36)</f>
        <v/>
      </c>
      <c r="O56" s="214" t="s">
        <v>201</v>
      </c>
      <c r="P56" s="214" t="s">
        <v>210</v>
      </c>
      <c r="Q56" s="214" t="s">
        <v>207</v>
      </c>
      <c r="R56" s="214"/>
      <c r="S56" s="254"/>
      <c r="T56" s="465" t="str">
        <f t="shared" si="1"/>
        <v/>
      </c>
      <c r="U56" s="465" t="s">
        <v>871</v>
      </c>
      <c r="V56"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row>
    <row r="57" spans="2:22" ht="18" customHeight="1" thickBot="1" x14ac:dyDescent="0.2">
      <c r="B57" s="610"/>
      <c r="C57" s="607"/>
      <c r="D57" s="312" t="str">
        <f>'Indirect CAPEX'!A37</f>
        <v>Taxes for other physical assets</v>
      </c>
      <c r="E57" s="213">
        <f>'Indirect CAPEX'!B37</f>
        <v>0</v>
      </c>
      <c r="F57" s="356">
        <f>'Indirect CAPEX'!C37</f>
        <v>0</v>
      </c>
      <c r="G57" s="213">
        <f t="shared" si="4"/>
        <v>0</v>
      </c>
      <c r="H57" s="212"/>
      <c r="I57" s="220" t="str">
        <f>IF('Indirect CAPEX'!D37="","",'Indirect CAPEX'!D37)</f>
        <v/>
      </c>
      <c r="J57" s="227" t="str">
        <f>IF('Indirect CAPEX'!E37="","",IF('Indirect CAPEX'!E37="How confident are you about the reported cost?","",'Indirect CAPEX'!E37))</f>
        <v/>
      </c>
      <c r="K57" s="220" t="str">
        <f>K42</f>
        <v/>
      </c>
      <c r="L57" s="220" t="str">
        <f>L42</f>
        <v/>
      </c>
      <c r="M57" s="220" t="str">
        <f>IF('Indirect CAPEX'!F37="","",'Indirect CAPEX'!F37)</f>
        <v/>
      </c>
      <c r="N57" s="220" t="str">
        <f>IF('Indirect CAPEX'!G37="","",'Indirect CAPEX'!G37)</f>
        <v/>
      </c>
      <c r="O57" s="214" t="s">
        <v>201</v>
      </c>
      <c r="P57" s="214" t="s">
        <v>210</v>
      </c>
      <c r="Q57" s="214" t="s">
        <v>208</v>
      </c>
      <c r="R57" s="214"/>
      <c r="S57" s="254"/>
      <c r="T57" s="465" t="str">
        <f t="shared" si="1"/>
        <v/>
      </c>
      <c r="U57" s="465" t="s">
        <v>871</v>
      </c>
      <c r="V57"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row>
    <row r="58" spans="2:22" ht="18" customHeight="1" thickBot="1" x14ac:dyDescent="0.2">
      <c r="B58" s="610"/>
      <c r="C58" s="394" t="s">
        <v>213</v>
      </c>
      <c r="D58" s="311" t="str">
        <f>'Indirect CAPEX'!A41</f>
        <v>One-time or infrequent staff training costs</v>
      </c>
      <c r="E58" s="222">
        <f>'Indirect CAPEX'!B41</f>
        <v>2000000</v>
      </c>
      <c r="F58" s="359">
        <f>'Indirect CAPEX'!C41</f>
        <v>6.6666666666666666E-2</v>
      </c>
      <c r="G58" s="222">
        <f t="shared" si="4"/>
        <v>133333.33333333334</v>
      </c>
      <c r="H58" s="212"/>
      <c r="I58" s="223" t="str">
        <f>IF('Indirect CAPEX'!D41="","",'Indirect CAPEX'!D41)</f>
        <v>Kenyan Shilling (KES)</v>
      </c>
      <c r="J58" s="223" t="str">
        <f>IF('Indirect CAPEX'!E41="","",IF('Indirect CAPEX'!E41="How confident are you about the reported cost?","",'Indirect CAPEX'!E41))</f>
        <v>Fair (+/-15%)</v>
      </c>
      <c r="K58" s="223">
        <f>IF('Indirect CAPEX'!F41="","",'Indirect CAPEX'!F41)</f>
        <v>50</v>
      </c>
      <c r="L58" s="223">
        <f>IF('Indirect CAPEX'!G41="","",'Indirect CAPEX'!G41)</f>
        <v>2021</v>
      </c>
      <c r="M58" s="223" t="str">
        <f>IF('Indirect CAPEX'!H41="","",'Indirect CAPEX'!H41)</f>
        <v/>
      </c>
      <c r="N58" s="223" t="str">
        <f>IF('Indirect CAPEX'!I41="","",'Indirect CAPEX'!I41)</f>
        <v>2 people (1 exhauster staff and 1 commercial manager) out of approximately 30 people, so assumed 7% of total training costs of 2 million spent. Lifetime of 50 years is used because the training was only provided once by AfDB project.</v>
      </c>
      <c r="O58" s="287" t="s">
        <v>201</v>
      </c>
      <c r="P58" s="288" t="s">
        <v>210</v>
      </c>
      <c r="Q58" s="288" t="s">
        <v>214</v>
      </c>
      <c r="R58" s="288"/>
      <c r="S58" s="292"/>
      <c r="T58" s="465">
        <f t="shared" si="1"/>
        <v>7303.5647314315311</v>
      </c>
      <c r="U58" s="465" t="s">
        <v>871</v>
      </c>
      <c r="V58">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168.11161356659039</v>
      </c>
    </row>
    <row r="59" spans="2:22" ht="18" customHeight="1" thickBot="1" x14ac:dyDescent="0.2">
      <c r="B59" s="611"/>
      <c r="C59" s="344" t="s">
        <v>215</v>
      </c>
      <c r="D59" s="245" t="str">
        <f>'Indirect CAPEX'!A45</f>
        <v>Other indirect CAPEX expenses</v>
      </c>
      <c r="E59" s="246">
        <f>'Indirect CAPEX'!B45</f>
        <v>0</v>
      </c>
      <c r="F59" s="360">
        <f>'Indirect CAPEX'!C45</f>
        <v>0</v>
      </c>
      <c r="G59" s="246">
        <f>E59*F59</f>
        <v>0</v>
      </c>
      <c r="H59" s="247"/>
      <c r="I59" s="248" t="str">
        <f>IF('Indirect CAPEX'!D45="","",'Indirect CAPEX'!D45)</f>
        <v/>
      </c>
      <c r="J59" s="248" t="str">
        <f>IF('Indirect CAPEX'!E45="","",IF('Indirect CAPEX'!E45="How confident are you about the reported cost?","",'Indirect CAPEX'!E45))</f>
        <v/>
      </c>
      <c r="K59" s="248" t="str">
        <f>IF('Indirect CAPEX'!F45="","",'Indirect CAPEX'!F45)</f>
        <v/>
      </c>
      <c r="L59" s="248" t="str">
        <f>IF('Indirect CAPEX'!G45="","",'Indirect CAPEX'!G45)</f>
        <v/>
      </c>
      <c r="M59" s="248" t="str">
        <f>IF('Indirect CAPEX'!H45="","",'Indirect CAPEX'!H45)</f>
        <v/>
      </c>
      <c r="N59" s="248" t="str">
        <f>IF('Indirect CAPEX'!I45="","",'Indirect CAPEX'!I45)</f>
        <v/>
      </c>
      <c r="O59" s="289" t="s">
        <v>201</v>
      </c>
      <c r="P59" s="289" t="s">
        <v>210</v>
      </c>
      <c r="Q59" s="289" t="s">
        <v>204</v>
      </c>
      <c r="R59" s="289"/>
      <c r="S59" s="354"/>
      <c r="T59" s="465" t="str">
        <f t="shared" si="1"/>
        <v/>
      </c>
      <c r="U59" s="465" t="s">
        <v>871</v>
      </c>
      <c r="V5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row>
    <row r="60" spans="2:22" ht="18" customHeight="1" x14ac:dyDescent="0.15">
      <c r="B60" s="609" t="s">
        <v>216</v>
      </c>
      <c r="C60" s="600" t="s">
        <v>217</v>
      </c>
      <c r="D60" s="249" t="str">
        <f>'Direct OPEX'!A6</f>
        <v>Drivers</v>
      </c>
      <c r="E60" s="250">
        <f>'Direct OPEX'!B6</f>
        <v>371100</v>
      </c>
      <c r="F60" s="361">
        <v>1</v>
      </c>
      <c r="G60" s="259"/>
      <c r="H60" s="250">
        <f t="shared" ref="H60:H65" si="5">E60*F60</f>
        <v>371100</v>
      </c>
      <c r="I60" s="251" t="str">
        <f>IF('Direct OPEX'!C6="","",'Direct OPEX'!C6)</f>
        <v>Kenyan Shilling (KES)</v>
      </c>
      <c r="J60" s="251" t="str">
        <f>IF('Direct OPEX'!D6="","",IF('Direct OPEX'!D6="How confident are you about the reported cost?","",'Direct OPEX'!D6))</f>
        <v>High (+/- 5%)</v>
      </c>
      <c r="K60" s="261"/>
      <c r="L60" s="251">
        <f>IF(Context!D$12="","",IF(Context!D$12="Enter the year corresponding to the operating costs","",Context!D$12))</f>
        <v>2021</v>
      </c>
      <c r="M60" s="251" t="str">
        <f>IF('Direct OPEX'!E6="","",'Direct OPEX'!E6)</f>
        <v/>
      </c>
      <c r="N60" s="251" t="str">
        <f>IF('Direct OPEX'!F6="","",'Direct OPEX'!F6)</f>
        <v>1 driver for 14000L's truck, 30925KES/month</v>
      </c>
      <c r="O60" s="290" t="s">
        <v>218</v>
      </c>
      <c r="P60" s="290" t="s">
        <v>202</v>
      </c>
      <c r="Q60" s="290" t="s">
        <v>219</v>
      </c>
      <c r="R60" s="290"/>
      <c r="S60" s="291"/>
      <c r="T60" s="465">
        <f t="shared" si="1"/>
        <v>371100</v>
      </c>
      <c r="U60" s="465" t="s">
        <v>871</v>
      </c>
      <c r="V60">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8541.8863375136698</v>
      </c>
    </row>
    <row r="61" spans="2:22" ht="18" customHeight="1" x14ac:dyDescent="0.15">
      <c r="B61" s="610"/>
      <c r="C61" s="601"/>
      <c r="D61" s="252" t="str">
        <f>'Direct OPEX'!A7</f>
        <v>Emptiers, operators and/or assistants</v>
      </c>
      <c r="E61" s="222">
        <f>'Direct OPEX'!B7</f>
        <v>302040</v>
      </c>
      <c r="F61" s="359">
        <v>1</v>
      </c>
      <c r="G61" s="212"/>
      <c r="H61" s="222">
        <f t="shared" si="5"/>
        <v>302040</v>
      </c>
      <c r="I61" s="223" t="str">
        <f>IF('Direct OPEX'!C7="","",'Direct OPEX'!C7)</f>
        <v>Kenyan Shilling (KES)</v>
      </c>
      <c r="J61" s="223" t="str">
        <f>IF('Direct OPEX'!D7="","",IF('Direct OPEX'!D7="How confident are you about the reported cost?","",'Direct OPEX'!D7))</f>
        <v>High (+/- 5%)</v>
      </c>
      <c r="K61" s="262"/>
      <c r="L61" s="223">
        <f>IF(Context!D$12="","",IF(Context!D$12="Enter the year corresponding to the operating costs","",Context!D$12))</f>
        <v>2021</v>
      </c>
      <c r="M61" s="223" t="str">
        <f>IF('Direct OPEX'!E7="","",'Direct OPEX'!E7)</f>
        <v/>
      </c>
      <c r="N61" s="223" t="str">
        <f>IF('Direct OPEX'!F7="","",'Direct OPEX'!F7)</f>
        <v>1 assistant for 7000L's truck, 25170KES/month</v>
      </c>
      <c r="O61" s="288" t="s">
        <v>218</v>
      </c>
      <c r="P61" s="288" t="s">
        <v>202</v>
      </c>
      <c r="Q61" s="288" t="s">
        <v>219</v>
      </c>
      <c r="R61" s="288"/>
      <c r="S61" s="292"/>
      <c r="T61" s="465">
        <f t="shared" si="1"/>
        <v>302040</v>
      </c>
      <c r="U61" s="465" t="s">
        <v>871</v>
      </c>
      <c r="V61">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6952.2806504517084</v>
      </c>
    </row>
    <row r="62" spans="2:22" ht="18" customHeight="1" thickBot="1" x14ac:dyDescent="0.2">
      <c r="B62" s="610"/>
      <c r="C62" s="602"/>
      <c r="D62" s="252" t="str">
        <f>'Direct OPEX'!A8</f>
        <v>Other staff directly responsible for emptying and transport</v>
      </c>
      <c r="E62" s="222">
        <f>'Direct OPEX'!B8</f>
        <v>0</v>
      </c>
      <c r="F62" s="359">
        <v>1</v>
      </c>
      <c r="G62" s="212"/>
      <c r="H62" s="222">
        <f t="shared" si="5"/>
        <v>0</v>
      </c>
      <c r="I62" s="223" t="str">
        <f>IF('Direct OPEX'!C8="","",'Direct OPEX'!C8)</f>
        <v/>
      </c>
      <c r="J62" s="223" t="str">
        <f>IF('Direct OPEX'!D8="","",IF('Direct OPEX'!D8="How confident are you about the reported cost?","",'Direct OPEX'!D8))</f>
        <v/>
      </c>
      <c r="K62" s="262"/>
      <c r="L62" s="223">
        <f>IF(Context!D$12="","",IF(Context!D$12="Enter the year corresponding to the operating costs","",Context!D$12))</f>
        <v>2021</v>
      </c>
      <c r="M62" s="223" t="str">
        <f>IF('Direct OPEX'!E8="","",'Direct OPEX'!E8)</f>
        <v/>
      </c>
      <c r="N62" s="223" t="str">
        <f>IF('Direct OPEX'!F8="","",'Direct OPEX'!F8)</f>
        <v>no other staff</v>
      </c>
      <c r="O62" s="288" t="s">
        <v>218</v>
      </c>
      <c r="P62" s="288" t="s">
        <v>202</v>
      </c>
      <c r="Q62" s="288" t="s">
        <v>219</v>
      </c>
      <c r="R62" s="288"/>
      <c r="S62" s="292"/>
      <c r="T62" s="465">
        <f t="shared" si="1"/>
        <v>0</v>
      </c>
      <c r="U62" s="465" t="s">
        <v>871</v>
      </c>
      <c r="V62">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0</v>
      </c>
    </row>
    <row r="63" spans="2:22" ht="18" customHeight="1" x14ac:dyDescent="0.15">
      <c r="B63" s="610"/>
      <c r="C63" s="600" t="s">
        <v>220</v>
      </c>
      <c r="D63" s="253" t="str">
        <f>'Direct OPEX'!A12</f>
        <v>Wages or commissions paid to staff on a variable or casual basis</v>
      </c>
      <c r="E63" s="213">
        <f>'Direct OPEX'!B12</f>
        <v>360000</v>
      </c>
      <c r="F63" s="356">
        <v>1</v>
      </c>
      <c r="G63" s="212"/>
      <c r="H63" s="213">
        <f t="shared" si="5"/>
        <v>360000</v>
      </c>
      <c r="I63" s="220" t="str">
        <f>IF('Direct OPEX'!C12="","",'Direct OPEX'!C12)</f>
        <v>Kenyan Shilling (KES)</v>
      </c>
      <c r="J63" s="220" t="str">
        <f>IF('Direct OPEX'!D12="","",IF('Direct OPEX'!D12="How confident are you about the reported cost?","",'Direct OPEX'!D12))</f>
        <v>High (+/- 5%)</v>
      </c>
      <c r="K63" s="262"/>
      <c r="L63" s="220">
        <f>IF(Context!D$12="","",IF(Context!D$12="Enter the year corresponding to the operating costs","",Context!D$12))</f>
        <v>2021</v>
      </c>
      <c r="M63" s="220" t="str">
        <f>IF('Direct OPEX'!E12="","",'Direct OPEX'!E12)</f>
        <v/>
      </c>
      <c r="N63" s="220" t="str">
        <f>IF('Direct OPEX'!F12="","",'Direct OPEX'!F12)</f>
        <v>1 assistant for 14000L's truck(15,000KES/month), 1 driver for 7000L's truck(15000KES/month)</v>
      </c>
      <c r="O63" s="214" t="s">
        <v>218</v>
      </c>
      <c r="P63" s="214" t="s">
        <v>221</v>
      </c>
      <c r="Q63" s="214" t="s">
        <v>219</v>
      </c>
      <c r="R63" s="214"/>
      <c r="S63" s="254"/>
      <c r="T63" s="465">
        <f t="shared" si="1"/>
        <v>360000</v>
      </c>
      <c r="U63" s="465" t="s">
        <v>871</v>
      </c>
      <c r="V63">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8286.3893330771261</v>
      </c>
    </row>
    <row r="64" spans="2:22" ht="18" customHeight="1" thickBot="1" x14ac:dyDescent="0.2">
      <c r="B64" s="610"/>
      <c r="C64" s="602"/>
      <c r="D64" s="253" t="str">
        <f>'Direct OPEX'!A13</f>
        <v>Other variable staff costs</v>
      </c>
      <c r="E64" s="213">
        <f>'Direct OPEX'!B13</f>
        <v>0</v>
      </c>
      <c r="F64" s="356">
        <v>1</v>
      </c>
      <c r="G64" s="212"/>
      <c r="H64" s="213">
        <f t="shared" si="5"/>
        <v>0</v>
      </c>
      <c r="I64" s="220" t="str">
        <f>IF('Direct OPEX'!C13="","",'Direct OPEX'!C13)</f>
        <v/>
      </c>
      <c r="J64" s="220" t="str">
        <f>IF('Direct OPEX'!D13="","",IF('Direct OPEX'!D13="How confident are you about the reported cost?","",'Direct OPEX'!D13))</f>
        <v/>
      </c>
      <c r="K64" s="262"/>
      <c r="L64" s="220">
        <f>IF(Context!D$12="","",IF(Context!D$12="Enter the year corresponding to the operating costs","",Context!D$12))</f>
        <v>2021</v>
      </c>
      <c r="M64" s="220" t="str">
        <f>IF('Direct OPEX'!E13="","",'Direct OPEX'!E13)</f>
        <v/>
      </c>
      <c r="N64" s="220" t="str">
        <f>IF('Direct OPEX'!F13="","",'Direct OPEX'!F13)</f>
        <v>no other staff</v>
      </c>
      <c r="O64" s="214" t="s">
        <v>218</v>
      </c>
      <c r="P64" s="214" t="s">
        <v>221</v>
      </c>
      <c r="Q64" s="214" t="s">
        <v>219</v>
      </c>
      <c r="R64" s="214"/>
      <c r="S64" s="254"/>
      <c r="T64" s="465">
        <f t="shared" si="1"/>
        <v>0</v>
      </c>
      <c r="U64" s="465" t="s">
        <v>871</v>
      </c>
      <c r="V64">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0</v>
      </c>
    </row>
    <row r="65" spans="2:22" ht="18" customHeight="1" x14ac:dyDescent="0.15">
      <c r="B65" s="610"/>
      <c r="C65" s="600" t="s">
        <v>222</v>
      </c>
      <c r="D65" s="252" t="str">
        <f>'Direct OPEX'!A17</f>
        <v>Insurance</v>
      </c>
      <c r="E65" s="222">
        <f>'Direct OPEX'!B17</f>
        <v>0</v>
      </c>
      <c r="F65" s="359">
        <v>1</v>
      </c>
      <c r="G65" s="212"/>
      <c r="H65" s="222">
        <f t="shared" si="5"/>
        <v>0</v>
      </c>
      <c r="I65" s="223" t="str">
        <f>IF('Direct OPEX'!C17="","",'Direct OPEX'!C17)</f>
        <v/>
      </c>
      <c r="J65" s="223" t="str">
        <f>IF('Direct OPEX'!D17="","",IF('Direct OPEX'!D17="How confident are you about the reported cost?","",'Direct OPEX'!D17))</f>
        <v/>
      </c>
      <c r="K65" s="262"/>
      <c r="L65" s="223">
        <f>IF(Context!D$12="","",IF(Context!D$12="Enter the year corresponding to the operating costs","",Context!D$12))</f>
        <v>2021</v>
      </c>
      <c r="M65" s="223" t="str">
        <f>IF('Direct OPEX'!E17="","",'Direct OPEX'!E17)</f>
        <v/>
      </c>
      <c r="N65" s="223" t="str">
        <f>IF('Direct OPEX'!F17="","",'Direct OPEX'!F17)</f>
        <v>No insurance for workers</v>
      </c>
      <c r="O65" s="295" t="s">
        <v>218</v>
      </c>
      <c r="P65" s="295" t="s">
        <v>202</v>
      </c>
      <c r="Q65" s="295" t="s">
        <v>219</v>
      </c>
      <c r="R65" s="288"/>
      <c r="S65" s="292"/>
      <c r="T65" s="465">
        <f t="shared" si="1"/>
        <v>0</v>
      </c>
      <c r="U65" s="465" t="s">
        <v>871</v>
      </c>
      <c r="V65">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0</v>
      </c>
    </row>
    <row r="66" spans="2:22" ht="18" customHeight="1" x14ac:dyDescent="0.15">
      <c r="B66" s="610"/>
      <c r="C66" s="601"/>
      <c r="D66" s="252" t="str">
        <f>'Direct OPEX'!A18</f>
        <v>Annual vaccinations</v>
      </c>
      <c r="E66" s="222">
        <f>'Direct OPEX'!B18</f>
        <v>0</v>
      </c>
      <c r="F66" s="359">
        <v>1</v>
      </c>
      <c r="G66" s="212"/>
      <c r="H66" s="222">
        <f>E66*F66</f>
        <v>0</v>
      </c>
      <c r="I66" s="223" t="str">
        <f>IF('Direct OPEX'!C18="","",'Direct OPEX'!C18)</f>
        <v/>
      </c>
      <c r="J66" s="223" t="str">
        <f>IF('Direct OPEX'!D18="","",IF('Direct OPEX'!D18="How confident are you about the reported cost?","",'Direct OPEX'!D18))</f>
        <v/>
      </c>
      <c r="K66" s="262"/>
      <c r="L66" s="223">
        <f>IF(Context!D$12="","",IF(Context!D$12="Enter the year corresponding to the operating costs","",Context!D$12))</f>
        <v>2021</v>
      </c>
      <c r="M66" s="223" t="str">
        <f>IF('Direct OPEX'!E18="","",'Direct OPEX'!E18)</f>
        <v/>
      </c>
      <c r="N66" s="223" t="str">
        <f>IF('Direct OPEX'!F18="","",'Direct OPEX'!F18)</f>
        <v>No vaccination provided</v>
      </c>
      <c r="O66" s="288" t="s">
        <v>218</v>
      </c>
      <c r="P66" s="288" t="s">
        <v>202</v>
      </c>
      <c r="Q66" s="288" t="s">
        <v>219</v>
      </c>
      <c r="R66" s="288"/>
      <c r="S66" s="292"/>
      <c r="T66" s="465">
        <f t="shared" si="1"/>
        <v>0</v>
      </c>
      <c r="U66" s="465" t="s">
        <v>871</v>
      </c>
      <c r="V66">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row>
    <row r="67" spans="2:22" ht="18" customHeight="1" thickBot="1" x14ac:dyDescent="0.2">
      <c r="B67" s="610"/>
      <c r="C67" s="602"/>
      <c r="D67" s="252" t="str">
        <f>'Direct OPEX'!A19</f>
        <v>Other or combined expenses</v>
      </c>
      <c r="E67" s="222">
        <f>'Direct OPEX'!B19</f>
        <v>0</v>
      </c>
      <c r="F67" s="359">
        <v>1</v>
      </c>
      <c r="G67" s="212"/>
      <c r="H67" s="222">
        <f>E67*F67</f>
        <v>0</v>
      </c>
      <c r="I67" s="223" t="str">
        <f>IF('Direct OPEX'!C19="","",'Direct OPEX'!C19)</f>
        <v/>
      </c>
      <c r="J67" s="223" t="str">
        <f>IF('Direct OPEX'!D19="","",IF('Direct OPEX'!D19="How confident are you about the reported cost?","",'Direct OPEX'!D19))</f>
        <v/>
      </c>
      <c r="K67" s="262"/>
      <c r="L67" s="223">
        <f>IF(Context!D$12="","",IF(Context!D$12="Enter the year corresponding to the operating costs","",Context!D$12))</f>
        <v>2021</v>
      </c>
      <c r="M67" s="223" t="str">
        <f>IF('Direct OPEX'!E19="","",'Direct OPEX'!E19)</f>
        <v/>
      </c>
      <c r="N67" s="223" t="str">
        <f>IF('Direct OPEX'!F19="","",'Direct OPEX'!F19)</f>
        <v/>
      </c>
      <c r="O67" s="288" t="s">
        <v>218</v>
      </c>
      <c r="P67" s="288" t="s">
        <v>202</v>
      </c>
      <c r="Q67" s="288" t="s">
        <v>219</v>
      </c>
      <c r="R67" s="288"/>
      <c r="S67" s="292"/>
      <c r="T67" s="465">
        <f t="shared" si="1"/>
        <v>0</v>
      </c>
      <c r="U67" s="465" t="s">
        <v>871</v>
      </c>
      <c r="V67">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row>
    <row r="68" spans="2:22" ht="18" customHeight="1" x14ac:dyDescent="0.15">
      <c r="B68" s="610"/>
      <c r="C68" s="603" t="s">
        <v>223</v>
      </c>
      <c r="D68" s="253" t="str">
        <f>'Direct OPEX'!A24</f>
        <v>Vacuum trucks</v>
      </c>
      <c r="E68" s="213">
        <f>'Direct OPEX'!B24</f>
        <v>1000</v>
      </c>
      <c r="F68" s="356">
        <v>1</v>
      </c>
      <c r="G68" s="212"/>
      <c r="H68" s="213">
        <f>E68*F68</f>
        <v>1000</v>
      </c>
      <c r="I68" s="220" t="str">
        <f>IF('Direct OPEX'!C24="","",'Direct OPEX'!C24)</f>
        <v>Kenyan Shilling (KES)</v>
      </c>
      <c r="J68" s="220" t="str">
        <f>IF('Direct OPEX'!D24="","",IF('Direct OPEX'!D24="How confident are you about the reported cost?","",'Direct OPEX'!D24))</f>
        <v>Fair (+/-15%)</v>
      </c>
      <c r="K68" s="262"/>
      <c r="L68" s="220">
        <f>IF(Context!D$12="","",IF(Context!D$12="Enter the year corresponding to the operating costs","",Context!D$12))</f>
        <v>2021</v>
      </c>
      <c r="M68" s="220" t="str">
        <f>IF('Direct OPEX'!E24="","",'Direct OPEX'!E24)</f>
        <v/>
      </c>
      <c r="N68" s="220" t="str">
        <f>IF('Direct OPEX'!F24="","",'Direct OPEX'!F24)</f>
        <v>1000KES for Tyre burst (puncher), 14,000L truck experienced a tyre burst, smaller has no minor maintenance yet.</v>
      </c>
      <c r="O68" s="214" t="s">
        <v>218</v>
      </c>
      <c r="P68" s="214" t="s">
        <v>221</v>
      </c>
      <c r="Q68" s="214" t="s">
        <v>203</v>
      </c>
      <c r="R68" s="214"/>
      <c r="S68" s="254"/>
      <c r="T68" s="465">
        <f t="shared" si="1"/>
        <v>1000</v>
      </c>
      <c r="U68" s="465" t="s">
        <v>871</v>
      </c>
      <c r="V68">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23.01774814743646</v>
      </c>
    </row>
    <row r="69" spans="2:22" ht="18" customHeight="1" x14ac:dyDescent="0.15">
      <c r="B69" s="610"/>
      <c r="C69" s="604"/>
      <c r="D69" s="253" t="str">
        <f>'Direct OPEX'!A25</f>
        <v>Motorized emptying pumps (if separate from vacuum truck)</v>
      </c>
      <c r="E69" s="213">
        <f>'Direct OPEX'!B25</f>
        <v>0</v>
      </c>
      <c r="F69" s="356">
        <v>1</v>
      </c>
      <c r="G69" s="212"/>
      <c r="H69" s="213">
        <f t="shared" ref="H69:H75" si="6">E69*F69</f>
        <v>0</v>
      </c>
      <c r="I69" s="220" t="str">
        <f>IF('Direct OPEX'!C25="","",'Direct OPEX'!C25)</f>
        <v/>
      </c>
      <c r="J69" s="220" t="str">
        <f>IF('Direct OPEX'!D25="","",IF('Direct OPEX'!D25="How confident are you about the reported cost?","",'Direct OPEX'!D25))</f>
        <v/>
      </c>
      <c r="K69" s="262"/>
      <c r="L69" s="220">
        <f>IF(Context!D$12="","",IF(Context!D$12="Enter the year corresponding to the operating costs","",Context!D$12))</f>
        <v>2021</v>
      </c>
      <c r="M69" s="220" t="str">
        <f>IF('Direct OPEX'!E25="","",'Direct OPEX'!E25)</f>
        <v/>
      </c>
      <c r="N69" s="220" t="str">
        <f>IF('Direct OPEX'!F25="","",'Direct OPEX'!F25)</f>
        <v/>
      </c>
      <c r="O69" s="214" t="s">
        <v>218</v>
      </c>
      <c r="P69" s="214" t="s">
        <v>221</v>
      </c>
      <c r="Q69" s="214" t="s">
        <v>203</v>
      </c>
      <c r="R69" s="214"/>
      <c r="S69" s="254"/>
      <c r="T69" s="465">
        <f t="shared" si="1"/>
        <v>0</v>
      </c>
      <c r="U69" s="465" t="s">
        <v>871</v>
      </c>
      <c r="V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row>
    <row r="70" spans="2:22" ht="18" customHeight="1" x14ac:dyDescent="0.15">
      <c r="B70" s="610"/>
      <c r="C70" s="604"/>
      <c r="D70" s="253" t="str">
        <f>'Direct OPEX'!A26</f>
        <v>Waste storage containers</v>
      </c>
      <c r="E70" s="213">
        <f>'Direct OPEX'!B26</f>
        <v>0</v>
      </c>
      <c r="F70" s="356">
        <v>1</v>
      </c>
      <c r="G70" s="212"/>
      <c r="H70" s="213">
        <f t="shared" si="6"/>
        <v>0</v>
      </c>
      <c r="I70" s="220" t="str">
        <f>IF('Direct OPEX'!C26="","",'Direct OPEX'!C26)</f>
        <v/>
      </c>
      <c r="J70" s="220" t="str">
        <f>IF('Direct OPEX'!D26="","",IF('Direct OPEX'!D26="How confident are you about the reported cost?","",'Direct OPEX'!D26))</f>
        <v/>
      </c>
      <c r="K70" s="262"/>
      <c r="L70" s="220">
        <f>IF(Context!D$12="","",IF(Context!D$12="Enter the year corresponding to the operating costs","",Context!D$12))</f>
        <v>2021</v>
      </c>
      <c r="M70" s="220" t="str">
        <f>IF('Direct OPEX'!E26="","",'Direct OPEX'!E26)</f>
        <v/>
      </c>
      <c r="N70" s="220" t="str">
        <f>IF('Direct OPEX'!F26="","",'Direct OPEX'!F26)</f>
        <v/>
      </c>
      <c r="O70" s="214" t="s">
        <v>218</v>
      </c>
      <c r="P70" s="214" t="s">
        <v>221</v>
      </c>
      <c r="Q70" s="214" t="s">
        <v>203</v>
      </c>
      <c r="R70" s="214"/>
      <c r="S70" s="254"/>
      <c r="T70" s="465">
        <f t="shared" si="1"/>
        <v>0</v>
      </c>
      <c r="U70" s="465" t="s">
        <v>871</v>
      </c>
      <c r="V70">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row>
    <row r="71" spans="2:22" ht="18" customHeight="1" x14ac:dyDescent="0.15">
      <c r="B71" s="610"/>
      <c r="C71" s="604"/>
      <c r="D71" s="253" t="str">
        <f>'Direct OPEX'!A27</f>
        <v>Other transport vehicles</v>
      </c>
      <c r="E71" s="213">
        <f>'Direct OPEX'!B27</f>
        <v>0</v>
      </c>
      <c r="F71" s="356">
        <v>1</v>
      </c>
      <c r="G71" s="212"/>
      <c r="H71" s="213">
        <f t="shared" si="6"/>
        <v>0</v>
      </c>
      <c r="I71" s="220" t="str">
        <f>IF('Direct OPEX'!C27="","",'Direct OPEX'!C27)</f>
        <v/>
      </c>
      <c r="J71" s="220" t="str">
        <f>IF('Direct OPEX'!D27="","",IF('Direct OPEX'!D27="How confident are you about the reported cost?","",'Direct OPEX'!D27))</f>
        <v/>
      </c>
      <c r="K71" s="262"/>
      <c r="L71" s="220">
        <f>IF(Context!D$12="","",IF(Context!D$12="Enter the year corresponding to the operating costs","",Context!D$12))</f>
        <v>2021</v>
      </c>
      <c r="M71" s="220" t="str">
        <f>IF('Direct OPEX'!E27="","",'Direct OPEX'!E27)</f>
        <v/>
      </c>
      <c r="N71" s="220" t="str">
        <f>IF('Direct OPEX'!F27="","",'Direct OPEX'!F27)</f>
        <v/>
      </c>
      <c r="O71" s="214" t="s">
        <v>218</v>
      </c>
      <c r="P71" s="214" t="s">
        <v>221</v>
      </c>
      <c r="Q71" s="214" t="s">
        <v>203</v>
      </c>
      <c r="R71" s="214"/>
      <c r="S71" s="254"/>
      <c r="T71" s="465">
        <f t="shared" si="1"/>
        <v>0</v>
      </c>
      <c r="U71" s="465" t="s">
        <v>871</v>
      </c>
      <c r="V71">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row>
    <row r="72" spans="2:22" ht="18" customHeight="1" x14ac:dyDescent="0.15">
      <c r="B72" s="610"/>
      <c r="C72" s="604"/>
      <c r="D72" s="253" t="str">
        <f>'Direct OPEX'!A28</f>
        <v>Parking or storage space for emptying or transport equipment or vehicles</v>
      </c>
      <c r="E72" s="213">
        <f>'Direct OPEX'!B28</f>
        <v>0</v>
      </c>
      <c r="F72" s="356">
        <v>1</v>
      </c>
      <c r="G72" s="212"/>
      <c r="H72" s="213">
        <f t="shared" si="6"/>
        <v>0</v>
      </c>
      <c r="I72" s="220" t="str">
        <f>IF('Direct OPEX'!C28="","",'Direct OPEX'!C28)</f>
        <v/>
      </c>
      <c r="J72" s="220" t="str">
        <f>IF('Direct OPEX'!D28="","",IF('Direct OPEX'!D28="How confident are you about the reported cost?","",'Direct OPEX'!D28))</f>
        <v/>
      </c>
      <c r="K72" s="262"/>
      <c r="L72" s="220">
        <f>IF(Context!D$12="","",IF(Context!D$12="Enter the year corresponding to the operating costs","",Context!D$12))</f>
        <v>2021</v>
      </c>
      <c r="M72" s="220" t="str">
        <f>IF('Direct OPEX'!E28="","",'Direct OPEX'!E28)</f>
        <v/>
      </c>
      <c r="N72" s="220" t="str">
        <f>IF('Direct OPEX'!F28="","",'Direct OPEX'!F28)</f>
        <v>No parking fee</v>
      </c>
      <c r="O72" s="214" t="s">
        <v>218</v>
      </c>
      <c r="P72" s="214" t="s">
        <v>202</v>
      </c>
      <c r="Q72" s="214" t="s">
        <v>211</v>
      </c>
      <c r="R72" s="214"/>
      <c r="S72" s="254"/>
      <c r="T72" s="465">
        <f t="shared" si="1"/>
        <v>0</v>
      </c>
      <c r="U72" s="465" t="s">
        <v>871</v>
      </c>
      <c r="V7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row>
    <row r="73" spans="2:22" ht="18" customHeight="1" x14ac:dyDescent="0.15">
      <c r="B73" s="610"/>
      <c r="C73" s="604"/>
      <c r="D73" s="253" t="str">
        <f>'Direct OPEX'!A29</f>
        <v>Other or combined operational costs for equipment</v>
      </c>
      <c r="E73" s="213">
        <f>'Direct OPEX'!B29</f>
        <v>35200</v>
      </c>
      <c r="F73" s="356">
        <v>1</v>
      </c>
      <c r="G73" s="212"/>
      <c r="H73" s="213">
        <f t="shared" si="6"/>
        <v>35200</v>
      </c>
      <c r="I73" s="220" t="str">
        <f>IF('Direct OPEX'!C29="","",'Direct OPEX'!C29)</f>
        <v>Kenyan Shilling (KES)</v>
      </c>
      <c r="J73" s="220" t="str">
        <f>IF('Direct OPEX'!D29="","",IF('Direct OPEX'!D29="How confident are you about the reported cost?","",'Direct OPEX'!D29))</f>
        <v>Fair (+/-15%)</v>
      </c>
      <c r="K73" s="262"/>
      <c r="L73" s="220">
        <f>IF(Context!D$12="","",IF(Context!D$12="Enter the year corresponding to the operating costs","",Context!D$12))</f>
        <v>2021</v>
      </c>
      <c r="M73" s="220" t="str">
        <f>IF('Direct OPEX'!E29="","",'Direct OPEX'!E29)</f>
        <v/>
      </c>
      <c r="N73" s="220" t="str">
        <f>IF('Direct OPEX'!F29="","",'Direct OPEX'!F29)</f>
        <v>fuel and oil for dewatering pump (1500KES * 12L * 12month)</v>
      </c>
      <c r="O73" s="214" t="s">
        <v>218</v>
      </c>
      <c r="P73" s="214" t="s">
        <v>221</v>
      </c>
      <c r="Q73" s="214" t="s">
        <v>203</v>
      </c>
      <c r="R73" s="214"/>
      <c r="S73" s="254"/>
      <c r="T73" s="465">
        <f t="shared" si="1"/>
        <v>35200</v>
      </c>
      <c r="U73" s="465" t="s">
        <v>871</v>
      </c>
      <c r="V73">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810.22473478976337</v>
      </c>
    </row>
    <row r="74" spans="2:22" ht="18" customHeight="1" x14ac:dyDescent="0.15">
      <c r="B74" s="610"/>
      <c r="C74" s="604"/>
      <c r="D74" s="253" t="str">
        <f>'Direct OPEX'!A30</f>
        <v>Other operational costs for land</v>
      </c>
      <c r="E74" s="213">
        <f>'Direct OPEX'!B30</f>
        <v>0</v>
      </c>
      <c r="F74" s="356">
        <v>1</v>
      </c>
      <c r="G74" s="212"/>
      <c r="H74" s="213">
        <f t="shared" si="6"/>
        <v>0</v>
      </c>
      <c r="I74" s="220" t="str">
        <f>IF('Direct OPEX'!C30="","",'Direct OPEX'!C30)</f>
        <v/>
      </c>
      <c r="J74" s="220" t="str">
        <f>IF('Direct OPEX'!D30="","",IF('Direct OPEX'!D30="How confident are you about the reported cost?","",'Direct OPEX'!D30))</f>
        <v/>
      </c>
      <c r="K74" s="262"/>
      <c r="L74" s="220">
        <f>IF(Context!D$12="","",IF(Context!D$12="Enter the year corresponding to the operating costs","",Context!D$12))</f>
        <v>2021</v>
      </c>
      <c r="M74" s="220" t="str">
        <f>IF('Direct OPEX'!E30="","",'Direct OPEX'!E30)</f>
        <v/>
      </c>
      <c r="N74" s="220" t="str">
        <f>IF('Direct OPEX'!F30="","",'Direct OPEX'!F30)</f>
        <v/>
      </c>
      <c r="O74" s="214" t="s">
        <v>218</v>
      </c>
      <c r="P74" s="214" t="s">
        <v>202</v>
      </c>
      <c r="Q74" s="214" t="s">
        <v>86</v>
      </c>
      <c r="R74" s="214"/>
      <c r="S74" s="254"/>
      <c r="T74" s="465">
        <f t="shared" si="1"/>
        <v>0</v>
      </c>
      <c r="U74" s="465" t="s">
        <v>871</v>
      </c>
      <c r="V74">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row>
    <row r="75" spans="2:22" ht="18" customHeight="1" thickBot="1" x14ac:dyDescent="0.2">
      <c r="B75" s="610"/>
      <c r="C75" s="605"/>
      <c r="D75" s="253" t="str">
        <f>'Direct OPEX'!A31</f>
        <v>Other operational costs for buildings</v>
      </c>
      <c r="E75" s="213">
        <f>'Direct OPEX'!B31</f>
        <v>0</v>
      </c>
      <c r="F75" s="356">
        <v>1</v>
      </c>
      <c r="G75" s="212"/>
      <c r="H75" s="213">
        <f t="shared" si="6"/>
        <v>0</v>
      </c>
      <c r="I75" s="220" t="str">
        <f>IF('Direct OPEX'!C31="","",'Direct OPEX'!C31)</f>
        <v/>
      </c>
      <c r="J75" s="220" t="str">
        <f>IF('Direct OPEX'!D31="","",IF('Direct OPEX'!D31="How confident are you about the reported cost?","",'Direct OPEX'!D31))</f>
        <v/>
      </c>
      <c r="K75" s="262"/>
      <c r="L75" s="220">
        <f>IF(Context!D$12="","",IF(Context!D$12="Enter the year corresponding to the operating costs","",Context!D$12))</f>
        <v>2021</v>
      </c>
      <c r="M75" s="220" t="str">
        <f>IF('Direct OPEX'!E31="","",'Direct OPEX'!E31)</f>
        <v/>
      </c>
      <c r="N75" s="220" t="str">
        <f>IF('Direct OPEX'!F31="","",'Direct OPEX'!F31)</f>
        <v/>
      </c>
      <c r="O75" s="214" t="s">
        <v>218</v>
      </c>
      <c r="P75" s="214" t="s">
        <v>202</v>
      </c>
      <c r="Q75" s="214" t="s">
        <v>211</v>
      </c>
      <c r="R75" s="214"/>
      <c r="S75" s="254"/>
      <c r="T75" s="465">
        <f t="shared" si="1"/>
        <v>0</v>
      </c>
      <c r="U75" s="465" t="s">
        <v>871</v>
      </c>
      <c r="V75">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row>
    <row r="76" spans="2:22" ht="18" customHeight="1" x14ac:dyDescent="0.15">
      <c r="B76" s="610"/>
      <c r="C76" s="603" t="s">
        <v>224</v>
      </c>
      <c r="D76" s="252" t="str">
        <f>'Direct OPEX'!A35</f>
        <v>Personal protective equipment (PPE)</v>
      </c>
      <c r="E76" s="224">
        <f>'Direct OPEX'!B35</f>
        <v>56932</v>
      </c>
      <c r="F76" s="359">
        <v>1</v>
      </c>
      <c r="G76" s="212"/>
      <c r="H76" s="222">
        <f t="shared" ref="H76:H87" si="7">E76*F76</f>
        <v>56932</v>
      </c>
      <c r="I76" s="223" t="str">
        <f>IF('Direct OPEX'!C35="","",'Direct OPEX'!C35)</f>
        <v>Kenyan Shilling (KES)</v>
      </c>
      <c r="J76" s="223" t="str">
        <f>IF('Direct OPEX'!D35="","",IF('Direct OPEX'!D35="How confident are you about the reported cost?","",'Direct OPEX'!D35))</f>
        <v>Fair (+/-15%)</v>
      </c>
      <c r="K76" s="262"/>
      <c r="L76" s="223">
        <f>IF(Context!D$12="","",IF(Context!D$12="Enter the year corresponding to the operating costs","",Context!D$12))</f>
        <v>2021</v>
      </c>
      <c r="M76" s="223" t="str">
        <f>IF('Direct OPEX'!E35="","",'Direct OPEX'!E35)</f>
        <v/>
      </c>
      <c r="N76" s="223" t="str">
        <f>IF('Direct OPEX'!F35="","",'Direct OPEX'!F35)</f>
        <v>Overall (2500KES, 3 years), Gumboots (600KES, 1 year), handgloves (800, 3 months), gas masks (800KES, 1month) = 14233 per staff.</v>
      </c>
      <c r="O76" s="288" t="s">
        <v>218</v>
      </c>
      <c r="P76" s="288" t="s">
        <v>221</v>
      </c>
      <c r="Q76" s="288" t="s">
        <v>224</v>
      </c>
      <c r="R76" s="288" t="s">
        <v>225</v>
      </c>
      <c r="S76" s="292"/>
      <c r="T76" s="465">
        <f t="shared" si="1"/>
        <v>56932</v>
      </c>
      <c r="U76" s="465" t="s">
        <v>871</v>
      </c>
      <c r="V76">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1310.4464375298526</v>
      </c>
    </row>
    <row r="77" spans="2:22" ht="18" customHeight="1" x14ac:dyDescent="0.15">
      <c r="B77" s="610"/>
      <c r="C77" s="604"/>
      <c r="D77" s="252" t="str">
        <f>'Direct OPEX'!A36</f>
        <v>Fuel</v>
      </c>
      <c r="E77" s="224">
        <f>'Direct OPEX'!B36</f>
        <v>673920</v>
      </c>
      <c r="F77" s="359">
        <v>1</v>
      </c>
      <c r="G77" s="212"/>
      <c r="H77" s="222">
        <f t="shared" si="7"/>
        <v>673920</v>
      </c>
      <c r="I77" s="223" t="str">
        <f>IF('Direct OPEX'!C36="","",'Direct OPEX'!C36)</f>
        <v>Kenyan Shilling (KES)</v>
      </c>
      <c r="J77" s="223" t="str">
        <f>IF('Direct OPEX'!D36="","",IF('Direct OPEX'!D36="How confident are you about the reported cost?","",'Direct OPEX'!D36))</f>
        <v>Fair (+/-15%)</v>
      </c>
      <c r="K77" s="262"/>
      <c r="L77" s="223">
        <f>IF(Context!D$12="","",IF(Context!D$12="Enter the year corresponding to the operating costs","",Context!D$12))</f>
        <v>2021</v>
      </c>
      <c r="M77" s="223" t="str">
        <f>IF('Direct OPEX'!E36="","",'Direct OPEX'!E36)</f>
        <v/>
      </c>
      <c r="N77" s="223" t="str">
        <f>IF('Direct OPEX'!F36="","",'Direct OPEX'!F36)</f>
        <v>60L per week per truck. 1L=117KES (2021), 150KES(2022)</v>
      </c>
      <c r="O77" s="288" t="s">
        <v>218</v>
      </c>
      <c r="P77" s="288" t="s">
        <v>221</v>
      </c>
      <c r="Q77" s="288" t="s">
        <v>224</v>
      </c>
      <c r="R77" s="288" t="s">
        <v>125</v>
      </c>
      <c r="S77" s="292"/>
      <c r="T77" s="465">
        <f t="shared" si="1"/>
        <v>673920</v>
      </c>
      <c r="U77" s="465" t="s">
        <v>871</v>
      </c>
      <c r="V77">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15512.120831520378</v>
      </c>
    </row>
    <row r="78" spans="2:22" ht="18" customHeight="1" x14ac:dyDescent="0.15">
      <c r="B78" s="610"/>
      <c r="C78" s="604"/>
      <c r="D78" s="252" t="str">
        <f>'Direct OPEX'!A37</f>
        <v>Lubricant</v>
      </c>
      <c r="E78" s="224">
        <f>'Direct OPEX'!B37</f>
        <v>0</v>
      </c>
      <c r="F78" s="359">
        <v>1</v>
      </c>
      <c r="G78" s="212"/>
      <c r="H78" s="222">
        <f t="shared" si="7"/>
        <v>0</v>
      </c>
      <c r="I78" s="223" t="str">
        <f>IF('Direct OPEX'!C37="","",'Direct OPEX'!C37)</f>
        <v/>
      </c>
      <c r="J78" s="223" t="str">
        <f>IF('Direct OPEX'!D37="","",IF('Direct OPEX'!D37="How confident are you about the reported cost?","",'Direct OPEX'!D37))</f>
        <v/>
      </c>
      <c r="K78" s="262"/>
      <c r="L78" s="223">
        <f>IF(Context!D$12="","",IF(Context!D$12="Enter the year corresponding to the operating costs","",Context!D$12))</f>
        <v>2021</v>
      </c>
      <c r="M78" s="223" t="str">
        <f>IF('Direct OPEX'!E37="","",'Direct OPEX'!E37)</f>
        <v/>
      </c>
      <c r="N78" s="223" t="str">
        <f>IF('Direct OPEX'!F37="","",'Direct OPEX'!F37)</f>
        <v>Lubricant maintained by third party service</v>
      </c>
      <c r="O78" s="288" t="s">
        <v>218</v>
      </c>
      <c r="P78" s="288" t="s">
        <v>221</v>
      </c>
      <c r="Q78" s="288" t="s">
        <v>224</v>
      </c>
      <c r="R78" s="288" t="s">
        <v>226</v>
      </c>
      <c r="S78" s="292"/>
      <c r="T78" s="465">
        <f t="shared" si="1"/>
        <v>0</v>
      </c>
      <c r="U78" s="465" t="s">
        <v>871</v>
      </c>
      <c r="V78">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row>
    <row r="79" spans="2:22" ht="18" customHeight="1" x14ac:dyDescent="0.15">
      <c r="B79" s="610"/>
      <c r="C79" s="604"/>
      <c r="D79" s="252" t="str">
        <f>'Direct OPEX'!A38</f>
        <v>Cleaning supplies</v>
      </c>
      <c r="E79" s="224">
        <f>'Direct OPEX'!B38</f>
        <v>0</v>
      </c>
      <c r="F79" s="359">
        <v>1</v>
      </c>
      <c r="G79" s="212"/>
      <c r="H79" s="222">
        <f t="shared" si="7"/>
        <v>0</v>
      </c>
      <c r="I79" s="223" t="str">
        <f>IF('Direct OPEX'!C38="","",'Direct OPEX'!C38)</f>
        <v/>
      </c>
      <c r="J79" s="223" t="str">
        <f>IF('Direct OPEX'!D38="","",IF('Direct OPEX'!D38="How confident are you about the reported cost?","",'Direct OPEX'!D38))</f>
        <v/>
      </c>
      <c r="K79" s="262"/>
      <c r="L79" s="223">
        <f>IF(Context!D$12="","",IF(Context!D$12="Enter the year corresponding to the operating costs","",Context!D$12))</f>
        <v>2021</v>
      </c>
      <c r="M79" s="223" t="str">
        <f>IF('Direct OPEX'!E38="","",'Direct OPEX'!E38)</f>
        <v/>
      </c>
      <c r="N79" s="223" t="str">
        <f>IF('Direct OPEX'!F38="","",'Direct OPEX'!F38)</f>
        <v>It is done by car wash service</v>
      </c>
      <c r="O79" s="288" t="s">
        <v>218</v>
      </c>
      <c r="P79" s="288" t="s">
        <v>221</v>
      </c>
      <c r="Q79" s="288" t="s">
        <v>224</v>
      </c>
      <c r="R79" s="288" t="s">
        <v>226</v>
      </c>
      <c r="S79" s="292"/>
      <c r="T79" s="465">
        <f t="shared" si="1"/>
        <v>0</v>
      </c>
      <c r="U79" s="465" t="s">
        <v>871</v>
      </c>
      <c r="V7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row>
    <row r="80" spans="2:22" ht="18" customHeight="1" x14ac:dyDescent="0.15">
      <c r="B80" s="610"/>
      <c r="C80" s="604"/>
      <c r="D80" s="252" t="str">
        <f>'Direct OPEX'!A39</f>
        <v>Water</v>
      </c>
      <c r="E80" s="224">
        <f>'Direct OPEX'!B39</f>
        <v>0</v>
      </c>
      <c r="F80" s="359">
        <v>1</v>
      </c>
      <c r="G80" s="212"/>
      <c r="H80" s="222">
        <f t="shared" si="7"/>
        <v>0</v>
      </c>
      <c r="I80" s="223" t="str">
        <f>IF('Direct OPEX'!C39="","",'Direct OPEX'!C39)</f>
        <v/>
      </c>
      <c r="J80" s="223" t="str">
        <f>IF('Direct OPEX'!D39="","",IF('Direct OPEX'!D39="How confident are you about the reported cost?","",'Direct OPEX'!D39))</f>
        <v/>
      </c>
      <c r="K80" s="262"/>
      <c r="L80" s="223">
        <f>IF(Context!D$12="","",IF(Context!D$12="Enter the year corresponding to the operating costs","",Context!D$12))</f>
        <v>2021</v>
      </c>
      <c r="M80" s="223" t="str">
        <f>IF('Direct OPEX'!E39="","",'Direct OPEX'!E39)</f>
        <v/>
      </c>
      <c r="N80" s="223" t="str">
        <f>IF('Direct OPEX'!F39="","",'Direct OPEX'!F39)</f>
        <v>Latrine is washed by client, pipes are washed after emptying. Water is provided by owner</v>
      </c>
      <c r="O80" s="288" t="s">
        <v>218</v>
      </c>
      <c r="P80" s="288" t="s">
        <v>221</v>
      </c>
      <c r="Q80" s="288" t="s">
        <v>224</v>
      </c>
      <c r="R80" s="288" t="s">
        <v>227</v>
      </c>
      <c r="S80" s="292"/>
      <c r="T80" s="465">
        <f t="shared" si="1"/>
        <v>0</v>
      </c>
      <c r="U80" s="465" t="s">
        <v>871</v>
      </c>
      <c r="V80">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row>
    <row r="81" spans="2:22" ht="18" customHeight="1" thickBot="1" x14ac:dyDescent="0.2">
      <c r="B81" s="610"/>
      <c r="C81" s="605"/>
      <c r="D81" s="252" t="str">
        <f>'Direct OPEX'!A40</f>
        <v>Other or combined consumables</v>
      </c>
      <c r="E81" s="224">
        <f>'Direct OPEX'!B40</f>
        <v>16800</v>
      </c>
      <c r="F81" s="359">
        <v>1</v>
      </c>
      <c r="G81" s="212"/>
      <c r="H81" s="222">
        <f t="shared" si="7"/>
        <v>16800</v>
      </c>
      <c r="I81" s="223" t="str">
        <f>IF('Direct OPEX'!C40="","",'Direct OPEX'!C40)</f>
        <v>Kenyan Shilling (KES)</v>
      </c>
      <c r="J81" s="223" t="str">
        <f>IF('Direct OPEX'!D40="","",IF('Direct OPEX'!D40="How confident are you about the reported cost?","",'Direct OPEX'!D40))</f>
        <v>High (+/- 5%)</v>
      </c>
      <c r="K81" s="262"/>
      <c r="L81" s="223">
        <f>IF(Context!D$12="","",IF(Context!D$12="Enter the year corresponding to the operating costs","",Context!D$12))</f>
        <v>2021</v>
      </c>
      <c r="M81" s="223" t="str">
        <f>IF('Direct OPEX'!E40="","",'Direct OPEX'!E40)</f>
        <v/>
      </c>
      <c r="N81" s="223" t="str">
        <f>IF('Direct OPEX'!F40="","",'Direct OPEX'!F40)</f>
        <v>Allowance for overnight or long trip to go outside of Narok town. 4200 per day per person. 2 times last year for 2 staff</v>
      </c>
      <c r="O81" s="288" t="s">
        <v>218</v>
      </c>
      <c r="P81" s="288" t="s">
        <v>221</v>
      </c>
      <c r="Q81" s="288" t="s">
        <v>224</v>
      </c>
      <c r="R81" s="288" t="s">
        <v>225</v>
      </c>
      <c r="S81" s="292"/>
      <c r="T81" s="465">
        <f t="shared" si="1"/>
        <v>16800</v>
      </c>
      <c r="U81" s="465" t="s">
        <v>871</v>
      </c>
      <c r="V81">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386.69816887693253</v>
      </c>
    </row>
    <row r="82" spans="2:22" ht="18" customHeight="1" x14ac:dyDescent="0.15">
      <c r="B82" s="610"/>
      <c r="C82" s="600" t="s">
        <v>228</v>
      </c>
      <c r="D82" s="253" t="str">
        <f>'Direct OPEX'!A45</f>
        <v>Transportation, disposal or incineration services for managing solid waste (i.e., trash)</v>
      </c>
      <c r="E82" s="215">
        <f>'Direct OPEX'!B45</f>
        <v>0</v>
      </c>
      <c r="F82" s="356">
        <v>1</v>
      </c>
      <c r="G82" s="212"/>
      <c r="H82" s="213">
        <f t="shared" si="7"/>
        <v>0</v>
      </c>
      <c r="I82" s="220" t="str">
        <f>IF('Direct OPEX'!C45="","",'Direct OPEX'!C45)</f>
        <v/>
      </c>
      <c r="J82" s="220" t="str">
        <f>IF('Direct OPEX'!D45="","",IF('Direct OPEX'!D45="How confident are you about the reported cost?","",'Direct OPEX'!D45))</f>
        <v/>
      </c>
      <c r="K82" s="262"/>
      <c r="L82" s="220">
        <f>IF(Context!D$12="","",IF(Context!D$12="Enter the year corresponding to the operating costs","",Context!D$12))</f>
        <v>2021</v>
      </c>
      <c r="M82" s="220" t="str">
        <f>IF('Direct OPEX'!E45="","",'Direct OPEX'!E45)</f>
        <v/>
      </c>
      <c r="N82" s="220" t="str">
        <f>IF('Direct OPEX'!F45="","",'Direct OPEX'!F45)</f>
        <v>n/a</v>
      </c>
      <c r="O82" s="214" t="s">
        <v>218</v>
      </c>
      <c r="P82" s="214" t="s">
        <v>221</v>
      </c>
      <c r="Q82" s="214" t="s">
        <v>224</v>
      </c>
      <c r="R82" s="214" t="s">
        <v>228</v>
      </c>
      <c r="S82" s="254" t="s">
        <v>229</v>
      </c>
      <c r="T82" s="465">
        <f t="shared" si="1"/>
        <v>0</v>
      </c>
      <c r="U82" s="465" t="s">
        <v>871</v>
      </c>
      <c r="V8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row>
    <row r="83" spans="2:22" ht="18" customHeight="1" x14ac:dyDescent="0.15">
      <c r="B83" s="610"/>
      <c r="C83" s="601"/>
      <c r="D83" s="253" t="str">
        <f>'Direct OPEX'!A46</f>
        <v>Maintenance services</v>
      </c>
      <c r="E83" s="215">
        <f>'Direct OPEX'!B46</f>
        <v>257600</v>
      </c>
      <c r="F83" s="356">
        <v>1</v>
      </c>
      <c r="G83" s="212"/>
      <c r="H83" s="213">
        <f t="shared" si="7"/>
        <v>257600</v>
      </c>
      <c r="I83" s="220" t="str">
        <f>IF('Direct OPEX'!C46="","",'Direct OPEX'!C46)</f>
        <v>Kenyan Shilling (KES)</v>
      </c>
      <c r="J83" s="220" t="str">
        <f>IF('Direct OPEX'!D46="","",IF('Direct OPEX'!D46="How confident are you about the reported cost?","",'Direct OPEX'!D46))</f>
        <v>Fair (+/-15%)</v>
      </c>
      <c r="K83" s="262"/>
      <c r="L83" s="220">
        <f>IF(Context!D$12="","",IF(Context!D$12="Enter the year corresponding to the operating costs","",Context!D$12))</f>
        <v>2021</v>
      </c>
      <c r="M83" s="220" t="str">
        <f>IF('Direct OPEX'!E46="","",'Direct OPEX'!E46)</f>
        <v/>
      </c>
      <c r="N83" s="220" t="str">
        <f>IF('Direct OPEX'!F46="","",'Direct OPEX'!F46)</f>
        <v>Aprroximately 20,000KES every three month, car wash 500KES (small truck), 700KES (large truck) per week. Lubricant cost is included here.
Track inspection (not experience yet). Once a year. Estimate 20000kes/truck</v>
      </c>
      <c r="O83" s="214" t="s">
        <v>218</v>
      </c>
      <c r="P83" s="214" t="s">
        <v>221</v>
      </c>
      <c r="Q83" s="214" t="s">
        <v>224</v>
      </c>
      <c r="R83" s="214" t="s">
        <v>228</v>
      </c>
      <c r="S83" s="254" t="s">
        <v>230</v>
      </c>
      <c r="T83" s="465">
        <f t="shared" si="1"/>
        <v>257600</v>
      </c>
      <c r="U83" s="465" t="s">
        <v>871</v>
      </c>
      <c r="V83">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5929.3719227796319</v>
      </c>
    </row>
    <row r="84" spans="2:22" ht="18" customHeight="1" x14ac:dyDescent="0.15">
      <c r="B84" s="610"/>
      <c r="C84" s="601"/>
      <c r="D84" s="253" t="str">
        <f>'Direct OPEX'!A47</f>
        <v>Insurance that qualifies as a direct expense</v>
      </c>
      <c r="E84" s="215">
        <f>'Direct OPEX'!B47</f>
        <v>1145410</v>
      </c>
      <c r="F84" s="356">
        <v>1</v>
      </c>
      <c r="G84" s="212"/>
      <c r="H84" s="213">
        <f t="shared" si="7"/>
        <v>1145410</v>
      </c>
      <c r="I84" s="220" t="str">
        <f>IF('Direct OPEX'!C47="","",'Direct OPEX'!C47)</f>
        <v>Kenyan Shilling (KES)</v>
      </c>
      <c r="J84" s="220" t="str">
        <f>IF('Direct OPEX'!D47="","",IF('Direct OPEX'!D47="How confident are you about the reported cost?","",'Direct OPEX'!D47))</f>
        <v>High (+/- 5%)</v>
      </c>
      <c r="K84" s="262"/>
      <c r="L84" s="220">
        <f>IF(Context!D$12="","",IF(Context!D$12="Enter the year corresponding to the operating costs","",Context!D$12))</f>
        <v>2021</v>
      </c>
      <c r="M84" s="220" t="str">
        <f>IF('Direct OPEX'!E47="","",'Direct OPEX'!E47)</f>
        <v/>
      </c>
      <c r="N84" s="220" t="str">
        <f>IF('Direct OPEX'!F47="","",'Direct OPEX'!F47)</f>
        <v>Current insrance for vehicles was 1145410kes paid by the sewer project. Need to update once a year. This year will pay 975000kes estimated by Narok water.</v>
      </c>
      <c r="O84" s="214" t="s">
        <v>218</v>
      </c>
      <c r="P84" s="214" t="s">
        <v>221</v>
      </c>
      <c r="Q84" s="214" t="s">
        <v>224</v>
      </c>
      <c r="R84" s="214" t="s">
        <v>228</v>
      </c>
      <c r="S84" s="254" t="s">
        <v>112</v>
      </c>
      <c r="T84" s="465">
        <f t="shared" ref="T84:T112" si="8">IF(O84="CAPEX",IFERROR(G84*($W$17*((1+$W$17)^K84))/(((1+$W$17)^K84)-1),""),H84)</f>
        <v>1145410</v>
      </c>
      <c r="U84" s="465" t="s">
        <v>871</v>
      </c>
      <c r="V84">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26364.758905555194</v>
      </c>
    </row>
    <row r="85" spans="2:22" ht="18" customHeight="1" thickBot="1" x14ac:dyDescent="0.2">
      <c r="B85" s="610"/>
      <c r="C85" s="602"/>
      <c r="D85" s="253" t="str">
        <f>'Direct OPEX'!A48</f>
        <v>Other or combined services</v>
      </c>
      <c r="E85" s="215">
        <f>'Direct OPEX'!B48</f>
        <v>0</v>
      </c>
      <c r="F85" s="356">
        <v>1</v>
      </c>
      <c r="G85" s="212"/>
      <c r="H85" s="213">
        <f t="shared" si="7"/>
        <v>0</v>
      </c>
      <c r="I85" s="220" t="str">
        <f>IF('Direct OPEX'!C48="","",'Direct OPEX'!C48)</f>
        <v/>
      </c>
      <c r="J85" s="220" t="str">
        <f>IF('Direct OPEX'!D48="","",IF('Direct OPEX'!D48="How confident are you about the reported cost?","",'Direct OPEX'!D48))</f>
        <v/>
      </c>
      <c r="K85" s="262"/>
      <c r="L85" s="220">
        <f>IF(Context!D$12="","",IF(Context!D$12="Enter the year corresponding to the operating costs","",Context!D$12))</f>
        <v>2021</v>
      </c>
      <c r="M85" s="220" t="str">
        <f>IF('Direct OPEX'!E48="","",'Direct OPEX'!E48)</f>
        <v/>
      </c>
      <c r="N85" s="220" t="str">
        <f>IF('Direct OPEX'!F48="","",'Direct OPEX'!F48)</f>
        <v/>
      </c>
      <c r="O85" s="214" t="s">
        <v>218</v>
      </c>
      <c r="P85" s="214" t="s">
        <v>221</v>
      </c>
      <c r="Q85" s="214" t="s">
        <v>224</v>
      </c>
      <c r="R85" s="214" t="s">
        <v>228</v>
      </c>
      <c r="S85" s="254" t="s">
        <v>229</v>
      </c>
      <c r="T85" s="465">
        <f t="shared" si="8"/>
        <v>0</v>
      </c>
      <c r="U85" s="465" t="s">
        <v>871</v>
      </c>
      <c r="V85">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row>
    <row r="86" spans="2:22" ht="18" customHeight="1" thickBot="1" x14ac:dyDescent="0.2">
      <c r="B86" s="611"/>
      <c r="C86" s="345" t="s">
        <v>231</v>
      </c>
      <c r="D86" s="255" t="str">
        <f>'Direct OPEX'!A52</f>
        <v>All administrative charges and permits considered direct operating expenses</v>
      </c>
      <c r="E86" s="256">
        <f>'Direct OPEX'!B52</f>
        <v>116000</v>
      </c>
      <c r="F86" s="362">
        <v>1</v>
      </c>
      <c r="G86" s="260"/>
      <c r="H86" s="257">
        <f t="shared" si="7"/>
        <v>116000</v>
      </c>
      <c r="I86" s="258" t="str">
        <f>IF('Direct OPEX'!C52="","",'Direct OPEX'!C52)</f>
        <v>Kenyan Shilling (KES)</v>
      </c>
      <c r="J86" s="258" t="str">
        <f>IF('Direct OPEX'!D52="","",IF('Direct OPEX'!D52="How confident are you about the reported cost?","",'Direct OPEX'!D52))</f>
        <v>High (+/- 5%)</v>
      </c>
      <c r="K86" s="263"/>
      <c r="L86" s="258">
        <f>IF(Context!D$12="","",IF(Context!D$12="Enter the year corresponding to the operating costs","",Context!D$12))</f>
        <v>2021</v>
      </c>
      <c r="M86" s="258" t="str">
        <f>IF('Direct OPEX'!E52="","",'Direct OPEX'!E52)</f>
        <v/>
      </c>
      <c r="N86" s="258" t="str">
        <f>IF('Direct OPEX'!F52="","",'Direct OPEX'!F52)</f>
        <v>Registration of trucks were done by sewer project. Permit of nema (8000/truck) and public health (10000/truck) and county government (40000/truck)</v>
      </c>
      <c r="O86" s="293" t="s">
        <v>218</v>
      </c>
      <c r="P86" s="293" t="s">
        <v>202</v>
      </c>
      <c r="Q86" s="293" t="s">
        <v>232</v>
      </c>
      <c r="R86" s="293"/>
      <c r="S86" s="294"/>
      <c r="T86" s="465">
        <f t="shared" si="8"/>
        <v>116000</v>
      </c>
      <c r="U86" s="465" t="s">
        <v>871</v>
      </c>
      <c r="V86">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2670.0587851026294</v>
      </c>
    </row>
    <row r="87" spans="2:22" ht="18" customHeight="1" x14ac:dyDescent="0.15">
      <c r="B87" s="609" t="s">
        <v>233</v>
      </c>
      <c r="C87" s="595" t="s">
        <v>217</v>
      </c>
      <c r="D87" s="297" t="str">
        <f>'Indirect OPEX'!A6</f>
        <v>Sales and marketing staff</v>
      </c>
      <c r="E87" s="298">
        <f>'Indirect OPEX'!B6</f>
        <v>0</v>
      </c>
      <c r="F87" s="363">
        <f>'Indirect OPEX'!C6</f>
        <v>0</v>
      </c>
      <c r="G87" s="259"/>
      <c r="H87" s="299">
        <f t="shared" si="7"/>
        <v>0</v>
      </c>
      <c r="I87" s="300" t="str">
        <f>IF('Indirect OPEX'!D6="","",'Indirect OPEX'!D6)</f>
        <v/>
      </c>
      <c r="J87" s="300" t="str">
        <f>IF('Indirect OPEX'!E6="","",IF('Indirect OPEX'!E6="How confident are you about the reported cost?","",'Indirect OPEX'!E6))</f>
        <v/>
      </c>
      <c r="K87" s="261"/>
      <c r="L87" s="300">
        <f>IF(Context!D$12="","",IF(Context!D$12="Enter the year corresponding to the operating costs","",Context!D$12))</f>
        <v>2021</v>
      </c>
      <c r="M87" s="300" t="str">
        <f>IF('Indirect OPEX'!F6="","",'Indirect OPEX'!F6)</f>
        <v/>
      </c>
      <c r="N87" s="300" t="str">
        <f>IF('Indirect OPEX'!G6="","",'Indirect OPEX'!G6)</f>
        <v/>
      </c>
      <c r="O87" s="301" t="s">
        <v>218</v>
      </c>
      <c r="P87" s="301" t="s">
        <v>210</v>
      </c>
      <c r="Q87" s="301" t="s">
        <v>219</v>
      </c>
      <c r="R87" s="301"/>
      <c r="S87" s="302"/>
      <c r="T87" s="465">
        <f t="shared" si="8"/>
        <v>0</v>
      </c>
      <c r="U87" s="465" t="s">
        <v>871</v>
      </c>
      <c r="V87">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row>
    <row r="88" spans="2:22" ht="18" customHeight="1" x14ac:dyDescent="0.15">
      <c r="B88" s="610"/>
      <c r="C88" s="596"/>
      <c r="D88" s="303" t="str">
        <f>'Indirect OPEX'!A7</f>
        <v>Customer support and call centre staff</v>
      </c>
      <c r="E88" s="296">
        <f>'Indirect OPEX'!B7</f>
        <v>0</v>
      </c>
      <c r="F88" s="364">
        <f>'Indirect OPEX'!C7</f>
        <v>0</v>
      </c>
      <c r="G88" s="212"/>
      <c r="H88" s="225">
        <f t="shared" ref="H88:H112" si="9">E88*F88</f>
        <v>0</v>
      </c>
      <c r="I88" s="227" t="str">
        <f>IF('Indirect OPEX'!D7="","",'Indirect OPEX'!D7)</f>
        <v/>
      </c>
      <c r="J88" s="227" t="str">
        <f>IF('Indirect OPEX'!E7="","",IF('Indirect OPEX'!E7="How confident are you about the reported cost?","",'Indirect OPEX'!E7))</f>
        <v/>
      </c>
      <c r="K88" s="262"/>
      <c r="L88" s="220">
        <f>IF(Context!D$12="","",IF(Context!D$12="Enter the year corresponding to the operating costs","",Context!D$12))</f>
        <v>2021</v>
      </c>
      <c r="M88" s="227" t="str">
        <f>IF('Indirect OPEX'!F7="","",'Indirect OPEX'!F7)</f>
        <v/>
      </c>
      <c r="N88" s="227" t="str">
        <f>IF('Indirect OPEX'!G7="","",'Indirect OPEX'!G7)</f>
        <v/>
      </c>
      <c r="O88" s="214" t="s">
        <v>218</v>
      </c>
      <c r="P88" s="214" t="s">
        <v>210</v>
      </c>
      <c r="Q88" s="228" t="s">
        <v>219</v>
      </c>
      <c r="R88" s="214"/>
      <c r="S88" s="254"/>
      <c r="T88" s="465">
        <f t="shared" si="8"/>
        <v>0</v>
      </c>
      <c r="U88" s="465" t="s">
        <v>871</v>
      </c>
      <c r="V88">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row>
    <row r="89" spans="2:22" ht="18" customHeight="1" thickBot="1" x14ac:dyDescent="0.2">
      <c r="B89" s="610"/>
      <c r="C89" s="597"/>
      <c r="D89" s="303" t="str">
        <f>'Indirect OPEX'!A8</f>
        <v>All other or combined indirect staff</v>
      </c>
      <c r="E89" s="296">
        <f>'Indirect OPEX'!B8</f>
        <v>81865.78</v>
      </c>
      <c r="F89" s="364">
        <f>'Indirect OPEX'!C8</f>
        <v>1</v>
      </c>
      <c r="G89" s="212"/>
      <c r="H89" s="225">
        <f t="shared" si="9"/>
        <v>81865.78</v>
      </c>
      <c r="I89" s="227" t="str">
        <f>IF('Indirect OPEX'!D8="","",'Indirect OPEX'!D8)</f>
        <v>Kenyan Shilling (KES)</v>
      </c>
      <c r="J89" s="227" t="str">
        <f>IF('Indirect OPEX'!E8="","",IF('Indirect OPEX'!E8="How confident are you about the reported cost?","",'Indirect OPEX'!E8))</f>
        <v>High (+/- 5%)</v>
      </c>
      <c r="K89" s="262"/>
      <c r="L89" s="220">
        <f>IF(Context!D$12="","",IF(Context!D$12="Enter the year corresponding to the operating costs","",Context!D$12))</f>
        <v>2021</v>
      </c>
      <c r="M89" s="227" t="str">
        <f>IF('Indirect OPEX'!F8="","",'Indirect OPEX'!F8)</f>
        <v/>
      </c>
      <c r="N89" s="227" t="str">
        <f>IF('Indirect OPEX'!G8="","",'Indirect OPEX'!G8)</f>
        <v>10% of fraction for 1 Commercial Manager (151192KES/month) working as sales&amp;marketing and customer support, 2 accountant staffs (136901KES/month/2 saff), HR
1 % fraction for 1 managing director (210883KES/month) &amp; 1 technical manager(145086KES/month) receive call from customer. Drivers' phone numbers are on trucks, normally customers directly call to truck drivers.</v>
      </c>
      <c r="O89" s="228" t="s">
        <v>218</v>
      </c>
      <c r="P89" s="214" t="s">
        <v>210</v>
      </c>
      <c r="Q89" s="228" t="s">
        <v>219</v>
      </c>
      <c r="R89" s="214"/>
      <c r="S89" s="254"/>
      <c r="T89" s="465">
        <f t="shared" si="8"/>
        <v>81865.78</v>
      </c>
      <c r="U89" s="465" t="s">
        <v>871</v>
      </c>
      <c r="V8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1884.3659059334407</v>
      </c>
    </row>
    <row r="90" spans="2:22" ht="18" customHeight="1" x14ac:dyDescent="0.15">
      <c r="B90" s="610"/>
      <c r="C90" s="595" t="s">
        <v>234</v>
      </c>
      <c r="D90" s="309" t="str">
        <f>'Indirect OPEX'!A12</f>
        <v>Insurance for indirect staff (combined health, disability, workers' compensation, etc.)</v>
      </c>
      <c r="E90" s="234">
        <f>'Indirect OPEX'!B12</f>
        <v>172400</v>
      </c>
      <c r="F90" s="365">
        <f>'Indirect OPEX'!C12</f>
        <v>2.247191011235955E-2</v>
      </c>
      <c r="G90" s="226"/>
      <c r="H90" s="235">
        <f t="shared" si="9"/>
        <v>3874.1573033707864</v>
      </c>
      <c r="I90" s="236" t="str">
        <f>IF('Indirect OPEX'!D12="","",'Indirect OPEX'!D12)</f>
        <v>Kenyan Shilling (KES)</v>
      </c>
      <c r="J90" s="236" t="str">
        <f>IF('Indirect OPEX'!E12="","",IF('Indirect OPEX'!E12="How confident are you about the reported cost?","",'Indirect OPEX'!E12))</f>
        <v>High (+/- 5%)</v>
      </c>
      <c r="K90" s="274"/>
      <c r="L90" s="223">
        <f>IF(Context!D$12="","",IF(Context!D$12="Enter the year corresponding to the operating costs","",Context!D$12))</f>
        <v>2021</v>
      </c>
      <c r="M90" s="236" t="str">
        <f>IF('Indirect OPEX'!F12="","",'Indirect OPEX'!F12)</f>
        <v/>
      </c>
      <c r="N90" s="236" t="str">
        <f>IF('Indirect OPEX'!G12="","",'Indirect OPEX'!G12)</f>
        <v>172400KES of national social security fund for 89 staff. It is applied for 2 permanent staff</v>
      </c>
      <c r="O90" s="295" t="s">
        <v>218</v>
      </c>
      <c r="P90" s="295" t="s">
        <v>210</v>
      </c>
      <c r="Q90" s="295" t="s">
        <v>219</v>
      </c>
      <c r="R90" s="295"/>
      <c r="S90" s="310"/>
      <c r="T90" s="465">
        <f t="shared" si="8"/>
        <v>3874.1573033707864</v>
      </c>
      <c r="U90" s="465" t="s">
        <v>871</v>
      </c>
      <c r="V90">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89.174377092540354</v>
      </c>
    </row>
    <row r="91" spans="2:22" ht="18" customHeight="1" x14ac:dyDescent="0.15">
      <c r="B91" s="610"/>
      <c r="C91" s="596"/>
      <c r="D91" s="311" t="str">
        <f>'Indirect OPEX'!A13</f>
        <v>Annual vaccinations for indirect staff</v>
      </c>
      <c r="E91" s="224">
        <f>'Indirect OPEX'!B13</f>
        <v>0</v>
      </c>
      <c r="F91" s="366">
        <f>'Indirect OPEX'!C13</f>
        <v>0</v>
      </c>
      <c r="G91" s="212"/>
      <c r="H91" s="235">
        <f t="shared" si="9"/>
        <v>0</v>
      </c>
      <c r="I91" s="236" t="str">
        <f>IF('Indirect OPEX'!D13="","",'Indirect OPEX'!D13)</f>
        <v/>
      </c>
      <c r="J91" s="223" t="str">
        <f>IF('Indirect OPEX'!E13="","",IF('Indirect OPEX'!E13="How confident are you about the reported cost?","",'Indirect OPEX'!E13))</f>
        <v/>
      </c>
      <c r="K91" s="262"/>
      <c r="L91" s="223">
        <f>IF(Context!D$12="","",IF(Context!D$12="Enter the year corresponding to the operating costs","",Context!D$12))</f>
        <v>2021</v>
      </c>
      <c r="M91" s="236" t="str">
        <f>IF('Indirect OPEX'!F13="","",'Indirect OPEX'!F13)</f>
        <v/>
      </c>
      <c r="N91" s="236" t="str">
        <f>IF('Indirect OPEX'!G13="","",'Indirect OPEX'!G13)</f>
        <v>n/a</v>
      </c>
      <c r="O91" s="295" t="s">
        <v>218</v>
      </c>
      <c r="P91" s="288" t="s">
        <v>210</v>
      </c>
      <c r="Q91" s="295" t="s">
        <v>219</v>
      </c>
      <c r="R91" s="288"/>
      <c r="S91" s="292"/>
      <c r="T91" s="465">
        <f t="shared" si="8"/>
        <v>0</v>
      </c>
      <c r="U91" s="465" t="s">
        <v>871</v>
      </c>
      <c r="V91">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row>
    <row r="92" spans="2:22" ht="18" customHeight="1" thickBot="1" x14ac:dyDescent="0.2">
      <c r="B92" s="610"/>
      <c r="C92" s="597"/>
      <c r="D92" s="311" t="str">
        <f>'Indirect OPEX'!A14</f>
        <v>Other or combined staff expenses</v>
      </c>
      <c r="E92" s="224">
        <f>'Indirect OPEX'!B14</f>
        <v>0</v>
      </c>
      <c r="F92" s="366">
        <f>'Indirect OPEX'!C14</f>
        <v>0</v>
      </c>
      <c r="G92" s="212"/>
      <c r="H92" s="235">
        <f t="shared" si="9"/>
        <v>0</v>
      </c>
      <c r="I92" s="236" t="str">
        <f>IF('Indirect OPEX'!D14="","",'Indirect OPEX'!D14)</f>
        <v/>
      </c>
      <c r="J92" s="223" t="str">
        <f>IF('Indirect OPEX'!E14="","",IF('Indirect OPEX'!E14="How confident are you about the reported cost?","",'Indirect OPEX'!E14))</f>
        <v/>
      </c>
      <c r="K92" s="262"/>
      <c r="L92" s="223">
        <f>IF(Context!D$12="","",IF(Context!D$12="Enter the year corresponding to the operating costs","",Context!D$12))</f>
        <v>2021</v>
      </c>
      <c r="M92" s="236" t="str">
        <f>IF('Indirect OPEX'!F14="","",'Indirect OPEX'!F14)</f>
        <v/>
      </c>
      <c r="N92" s="236" t="str">
        <f>IF('Indirect OPEX'!G14="","",'Indirect OPEX'!G14)</f>
        <v>n/a</v>
      </c>
      <c r="O92" s="288" t="s">
        <v>218</v>
      </c>
      <c r="P92" s="288" t="s">
        <v>210</v>
      </c>
      <c r="Q92" s="295" t="s">
        <v>219</v>
      </c>
      <c r="R92" s="288"/>
      <c r="S92" s="292"/>
      <c r="T92" s="465">
        <f t="shared" si="8"/>
        <v>0</v>
      </c>
      <c r="U92" s="465" t="s">
        <v>871</v>
      </c>
      <c r="V9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row>
    <row r="93" spans="2:22" ht="18" customHeight="1" thickBot="1" x14ac:dyDescent="0.2">
      <c r="B93" s="610"/>
      <c r="C93" s="346" t="s">
        <v>213</v>
      </c>
      <c r="D93" s="312" t="str">
        <f>'Indirect OPEX'!A18</f>
        <v>All annual professional development and staff training</v>
      </c>
      <c r="E93" s="215">
        <f>'Indirect OPEX'!B18</f>
        <v>0</v>
      </c>
      <c r="F93" s="367">
        <f>'Indirect OPEX'!C18</f>
        <v>0</v>
      </c>
      <c r="G93" s="212"/>
      <c r="H93" s="225">
        <f t="shared" si="9"/>
        <v>0</v>
      </c>
      <c r="I93" s="227" t="str">
        <f>IF('Indirect OPEX'!D18="","",'Indirect OPEX'!D18)</f>
        <v/>
      </c>
      <c r="J93" s="220" t="str">
        <f>IF('Indirect OPEX'!E18="","",IF('Indirect OPEX'!E18="How confident are you about the reported cost?","",'Indirect OPEX'!E18))</f>
        <v/>
      </c>
      <c r="K93" s="262"/>
      <c r="L93" s="220">
        <f>IF(Context!D$12="","",IF(Context!D$12="Enter the year corresponding to the operating costs","",Context!D$12))</f>
        <v>2021</v>
      </c>
      <c r="M93" s="227" t="str">
        <f>IF('Indirect OPEX'!F18="","",'Indirect OPEX'!F18)</f>
        <v/>
      </c>
      <c r="N93" s="227" t="str">
        <f>IF('Indirect OPEX'!G18="","",'Indirect OPEX'!G18)</f>
        <v/>
      </c>
      <c r="O93" s="228" t="s">
        <v>218</v>
      </c>
      <c r="P93" s="214" t="s">
        <v>210</v>
      </c>
      <c r="Q93" s="228" t="s">
        <v>219</v>
      </c>
      <c r="R93" s="214"/>
      <c r="S93" s="254"/>
      <c r="T93" s="465">
        <f t="shared" si="8"/>
        <v>0</v>
      </c>
      <c r="U93" s="465" t="s">
        <v>871</v>
      </c>
      <c r="V93">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row>
    <row r="94" spans="2:22" ht="18" customHeight="1" x14ac:dyDescent="0.15">
      <c r="B94" s="610"/>
      <c r="C94" s="595" t="s">
        <v>223</v>
      </c>
      <c r="D94" s="311" t="str">
        <f>'Indirect OPEX'!A23</f>
        <v>Office building</v>
      </c>
      <c r="E94" s="224">
        <f>'Indirect OPEX'!B23</f>
        <v>0</v>
      </c>
      <c r="F94" s="366">
        <f>'Indirect OPEX'!C23</f>
        <v>0</v>
      </c>
      <c r="G94" s="212"/>
      <c r="H94" s="235">
        <f t="shared" si="9"/>
        <v>0</v>
      </c>
      <c r="I94" s="236" t="str">
        <f>IF('Indirect OPEX'!D23="","",'Indirect OPEX'!D23)</f>
        <v/>
      </c>
      <c r="J94" s="223" t="str">
        <f>IF('Indirect OPEX'!E23="","",IF('Indirect OPEX'!E23="How confident are you about the reported cost?","",'Indirect OPEX'!E23))</f>
        <v/>
      </c>
      <c r="K94" s="262"/>
      <c r="L94" s="223">
        <f>IF(Context!D$12="","",IF(Context!D$12="Enter the year corresponding to the operating costs","",Context!D$12))</f>
        <v>2021</v>
      </c>
      <c r="M94" s="236" t="str">
        <f>IF('Indirect OPEX'!F23="","",'Indirect OPEX'!F23)</f>
        <v>X</v>
      </c>
      <c r="N94" s="236" t="str">
        <f>IF('Indirect OPEX'!G23="","",'Indirect OPEX'!G23)</f>
        <v>Renting from municipality for free</v>
      </c>
      <c r="O94" s="288" t="s">
        <v>218</v>
      </c>
      <c r="P94" s="288" t="s">
        <v>210</v>
      </c>
      <c r="Q94" s="288" t="s">
        <v>211</v>
      </c>
      <c r="R94" s="288"/>
      <c r="S94" s="292"/>
      <c r="T94" s="465">
        <f t="shared" si="8"/>
        <v>0</v>
      </c>
      <c r="U94" s="465" t="s">
        <v>871</v>
      </c>
      <c r="V94">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row>
    <row r="95" spans="2:22" ht="18" customHeight="1" x14ac:dyDescent="0.15">
      <c r="B95" s="610"/>
      <c r="C95" s="596"/>
      <c r="D95" s="311" t="str">
        <f>'Indirect OPEX'!A24</f>
        <v>Land</v>
      </c>
      <c r="E95" s="224">
        <f>'Indirect OPEX'!B24</f>
        <v>0</v>
      </c>
      <c r="F95" s="366">
        <f>'Indirect OPEX'!C24</f>
        <v>0</v>
      </c>
      <c r="G95" s="212"/>
      <c r="H95" s="235">
        <f t="shared" si="9"/>
        <v>0</v>
      </c>
      <c r="I95" s="236" t="str">
        <f>IF('Indirect OPEX'!D24="","",'Indirect OPEX'!D24)</f>
        <v/>
      </c>
      <c r="J95" s="223" t="str">
        <f>IF('Indirect OPEX'!E24="","",IF('Indirect OPEX'!E24="How confident are you about the reported cost?","",'Indirect OPEX'!E24))</f>
        <v/>
      </c>
      <c r="K95" s="262"/>
      <c r="L95" s="223">
        <f>IF(Context!D$12="","",IF(Context!D$12="Enter the year corresponding to the operating costs","",Context!D$12))</f>
        <v>2021</v>
      </c>
      <c r="M95" s="236" t="str">
        <f>IF('Indirect OPEX'!F24="","",'Indirect OPEX'!F24)</f>
        <v>X</v>
      </c>
      <c r="N95" s="236" t="str">
        <f>IF('Indirect OPEX'!G24="","",'Indirect OPEX'!G24)</f>
        <v>Renting from municipality for free</v>
      </c>
      <c r="O95" s="295" t="s">
        <v>218</v>
      </c>
      <c r="P95" s="288" t="s">
        <v>210</v>
      </c>
      <c r="Q95" s="288" t="s">
        <v>86</v>
      </c>
      <c r="R95" s="288"/>
      <c r="S95" s="292"/>
      <c r="T95" s="465">
        <f t="shared" si="8"/>
        <v>0</v>
      </c>
      <c r="U95" s="465" t="s">
        <v>871</v>
      </c>
      <c r="V95">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row>
    <row r="96" spans="2:22" ht="18" customHeight="1" x14ac:dyDescent="0.15">
      <c r="B96" s="610"/>
      <c r="C96" s="596"/>
      <c r="D96" s="311" t="str">
        <f>'Indirect OPEX'!A25</f>
        <v>Office equipment</v>
      </c>
      <c r="E96" s="224">
        <f>'Indirect OPEX'!B25</f>
        <v>0</v>
      </c>
      <c r="F96" s="366">
        <f>'Indirect OPEX'!C25</f>
        <v>0</v>
      </c>
      <c r="G96" s="212"/>
      <c r="H96" s="235">
        <f t="shared" si="9"/>
        <v>0</v>
      </c>
      <c r="I96" s="236" t="str">
        <f>IF('Indirect OPEX'!D25="","",'Indirect OPEX'!D25)</f>
        <v/>
      </c>
      <c r="J96" s="223" t="str">
        <f>IF('Indirect OPEX'!E25="","",IF('Indirect OPEX'!E25="How confident are you about the reported cost?","",'Indirect OPEX'!E25))</f>
        <v/>
      </c>
      <c r="K96" s="262"/>
      <c r="L96" s="223">
        <f>IF(Context!D$12="","",IF(Context!D$12="Enter the year corresponding to the operating costs","",Context!D$12))</f>
        <v>2021</v>
      </c>
      <c r="M96" s="236" t="str">
        <f>IF('Indirect OPEX'!F25="","",'Indirect OPEX'!F25)</f>
        <v/>
      </c>
      <c r="N96" s="236" t="str">
        <f>IF('Indirect OPEX'!G25="","",'Indirect OPEX'!G25)</f>
        <v/>
      </c>
      <c r="O96" s="288" t="s">
        <v>218</v>
      </c>
      <c r="P96" s="288" t="s">
        <v>210</v>
      </c>
      <c r="Q96" s="288" t="s">
        <v>203</v>
      </c>
      <c r="R96" s="288"/>
      <c r="S96" s="292"/>
      <c r="T96" s="465">
        <f t="shared" si="8"/>
        <v>0</v>
      </c>
      <c r="U96" s="465" t="s">
        <v>871</v>
      </c>
      <c r="V96">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row>
    <row r="97" spans="2:22" ht="18" customHeight="1" x14ac:dyDescent="0.15">
      <c r="B97" s="610"/>
      <c r="C97" s="596"/>
      <c r="D97" s="311" t="str">
        <f>'Indirect OPEX'!A26</f>
        <v>Vehicles</v>
      </c>
      <c r="E97" s="224">
        <f>'Indirect OPEX'!B26</f>
        <v>45000</v>
      </c>
      <c r="F97" s="366">
        <f>'Indirect OPEX'!C26</f>
        <v>0.1</v>
      </c>
      <c r="G97" s="212"/>
      <c r="H97" s="235">
        <f t="shared" si="9"/>
        <v>4500</v>
      </c>
      <c r="I97" s="236" t="str">
        <f>IF('Indirect OPEX'!D26="","",'Indirect OPEX'!D26)</f>
        <v>Kenyan Shilling (KES)</v>
      </c>
      <c r="J97" s="223" t="str">
        <f>IF('Indirect OPEX'!E26="","",IF('Indirect OPEX'!E26="How confident are you about the reported cost?","",'Indirect OPEX'!E26))</f>
        <v>Fair (+/-15%)</v>
      </c>
      <c r="K97" s="262"/>
      <c r="L97" s="223">
        <f>IF(Context!D$12="","",IF(Context!D$12="Enter the year corresponding to the operating costs","",Context!D$12))</f>
        <v>2021</v>
      </c>
      <c r="M97" s="236" t="str">
        <f>IF('Indirect OPEX'!F26="","",'Indirect OPEX'!F26)</f>
        <v/>
      </c>
      <c r="N97" s="236" t="str">
        <f>IF('Indirect OPEX'!G26="","",'Indirect OPEX'!G26)</f>
        <v>Routine maintenance (15000KES every three months)</v>
      </c>
      <c r="O97" s="295" t="s">
        <v>218</v>
      </c>
      <c r="P97" s="288" t="s">
        <v>210</v>
      </c>
      <c r="Q97" s="288" t="s">
        <v>203</v>
      </c>
      <c r="R97" s="288"/>
      <c r="S97" s="292"/>
      <c r="T97" s="465">
        <f t="shared" si="8"/>
        <v>4500</v>
      </c>
      <c r="U97" s="465" t="s">
        <v>871</v>
      </c>
      <c r="V97">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103.57986666346407</v>
      </c>
    </row>
    <row r="98" spans="2:22" ht="18" customHeight="1" x14ac:dyDescent="0.15">
      <c r="B98" s="610"/>
      <c r="C98" s="596"/>
      <c r="D98" s="311" t="str">
        <f>'Indirect OPEX'!A27</f>
        <v>Other operational costs for buildings</v>
      </c>
      <c r="E98" s="224">
        <f>'Indirect OPEX'!B27</f>
        <v>0</v>
      </c>
      <c r="F98" s="366">
        <f>'Indirect OPEX'!C27</f>
        <v>0</v>
      </c>
      <c r="G98" s="212"/>
      <c r="H98" s="235">
        <f t="shared" si="9"/>
        <v>0</v>
      </c>
      <c r="I98" s="236" t="str">
        <f>IF('Indirect OPEX'!D27="","",'Indirect OPEX'!D27)</f>
        <v/>
      </c>
      <c r="J98" s="223" t="str">
        <f>IF('Indirect OPEX'!E27="","",IF('Indirect OPEX'!E27="How confident are you about the reported cost?","",'Indirect OPEX'!E27))</f>
        <v/>
      </c>
      <c r="K98" s="262"/>
      <c r="L98" s="223">
        <f>IF(Context!D$12="","",IF(Context!D$12="Enter the year corresponding to the operating costs","",Context!D$12))</f>
        <v>2021</v>
      </c>
      <c r="M98" s="236" t="str">
        <f>IF('Indirect OPEX'!F27="","",'Indirect OPEX'!F27)</f>
        <v/>
      </c>
      <c r="N98" s="236" t="str">
        <f>IF('Indirect OPEX'!G27="","",'Indirect OPEX'!G27)</f>
        <v/>
      </c>
      <c r="O98" s="288" t="s">
        <v>218</v>
      </c>
      <c r="P98" s="288" t="s">
        <v>210</v>
      </c>
      <c r="Q98" s="288" t="s">
        <v>211</v>
      </c>
      <c r="R98" s="288"/>
      <c r="S98" s="292"/>
      <c r="T98" s="465">
        <f t="shared" si="8"/>
        <v>0</v>
      </c>
      <c r="U98" s="465" t="s">
        <v>871</v>
      </c>
      <c r="V98">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row>
    <row r="99" spans="2:22" ht="18" customHeight="1" thickBot="1" x14ac:dyDescent="0.2">
      <c r="B99" s="610"/>
      <c r="C99" s="597"/>
      <c r="D99" s="311" t="str">
        <f>'Indirect OPEX'!A28</f>
        <v>Other or combined operational costs for equipment</v>
      </c>
      <c r="E99" s="224">
        <f>'Indirect OPEX'!B28</f>
        <v>0</v>
      </c>
      <c r="F99" s="366">
        <f>'Indirect OPEX'!C28</f>
        <v>0</v>
      </c>
      <c r="G99" s="212"/>
      <c r="H99" s="235">
        <f t="shared" si="9"/>
        <v>0</v>
      </c>
      <c r="I99" s="236" t="str">
        <f>IF('Indirect OPEX'!D28="","",'Indirect OPEX'!D28)</f>
        <v/>
      </c>
      <c r="J99" s="223" t="str">
        <f>IF('Indirect OPEX'!E28="","",IF('Indirect OPEX'!E28="How confident are you about the reported cost?","",'Indirect OPEX'!E28))</f>
        <v/>
      </c>
      <c r="K99" s="262"/>
      <c r="L99" s="223">
        <f>IF(Context!D$12="","",IF(Context!D$12="Enter the year corresponding to the operating costs","",Context!D$12))</f>
        <v>2021</v>
      </c>
      <c r="M99" s="236" t="str">
        <f>IF('Indirect OPEX'!F28="","",'Indirect OPEX'!F28)</f>
        <v/>
      </c>
      <c r="N99" s="236" t="str">
        <f>IF('Indirect OPEX'!G28="","",'Indirect OPEX'!G28)</f>
        <v/>
      </c>
      <c r="O99" s="295" t="s">
        <v>218</v>
      </c>
      <c r="P99" s="288" t="s">
        <v>210</v>
      </c>
      <c r="Q99" s="288" t="s">
        <v>203</v>
      </c>
      <c r="R99" s="288"/>
      <c r="S99" s="292"/>
      <c r="T99" s="465">
        <f t="shared" si="8"/>
        <v>0</v>
      </c>
      <c r="U99" s="465" t="s">
        <v>871</v>
      </c>
      <c r="V99">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row>
    <row r="100" spans="2:22" ht="18" customHeight="1" x14ac:dyDescent="0.15">
      <c r="B100" s="610"/>
      <c r="C100" s="598" t="s">
        <v>224</v>
      </c>
      <c r="D100" s="312" t="str">
        <f>'Indirect OPEX'!A32</f>
        <v>Utility expenses (water, electricity, internet, etc. combined)</v>
      </c>
      <c r="E100" s="215">
        <f>'Indirect OPEX'!B32</f>
        <v>1480551</v>
      </c>
      <c r="F100" s="367">
        <f>'Indirect OPEX'!C32</f>
        <v>2.247191011235955E-2</v>
      </c>
      <c r="G100" s="212"/>
      <c r="H100" s="225">
        <f t="shared" si="9"/>
        <v>33270.808988764045</v>
      </c>
      <c r="I100" s="227" t="str">
        <f>IF('Indirect OPEX'!D32="","",'Indirect OPEX'!D32)</f>
        <v>Kenyan Shilling (KES)</v>
      </c>
      <c r="J100" s="220" t="str">
        <f>IF('Indirect OPEX'!E32="","",IF('Indirect OPEX'!E32="How confident are you about the reported cost?","",'Indirect OPEX'!E32))</f>
        <v>Fair (+/-15%)</v>
      </c>
      <c r="K100" s="262"/>
      <c r="L100" s="220">
        <f>IF(Context!D$12="","",IF(Context!D$12="Enter the year corresponding to the operating costs","",Context!D$12))</f>
        <v>2021</v>
      </c>
      <c r="M100" s="227" t="str">
        <f>IF('Indirect OPEX'!F32="","",'Indirect OPEX'!F32)</f>
        <v/>
      </c>
      <c r="N100" s="227" t="str">
        <f>IF('Indirect OPEX'!G32="","",'Indirect OPEX'!G32)</f>
        <v>Electricity and water (67771KES/year), Internet (203840/year), general supplies (gas, etc, 1208940kes/year</v>
      </c>
      <c r="O100" s="214" t="s">
        <v>218</v>
      </c>
      <c r="P100" s="214" t="s">
        <v>210</v>
      </c>
      <c r="Q100" s="214" t="s">
        <v>224</v>
      </c>
      <c r="R100" s="214" t="s">
        <v>227</v>
      </c>
      <c r="S100" s="254"/>
      <c r="T100" s="465">
        <f t="shared" si="8"/>
        <v>33270.808988764045</v>
      </c>
      <c r="U100" s="465" t="s">
        <v>871</v>
      </c>
      <c r="V100">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765.81910196483591</v>
      </c>
    </row>
    <row r="101" spans="2:22" ht="18" customHeight="1" x14ac:dyDescent="0.15">
      <c r="B101" s="610"/>
      <c r="C101" s="598"/>
      <c r="D101" s="312" t="str">
        <f>'Indirect OPEX'!A33</f>
        <v>Office supplies (paper, printer ink, pens, markers)</v>
      </c>
      <c r="E101" s="215">
        <f>'Indirect OPEX'!B33</f>
        <v>934567</v>
      </c>
      <c r="F101" s="367">
        <f>'Indirect OPEX'!C33</f>
        <v>2.247191011235955E-2</v>
      </c>
      <c r="G101" s="212"/>
      <c r="H101" s="225">
        <f t="shared" si="9"/>
        <v>21001.505617977527</v>
      </c>
      <c r="I101" s="227" t="str">
        <f>IF('Indirect OPEX'!D33="","",'Indirect OPEX'!D33)</f>
        <v>Kenyan Shilling (KES)</v>
      </c>
      <c r="J101" s="220" t="str">
        <f>IF('Indirect OPEX'!E33="","",IF('Indirect OPEX'!E33="How confident are you about the reported cost?","",'Indirect OPEX'!E33))</f>
        <v>Fair (+/-15%)</v>
      </c>
      <c r="K101" s="262"/>
      <c r="L101" s="220">
        <f>IF(Context!D$12="","",IF(Context!D$12="Enter the year corresponding to the operating costs","",Context!D$12))</f>
        <v>2021</v>
      </c>
      <c r="M101" s="227" t="str">
        <f>IF('Indirect OPEX'!F33="","",'Indirect OPEX'!F33)</f>
        <v/>
      </c>
      <c r="N101" s="227" t="str">
        <f>IF('Indirect OPEX'!G33="","",'Indirect OPEX'!G33)</f>
        <v>Total expenses of KES 934567, 2 stsffs (2%) out of 89 staffs</v>
      </c>
      <c r="O101" s="228" t="s">
        <v>218</v>
      </c>
      <c r="P101" s="214" t="s">
        <v>210</v>
      </c>
      <c r="Q101" s="214" t="s">
        <v>224</v>
      </c>
      <c r="R101" s="214" t="s">
        <v>225</v>
      </c>
      <c r="S101" s="254"/>
      <c r="T101" s="465">
        <f t="shared" si="8"/>
        <v>21001.505617977527</v>
      </c>
      <c r="U101" s="465" t="s">
        <v>871</v>
      </c>
      <c r="V101">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483.40736703157864</v>
      </c>
    </row>
    <row r="102" spans="2:22" ht="18" customHeight="1" x14ac:dyDescent="0.15">
      <c r="B102" s="610"/>
      <c r="C102" s="598"/>
      <c r="D102" s="312" t="str">
        <f>'Indirect OPEX'!A34</f>
        <v>Fuel for general use vehicles</v>
      </c>
      <c r="E102" s="215">
        <f>'Indirect OPEX'!B34</f>
        <v>577049</v>
      </c>
      <c r="F102" s="367">
        <f>'Indirect OPEX'!C34</f>
        <v>0.1</v>
      </c>
      <c r="G102" s="212"/>
      <c r="H102" s="225">
        <f t="shared" si="9"/>
        <v>57704.9</v>
      </c>
      <c r="I102" s="227" t="str">
        <f>IF('Indirect OPEX'!D34="","",'Indirect OPEX'!D34)</f>
        <v>Kenyan Shilling (KES)</v>
      </c>
      <c r="J102" s="220" t="str">
        <f>IF('Indirect OPEX'!E34="","",IF('Indirect OPEX'!E34="How confident are you about the reported cost?","",'Indirect OPEX'!E34))</f>
        <v>High (+/- 5%)</v>
      </c>
      <c r="K102" s="262"/>
      <c r="L102" s="220">
        <f>IF(Context!D$12="","",IF(Context!D$12="Enter the year corresponding to the operating costs","",Context!D$12))</f>
        <v>2021</v>
      </c>
      <c r="M102" s="227" t="str">
        <f>IF('Indirect OPEX'!F34="","",'Indirect OPEX'!F34)</f>
        <v/>
      </c>
      <c r="N102" s="227" t="str">
        <f>IF('Indirect OPEX'!G34="","",'Indirect OPEX'!G34)</f>
        <v>for last financial year</v>
      </c>
      <c r="O102" s="214" t="s">
        <v>218</v>
      </c>
      <c r="P102" s="214" t="s">
        <v>210</v>
      </c>
      <c r="Q102" s="214" t="s">
        <v>224</v>
      </c>
      <c r="R102" s="214" t="s">
        <v>125</v>
      </c>
      <c r="S102" s="254"/>
      <c r="T102" s="465">
        <f t="shared" si="8"/>
        <v>57704.9</v>
      </c>
      <c r="U102" s="465" t="s">
        <v>871</v>
      </c>
      <c r="V102">
        <f ca="1">IFERROR(T102/INDIRECT(ADDRESS(VLOOKUP(U102,INDIRECT('PPP Index USA'!$B$4),'PPP Index USA'!$B$6,FALSE),HLOOKUP(2020,INDIRECT('PPP Index USA'!$B$4),'PPP Index USA'!$B$5,FALSE),,,"PPP Index USA"))*(INDIRECT(ADDRESS(VLOOKUP(U102,INDIRECT('CPI Table'!$B$4),'CPI Table'!$B$6,FALSE),HLOOKUP(2020,INDIRECT('CPI Table'!$B$4),'CPI Table'!$B$5,FALSE),,,"CPI Table"))/INDIRECT(ADDRESS(VLOOKUP(U102,INDIRECT('CPI Table'!$B$4),'CPI Table'!$B$6,FALSE),IFERROR(HLOOKUP(IF(L102&lt;=2020,L102,2020),INDIRECT('CPI Table'!$B$4),'CPI Table'!$B$5,FALSE),2020),,,"CPI Table"))),"")</f>
        <v>1328.2368550730062</v>
      </c>
    </row>
    <row r="103" spans="2:22" ht="18" customHeight="1" thickBot="1" x14ac:dyDescent="0.2">
      <c r="B103" s="610"/>
      <c r="C103" s="599"/>
      <c r="D103" s="312" t="str">
        <f>'Indirect OPEX'!A35</f>
        <v>Other or combined consumable expenses</v>
      </c>
      <c r="E103" s="215">
        <f>'Indirect OPEX'!B35</f>
        <v>0</v>
      </c>
      <c r="F103" s="367">
        <f>'Indirect OPEX'!C35</f>
        <v>0</v>
      </c>
      <c r="G103" s="212"/>
      <c r="H103" s="225">
        <f t="shared" si="9"/>
        <v>0</v>
      </c>
      <c r="I103" s="227" t="str">
        <f>IF('Indirect OPEX'!D35="","",'Indirect OPEX'!D35)</f>
        <v/>
      </c>
      <c r="J103" s="220" t="str">
        <f>IF('Indirect OPEX'!E35="","",IF('Indirect OPEX'!E35="How confident are you about the reported cost?","",'Indirect OPEX'!E35))</f>
        <v/>
      </c>
      <c r="K103" s="262"/>
      <c r="L103" s="220">
        <f>IF(Context!D$12="","",IF(Context!D$12="Enter the year corresponding to the operating costs","",Context!D$12))</f>
        <v>2021</v>
      </c>
      <c r="M103" s="227" t="str">
        <f>IF('Indirect OPEX'!F35="","",'Indirect OPEX'!F35)</f>
        <v/>
      </c>
      <c r="N103" s="227" t="str">
        <f>IF('Indirect OPEX'!G35="","",'Indirect OPEX'!G35)</f>
        <v/>
      </c>
      <c r="O103" s="228" t="s">
        <v>218</v>
      </c>
      <c r="P103" s="214" t="s">
        <v>210</v>
      </c>
      <c r="Q103" s="214" t="s">
        <v>224</v>
      </c>
      <c r="R103" s="214" t="s">
        <v>225</v>
      </c>
      <c r="S103" s="254"/>
      <c r="T103" s="465">
        <f t="shared" si="8"/>
        <v>0</v>
      </c>
      <c r="U103" s="465" t="s">
        <v>871</v>
      </c>
      <c r="V103">
        <f ca="1">IFERROR(T103/INDIRECT(ADDRESS(VLOOKUP(U103,INDIRECT('PPP Index USA'!$B$4),'PPP Index USA'!$B$6,FALSE),HLOOKUP(2020,INDIRECT('PPP Index USA'!$B$4),'PPP Index USA'!$B$5,FALSE),,,"PPP Index USA"))*(INDIRECT(ADDRESS(VLOOKUP(U103,INDIRECT('CPI Table'!$B$4),'CPI Table'!$B$6,FALSE),HLOOKUP(2020,INDIRECT('CPI Table'!$B$4),'CPI Table'!$B$5,FALSE),,,"CPI Table"))/INDIRECT(ADDRESS(VLOOKUP(U103,INDIRECT('CPI Table'!$B$4),'CPI Table'!$B$6,FALSE),IFERROR(HLOOKUP(IF(L103&lt;=2020,L103,2020),INDIRECT('CPI Table'!$B$4),'CPI Table'!$B$5,FALSE),2020),,,"CPI Table"))),"")</f>
        <v>0</v>
      </c>
    </row>
    <row r="104" spans="2:22" ht="18" customHeight="1" x14ac:dyDescent="0.15">
      <c r="B104" s="610"/>
      <c r="C104" s="595" t="s">
        <v>228</v>
      </c>
      <c r="D104" s="311" t="str">
        <f>'Indirect OPEX'!A40</f>
        <v>Insurance (not including staff insurance)</v>
      </c>
      <c r="E104" s="224">
        <f>'Indirect OPEX'!B40</f>
        <v>459151.5</v>
      </c>
      <c r="F104" s="366">
        <f>'Indirect OPEX'!C40</f>
        <v>0.1</v>
      </c>
      <c r="G104" s="212"/>
      <c r="H104" s="235">
        <f t="shared" si="9"/>
        <v>45915.15</v>
      </c>
      <c r="I104" s="236" t="str">
        <f>IF('Indirect OPEX'!D40="","",'Indirect OPEX'!D40)</f>
        <v>Kenyan Shilling (KES)</v>
      </c>
      <c r="J104" s="223" t="str">
        <f>IF('Indirect OPEX'!E40="","",IF('Indirect OPEX'!E40="How confident are you about the reported cost?","",'Indirect OPEX'!E40))</f>
        <v>High (+/- 5%)</v>
      </c>
      <c r="K104" s="262"/>
      <c r="L104" s="223">
        <f>IF(Context!D$12="","",IF(Context!D$12="Enter the year corresponding to the operating costs","",Context!D$12))</f>
        <v>2021</v>
      </c>
      <c r="M104" s="236" t="str">
        <f>IF('Indirect OPEX'!F40="","",'Indirect OPEX'!F40)</f>
        <v/>
      </c>
      <c r="N104" s="236" t="str">
        <f>IF('Indirect OPEX'!G40="","",'Indirect OPEX'!G40)</f>
        <v>Insurance for general use of vehicle</v>
      </c>
      <c r="O104" s="288" t="s">
        <v>218</v>
      </c>
      <c r="P104" s="288" t="s">
        <v>210</v>
      </c>
      <c r="Q104" s="288" t="s">
        <v>224</v>
      </c>
      <c r="R104" s="288" t="s">
        <v>228</v>
      </c>
      <c r="S104" s="292" t="s">
        <v>112</v>
      </c>
      <c r="T104" s="465">
        <f t="shared" si="8"/>
        <v>45915.15</v>
      </c>
      <c r="U104" s="465" t="s">
        <v>871</v>
      </c>
      <c r="V104">
        <f ca="1">IFERROR(T104/INDIRECT(ADDRESS(VLOOKUP(U104,INDIRECT('PPP Index USA'!$B$4),'PPP Index USA'!$B$6,FALSE),HLOOKUP(2020,INDIRECT('PPP Index USA'!$B$4),'PPP Index USA'!$B$5,FALSE),,,"PPP Index USA"))*(INDIRECT(ADDRESS(VLOOKUP(U104,INDIRECT('CPI Table'!$B$4),'CPI Table'!$B$6,FALSE),HLOOKUP(2020,INDIRECT('CPI Table'!$B$4),'CPI Table'!$B$5,FALSE),,,"CPI Table"))/INDIRECT(ADDRESS(VLOOKUP(U104,INDIRECT('CPI Table'!$B$4),'CPI Table'!$B$6,FALSE),IFERROR(HLOOKUP(IF(L104&lt;=2020,L104,2020),INDIRECT('CPI Table'!$B$4),'CPI Table'!$B$5,FALSE),2020),,,"CPI Table"))),"")</f>
        <v>1056.8633588517671</v>
      </c>
    </row>
    <row r="105" spans="2:22" ht="18" customHeight="1" x14ac:dyDescent="0.15">
      <c r="B105" s="610"/>
      <c r="C105" s="596"/>
      <c r="D105" s="311" t="str">
        <f>'Indirect OPEX'!A41</f>
        <v>Legal</v>
      </c>
      <c r="E105" s="224">
        <f>'Indirect OPEX'!B41</f>
        <v>0</v>
      </c>
      <c r="F105" s="366">
        <f>'Indirect OPEX'!C41</f>
        <v>0</v>
      </c>
      <c r="G105" s="212"/>
      <c r="H105" s="235">
        <f t="shared" si="9"/>
        <v>0</v>
      </c>
      <c r="I105" s="236" t="str">
        <f>IF('Indirect OPEX'!D41="","",'Indirect OPEX'!D41)</f>
        <v/>
      </c>
      <c r="J105" s="223" t="str">
        <f>IF('Indirect OPEX'!E41="","",IF('Indirect OPEX'!E41="How confident are you about the reported cost?","",'Indirect OPEX'!E41))</f>
        <v/>
      </c>
      <c r="K105" s="262"/>
      <c r="L105" s="223">
        <f>IF(Context!D$12="","",IF(Context!D$12="Enter the year corresponding to the operating costs","",Context!D$12))</f>
        <v>2021</v>
      </c>
      <c r="M105" s="236" t="str">
        <f>IF('Indirect OPEX'!F41="","",'Indirect OPEX'!F41)</f>
        <v/>
      </c>
      <c r="N105" s="236" t="str">
        <f>IF('Indirect OPEX'!G41="","",'Indirect OPEX'!G41)</f>
        <v>n/a</v>
      </c>
      <c r="O105" s="295" t="s">
        <v>218</v>
      </c>
      <c r="P105" s="288" t="s">
        <v>210</v>
      </c>
      <c r="Q105" s="288" t="s">
        <v>224</v>
      </c>
      <c r="R105" s="288" t="s">
        <v>228</v>
      </c>
      <c r="S105" s="292" t="s">
        <v>154</v>
      </c>
      <c r="T105" s="465">
        <f t="shared" si="8"/>
        <v>0</v>
      </c>
      <c r="U105" s="465" t="s">
        <v>871</v>
      </c>
      <c r="V105">
        <f ca="1">IFERROR(T105/INDIRECT(ADDRESS(VLOOKUP(U105,INDIRECT('PPP Index USA'!$B$4),'PPP Index USA'!$B$6,FALSE),HLOOKUP(2020,INDIRECT('PPP Index USA'!$B$4),'PPP Index USA'!$B$5,FALSE),,,"PPP Index USA"))*(INDIRECT(ADDRESS(VLOOKUP(U105,INDIRECT('CPI Table'!$B$4),'CPI Table'!$B$6,FALSE),HLOOKUP(2020,INDIRECT('CPI Table'!$B$4),'CPI Table'!$B$5,FALSE),,,"CPI Table"))/INDIRECT(ADDRESS(VLOOKUP(U105,INDIRECT('CPI Table'!$B$4),'CPI Table'!$B$6,FALSE),IFERROR(HLOOKUP(IF(L105&lt;=2020,L105,2020),INDIRECT('CPI Table'!$B$4),'CPI Table'!$B$5,FALSE),2020),,,"CPI Table"))),"")</f>
        <v>0</v>
      </c>
    </row>
    <row r="106" spans="2:22" ht="18" customHeight="1" x14ac:dyDescent="0.15">
      <c r="B106" s="610"/>
      <c r="C106" s="596"/>
      <c r="D106" s="311" t="str">
        <f>'Indirect OPEX'!A42</f>
        <v>Financial</v>
      </c>
      <c r="E106" s="224">
        <f>'Indirect OPEX'!B42</f>
        <v>0</v>
      </c>
      <c r="F106" s="366">
        <f>'Indirect OPEX'!C42</f>
        <v>0</v>
      </c>
      <c r="G106" s="212"/>
      <c r="H106" s="235">
        <f t="shared" si="9"/>
        <v>0</v>
      </c>
      <c r="I106" s="236" t="str">
        <f>IF('Indirect OPEX'!D42="","",'Indirect OPEX'!D42)</f>
        <v/>
      </c>
      <c r="J106" s="223" t="str">
        <f>IF('Indirect OPEX'!E42="","",IF('Indirect OPEX'!E42="How confident are you about the reported cost?","",'Indirect OPEX'!E42))</f>
        <v/>
      </c>
      <c r="K106" s="262"/>
      <c r="L106" s="223">
        <f>IF(Context!D$12="","",IF(Context!D$12="Enter the year corresponding to the operating costs","",Context!D$12))</f>
        <v>2021</v>
      </c>
      <c r="M106" s="236" t="str">
        <f>IF('Indirect OPEX'!F42="","",'Indirect OPEX'!F42)</f>
        <v/>
      </c>
      <c r="N106" s="236" t="str">
        <f>IF('Indirect OPEX'!G42="","",'Indirect OPEX'!G42)</f>
        <v>n/a</v>
      </c>
      <c r="O106" s="288" t="s">
        <v>218</v>
      </c>
      <c r="P106" s="288" t="s">
        <v>210</v>
      </c>
      <c r="Q106" s="288" t="s">
        <v>224</v>
      </c>
      <c r="R106" s="288" t="s">
        <v>228</v>
      </c>
      <c r="S106" s="292" t="s">
        <v>229</v>
      </c>
      <c r="T106" s="465">
        <f t="shared" si="8"/>
        <v>0</v>
      </c>
      <c r="U106" s="465" t="s">
        <v>871</v>
      </c>
      <c r="V106">
        <f ca="1">IFERROR(T106/INDIRECT(ADDRESS(VLOOKUP(U106,INDIRECT('PPP Index USA'!$B$4),'PPP Index USA'!$B$6,FALSE),HLOOKUP(2020,INDIRECT('PPP Index USA'!$B$4),'PPP Index USA'!$B$5,FALSE),,,"PPP Index USA"))*(INDIRECT(ADDRESS(VLOOKUP(U106,INDIRECT('CPI Table'!$B$4),'CPI Table'!$B$6,FALSE),HLOOKUP(2020,INDIRECT('CPI Table'!$B$4),'CPI Table'!$B$5,FALSE),,,"CPI Table"))/INDIRECT(ADDRESS(VLOOKUP(U106,INDIRECT('CPI Table'!$B$4),'CPI Table'!$B$6,FALSE),IFERROR(HLOOKUP(IF(L106&lt;=2020,L106,2020),INDIRECT('CPI Table'!$B$4),'CPI Table'!$B$5,FALSE),2020),,,"CPI Table"))),"")</f>
        <v>0</v>
      </c>
    </row>
    <row r="107" spans="2:22" ht="18" customHeight="1" x14ac:dyDescent="0.15">
      <c r="B107" s="610"/>
      <c r="C107" s="596"/>
      <c r="D107" s="311" t="str">
        <f>'Indirect OPEX'!A43</f>
        <v>Marketing</v>
      </c>
      <c r="E107" s="224">
        <f>'Indirect OPEX'!B43</f>
        <v>0</v>
      </c>
      <c r="F107" s="366">
        <f>'Indirect OPEX'!C43</f>
        <v>0</v>
      </c>
      <c r="G107" s="212"/>
      <c r="H107" s="235">
        <f t="shared" si="9"/>
        <v>0</v>
      </c>
      <c r="I107" s="236" t="str">
        <f>IF('Indirect OPEX'!D43="","",'Indirect OPEX'!D43)</f>
        <v/>
      </c>
      <c r="J107" s="223" t="str">
        <f>IF('Indirect OPEX'!E43="","",IF('Indirect OPEX'!E43="How confident are you about the reported cost?","",'Indirect OPEX'!E43))</f>
        <v/>
      </c>
      <c r="K107" s="262"/>
      <c r="L107" s="223">
        <f>IF(Context!D$12="","",IF(Context!D$12="Enter the year corresponding to the operating costs","",Context!D$12))</f>
        <v>2021</v>
      </c>
      <c r="M107" s="236" t="str">
        <f>IF('Indirect OPEX'!F43="","",'Indirect OPEX'!F43)</f>
        <v/>
      </c>
      <c r="N107" s="236" t="str">
        <f>IF('Indirect OPEX'!G43="","",'Indirect OPEX'!G43)</f>
        <v>n/a</v>
      </c>
      <c r="O107" s="295" t="s">
        <v>218</v>
      </c>
      <c r="P107" s="288" t="s">
        <v>210</v>
      </c>
      <c r="Q107" s="288" t="s">
        <v>224</v>
      </c>
      <c r="R107" s="288" t="s">
        <v>228</v>
      </c>
      <c r="S107" s="292" t="s">
        <v>229</v>
      </c>
      <c r="T107" s="465">
        <f t="shared" si="8"/>
        <v>0</v>
      </c>
      <c r="U107" s="465" t="s">
        <v>871</v>
      </c>
      <c r="V107">
        <f ca="1">IFERROR(T107/INDIRECT(ADDRESS(VLOOKUP(U107,INDIRECT('PPP Index USA'!$B$4),'PPP Index USA'!$B$6,FALSE),HLOOKUP(2020,INDIRECT('PPP Index USA'!$B$4),'PPP Index USA'!$B$5,FALSE),,,"PPP Index USA"))*(INDIRECT(ADDRESS(VLOOKUP(U107,INDIRECT('CPI Table'!$B$4),'CPI Table'!$B$6,FALSE),HLOOKUP(2020,INDIRECT('CPI Table'!$B$4),'CPI Table'!$B$5,FALSE),,,"CPI Table"))/INDIRECT(ADDRESS(VLOOKUP(U107,INDIRECT('CPI Table'!$B$4),'CPI Table'!$B$6,FALSE),IFERROR(HLOOKUP(IF(L107&lt;=2020,L107,2020),INDIRECT('CPI Table'!$B$4),'CPI Table'!$B$5,FALSE),2020),,,"CPI Table"))),"")</f>
        <v>0</v>
      </c>
    </row>
    <row r="108" spans="2:22" ht="18" customHeight="1" x14ac:dyDescent="0.15">
      <c r="B108" s="610"/>
      <c r="C108" s="596"/>
      <c r="D108" s="311" t="str">
        <f>'Indirect OPEX'!A44</f>
        <v>Consulting or advisory</v>
      </c>
      <c r="E108" s="224">
        <f>'Indirect OPEX'!B44</f>
        <v>0</v>
      </c>
      <c r="F108" s="366">
        <f>'Indirect OPEX'!C44</f>
        <v>0</v>
      </c>
      <c r="G108" s="212"/>
      <c r="H108" s="235">
        <f t="shared" si="9"/>
        <v>0</v>
      </c>
      <c r="I108" s="236" t="str">
        <f>IF('Indirect OPEX'!D44="","",'Indirect OPEX'!D44)</f>
        <v/>
      </c>
      <c r="J108" s="223" t="str">
        <f>IF('Indirect OPEX'!E44="","",IF('Indirect OPEX'!E44="How confident are you about the reported cost?","",'Indirect OPEX'!E44))</f>
        <v/>
      </c>
      <c r="K108" s="262"/>
      <c r="L108" s="223">
        <f>IF(Context!D$12="","",IF(Context!D$12="Enter the year corresponding to the operating costs","",Context!D$12))</f>
        <v>2021</v>
      </c>
      <c r="M108" s="236" t="str">
        <f>IF('Indirect OPEX'!F44="","",'Indirect OPEX'!F44)</f>
        <v/>
      </c>
      <c r="N108" s="236" t="str">
        <f>IF('Indirect OPEX'!G44="","",'Indirect OPEX'!G44)</f>
        <v>n/a</v>
      </c>
      <c r="O108" s="288" t="s">
        <v>218</v>
      </c>
      <c r="P108" s="288" t="s">
        <v>210</v>
      </c>
      <c r="Q108" s="288" t="s">
        <v>224</v>
      </c>
      <c r="R108" s="288" t="s">
        <v>228</v>
      </c>
      <c r="S108" s="292" t="s">
        <v>235</v>
      </c>
      <c r="T108" s="465">
        <f t="shared" si="8"/>
        <v>0</v>
      </c>
      <c r="U108" s="465" t="s">
        <v>871</v>
      </c>
      <c r="V108">
        <f ca="1">IFERROR(T108/INDIRECT(ADDRESS(VLOOKUP(U108,INDIRECT('PPP Index USA'!$B$4),'PPP Index USA'!$B$6,FALSE),HLOOKUP(2020,INDIRECT('PPP Index USA'!$B$4),'PPP Index USA'!$B$5,FALSE),,,"PPP Index USA"))*(INDIRECT(ADDRESS(VLOOKUP(U108,INDIRECT('CPI Table'!$B$4),'CPI Table'!$B$6,FALSE),HLOOKUP(2020,INDIRECT('CPI Table'!$B$4),'CPI Table'!$B$5,FALSE),,,"CPI Table"))/INDIRECT(ADDRESS(VLOOKUP(U108,INDIRECT('CPI Table'!$B$4),'CPI Table'!$B$6,FALSE),IFERROR(HLOOKUP(IF(L108&lt;=2020,L108,2020),INDIRECT('CPI Table'!$B$4),'CPI Table'!$B$5,FALSE),2020),,,"CPI Table"))),"")</f>
        <v>0</v>
      </c>
    </row>
    <row r="109" spans="2:22" ht="18" customHeight="1" thickBot="1" x14ac:dyDescent="0.2">
      <c r="B109" s="610"/>
      <c r="C109" s="597"/>
      <c r="D109" s="311" t="str">
        <f>'Indirect OPEX'!A45</f>
        <v>Other or combined services</v>
      </c>
      <c r="E109" s="224">
        <f>'Indirect OPEX'!B45</f>
        <v>0</v>
      </c>
      <c r="F109" s="366">
        <f>'Indirect OPEX'!C45</f>
        <v>0</v>
      </c>
      <c r="G109" s="212"/>
      <c r="H109" s="235">
        <f t="shared" si="9"/>
        <v>0</v>
      </c>
      <c r="I109" s="236" t="str">
        <f>IF('Indirect OPEX'!D45="","",'Indirect OPEX'!D45)</f>
        <v/>
      </c>
      <c r="J109" s="223" t="str">
        <f>IF('Indirect OPEX'!E45="","",IF('Indirect OPEX'!E45="How confident are you about the reported cost?","",'Indirect OPEX'!E45))</f>
        <v/>
      </c>
      <c r="K109" s="262"/>
      <c r="L109" s="223">
        <f>IF(Context!D$12="","",IF(Context!D$12="Enter the year corresponding to the operating costs","",Context!D$12))</f>
        <v>2021</v>
      </c>
      <c r="M109" s="236" t="str">
        <f>IF('Indirect OPEX'!F45="","",'Indirect OPEX'!F45)</f>
        <v/>
      </c>
      <c r="N109" s="236" t="str">
        <f>IF('Indirect OPEX'!G45="","",'Indirect OPEX'!G45)</f>
        <v>n/a</v>
      </c>
      <c r="O109" s="295" t="s">
        <v>218</v>
      </c>
      <c r="P109" s="288" t="s">
        <v>210</v>
      </c>
      <c r="Q109" s="288" t="s">
        <v>224</v>
      </c>
      <c r="R109" s="288" t="s">
        <v>228</v>
      </c>
      <c r="S109" s="292" t="s">
        <v>229</v>
      </c>
      <c r="T109" s="465">
        <f t="shared" si="8"/>
        <v>0</v>
      </c>
      <c r="U109" s="465" t="s">
        <v>871</v>
      </c>
      <c r="V109">
        <f ca="1">IFERROR(T109/INDIRECT(ADDRESS(VLOOKUP(U109,INDIRECT('PPP Index USA'!$B$4),'PPP Index USA'!$B$6,FALSE),HLOOKUP(2020,INDIRECT('PPP Index USA'!$B$4),'PPP Index USA'!$B$5,FALSE),,,"PPP Index USA"))*(INDIRECT(ADDRESS(VLOOKUP(U109,INDIRECT('CPI Table'!$B$4),'CPI Table'!$B$6,FALSE),HLOOKUP(2020,INDIRECT('CPI Table'!$B$4),'CPI Table'!$B$5,FALSE),,,"CPI Table"))/INDIRECT(ADDRESS(VLOOKUP(U109,INDIRECT('CPI Table'!$B$4),'CPI Table'!$B$6,FALSE),IFERROR(HLOOKUP(IF(L109&lt;=2020,L109,2020),INDIRECT('CPI Table'!$B$4),'CPI Table'!$B$5,FALSE),2020),,,"CPI Table"))),"")</f>
        <v>0</v>
      </c>
    </row>
    <row r="110" spans="2:22" ht="18" customHeight="1" x14ac:dyDescent="0.15">
      <c r="B110" s="610"/>
      <c r="C110" s="606" t="s">
        <v>236</v>
      </c>
      <c r="D110" s="312" t="str">
        <f>'Indirect OPEX'!A49</f>
        <v>All administrative charges and permits considered indirect operating expenses</v>
      </c>
      <c r="E110" s="215">
        <f>'Indirect OPEX'!B49</f>
        <v>0</v>
      </c>
      <c r="F110" s="367">
        <f>'Indirect OPEX'!C49</f>
        <v>0</v>
      </c>
      <c r="G110" s="212"/>
      <c r="H110" s="225">
        <f t="shared" si="9"/>
        <v>0</v>
      </c>
      <c r="I110" s="227" t="str">
        <f>IF('Indirect OPEX'!D49="","",'Indirect OPEX'!D49)</f>
        <v/>
      </c>
      <c r="J110" s="220" t="str">
        <f>IF('Indirect OPEX'!E49="","",IF('Indirect OPEX'!E49="How confident are you about the reported cost?","",'Indirect OPEX'!E49))</f>
        <v/>
      </c>
      <c r="K110" s="262"/>
      <c r="L110" s="220">
        <f>IF(Context!D$12="","",IF(Context!D$12="Enter the year corresponding to the operating costs","",Context!D$12))</f>
        <v>2021</v>
      </c>
      <c r="M110" s="227" t="str">
        <f>IF('Indirect OPEX'!F49="","",'Indirect OPEX'!F49)</f>
        <v/>
      </c>
      <c r="N110" s="227" t="str">
        <f>IF('Indirect OPEX'!G49="","",'Indirect OPEX'!G49)</f>
        <v>n/a</v>
      </c>
      <c r="O110" s="214" t="s">
        <v>218</v>
      </c>
      <c r="P110" s="214" t="s">
        <v>210</v>
      </c>
      <c r="Q110" s="214" t="s">
        <v>232</v>
      </c>
      <c r="R110" s="214"/>
      <c r="S110" s="254"/>
      <c r="T110" s="465">
        <f t="shared" si="8"/>
        <v>0</v>
      </c>
      <c r="U110" s="465" t="s">
        <v>871</v>
      </c>
      <c r="V110">
        <f ca="1">IFERROR(T110/INDIRECT(ADDRESS(VLOOKUP(U110,INDIRECT('PPP Index USA'!$B$4),'PPP Index USA'!$B$6,FALSE),HLOOKUP(2020,INDIRECT('PPP Index USA'!$B$4),'PPP Index USA'!$B$5,FALSE),,,"PPP Index USA"))*(INDIRECT(ADDRESS(VLOOKUP(U110,INDIRECT('CPI Table'!$B$4),'CPI Table'!$B$6,FALSE),HLOOKUP(2020,INDIRECT('CPI Table'!$B$4),'CPI Table'!$B$5,FALSE),,,"CPI Table"))/INDIRECT(ADDRESS(VLOOKUP(U110,INDIRECT('CPI Table'!$B$4),'CPI Table'!$B$6,FALSE),IFERROR(HLOOKUP(IF(L110&lt;=2020,L110,2020),INDIRECT('CPI Table'!$B$4),'CPI Table'!$B$5,FALSE),2020),,,"CPI Table"))),"")</f>
        <v>0</v>
      </c>
    </row>
    <row r="111" spans="2:22" ht="18" customHeight="1" x14ac:dyDescent="0.15">
      <c r="B111" s="610"/>
      <c r="C111" s="598"/>
      <c r="D111" s="312" t="str">
        <f>'Indirect OPEX'!A50</f>
        <v>Annual taxes</v>
      </c>
      <c r="E111" s="215">
        <f>'Indirect OPEX'!B50</f>
        <v>0</v>
      </c>
      <c r="F111" s="367">
        <f>'Indirect OPEX'!C50</f>
        <v>0</v>
      </c>
      <c r="G111" s="212"/>
      <c r="H111" s="225">
        <f t="shared" si="9"/>
        <v>0</v>
      </c>
      <c r="I111" s="227" t="str">
        <f>IF('Indirect OPEX'!D50="","",'Indirect OPEX'!D50)</f>
        <v/>
      </c>
      <c r="J111" s="220" t="str">
        <f>IF('Indirect OPEX'!E50="","",IF('Indirect OPEX'!E50="How confident are you about the reported cost?","",'Indirect OPEX'!E50))</f>
        <v/>
      </c>
      <c r="K111" s="262"/>
      <c r="L111" s="220">
        <f>IF(Context!D$12="","",IF(Context!D$12="Enter the year corresponding to the operating costs","",Context!D$12))</f>
        <v>2021</v>
      </c>
      <c r="M111" s="227" t="str">
        <f>IF('Indirect OPEX'!F50="","",'Indirect OPEX'!F50)</f>
        <v/>
      </c>
      <c r="N111" s="227" t="str">
        <f>IF('Indirect OPEX'!G50="","",'Indirect OPEX'!G50)</f>
        <v>n/a</v>
      </c>
      <c r="O111" s="228" t="s">
        <v>218</v>
      </c>
      <c r="P111" s="214" t="s">
        <v>210</v>
      </c>
      <c r="Q111" s="214" t="s">
        <v>208</v>
      </c>
      <c r="R111" s="214"/>
      <c r="S111" s="254"/>
      <c r="T111" s="465">
        <f t="shared" si="8"/>
        <v>0</v>
      </c>
      <c r="U111" s="465" t="s">
        <v>871</v>
      </c>
      <c r="V111">
        <f ca="1">IFERROR(T111/INDIRECT(ADDRESS(VLOOKUP(U111,INDIRECT('PPP Index USA'!$B$4),'PPP Index USA'!$B$6,FALSE),HLOOKUP(2020,INDIRECT('PPP Index USA'!$B$4),'PPP Index USA'!$B$5,FALSE),,,"PPP Index USA"))*(INDIRECT(ADDRESS(VLOOKUP(U111,INDIRECT('CPI Table'!$B$4),'CPI Table'!$B$6,FALSE),HLOOKUP(2020,INDIRECT('CPI Table'!$B$4),'CPI Table'!$B$5,FALSE),,,"CPI Table"))/INDIRECT(ADDRESS(VLOOKUP(U111,INDIRECT('CPI Table'!$B$4),'CPI Table'!$B$6,FALSE),IFERROR(HLOOKUP(IF(L111&lt;=2020,L111,2020),INDIRECT('CPI Table'!$B$4),'CPI Table'!$B$5,FALSE),2020),,,"CPI Table"))),"")</f>
        <v>0</v>
      </c>
    </row>
    <row r="112" spans="2:22" ht="15.75" customHeight="1" thickBot="1" x14ac:dyDescent="0.2">
      <c r="B112" s="611"/>
      <c r="C112" s="599"/>
      <c r="D112" s="313" t="str">
        <f>'Indirect OPEX'!A51</f>
        <v>Annual financing charges</v>
      </c>
      <c r="E112" s="314">
        <f>'Indirect OPEX'!B51</f>
        <v>0</v>
      </c>
      <c r="F112" s="368">
        <f>'Indirect OPEX'!C51</f>
        <v>0</v>
      </c>
      <c r="G112" s="260"/>
      <c r="H112" s="304">
        <f t="shared" si="9"/>
        <v>0</v>
      </c>
      <c r="I112" s="305" t="str">
        <f>IF('Indirect OPEX'!D51="","",'Indirect OPEX'!D51)</f>
        <v/>
      </c>
      <c r="J112" s="306" t="str">
        <f>IF('Indirect OPEX'!E51="","",IF('Indirect OPEX'!E51="How confident are you about the reported cost?","",'Indirect OPEX'!E51))</f>
        <v/>
      </c>
      <c r="K112" s="263"/>
      <c r="L112" s="306">
        <f>IF(Context!D$12="","",IF(Context!D$12="Enter the year corresponding to the operating costs","",Context!D$12))</f>
        <v>2021</v>
      </c>
      <c r="M112" s="305" t="str">
        <f>IF('Indirect OPEX'!F51="","",'Indirect OPEX'!F51)</f>
        <v/>
      </c>
      <c r="N112" s="305" t="str">
        <f>IF('Indirect OPEX'!G51="","",'Indirect OPEX'!G51)</f>
        <v>n/a</v>
      </c>
      <c r="O112" s="307" t="s">
        <v>218</v>
      </c>
      <c r="P112" s="307" t="s">
        <v>210</v>
      </c>
      <c r="Q112" s="307" t="s">
        <v>207</v>
      </c>
      <c r="R112" s="307"/>
      <c r="S112" s="308"/>
      <c r="T112" s="465">
        <f t="shared" si="8"/>
        <v>0</v>
      </c>
      <c r="U112" s="465" t="s">
        <v>871</v>
      </c>
      <c r="V112">
        <f ca="1">IFERROR(T112/INDIRECT(ADDRESS(VLOOKUP(U112,INDIRECT('PPP Index USA'!$B$4),'PPP Index USA'!$B$6,FALSE),HLOOKUP(2020,INDIRECT('PPP Index USA'!$B$4),'PPP Index USA'!$B$5,FALSE),,,"PPP Index USA"))*(INDIRECT(ADDRESS(VLOOKUP(U112,INDIRECT('CPI Table'!$B$4),'CPI Table'!$B$6,FALSE),HLOOKUP(2020,INDIRECT('CPI Table'!$B$4),'CPI Table'!$B$5,FALSE),,,"CPI Table"))/INDIRECT(ADDRESS(VLOOKUP(U112,INDIRECT('CPI Table'!$B$4),'CPI Table'!$B$6,FALSE),IFERROR(HLOOKUP(IF(L112&lt;=2020,L112,2020),INDIRECT('CPI Table'!$B$4),'CPI Table'!$B$5,FALSE),2020),,,"CPI Table"))),"")</f>
        <v>0</v>
      </c>
    </row>
    <row r="113" spans="12:22" ht="15.75" customHeight="1" x14ac:dyDescent="0.2">
      <c r="L113" s="62"/>
      <c r="S113" s="466" t="s">
        <v>1141</v>
      </c>
      <c r="T113" s="467">
        <f>SUM(T19:T112)</f>
        <v>8462400.589042969</v>
      </c>
      <c r="U113" s="466"/>
      <c r="V113" s="467">
        <f ca="1">SUM(V19:V112)</f>
        <v>194995.81307585319</v>
      </c>
    </row>
    <row r="114" spans="12:22" ht="15.75" customHeight="1" x14ac:dyDescent="0.2">
      <c r="S114" s="466" t="s">
        <v>1142</v>
      </c>
      <c r="T114" s="467">
        <f>T113/$E$14</f>
        <v>4520.5131351725258</v>
      </c>
      <c r="U114" s="466"/>
      <c r="V114" s="468">
        <f ca="1">V113/$E$14</f>
        <v>104.16443006188739</v>
      </c>
    </row>
    <row r="115" spans="12:22" ht="15.75" customHeight="1" x14ac:dyDescent="0.15"/>
    <row r="116" spans="12:22" ht="15.75" customHeight="1" x14ac:dyDescent="0.15"/>
    <row r="117" spans="12:22" ht="15.75" customHeight="1" x14ac:dyDescent="0.15"/>
    <row r="118" spans="12:22" ht="15.75" customHeight="1" x14ac:dyDescent="0.15"/>
    <row r="119" spans="12:22" ht="15.75" customHeight="1" x14ac:dyDescent="0.15"/>
    <row r="120" spans="12:22" ht="15.75" customHeight="1" x14ac:dyDescent="0.15"/>
    <row r="121" spans="12:22" ht="15.75" customHeight="1" x14ac:dyDescent="0.15"/>
    <row r="122" spans="12:22" ht="15.75" customHeight="1" x14ac:dyDescent="0.15"/>
    <row r="123" spans="12:22" ht="15.75" customHeight="1" x14ac:dyDescent="0.15"/>
    <row r="124" spans="12:22" ht="15.75" customHeight="1" x14ac:dyDescent="0.15"/>
    <row r="125" spans="12:22" ht="15.75" customHeight="1" x14ac:dyDescent="0.15"/>
    <row r="126" spans="12:22" ht="15.75" customHeight="1" x14ac:dyDescent="0.15"/>
    <row r="127" spans="12:22" ht="15.75" customHeight="1" x14ac:dyDescent="0.15"/>
    <row r="128" spans="12:22"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row r="1024" ht="15.75" customHeight="1" x14ac:dyDescent="0.15"/>
    <row r="1025" ht="15.75" customHeight="1" x14ac:dyDescent="0.15"/>
    <row r="1026" ht="15.75" customHeight="1" x14ac:dyDescent="0.15"/>
    <row r="1027" ht="15.75" customHeight="1" x14ac:dyDescent="0.15"/>
    <row r="1028" ht="15.75" customHeight="1" x14ac:dyDescent="0.15"/>
    <row r="1029" ht="15.75" customHeight="1" x14ac:dyDescent="0.15"/>
  </sheetData>
  <mergeCells count="24">
    <mergeCell ref="C104:C109"/>
    <mergeCell ref="C110:C112"/>
    <mergeCell ref="C24:C27"/>
    <mergeCell ref="C28:C37"/>
    <mergeCell ref="B19:B37"/>
    <mergeCell ref="C19:C23"/>
    <mergeCell ref="C87:C89"/>
    <mergeCell ref="C82:C85"/>
    <mergeCell ref="B60:B86"/>
    <mergeCell ref="B38:B59"/>
    <mergeCell ref="C38:C42"/>
    <mergeCell ref="C43:C47"/>
    <mergeCell ref="C48:C57"/>
    <mergeCell ref="B87:B112"/>
    <mergeCell ref="C60:C62"/>
    <mergeCell ref="C63:C64"/>
    <mergeCell ref="D3:E3"/>
    <mergeCell ref="D11:F11"/>
    <mergeCell ref="C90:C92"/>
    <mergeCell ref="C94:C99"/>
    <mergeCell ref="C100:C103"/>
    <mergeCell ref="C65:C67"/>
    <mergeCell ref="C68:C75"/>
    <mergeCell ref="C76:C81"/>
  </mergeCells>
  <pageMargins left="0.7" right="0.7" top="0.75" bottom="0.75" header="0" footer="0"/>
  <pageSetup orientation="portrai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0000000}">
          <x14:formula1>
            <xm:f>'Data Validation'!$F$5:$F$6</xm:f>
          </x14:formula1>
          <xm:sqref>O19:O112</xm:sqref>
        </x14:dataValidation>
        <x14:dataValidation type="list" allowBlank="1" showInputMessage="1" showErrorMessage="1" xr:uid="{00000000-0002-0000-0900-000001000000}">
          <x14:formula1>
            <xm:f>'Data Validation'!$H$5:$H$8</xm:f>
          </x14:formula1>
          <xm:sqref>P19:P112</xm:sqref>
        </x14:dataValidation>
        <x14:dataValidation type="list" allowBlank="1" showInputMessage="1" showErrorMessage="1" xr:uid="{00000000-0002-0000-0900-000002000000}">
          <x14:formula1>
            <xm:f>'Data Validation'!$J$5:$J$16</xm:f>
          </x14:formula1>
          <xm:sqref>Q19:Q112</xm:sqref>
        </x14:dataValidation>
        <x14:dataValidation type="list" allowBlank="1" showInputMessage="1" showErrorMessage="1" xr:uid="{00000000-0002-0000-0900-000003000000}">
          <x14:formula1>
            <xm:f>'Data Validation'!$L$5:$L$9</xm:f>
          </x14:formula1>
          <xm:sqref>R19:R112</xm:sqref>
        </x14:dataValidation>
        <x14:dataValidation type="list" allowBlank="1" showInputMessage="1" showErrorMessage="1" xr:uid="{00000000-0002-0000-0900-000004000000}">
          <x14:formula1>
            <xm:f>'Data Validation'!$N$5:$N$9</xm:f>
          </x14:formula1>
          <xm:sqref>S19:S112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I28"/>
  <sheetViews>
    <sheetView workbookViewId="0">
      <selection activeCell="C28" sqref="C28"/>
    </sheetView>
  </sheetViews>
  <sheetFormatPr baseColWidth="10" defaultColWidth="10.6640625" defaultRowHeight="14" x14ac:dyDescent="0.15"/>
  <cols>
    <col min="2" max="2" width="19.1640625" customWidth="1"/>
  </cols>
  <sheetData>
    <row r="2" spans="2:9" x14ac:dyDescent="0.15">
      <c r="B2" s="214"/>
      <c r="C2" s="214"/>
      <c r="D2" s="425" t="s">
        <v>649</v>
      </c>
      <c r="E2" s="214"/>
      <c r="F2" s="425" t="s">
        <v>104</v>
      </c>
    </row>
    <row r="3" spans="2:9" x14ac:dyDescent="0.15">
      <c r="B3" s="425" t="s">
        <v>645</v>
      </c>
      <c r="C3" s="214">
        <v>2500</v>
      </c>
      <c r="D3" s="214">
        <v>3</v>
      </c>
      <c r="E3" s="425" t="s">
        <v>650</v>
      </c>
      <c r="F3" s="426">
        <f>C3/D3</f>
        <v>833.33333333333337</v>
      </c>
    </row>
    <row r="4" spans="2:9" x14ac:dyDescent="0.15">
      <c r="B4" s="425" t="s">
        <v>646</v>
      </c>
      <c r="C4" s="214">
        <v>600</v>
      </c>
      <c r="D4" s="214">
        <v>1</v>
      </c>
      <c r="E4" s="425" t="s">
        <v>651</v>
      </c>
      <c r="F4" s="426">
        <f>C4*D4</f>
        <v>600</v>
      </c>
    </row>
    <row r="5" spans="2:9" x14ac:dyDescent="0.15">
      <c r="B5" s="425" t="s">
        <v>647</v>
      </c>
      <c r="C5" s="214">
        <v>800</v>
      </c>
      <c r="D5" s="214">
        <v>3</v>
      </c>
      <c r="E5" s="425" t="s">
        <v>652</v>
      </c>
      <c r="F5" s="426">
        <f>C5*(12/D5)</f>
        <v>3200</v>
      </c>
    </row>
    <row r="6" spans="2:9" x14ac:dyDescent="0.15">
      <c r="B6" s="425" t="s">
        <v>648</v>
      </c>
      <c r="C6" s="214">
        <v>800</v>
      </c>
      <c r="D6" s="214">
        <v>1</v>
      </c>
      <c r="E6" s="425" t="s">
        <v>653</v>
      </c>
      <c r="F6" s="426">
        <f>C6*12</f>
        <v>9600</v>
      </c>
    </row>
    <row r="7" spans="2:9" x14ac:dyDescent="0.15">
      <c r="F7" s="424">
        <f>SUM(F3:F6)</f>
        <v>14233.333333333334</v>
      </c>
      <c r="G7" s="424">
        <f>F7*4</f>
        <v>56933.333333333336</v>
      </c>
    </row>
    <row r="9" spans="2:9" x14ac:dyDescent="0.15">
      <c r="B9" s="214"/>
      <c r="C9" s="425" t="s">
        <v>679</v>
      </c>
      <c r="D9" s="425" t="s">
        <v>685</v>
      </c>
      <c r="G9" s="214"/>
      <c r="H9" s="425" t="s">
        <v>677</v>
      </c>
      <c r="I9" s="425" t="s">
        <v>678</v>
      </c>
    </row>
    <row r="10" spans="2:9" ht="30" x14ac:dyDescent="0.15">
      <c r="B10" s="429" t="s">
        <v>664</v>
      </c>
      <c r="C10" s="214">
        <v>934567</v>
      </c>
      <c r="D10" s="426">
        <f>C10*I13</f>
        <v>42003.011235955055</v>
      </c>
      <c r="G10" s="425" t="s">
        <v>666</v>
      </c>
      <c r="H10" s="214">
        <v>89</v>
      </c>
      <c r="I10" s="428">
        <v>1</v>
      </c>
    </row>
    <row r="11" spans="2:9" ht="30" x14ac:dyDescent="0.15">
      <c r="B11" s="429" t="s">
        <v>665</v>
      </c>
      <c r="C11" s="214">
        <v>1208940</v>
      </c>
      <c r="D11" s="426">
        <f>C11*I13</f>
        <v>54334.382022471909</v>
      </c>
      <c r="G11" s="425" t="s">
        <v>667</v>
      </c>
      <c r="H11" s="214">
        <v>16</v>
      </c>
      <c r="I11" s="428">
        <f>H11/$H$10</f>
        <v>0.1797752808988764</v>
      </c>
    </row>
    <row r="12" spans="2:9" x14ac:dyDescent="0.15">
      <c r="G12" s="425" t="s">
        <v>668</v>
      </c>
      <c r="H12" s="214">
        <v>7</v>
      </c>
      <c r="I12" s="428">
        <f t="shared" ref="I12:I13" si="0">H12/$H$10</f>
        <v>7.8651685393258425E-2</v>
      </c>
    </row>
    <row r="13" spans="2:9" x14ac:dyDescent="0.15">
      <c r="G13" s="425" t="s">
        <v>669</v>
      </c>
      <c r="H13" s="214">
        <v>4</v>
      </c>
      <c r="I13" s="428">
        <f t="shared" si="0"/>
        <v>4.49438202247191E-2</v>
      </c>
    </row>
    <row r="14" spans="2:9" x14ac:dyDescent="0.15">
      <c r="G14" s="425" t="s">
        <v>670</v>
      </c>
      <c r="H14" s="214">
        <f>H10-SUM(H11:H13)</f>
        <v>62</v>
      </c>
      <c r="I14" s="428">
        <f>H14/H10</f>
        <v>0.6966292134831461</v>
      </c>
    </row>
    <row r="18" spans="2:4" x14ac:dyDescent="0.15">
      <c r="B18" s="69" t="s">
        <v>674</v>
      </c>
      <c r="C18">
        <v>231075</v>
      </c>
      <c r="D18" s="69" t="s">
        <v>675</v>
      </c>
    </row>
    <row r="24" spans="2:4" x14ac:dyDescent="0.15">
      <c r="B24" t="s">
        <v>687</v>
      </c>
    </row>
    <row r="25" spans="2:4" x14ac:dyDescent="0.15">
      <c r="B25" s="214" t="s">
        <v>688</v>
      </c>
      <c r="C25" s="214">
        <v>103402</v>
      </c>
    </row>
    <row r="26" spans="2:4" x14ac:dyDescent="0.15">
      <c r="B26" s="214" t="s">
        <v>689</v>
      </c>
      <c r="C26" s="214">
        <v>136901</v>
      </c>
    </row>
    <row r="27" spans="2:4" x14ac:dyDescent="0.15">
      <c r="B27" s="214" t="s">
        <v>690</v>
      </c>
      <c r="C27" s="214">
        <v>151192</v>
      </c>
    </row>
    <row r="28" spans="2:4" x14ac:dyDescent="0.15">
      <c r="B28" s="214"/>
      <c r="C28" s="214">
        <f>SUM(C25:C27)</f>
        <v>391495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P1000"/>
  <sheetViews>
    <sheetView showGridLines="0" workbookViewId="0">
      <selection activeCell="B2" sqref="B2"/>
    </sheetView>
  </sheetViews>
  <sheetFormatPr baseColWidth="10" defaultColWidth="12.5" defaultRowHeight="15" customHeight="1" x14ac:dyDescent="0.15"/>
  <cols>
    <col min="1" max="1" width="2" customWidth="1"/>
    <col min="2" max="4" width="28" customWidth="1"/>
    <col min="5" max="5" width="16.5" customWidth="1"/>
    <col min="6" max="13" width="7.5" customWidth="1"/>
    <col min="14" max="14" width="11.5" customWidth="1"/>
    <col min="15" max="15" width="23.5" customWidth="1"/>
  </cols>
  <sheetData>
    <row r="1" spans="2:16" ht="11.25" customHeight="1" x14ac:dyDescent="0.15">
      <c r="B1" s="4"/>
    </row>
    <row r="2" spans="2:16" ht="11.25" customHeight="1" x14ac:dyDescent="0.15">
      <c r="B2" s="4"/>
      <c r="C2" s="51"/>
      <c r="D2" s="51"/>
      <c r="E2" s="51"/>
    </row>
    <row r="3" spans="2:16" ht="11.25" customHeight="1" x14ac:dyDescent="0.15">
      <c r="B3" s="52" t="s">
        <v>237</v>
      </c>
      <c r="C3" s="52" t="s">
        <v>238</v>
      </c>
      <c r="D3" s="52" t="s">
        <v>239</v>
      </c>
      <c r="E3" s="52" t="s">
        <v>240</v>
      </c>
      <c r="F3" s="2" t="s">
        <v>241</v>
      </c>
      <c r="G3" s="2"/>
      <c r="H3" s="2" t="s">
        <v>242</v>
      </c>
      <c r="I3" s="2"/>
      <c r="J3" s="2" t="s">
        <v>243</v>
      </c>
      <c r="K3" s="2"/>
      <c r="L3" s="2" t="s">
        <v>244</v>
      </c>
      <c r="M3" s="2"/>
      <c r="N3" s="2" t="s">
        <v>245</v>
      </c>
      <c r="P3" s="2" t="s">
        <v>246</v>
      </c>
    </row>
    <row r="4" spans="2:16" ht="11.25" customHeight="1" x14ac:dyDescent="0.15">
      <c r="B4" s="51"/>
      <c r="C4" s="51"/>
      <c r="D4" s="51"/>
      <c r="E4" s="51"/>
      <c r="L4" s="2" t="s">
        <v>247</v>
      </c>
      <c r="N4" s="2" t="s">
        <v>248</v>
      </c>
    </row>
    <row r="5" spans="2:16" ht="18.75" customHeight="1" x14ac:dyDescent="0.15">
      <c r="B5" s="51" t="s">
        <v>8</v>
      </c>
      <c r="C5" s="51" t="s">
        <v>249</v>
      </c>
      <c r="D5" s="51" t="s">
        <v>250</v>
      </c>
      <c r="E5" s="53" t="s">
        <v>251</v>
      </c>
      <c r="F5" t="s">
        <v>201</v>
      </c>
      <c r="H5" t="s">
        <v>202</v>
      </c>
      <c r="J5" t="s">
        <v>86</v>
      </c>
      <c r="L5" t="s">
        <v>227</v>
      </c>
      <c r="N5" t="s">
        <v>235</v>
      </c>
      <c r="P5" t="s">
        <v>252</v>
      </c>
    </row>
    <row r="6" spans="2:16" ht="11.25" customHeight="1" x14ac:dyDescent="0.15">
      <c r="B6" s="51" t="s">
        <v>253</v>
      </c>
      <c r="C6" s="54" t="s">
        <v>254</v>
      </c>
      <c r="D6" s="54" t="s">
        <v>255</v>
      </c>
      <c r="E6" s="55"/>
      <c r="F6" t="s">
        <v>218</v>
      </c>
      <c r="H6" t="s">
        <v>221</v>
      </c>
      <c r="J6" t="s">
        <v>211</v>
      </c>
      <c r="L6" t="s">
        <v>125</v>
      </c>
      <c r="N6" t="s">
        <v>154</v>
      </c>
      <c r="P6" t="s">
        <v>256</v>
      </c>
    </row>
    <row r="7" spans="2:16" ht="11.25" customHeight="1" x14ac:dyDescent="0.15">
      <c r="B7" s="51" t="s">
        <v>257</v>
      </c>
      <c r="C7" s="54" t="s">
        <v>258</v>
      </c>
      <c r="D7" s="54" t="s">
        <v>259</v>
      </c>
      <c r="E7" s="51"/>
      <c r="H7" t="s">
        <v>210</v>
      </c>
      <c r="J7" t="s">
        <v>203</v>
      </c>
      <c r="L7" t="s">
        <v>226</v>
      </c>
      <c r="N7" t="s">
        <v>112</v>
      </c>
      <c r="P7" t="s">
        <v>260</v>
      </c>
    </row>
    <row r="8" spans="2:16" ht="11.25" customHeight="1" x14ac:dyDescent="0.15">
      <c r="B8" s="51" t="s">
        <v>261</v>
      </c>
      <c r="C8" s="54" t="s">
        <v>262</v>
      </c>
      <c r="D8" s="54" t="s">
        <v>263</v>
      </c>
      <c r="E8" s="51"/>
      <c r="H8" t="s">
        <v>264</v>
      </c>
      <c r="J8" t="s">
        <v>205</v>
      </c>
      <c r="L8" t="s">
        <v>228</v>
      </c>
      <c r="N8" t="s">
        <v>230</v>
      </c>
      <c r="P8" t="s">
        <v>265</v>
      </c>
    </row>
    <row r="9" spans="2:16" ht="11.25" customHeight="1" x14ac:dyDescent="0.15">
      <c r="B9" s="51" t="s">
        <v>266</v>
      </c>
      <c r="C9" s="51"/>
      <c r="D9" s="51"/>
      <c r="E9" s="51"/>
      <c r="J9" t="s">
        <v>214</v>
      </c>
      <c r="L9" t="s">
        <v>225</v>
      </c>
      <c r="N9" t="s">
        <v>229</v>
      </c>
      <c r="P9" t="s">
        <v>267</v>
      </c>
    </row>
    <row r="10" spans="2:16" ht="11.25" customHeight="1" x14ac:dyDescent="0.15">
      <c r="B10" s="51" t="s">
        <v>268</v>
      </c>
      <c r="C10" s="51"/>
      <c r="D10" s="56"/>
      <c r="E10" s="51"/>
      <c r="J10" t="s">
        <v>204</v>
      </c>
      <c r="P10" t="s">
        <v>269</v>
      </c>
    </row>
    <row r="11" spans="2:16" ht="11.25" customHeight="1" x14ac:dyDescent="0.15">
      <c r="B11" s="51" t="s">
        <v>270</v>
      </c>
      <c r="C11" s="51"/>
      <c r="D11" s="51"/>
      <c r="E11" s="56"/>
      <c r="J11" t="s">
        <v>219</v>
      </c>
      <c r="P11" t="s">
        <v>271</v>
      </c>
    </row>
    <row r="12" spans="2:16" ht="11.25" customHeight="1" x14ac:dyDescent="0.15">
      <c r="B12" s="51" t="s">
        <v>272</v>
      </c>
      <c r="C12" s="51"/>
      <c r="D12" s="51"/>
      <c r="E12" s="51"/>
      <c r="J12" t="s">
        <v>224</v>
      </c>
      <c r="P12" t="s">
        <v>273</v>
      </c>
    </row>
    <row r="13" spans="2:16" ht="11.25" customHeight="1" x14ac:dyDescent="0.15">
      <c r="B13" s="51" t="s">
        <v>274</v>
      </c>
      <c r="C13" s="51"/>
      <c r="D13" s="51"/>
      <c r="E13" s="51"/>
      <c r="J13" t="s">
        <v>275</v>
      </c>
      <c r="P13" t="s">
        <v>276</v>
      </c>
    </row>
    <row r="14" spans="2:16" ht="11.25" customHeight="1" x14ac:dyDescent="0.15">
      <c r="B14" s="51" t="s">
        <v>277</v>
      </c>
      <c r="C14" s="51"/>
      <c r="D14" s="51"/>
      <c r="E14" s="51"/>
      <c r="J14" t="s">
        <v>232</v>
      </c>
      <c r="P14" t="s">
        <v>278</v>
      </c>
    </row>
    <row r="15" spans="2:16" ht="11.25" customHeight="1" x14ac:dyDescent="0.15">
      <c r="B15" s="51" t="s">
        <v>279</v>
      </c>
      <c r="C15" s="51"/>
      <c r="D15" s="51"/>
      <c r="E15" s="51"/>
      <c r="J15" t="s">
        <v>207</v>
      </c>
      <c r="P15" t="s">
        <v>280</v>
      </c>
    </row>
    <row r="16" spans="2:16" ht="11.25" customHeight="1" x14ac:dyDescent="0.15">
      <c r="B16" s="51" t="s">
        <v>281</v>
      </c>
      <c r="C16" s="51"/>
      <c r="D16" s="51"/>
      <c r="E16" s="51"/>
      <c r="J16" t="s">
        <v>208</v>
      </c>
      <c r="P16" t="s">
        <v>282</v>
      </c>
    </row>
    <row r="17" spans="2:16" ht="11.25" customHeight="1" x14ac:dyDescent="0.15">
      <c r="B17" s="51" t="s">
        <v>283</v>
      </c>
      <c r="C17" s="51"/>
      <c r="D17" s="51"/>
      <c r="E17" s="51"/>
      <c r="P17" t="s">
        <v>284</v>
      </c>
    </row>
    <row r="18" spans="2:16" ht="11.25" customHeight="1" x14ac:dyDescent="0.15">
      <c r="B18" s="51" t="s">
        <v>285</v>
      </c>
      <c r="C18" s="51"/>
      <c r="D18" s="51"/>
      <c r="E18" s="51"/>
      <c r="P18" t="s">
        <v>286</v>
      </c>
    </row>
    <row r="19" spans="2:16" ht="11.25" customHeight="1" x14ac:dyDescent="0.15">
      <c r="B19" s="51" t="s">
        <v>287</v>
      </c>
      <c r="C19" s="51"/>
      <c r="D19" s="51"/>
      <c r="E19" s="51"/>
      <c r="P19" t="s">
        <v>288</v>
      </c>
    </row>
    <row r="20" spans="2:16" ht="11.25" customHeight="1" x14ac:dyDescent="0.15">
      <c r="B20" s="51" t="s">
        <v>289</v>
      </c>
      <c r="C20" s="51"/>
      <c r="D20" s="51"/>
      <c r="E20" s="51"/>
      <c r="P20" t="s">
        <v>290</v>
      </c>
    </row>
    <row r="21" spans="2:16" ht="11.25" customHeight="1" x14ac:dyDescent="0.15">
      <c r="B21" s="51" t="s">
        <v>291</v>
      </c>
      <c r="C21" s="51"/>
      <c r="D21" s="51"/>
      <c r="E21" s="51"/>
      <c r="P21" t="s">
        <v>292</v>
      </c>
    </row>
    <row r="22" spans="2:16" ht="11.25" customHeight="1" x14ac:dyDescent="0.15">
      <c r="B22" s="51" t="s">
        <v>293</v>
      </c>
      <c r="C22" s="51"/>
      <c r="D22" s="51"/>
      <c r="E22" s="51"/>
      <c r="P22" t="s">
        <v>294</v>
      </c>
    </row>
    <row r="23" spans="2:16" ht="11.25" customHeight="1" x14ac:dyDescent="0.15">
      <c r="B23" s="51" t="s">
        <v>295</v>
      </c>
      <c r="C23" s="51"/>
      <c r="D23" s="51"/>
      <c r="E23" s="51"/>
      <c r="P23" t="s">
        <v>296</v>
      </c>
    </row>
    <row r="24" spans="2:16" ht="11.25" customHeight="1" x14ac:dyDescent="0.15">
      <c r="B24" s="51" t="s">
        <v>297</v>
      </c>
      <c r="C24" s="51"/>
      <c r="D24" s="51"/>
      <c r="E24" s="51"/>
      <c r="P24" t="s">
        <v>298</v>
      </c>
    </row>
    <row r="25" spans="2:16" ht="11.25" customHeight="1" x14ac:dyDescent="0.15">
      <c r="B25" s="51" t="s">
        <v>299</v>
      </c>
      <c r="C25" s="51"/>
      <c r="D25" s="51"/>
      <c r="E25" s="51"/>
      <c r="P25" t="s">
        <v>300</v>
      </c>
    </row>
    <row r="26" spans="2:16" ht="11.25" customHeight="1" x14ac:dyDescent="0.15">
      <c r="B26" s="51" t="s">
        <v>301</v>
      </c>
      <c r="C26" s="51"/>
      <c r="D26" s="51"/>
      <c r="E26" s="51"/>
      <c r="P26" t="s">
        <v>302</v>
      </c>
    </row>
    <row r="27" spans="2:16" ht="11.25" customHeight="1" x14ac:dyDescent="0.15">
      <c r="B27" s="51" t="s">
        <v>303</v>
      </c>
      <c r="C27" s="51"/>
      <c r="D27" s="51"/>
      <c r="E27" s="51"/>
      <c r="P27" t="s">
        <v>304</v>
      </c>
    </row>
    <row r="28" spans="2:16" ht="11.25" customHeight="1" x14ac:dyDescent="0.15">
      <c r="B28" s="51" t="s">
        <v>305</v>
      </c>
      <c r="C28" s="51"/>
      <c r="D28" s="51"/>
      <c r="E28" s="51"/>
      <c r="P28" t="s">
        <v>306</v>
      </c>
    </row>
    <row r="29" spans="2:16" ht="11.25" customHeight="1" x14ac:dyDescent="0.15">
      <c r="B29" s="51" t="s">
        <v>307</v>
      </c>
      <c r="C29" s="51"/>
      <c r="D29" s="51"/>
      <c r="E29" s="51"/>
      <c r="P29" t="s">
        <v>308</v>
      </c>
    </row>
    <row r="30" spans="2:16" ht="11.25" customHeight="1" x14ac:dyDescent="0.15">
      <c r="B30" s="51" t="s">
        <v>309</v>
      </c>
      <c r="C30" s="51"/>
      <c r="D30" s="51"/>
      <c r="E30" s="51"/>
      <c r="P30" t="s">
        <v>310</v>
      </c>
    </row>
    <row r="31" spans="2:16" ht="11.25" customHeight="1" x14ac:dyDescent="0.15">
      <c r="B31" s="51" t="s">
        <v>311</v>
      </c>
      <c r="C31" s="51"/>
      <c r="D31" s="51"/>
      <c r="E31" s="51"/>
      <c r="P31" t="s">
        <v>312</v>
      </c>
    </row>
    <row r="32" spans="2:16" ht="11.25" customHeight="1" x14ac:dyDescent="0.15">
      <c r="B32" s="51" t="s">
        <v>313</v>
      </c>
      <c r="C32" s="51"/>
      <c r="D32" s="51"/>
      <c r="E32" s="51"/>
      <c r="P32" t="s">
        <v>314</v>
      </c>
    </row>
    <row r="33" spans="2:16" ht="11.25" customHeight="1" x14ac:dyDescent="0.15">
      <c r="B33" s="51" t="s">
        <v>315</v>
      </c>
      <c r="C33" s="51"/>
      <c r="D33" s="51"/>
      <c r="E33" s="51"/>
      <c r="P33" t="s">
        <v>316</v>
      </c>
    </row>
    <row r="34" spans="2:16" ht="11.25" customHeight="1" x14ac:dyDescent="0.15">
      <c r="B34" s="51" t="s">
        <v>317</v>
      </c>
      <c r="C34" s="51"/>
      <c r="D34" s="51"/>
      <c r="E34" s="51"/>
      <c r="P34" t="s">
        <v>318</v>
      </c>
    </row>
    <row r="35" spans="2:16" ht="11.25" customHeight="1" x14ac:dyDescent="0.15">
      <c r="B35" s="51" t="s">
        <v>319</v>
      </c>
      <c r="C35" s="51"/>
      <c r="D35" s="51"/>
      <c r="E35" s="51"/>
      <c r="P35" t="s">
        <v>320</v>
      </c>
    </row>
    <row r="36" spans="2:16" ht="11.25" customHeight="1" x14ac:dyDescent="0.15">
      <c r="B36" s="51" t="s">
        <v>321</v>
      </c>
      <c r="C36" s="51"/>
      <c r="D36" s="51"/>
      <c r="E36" s="51"/>
      <c r="P36" t="s">
        <v>322</v>
      </c>
    </row>
    <row r="37" spans="2:16" ht="11.25" customHeight="1" x14ac:dyDescent="0.15">
      <c r="B37" s="51" t="s">
        <v>323</v>
      </c>
      <c r="C37" s="51"/>
      <c r="D37" s="51"/>
      <c r="E37" s="51"/>
      <c r="P37" t="s">
        <v>324</v>
      </c>
    </row>
    <row r="38" spans="2:16" ht="11.25" customHeight="1" x14ac:dyDescent="0.15">
      <c r="B38" s="51" t="s">
        <v>325</v>
      </c>
      <c r="C38" s="51"/>
      <c r="D38" s="51"/>
      <c r="E38" s="51"/>
      <c r="P38" t="s">
        <v>326</v>
      </c>
    </row>
    <row r="39" spans="2:16" ht="11.25" customHeight="1" x14ac:dyDescent="0.15">
      <c r="B39" s="51" t="s">
        <v>327</v>
      </c>
      <c r="C39" s="51"/>
      <c r="D39" s="51"/>
      <c r="E39" s="51"/>
      <c r="P39" t="s">
        <v>328</v>
      </c>
    </row>
    <row r="40" spans="2:16" ht="11.25" customHeight="1" x14ac:dyDescent="0.15">
      <c r="B40" s="51" t="s">
        <v>329</v>
      </c>
      <c r="C40" s="51"/>
      <c r="D40" s="51"/>
      <c r="E40" s="51"/>
      <c r="P40" t="s">
        <v>330</v>
      </c>
    </row>
    <row r="41" spans="2:16" ht="11.25" customHeight="1" x14ac:dyDescent="0.15">
      <c r="B41" s="51" t="s">
        <v>331</v>
      </c>
      <c r="C41" s="51"/>
      <c r="D41" s="51"/>
      <c r="E41" s="51"/>
      <c r="P41" t="s">
        <v>332</v>
      </c>
    </row>
    <row r="42" spans="2:16" ht="11.25" customHeight="1" x14ac:dyDescent="0.15">
      <c r="B42" s="51" t="s">
        <v>333</v>
      </c>
      <c r="C42" s="51"/>
      <c r="D42" s="51"/>
      <c r="E42" s="51"/>
      <c r="P42" t="s">
        <v>334</v>
      </c>
    </row>
    <row r="43" spans="2:16" ht="11.25" customHeight="1" x14ac:dyDescent="0.15">
      <c r="B43" s="51" t="s">
        <v>335</v>
      </c>
      <c r="C43" s="51"/>
      <c r="D43" s="51"/>
      <c r="E43" s="51"/>
      <c r="P43" t="s">
        <v>336</v>
      </c>
    </row>
    <row r="44" spans="2:16" ht="11.25" customHeight="1" x14ac:dyDescent="0.15">
      <c r="B44" s="51" t="s">
        <v>337</v>
      </c>
      <c r="C44" s="51"/>
      <c r="D44" s="51"/>
      <c r="E44" s="51"/>
      <c r="P44" t="s">
        <v>338</v>
      </c>
    </row>
    <row r="45" spans="2:16" ht="11.25" customHeight="1" x14ac:dyDescent="0.15">
      <c r="B45" s="51" t="s">
        <v>339</v>
      </c>
      <c r="C45" s="51"/>
      <c r="D45" s="51"/>
      <c r="E45" s="51"/>
      <c r="P45" t="s">
        <v>340</v>
      </c>
    </row>
    <row r="46" spans="2:16" ht="11.25" customHeight="1" x14ac:dyDescent="0.15">
      <c r="B46" s="51" t="s">
        <v>341</v>
      </c>
      <c r="C46" s="51"/>
      <c r="D46" s="51"/>
      <c r="E46" s="51"/>
      <c r="P46" t="s">
        <v>342</v>
      </c>
    </row>
    <row r="47" spans="2:16" ht="11.25" customHeight="1" x14ac:dyDescent="0.15">
      <c r="B47" s="51" t="s">
        <v>343</v>
      </c>
      <c r="C47" s="51"/>
      <c r="D47" s="51"/>
      <c r="E47" s="51"/>
      <c r="P47" t="s">
        <v>344</v>
      </c>
    </row>
    <row r="48" spans="2:16" ht="11.25" customHeight="1" x14ac:dyDescent="0.15">
      <c r="B48" s="51" t="s">
        <v>345</v>
      </c>
      <c r="C48" s="51"/>
      <c r="D48" s="51"/>
      <c r="E48" s="51"/>
      <c r="P48" t="s">
        <v>346</v>
      </c>
    </row>
    <row r="49" spans="2:16" ht="11.25" customHeight="1" x14ac:dyDescent="0.15">
      <c r="B49" s="51" t="s">
        <v>347</v>
      </c>
      <c r="C49" s="51"/>
      <c r="D49" s="51"/>
      <c r="E49" s="51"/>
      <c r="P49" t="s">
        <v>348</v>
      </c>
    </row>
    <row r="50" spans="2:16" ht="11.25" customHeight="1" x14ac:dyDescent="0.15">
      <c r="B50" s="51" t="s">
        <v>349</v>
      </c>
      <c r="C50" s="51"/>
      <c r="D50" s="51"/>
      <c r="E50" s="51"/>
      <c r="P50" t="s">
        <v>350</v>
      </c>
    </row>
    <row r="51" spans="2:16" ht="11.25" customHeight="1" x14ac:dyDescent="0.15">
      <c r="B51" s="51" t="s">
        <v>351</v>
      </c>
      <c r="C51" s="51"/>
      <c r="D51" s="51"/>
      <c r="E51" s="51"/>
      <c r="P51" t="s">
        <v>352</v>
      </c>
    </row>
    <row r="52" spans="2:16" ht="11.25" customHeight="1" x14ac:dyDescent="0.15">
      <c r="B52" s="51" t="s">
        <v>353</v>
      </c>
      <c r="C52" s="51"/>
      <c r="D52" s="51"/>
      <c r="E52" s="51"/>
      <c r="P52" t="s">
        <v>354</v>
      </c>
    </row>
    <row r="53" spans="2:16" ht="11.25" customHeight="1" x14ac:dyDescent="0.15">
      <c r="B53" s="51" t="s">
        <v>355</v>
      </c>
      <c r="C53" s="51"/>
      <c r="D53" s="51"/>
      <c r="E53" s="51"/>
      <c r="P53" t="s">
        <v>356</v>
      </c>
    </row>
    <row r="54" spans="2:16" ht="11.25" customHeight="1" x14ac:dyDescent="0.15">
      <c r="B54" s="51" t="s">
        <v>357</v>
      </c>
      <c r="C54" s="51"/>
      <c r="D54" s="51"/>
      <c r="E54" s="51"/>
      <c r="P54" t="s">
        <v>358</v>
      </c>
    </row>
    <row r="55" spans="2:16" ht="11.25" customHeight="1" x14ac:dyDescent="0.15">
      <c r="B55" s="51" t="s">
        <v>359</v>
      </c>
      <c r="C55" s="51"/>
      <c r="D55" s="51"/>
      <c r="E55" s="51"/>
      <c r="P55" t="s">
        <v>360</v>
      </c>
    </row>
    <row r="56" spans="2:16" ht="11.25" customHeight="1" x14ac:dyDescent="0.15">
      <c r="B56" s="51" t="s">
        <v>361</v>
      </c>
      <c r="C56" s="51"/>
      <c r="D56" s="51"/>
      <c r="E56" s="51"/>
      <c r="P56" t="s">
        <v>362</v>
      </c>
    </row>
    <row r="57" spans="2:16" ht="11.25" customHeight="1" x14ac:dyDescent="0.15">
      <c r="B57" s="51" t="s">
        <v>363</v>
      </c>
      <c r="C57" s="51"/>
      <c r="D57" s="51"/>
      <c r="E57" s="51"/>
      <c r="P57" t="s">
        <v>364</v>
      </c>
    </row>
    <row r="58" spans="2:16" ht="11.25" customHeight="1" x14ac:dyDescent="0.15">
      <c r="B58" s="51" t="s">
        <v>365</v>
      </c>
      <c r="C58" s="51"/>
      <c r="D58" s="51"/>
      <c r="E58" s="51"/>
      <c r="P58" t="s">
        <v>366</v>
      </c>
    </row>
    <row r="59" spans="2:16" ht="11.25" customHeight="1" x14ac:dyDescent="0.15">
      <c r="B59" s="51" t="s">
        <v>367</v>
      </c>
      <c r="C59" s="51"/>
      <c r="D59" s="51"/>
      <c r="E59" s="51"/>
      <c r="P59" t="s">
        <v>368</v>
      </c>
    </row>
    <row r="60" spans="2:16" ht="11.25" customHeight="1" x14ac:dyDescent="0.15">
      <c r="B60" s="51" t="s">
        <v>369</v>
      </c>
      <c r="C60" s="51"/>
      <c r="D60" s="51"/>
      <c r="E60" s="51"/>
      <c r="P60" t="s">
        <v>370</v>
      </c>
    </row>
    <row r="61" spans="2:16" ht="11.25" customHeight="1" x14ac:dyDescent="0.15">
      <c r="B61" s="51" t="s">
        <v>371</v>
      </c>
      <c r="C61" s="51"/>
      <c r="D61" s="51"/>
      <c r="E61" s="51"/>
      <c r="P61" t="s">
        <v>372</v>
      </c>
    </row>
    <row r="62" spans="2:16" ht="11.25" customHeight="1" x14ac:dyDescent="0.15">
      <c r="B62" s="51" t="s">
        <v>373</v>
      </c>
      <c r="C62" s="51"/>
      <c r="D62" s="51"/>
      <c r="E62" s="51"/>
      <c r="P62" t="s">
        <v>374</v>
      </c>
    </row>
    <row r="63" spans="2:16" ht="11.25" customHeight="1" x14ac:dyDescent="0.15">
      <c r="B63" s="51" t="s">
        <v>375</v>
      </c>
      <c r="C63" s="51"/>
      <c r="D63" s="51"/>
      <c r="E63" s="51"/>
      <c r="P63" t="s">
        <v>376</v>
      </c>
    </row>
    <row r="64" spans="2:16" ht="11.25" customHeight="1" x14ac:dyDescent="0.15">
      <c r="B64" s="51" t="s">
        <v>377</v>
      </c>
      <c r="C64" s="51"/>
      <c r="D64" s="51"/>
      <c r="E64" s="51"/>
      <c r="P64" t="s">
        <v>378</v>
      </c>
    </row>
    <row r="65" spans="2:16" ht="11.25" customHeight="1" x14ac:dyDescent="0.15">
      <c r="B65" s="51" t="s">
        <v>379</v>
      </c>
      <c r="C65" s="51"/>
      <c r="D65" s="51"/>
      <c r="E65" s="51"/>
      <c r="P65" t="s">
        <v>380</v>
      </c>
    </row>
    <row r="66" spans="2:16" ht="11.25" customHeight="1" x14ac:dyDescent="0.15">
      <c r="B66" s="51" t="s">
        <v>381</v>
      </c>
      <c r="C66" s="51"/>
      <c r="D66" s="51"/>
      <c r="E66" s="51"/>
      <c r="P66" t="s">
        <v>382</v>
      </c>
    </row>
    <row r="67" spans="2:16" ht="11.25" customHeight="1" x14ac:dyDescent="0.15">
      <c r="B67" s="51" t="s">
        <v>383</v>
      </c>
      <c r="C67" s="51"/>
      <c r="D67" s="51"/>
      <c r="E67" s="51"/>
      <c r="P67" t="s">
        <v>384</v>
      </c>
    </row>
    <row r="68" spans="2:16" ht="11.25" customHeight="1" x14ac:dyDescent="0.15">
      <c r="B68" s="51" t="s">
        <v>385</v>
      </c>
      <c r="C68" s="51"/>
      <c r="D68" s="51"/>
      <c r="E68" s="51"/>
      <c r="P68" t="s">
        <v>386</v>
      </c>
    </row>
    <row r="69" spans="2:16" ht="11.25" customHeight="1" x14ac:dyDescent="0.15">
      <c r="B69" s="51" t="s">
        <v>387</v>
      </c>
      <c r="C69" s="51"/>
      <c r="D69" s="51"/>
      <c r="E69" s="51"/>
      <c r="P69" t="s">
        <v>388</v>
      </c>
    </row>
    <row r="70" spans="2:16" ht="11.25" customHeight="1" x14ac:dyDescent="0.15">
      <c r="B70" s="51" t="s">
        <v>389</v>
      </c>
      <c r="C70" s="51"/>
      <c r="D70" s="51"/>
      <c r="E70" s="51"/>
      <c r="P70" t="s">
        <v>390</v>
      </c>
    </row>
    <row r="71" spans="2:16" ht="11.25" customHeight="1" x14ac:dyDescent="0.15">
      <c r="B71" s="51" t="s">
        <v>391</v>
      </c>
      <c r="C71" s="51"/>
      <c r="D71" s="51"/>
      <c r="E71" s="51"/>
      <c r="P71" t="s">
        <v>392</v>
      </c>
    </row>
    <row r="72" spans="2:16" ht="11.25" customHeight="1" x14ac:dyDescent="0.15">
      <c r="B72" s="51" t="s">
        <v>393</v>
      </c>
      <c r="C72" s="51"/>
      <c r="D72" s="51"/>
      <c r="E72" s="51"/>
      <c r="P72" t="s">
        <v>394</v>
      </c>
    </row>
    <row r="73" spans="2:16" ht="11.25" customHeight="1" x14ac:dyDescent="0.15">
      <c r="B73" s="51" t="s">
        <v>395</v>
      </c>
      <c r="C73" s="51"/>
      <c r="D73" s="51"/>
      <c r="E73" s="51"/>
      <c r="P73" t="s">
        <v>396</v>
      </c>
    </row>
    <row r="74" spans="2:16" ht="11.25" customHeight="1" x14ac:dyDescent="0.15">
      <c r="B74" s="51" t="s">
        <v>397</v>
      </c>
      <c r="C74" s="51"/>
      <c r="D74" s="51"/>
      <c r="E74" s="51"/>
      <c r="P74" t="s">
        <v>398</v>
      </c>
    </row>
    <row r="75" spans="2:16" ht="11.25" customHeight="1" x14ac:dyDescent="0.15">
      <c r="B75" s="51" t="s">
        <v>399</v>
      </c>
      <c r="C75" s="51"/>
      <c r="D75" s="51"/>
      <c r="E75" s="51"/>
      <c r="P75" t="s">
        <v>400</v>
      </c>
    </row>
    <row r="76" spans="2:16" ht="11.25" customHeight="1" x14ac:dyDescent="0.15">
      <c r="B76" s="51" t="s">
        <v>401</v>
      </c>
      <c r="C76" s="51"/>
      <c r="D76" s="51"/>
      <c r="E76" s="51"/>
      <c r="P76" t="s">
        <v>402</v>
      </c>
    </row>
    <row r="77" spans="2:16" ht="11.25" customHeight="1" x14ac:dyDescent="0.15">
      <c r="B77" s="51" t="s">
        <v>403</v>
      </c>
      <c r="C77" s="51"/>
      <c r="D77" s="51"/>
      <c r="E77" s="51"/>
      <c r="P77" t="s">
        <v>404</v>
      </c>
    </row>
    <row r="78" spans="2:16" ht="11.25" customHeight="1" x14ac:dyDescent="0.15">
      <c r="B78" s="51" t="s">
        <v>405</v>
      </c>
      <c r="C78" s="51"/>
      <c r="D78" s="51"/>
      <c r="E78" s="51"/>
      <c r="P78" t="s">
        <v>406</v>
      </c>
    </row>
    <row r="79" spans="2:16" ht="11.25" customHeight="1" x14ac:dyDescent="0.15">
      <c r="B79" s="51" t="s">
        <v>407</v>
      </c>
      <c r="C79" s="51"/>
      <c r="D79" s="51"/>
      <c r="E79" s="51"/>
      <c r="P79" t="s">
        <v>408</v>
      </c>
    </row>
    <row r="80" spans="2:16" ht="11.25" customHeight="1" x14ac:dyDescent="0.15">
      <c r="B80" s="51" t="s">
        <v>409</v>
      </c>
      <c r="C80" s="51"/>
      <c r="D80" s="51"/>
      <c r="E80" s="51"/>
      <c r="P80" t="s">
        <v>410</v>
      </c>
    </row>
    <row r="81" spans="2:16" ht="11.25" customHeight="1" x14ac:dyDescent="0.15">
      <c r="B81" s="51" t="s">
        <v>411</v>
      </c>
      <c r="C81" s="51"/>
      <c r="D81" s="51"/>
      <c r="E81" s="51"/>
      <c r="P81" t="s">
        <v>412</v>
      </c>
    </row>
    <row r="82" spans="2:16" ht="11.25" customHeight="1" x14ac:dyDescent="0.15">
      <c r="B82" s="51" t="s">
        <v>413</v>
      </c>
      <c r="C82" s="51"/>
      <c r="D82" s="51"/>
      <c r="E82" s="51"/>
      <c r="P82" t="s">
        <v>414</v>
      </c>
    </row>
    <row r="83" spans="2:16" ht="11.25" customHeight="1" x14ac:dyDescent="0.15">
      <c r="B83" s="51" t="s">
        <v>415</v>
      </c>
      <c r="C83" s="51"/>
      <c r="D83" s="51"/>
      <c r="E83" s="51"/>
      <c r="P83" t="s">
        <v>416</v>
      </c>
    </row>
    <row r="84" spans="2:16" ht="11.25" customHeight="1" x14ac:dyDescent="0.15">
      <c r="B84" s="51" t="s">
        <v>417</v>
      </c>
      <c r="C84" s="51"/>
      <c r="D84" s="51"/>
      <c r="E84" s="51"/>
      <c r="P84" t="s">
        <v>418</v>
      </c>
    </row>
    <row r="85" spans="2:16" ht="11.25" customHeight="1" x14ac:dyDescent="0.15">
      <c r="B85" s="51" t="s">
        <v>419</v>
      </c>
      <c r="C85" s="51"/>
      <c r="D85" s="51"/>
      <c r="E85" s="51"/>
      <c r="P85" t="s">
        <v>420</v>
      </c>
    </row>
    <row r="86" spans="2:16" ht="11.25" customHeight="1" x14ac:dyDescent="0.15">
      <c r="B86" s="51" t="s">
        <v>421</v>
      </c>
      <c r="C86" s="51"/>
      <c r="D86" s="51"/>
      <c r="E86" s="51"/>
      <c r="P86" t="s">
        <v>422</v>
      </c>
    </row>
    <row r="87" spans="2:16" ht="11.25" customHeight="1" x14ac:dyDescent="0.15">
      <c r="B87" s="51" t="s">
        <v>423</v>
      </c>
      <c r="C87" s="51"/>
      <c r="D87" s="51"/>
      <c r="E87" s="51"/>
      <c r="P87" t="s">
        <v>424</v>
      </c>
    </row>
    <row r="88" spans="2:16" ht="11.25" customHeight="1" x14ac:dyDescent="0.15">
      <c r="B88" s="51" t="s">
        <v>425</v>
      </c>
      <c r="C88" s="51"/>
      <c r="D88" s="51"/>
      <c r="E88" s="51"/>
      <c r="P88" t="s">
        <v>426</v>
      </c>
    </row>
    <row r="89" spans="2:16" ht="11.25" customHeight="1" x14ac:dyDescent="0.15">
      <c r="B89" s="51" t="s">
        <v>427</v>
      </c>
      <c r="C89" s="51"/>
      <c r="D89" s="51"/>
      <c r="E89" s="51"/>
      <c r="P89" t="s">
        <v>428</v>
      </c>
    </row>
    <row r="90" spans="2:16" ht="11.25" customHeight="1" x14ac:dyDescent="0.15">
      <c r="B90" s="51" t="s">
        <v>429</v>
      </c>
      <c r="C90" s="51"/>
      <c r="D90" s="51"/>
      <c r="E90" s="51"/>
      <c r="P90" t="s">
        <v>430</v>
      </c>
    </row>
    <row r="91" spans="2:16" ht="11.25" customHeight="1" x14ac:dyDescent="0.15">
      <c r="B91" s="51" t="s">
        <v>431</v>
      </c>
      <c r="C91" s="51"/>
      <c r="D91" s="51"/>
      <c r="E91" s="51"/>
      <c r="P91" t="s">
        <v>432</v>
      </c>
    </row>
    <row r="92" spans="2:16" ht="11.25" customHeight="1" x14ac:dyDescent="0.15">
      <c r="B92" s="51" t="s">
        <v>433</v>
      </c>
      <c r="C92" s="51"/>
      <c r="D92" s="51"/>
      <c r="E92" s="51"/>
      <c r="P92" t="s">
        <v>434</v>
      </c>
    </row>
    <row r="93" spans="2:16" ht="11.25" customHeight="1" x14ac:dyDescent="0.15">
      <c r="B93" s="51" t="s">
        <v>435</v>
      </c>
      <c r="C93" s="51"/>
      <c r="D93" s="51"/>
      <c r="E93" s="51"/>
      <c r="P93" t="s">
        <v>436</v>
      </c>
    </row>
    <row r="94" spans="2:16" ht="11.25" customHeight="1" x14ac:dyDescent="0.15">
      <c r="B94" s="51" t="s">
        <v>437</v>
      </c>
      <c r="C94" s="51"/>
      <c r="D94" s="51"/>
      <c r="E94" s="51"/>
      <c r="P94" t="s">
        <v>438</v>
      </c>
    </row>
    <row r="95" spans="2:16" ht="11.25" customHeight="1" x14ac:dyDescent="0.15">
      <c r="B95" s="51" t="s">
        <v>439</v>
      </c>
      <c r="C95" s="51"/>
      <c r="D95" s="51"/>
      <c r="E95" s="51"/>
      <c r="P95" t="s">
        <v>440</v>
      </c>
    </row>
    <row r="96" spans="2:16" ht="11.25" customHeight="1" x14ac:dyDescent="0.15">
      <c r="B96" s="51" t="s">
        <v>441</v>
      </c>
      <c r="C96" s="51"/>
      <c r="D96" s="51"/>
      <c r="E96" s="51"/>
      <c r="P96" t="s">
        <v>442</v>
      </c>
    </row>
    <row r="97" spans="2:16" ht="11.25" customHeight="1" x14ac:dyDescent="0.15">
      <c r="B97" s="51" t="s">
        <v>443</v>
      </c>
      <c r="C97" s="51"/>
      <c r="D97" s="51"/>
      <c r="E97" s="51"/>
      <c r="P97" t="s">
        <v>444</v>
      </c>
    </row>
    <row r="98" spans="2:16" ht="11.25" customHeight="1" x14ac:dyDescent="0.15">
      <c r="B98" s="51" t="s">
        <v>445</v>
      </c>
      <c r="C98" s="51"/>
      <c r="D98" s="51"/>
      <c r="E98" s="51"/>
      <c r="P98" t="s">
        <v>446</v>
      </c>
    </row>
    <row r="99" spans="2:16" ht="11.25" customHeight="1" x14ac:dyDescent="0.15">
      <c r="B99" s="51" t="s">
        <v>447</v>
      </c>
      <c r="C99" s="51"/>
      <c r="D99" s="51"/>
      <c r="E99" s="51"/>
      <c r="P99" t="s">
        <v>448</v>
      </c>
    </row>
    <row r="100" spans="2:16" ht="11.25" customHeight="1" x14ac:dyDescent="0.15">
      <c r="B100" s="51" t="s">
        <v>449</v>
      </c>
      <c r="C100" s="51"/>
      <c r="D100" s="51"/>
      <c r="E100" s="51"/>
      <c r="P100" t="s">
        <v>450</v>
      </c>
    </row>
    <row r="101" spans="2:16" ht="11.25" customHeight="1" x14ac:dyDescent="0.15">
      <c r="B101" s="51" t="s">
        <v>451</v>
      </c>
      <c r="C101" s="51"/>
      <c r="D101" s="51"/>
      <c r="E101" s="51"/>
      <c r="P101" t="s">
        <v>452</v>
      </c>
    </row>
    <row r="102" spans="2:16" ht="11.25" customHeight="1" x14ac:dyDescent="0.15">
      <c r="B102" s="51" t="s">
        <v>453</v>
      </c>
      <c r="C102" s="51"/>
      <c r="D102" s="51"/>
      <c r="E102" s="51"/>
      <c r="P102" t="s">
        <v>454</v>
      </c>
    </row>
    <row r="103" spans="2:16" ht="11.25" customHeight="1" x14ac:dyDescent="0.15">
      <c r="B103" s="51" t="s">
        <v>455</v>
      </c>
      <c r="C103" s="51"/>
      <c r="D103" s="51"/>
      <c r="E103" s="51"/>
      <c r="P103" t="s">
        <v>456</v>
      </c>
    </row>
    <row r="104" spans="2:16" ht="11.25" customHeight="1" x14ac:dyDescent="0.15">
      <c r="B104" s="51" t="s">
        <v>457</v>
      </c>
      <c r="C104" s="51"/>
      <c r="D104" s="51"/>
      <c r="E104" s="51"/>
      <c r="P104" t="s">
        <v>458</v>
      </c>
    </row>
    <row r="105" spans="2:16" ht="11.25" customHeight="1" x14ac:dyDescent="0.15">
      <c r="B105" s="51" t="s">
        <v>459</v>
      </c>
      <c r="C105" s="51"/>
      <c r="D105" s="51"/>
      <c r="E105" s="51"/>
      <c r="P105" t="s">
        <v>460</v>
      </c>
    </row>
    <row r="106" spans="2:16" ht="11.25" customHeight="1" x14ac:dyDescent="0.15">
      <c r="B106" s="51" t="s">
        <v>461</v>
      </c>
      <c r="C106" s="51"/>
      <c r="D106" s="51"/>
      <c r="E106" s="51"/>
      <c r="P106" t="s">
        <v>462</v>
      </c>
    </row>
    <row r="107" spans="2:16" ht="11.25" customHeight="1" x14ac:dyDescent="0.15">
      <c r="B107" s="51" t="s">
        <v>463</v>
      </c>
      <c r="C107" s="51"/>
      <c r="D107" s="51"/>
      <c r="E107" s="51"/>
      <c r="P107" t="s">
        <v>464</v>
      </c>
    </row>
    <row r="108" spans="2:16" ht="11.25" customHeight="1" x14ac:dyDescent="0.15">
      <c r="B108" s="51" t="s">
        <v>465</v>
      </c>
      <c r="C108" s="51"/>
      <c r="D108" s="51"/>
      <c r="E108" s="51"/>
      <c r="P108" t="s">
        <v>466</v>
      </c>
    </row>
    <row r="109" spans="2:16" ht="11.25" customHeight="1" x14ac:dyDescent="0.15">
      <c r="B109" s="51" t="s">
        <v>467</v>
      </c>
      <c r="C109" s="51"/>
      <c r="D109" s="51"/>
      <c r="E109" s="51"/>
      <c r="P109" t="s">
        <v>468</v>
      </c>
    </row>
    <row r="110" spans="2:16" ht="11.25" customHeight="1" x14ac:dyDescent="0.15">
      <c r="B110" s="51" t="s">
        <v>469</v>
      </c>
      <c r="C110" s="51"/>
      <c r="D110" s="51"/>
      <c r="E110" s="51"/>
      <c r="P110" t="s">
        <v>470</v>
      </c>
    </row>
    <row r="111" spans="2:16" ht="11.25" customHeight="1" x14ac:dyDescent="0.15">
      <c r="B111" s="51" t="s">
        <v>471</v>
      </c>
      <c r="C111" s="51"/>
      <c r="D111" s="51"/>
      <c r="E111" s="51"/>
      <c r="P111" t="s">
        <v>472</v>
      </c>
    </row>
    <row r="112" spans="2:16" ht="11.25" customHeight="1" x14ac:dyDescent="0.15">
      <c r="B112" s="51" t="s">
        <v>473</v>
      </c>
      <c r="C112" s="51"/>
      <c r="D112" s="51"/>
      <c r="E112" s="51"/>
      <c r="P112" t="s">
        <v>474</v>
      </c>
    </row>
    <row r="113" spans="2:16" ht="11.25" customHeight="1" x14ac:dyDescent="0.15">
      <c r="B113" s="51" t="s">
        <v>475</v>
      </c>
      <c r="C113" s="51"/>
      <c r="D113" s="51"/>
      <c r="E113" s="51"/>
      <c r="P113" t="s">
        <v>476</v>
      </c>
    </row>
    <row r="114" spans="2:16" ht="11.25" customHeight="1" x14ac:dyDescent="0.15">
      <c r="B114" s="51" t="s">
        <v>477</v>
      </c>
      <c r="C114" s="51"/>
      <c r="D114" s="51"/>
      <c r="E114" s="51"/>
      <c r="P114" t="s">
        <v>478</v>
      </c>
    </row>
    <row r="115" spans="2:16" ht="11.25" customHeight="1" x14ac:dyDescent="0.15">
      <c r="B115" s="51" t="s">
        <v>479</v>
      </c>
      <c r="C115" s="51"/>
      <c r="D115" s="51"/>
      <c r="E115" s="51"/>
      <c r="P115" t="s">
        <v>480</v>
      </c>
    </row>
    <row r="116" spans="2:16" ht="11.25" customHeight="1" x14ac:dyDescent="0.15">
      <c r="B116" s="51" t="s">
        <v>481</v>
      </c>
      <c r="C116" s="51"/>
      <c r="D116" s="51"/>
      <c r="E116" s="51"/>
      <c r="P116" t="s">
        <v>482</v>
      </c>
    </row>
    <row r="117" spans="2:16" ht="11.25" customHeight="1" x14ac:dyDescent="0.15">
      <c r="B117" s="51" t="s">
        <v>483</v>
      </c>
      <c r="C117" s="51"/>
      <c r="D117" s="51"/>
      <c r="E117" s="51"/>
      <c r="P117" t="s">
        <v>484</v>
      </c>
    </row>
    <row r="118" spans="2:16" ht="11.25" customHeight="1" x14ac:dyDescent="0.15">
      <c r="B118" s="51" t="s">
        <v>485</v>
      </c>
      <c r="C118" s="51"/>
      <c r="D118" s="51"/>
      <c r="E118" s="51"/>
      <c r="P118" t="s">
        <v>486</v>
      </c>
    </row>
    <row r="119" spans="2:16" ht="11.25" customHeight="1" x14ac:dyDescent="0.15">
      <c r="B119" s="51" t="s">
        <v>487</v>
      </c>
      <c r="C119" s="51"/>
      <c r="D119" s="51"/>
      <c r="E119" s="51"/>
      <c r="P119" t="s">
        <v>488</v>
      </c>
    </row>
    <row r="120" spans="2:16" ht="11.25" customHeight="1" x14ac:dyDescent="0.15">
      <c r="B120" s="51" t="s">
        <v>489</v>
      </c>
      <c r="C120" s="51"/>
      <c r="D120" s="51"/>
      <c r="E120" s="51"/>
      <c r="P120" t="s">
        <v>490</v>
      </c>
    </row>
    <row r="121" spans="2:16" ht="11.25" customHeight="1" x14ac:dyDescent="0.15">
      <c r="B121" s="51" t="s">
        <v>491</v>
      </c>
      <c r="C121" s="51"/>
      <c r="D121" s="51"/>
      <c r="E121" s="51"/>
      <c r="P121" t="s">
        <v>492</v>
      </c>
    </row>
    <row r="122" spans="2:16" ht="11.25" customHeight="1" x14ac:dyDescent="0.15">
      <c r="B122" s="51" t="s">
        <v>493</v>
      </c>
      <c r="C122" s="51"/>
      <c r="D122" s="51"/>
      <c r="E122" s="51"/>
      <c r="P122" t="s">
        <v>494</v>
      </c>
    </row>
    <row r="123" spans="2:16" ht="11.25" customHeight="1" x14ac:dyDescent="0.15">
      <c r="B123" s="51" t="s">
        <v>495</v>
      </c>
      <c r="C123" s="51"/>
      <c r="D123" s="51"/>
      <c r="E123" s="51"/>
      <c r="P123" t="s">
        <v>496</v>
      </c>
    </row>
    <row r="124" spans="2:16" ht="11.25" customHeight="1" x14ac:dyDescent="0.15">
      <c r="B124" s="51" t="s">
        <v>497</v>
      </c>
      <c r="C124" s="51"/>
      <c r="D124" s="51"/>
      <c r="E124" s="51"/>
      <c r="P124" t="s">
        <v>498</v>
      </c>
    </row>
    <row r="125" spans="2:16" ht="11.25" customHeight="1" x14ac:dyDescent="0.15">
      <c r="B125" s="51" t="s">
        <v>499</v>
      </c>
      <c r="C125" s="51"/>
      <c r="D125" s="51"/>
      <c r="E125" s="51"/>
      <c r="P125" t="s">
        <v>500</v>
      </c>
    </row>
    <row r="126" spans="2:16" ht="11.25" customHeight="1" x14ac:dyDescent="0.15">
      <c r="B126" s="51" t="s">
        <v>501</v>
      </c>
      <c r="C126" s="51"/>
      <c r="D126" s="51"/>
      <c r="E126" s="51"/>
      <c r="P126" t="s">
        <v>502</v>
      </c>
    </row>
    <row r="127" spans="2:16" ht="11.25" customHeight="1" x14ac:dyDescent="0.15">
      <c r="B127" s="51" t="s">
        <v>503</v>
      </c>
      <c r="C127" s="51"/>
      <c r="D127" s="51"/>
      <c r="E127" s="51"/>
      <c r="P127" t="s">
        <v>504</v>
      </c>
    </row>
    <row r="128" spans="2:16" ht="11.25" customHeight="1" x14ac:dyDescent="0.15">
      <c r="B128" s="51" t="s">
        <v>505</v>
      </c>
      <c r="C128" s="51"/>
      <c r="D128" s="51"/>
      <c r="E128" s="51"/>
      <c r="P128" t="s">
        <v>506</v>
      </c>
    </row>
    <row r="129" spans="2:16" ht="11.25" customHeight="1" x14ac:dyDescent="0.15">
      <c r="B129" s="51" t="s">
        <v>507</v>
      </c>
      <c r="C129" s="51"/>
      <c r="D129" s="51"/>
      <c r="E129" s="51"/>
      <c r="P129" t="s">
        <v>508</v>
      </c>
    </row>
    <row r="130" spans="2:16" ht="11.25" customHeight="1" x14ac:dyDescent="0.15">
      <c r="B130" s="51" t="s">
        <v>509</v>
      </c>
      <c r="C130" s="51"/>
      <c r="D130" s="51"/>
      <c r="E130" s="51"/>
      <c r="P130" t="s">
        <v>510</v>
      </c>
    </row>
    <row r="131" spans="2:16" ht="11.25" customHeight="1" x14ac:dyDescent="0.15">
      <c r="B131" s="51" t="s">
        <v>511</v>
      </c>
      <c r="C131" s="51"/>
      <c r="D131" s="51"/>
      <c r="E131" s="51"/>
      <c r="P131" t="s">
        <v>512</v>
      </c>
    </row>
    <row r="132" spans="2:16" ht="11.25" customHeight="1" x14ac:dyDescent="0.15">
      <c r="B132" s="51" t="s">
        <v>513</v>
      </c>
      <c r="C132" s="51"/>
      <c r="D132" s="51"/>
      <c r="E132" s="51"/>
      <c r="P132" t="s">
        <v>514</v>
      </c>
    </row>
    <row r="133" spans="2:16" ht="11.25" customHeight="1" x14ac:dyDescent="0.15">
      <c r="B133" s="51" t="s">
        <v>515</v>
      </c>
      <c r="C133" s="51"/>
      <c r="D133" s="51"/>
      <c r="E133" s="51"/>
      <c r="P133" t="s">
        <v>516</v>
      </c>
    </row>
    <row r="134" spans="2:16" ht="11.25" customHeight="1" x14ac:dyDescent="0.15">
      <c r="B134" s="51" t="s">
        <v>517</v>
      </c>
      <c r="C134" s="51"/>
      <c r="D134" s="51"/>
      <c r="E134" s="51"/>
      <c r="P134" t="s">
        <v>518</v>
      </c>
    </row>
    <row r="135" spans="2:16" ht="11.25" customHeight="1" x14ac:dyDescent="0.15">
      <c r="B135" s="51" t="s">
        <v>519</v>
      </c>
      <c r="C135" s="51"/>
      <c r="D135" s="51"/>
      <c r="E135" s="51"/>
      <c r="P135" t="s">
        <v>520</v>
      </c>
    </row>
    <row r="136" spans="2:16" ht="11.25" customHeight="1" x14ac:dyDescent="0.15">
      <c r="B136" s="51" t="s">
        <v>521</v>
      </c>
      <c r="C136" s="51"/>
      <c r="D136" s="51"/>
      <c r="E136" s="51"/>
      <c r="P136" t="s">
        <v>522</v>
      </c>
    </row>
    <row r="137" spans="2:16" ht="11.25" customHeight="1" x14ac:dyDescent="0.15">
      <c r="B137" s="51" t="s">
        <v>523</v>
      </c>
      <c r="C137" s="51"/>
      <c r="D137" s="51"/>
      <c r="E137" s="51"/>
      <c r="P137" t="s">
        <v>524</v>
      </c>
    </row>
    <row r="138" spans="2:16" ht="11.25" customHeight="1" x14ac:dyDescent="0.15">
      <c r="B138" s="51" t="s">
        <v>525</v>
      </c>
      <c r="C138" s="51"/>
      <c r="D138" s="51"/>
      <c r="E138" s="51"/>
      <c r="P138" t="s">
        <v>526</v>
      </c>
    </row>
    <row r="139" spans="2:16" ht="11.25" customHeight="1" x14ac:dyDescent="0.15">
      <c r="B139" s="51" t="s">
        <v>527</v>
      </c>
      <c r="C139" s="51"/>
      <c r="D139" s="51"/>
      <c r="E139" s="51"/>
      <c r="P139" t="s">
        <v>528</v>
      </c>
    </row>
    <row r="140" spans="2:16" ht="11.25" customHeight="1" x14ac:dyDescent="0.15">
      <c r="B140" s="51" t="s">
        <v>529</v>
      </c>
      <c r="C140" s="51"/>
      <c r="D140" s="51"/>
      <c r="E140" s="51"/>
      <c r="P140" t="s">
        <v>530</v>
      </c>
    </row>
    <row r="141" spans="2:16" ht="11.25" customHeight="1" x14ac:dyDescent="0.15">
      <c r="B141" s="51" t="s">
        <v>531</v>
      </c>
      <c r="C141" s="51"/>
      <c r="D141" s="51"/>
      <c r="E141" s="51"/>
      <c r="P141" t="s">
        <v>532</v>
      </c>
    </row>
    <row r="142" spans="2:16" ht="11.25" customHeight="1" x14ac:dyDescent="0.15">
      <c r="B142" s="51" t="s">
        <v>533</v>
      </c>
      <c r="C142" s="51"/>
      <c r="D142" s="51"/>
      <c r="E142" s="51"/>
      <c r="P142" t="s">
        <v>534</v>
      </c>
    </row>
    <row r="143" spans="2:16" ht="11.25" customHeight="1" x14ac:dyDescent="0.15">
      <c r="B143" s="51" t="s">
        <v>535</v>
      </c>
      <c r="C143" s="51"/>
      <c r="D143" s="51"/>
      <c r="E143" s="51"/>
      <c r="P143" t="s">
        <v>536</v>
      </c>
    </row>
    <row r="144" spans="2:16" ht="11.25" customHeight="1" x14ac:dyDescent="0.15">
      <c r="B144" s="51" t="s">
        <v>537</v>
      </c>
      <c r="C144" s="51"/>
      <c r="D144" s="51"/>
      <c r="E144" s="51"/>
      <c r="P144" t="s">
        <v>538</v>
      </c>
    </row>
    <row r="145" spans="2:16" ht="11.25" customHeight="1" x14ac:dyDescent="0.15">
      <c r="B145" s="51" t="s">
        <v>539</v>
      </c>
      <c r="C145" s="51"/>
      <c r="D145" s="51"/>
      <c r="E145" s="51"/>
      <c r="P145" t="s">
        <v>540</v>
      </c>
    </row>
    <row r="146" spans="2:16" ht="11.25" customHeight="1" x14ac:dyDescent="0.15">
      <c r="B146" s="51" t="s">
        <v>541</v>
      </c>
      <c r="C146" s="51"/>
      <c r="D146" s="51"/>
      <c r="E146" s="51"/>
      <c r="P146" t="s">
        <v>542</v>
      </c>
    </row>
    <row r="147" spans="2:16" ht="11.25" customHeight="1" x14ac:dyDescent="0.15">
      <c r="B147" s="51" t="s">
        <v>543</v>
      </c>
      <c r="C147" s="51"/>
      <c r="D147" s="51"/>
      <c r="E147" s="51"/>
      <c r="P147" t="s">
        <v>544</v>
      </c>
    </row>
    <row r="148" spans="2:16" ht="11.25" customHeight="1" x14ac:dyDescent="0.15">
      <c r="B148" s="51" t="s">
        <v>545</v>
      </c>
      <c r="C148" s="51"/>
      <c r="D148" s="51"/>
      <c r="E148" s="51"/>
      <c r="P148" t="s">
        <v>546</v>
      </c>
    </row>
    <row r="149" spans="2:16" ht="11.25" customHeight="1" x14ac:dyDescent="0.15">
      <c r="B149" s="51" t="s">
        <v>547</v>
      </c>
      <c r="C149" s="51"/>
      <c r="D149" s="51"/>
      <c r="E149" s="51"/>
      <c r="P149" t="s">
        <v>548</v>
      </c>
    </row>
    <row r="150" spans="2:16" ht="11.25" customHeight="1" x14ac:dyDescent="0.15">
      <c r="B150" s="51" t="s">
        <v>549</v>
      </c>
      <c r="C150" s="51"/>
      <c r="D150" s="51"/>
      <c r="E150" s="51"/>
      <c r="P150" t="s">
        <v>550</v>
      </c>
    </row>
    <row r="151" spans="2:16" ht="11.25" customHeight="1" x14ac:dyDescent="0.15">
      <c r="B151" s="51" t="s">
        <v>551</v>
      </c>
      <c r="C151" s="51"/>
      <c r="D151" s="51"/>
      <c r="E151" s="51"/>
      <c r="P151" t="s">
        <v>552</v>
      </c>
    </row>
    <row r="152" spans="2:16" ht="11.25" customHeight="1" x14ac:dyDescent="0.15">
      <c r="B152" s="51" t="s">
        <v>553</v>
      </c>
      <c r="C152" s="51"/>
      <c r="D152" s="51"/>
      <c r="E152" s="51"/>
      <c r="P152" t="s">
        <v>554</v>
      </c>
    </row>
    <row r="153" spans="2:16" ht="11.25" customHeight="1" x14ac:dyDescent="0.15">
      <c r="B153" s="51" t="s">
        <v>555</v>
      </c>
      <c r="C153" s="51"/>
      <c r="D153" s="51"/>
      <c r="E153" s="51"/>
      <c r="P153" t="s">
        <v>556</v>
      </c>
    </row>
    <row r="154" spans="2:16" ht="11.25" customHeight="1" x14ac:dyDescent="0.15">
      <c r="B154" s="51" t="s">
        <v>557</v>
      </c>
      <c r="C154" s="51"/>
      <c r="D154" s="51"/>
      <c r="E154" s="51"/>
      <c r="P154" t="s">
        <v>558</v>
      </c>
    </row>
    <row r="155" spans="2:16" ht="11.25" customHeight="1" x14ac:dyDescent="0.15">
      <c r="B155" s="51" t="s">
        <v>559</v>
      </c>
      <c r="C155" s="51"/>
      <c r="D155" s="51"/>
      <c r="E155" s="51"/>
      <c r="P155" t="s">
        <v>560</v>
      </c>
    </row>
    <row r="156" spans="2:16" ht="11.25" customHeight="1" x14ac:dyDescent="0.15">
      <c r="B156" s="51" t="s">
        <v>561</v>
      </c>
      <c r="C156" s="51"/>
      <c r="D156" s="51"/>
      <c r="E156" s="51"/>
      <c r="P156" t="s">
        <v>562</v>
      </c>
    </row>
    <row r="157" spans="2:16" ht="11.25" customHeight="1" x14ac:dyDescent="0.15">
      <c r="B157" s="51" t="s">
        <v>563</v>
      </c>
      <c r="C157" s="51"/>
      <c r="D157" s="51"/>
      <c r="E157" s="51"/>
      <c r="P157" t="s">
        <v>564</v>
      </c>
    </row>
    <row r="158" spans="2:16" ht="11.25" customHeight="1" x14ac:dyDescent="0.15">
      <c r="B158" s="51" t="s">
        <v>565</v>
      </c>
      <c r="C158" s="51"/>
      <c r="D158" s="51"/>
      <c r="E158" s="51"/>
      <c r="P158" t="s">
        <v>566</v>
      </c>
    </row>
    <row r="159" spans="2:16" ht="11.25" customHeight="1" x14ac:dyDescent="0.15">
      <c r="B159" s="51" t="s">
        <v>567</v>
      </c>
      <c r="C159" s="51"/>
      <c r="D159" s="51"/>
      <c r="E159" s="51"/>
      <c r="P159" t="s">
        <v>568</v>
      </c>
    </row>
    <row r="160" spans="2:16" ht="11.25" customHeight="1" x14ac:dyDescent="0.15">
      <c r="B160" s="51" t="s">
        <v>569</v>
      </c>
      <c r="C160" s="51"/>
      <c r="D160" s="51"/>
      <c r="E160" s="51"/>
    </row>
    <row r="161" spans="2:5" ht="11.25" customHeight="1" x14ac:dyDescent="0.15">
      <c r="B161" s="51" t="s">
        <v>570</v>
      </c>
      <c r="C161" s="51"/>
      <c r="D161" s="51"/>
      <c r="E161" s="51"/>
    </row>
    <row r="162" spans="2:5" ht="11.25" customHeight="1" x14ac:dyDescent="0.15">
      <c r="B162" s="51" t="s">
        <v>571</v>
      </c>
      <c r="C162" s="51"/>
      <c r="D162" s="51"/>
      <c r="E162" s="51"/>
    </row>
    <row r="163" spans="2:5" ht="11.25" customHeight="1" x14ac:dyDescent="0.15">
      <c r="B163" s="51" t="s">
        <v>572</v>
      </c>
      <c r="C163" s="51"/>
      <c r="D163" s="51"/>
      <c r="E163" s="51"/>
    </row>
    <row r="164" spans="2:5" ht="11.25" customHeight="1" x14ac:dyDescent="0.15">
      <c r="B164" s="51" t="s">
        <v>573</v>
      </c>
      <c r="C164" s="51"/>
      <c r="D164" s="51"/>
      <c r="E164" s="51"/>
    </row>
    <row r="165" spans="2:5" ht="11.25" customHeight="1" x14ac:dyDescent="0.15">
      <c r="B165" s="51" t="s">
        <v>574</v>
      </c>
      <c r="C165" s="51"/>
      <c r="D165" s="51"/>
      <c r="E165" s="51"/>
    </row>
    <row r="166" spans="2:5" ht="11.25" customHeight="1" x14ac:dyDescent="0.15">
      <c r="B166" s="51" t="s">
        <v>575</v>
      </c>
      <c r="C166" s="51"/>
      <c r="D166" s="51"/>
      <c r="E166" s="51"/>
    </row>
    <row r="167" spans="2:5" ht="11.25" customHeight="1" x14ac:dyDescent="0.15">
      <c r="B167" s="51" t="s">
        <v>576</v>
      </c>
      <c r="C167" s="51"/>
      <c r="D167" s="51"/>
      <c r="E167" s="51"/>
    </row>
    <row r="168" spans="2:5" ht="11.25" customHeight="1" x14ac:dyDescent="0.15">
      <c r="B168" s="51" t="s">
        <v>577</v>
      </c>
      <c r="C168" s="51"/>
      <c r="D168" s="51"/>
      <c r="E168" s="51"/>
    </row>
    <row r="169" spans="2:5" ht="11.25" customHeight="1" x14ac:dyDescent="0.15">
      <c r="B169" s="51" t="s">
        <v>578</v>
      </c>
      <c r="C169" s="51"/>
      <c r="D169" s="51"/>
      <c r="E169" s="51"/>
    </row>
    <row r="170" spans="2:5" ht="11.25" customHeight="1" x14ac:dyDescent="0.15">
      <c r="B170" s="51" t="s">
        <v>579</v>
      </c>
      <c r="C170" s="51"/>
      <c r="D170" s="51"/>
      <c r="E170" s="51"/>
    </row>
    <row r="171" spans="2:5" ht="11.25" customHeight="1" x14ac:dyDescent="0.15">
      <c r="B171" s="51" t="s">
        <v>580</v>
      </c>
      <c r="C171" s="51"/>
      <c r="D171" s="51"/>
      <c r="E171" s="51"/>
    </row>
    <row r="172" spans="2:5" ht="11.25" customHeight="1" x14ac:dyDescent="0.15">
      <c r="B172" s="51" t="s">
        <v>581</v>
      </c>
      <c r="C172" s="51"/>
      <c r="D172" s="51"/>
      <c r="E172" s="51"/>
    </row>
    <row r="173" spans="2:5" ht="11.25" customHeight="1" x14ac:dyDescent="0.15">
      <c r="B173" s="51" t="s">
        <v>582</v>
      </c>
      <c r="C173" s="51"/>
      <c r="D173" s="51"/>
      <c r="E173" s="51"/>
    </row>
    <row r="174" spans="2:5" ht="11.25" customHeight="1" x14ac:dyDescent="0.15">
      <c r="B174" s="51" t="s">
        <v>583</v>
      </c>
      <c r="C174" s="51"/>
      <c r="D174" s="51"/>
      <c r="E174" s="51"/>
    </row>
    <row r="175" spans="2:5" ht="11.25" customHeight="1" x14ac:dyDescent="0.15">
      <c r="B175" s="51" t="s">
        <v>584</v>
      </c>
      <c r="C175" s="51"/>
      <c r="D175" s="51"/>
      <c r="E175" s="51"/>
    </row>
    <row r="176" spans="2:5" ht="11.25" customHeight="1" x14ac:dyDescent="0.15">
      <c r="B176" s="51" t="s">
        <v>585</v>
      </c>
      <c r="C176" s="51"/>
      <c r="D176" s="51"/>
      <c r="E176" s="51"/>
    </row>
    <row r="177" spans="2:5" ht="11.25" customHeight="1" x14ac:dyDescent="0.15">
      <c r="B177" s="51" t="s">
        <v>586</v>
      </c>
      <c r="C177" s="51"/>
      <c r="D177" s="51"/>
      <c r="E177" s="51"/>
    </row>
    <row r="178" spans="2:5" ht="11.25" customHeight="1" x14ac:dyDescent="0.15">
      <c r="B178" s="51" t="s">
        <v>587</v>
      </c>
      <c r="C178" s="51"/>
      <c r="D178" s="51"/>
      <c r="E178" s="51"/>
    </row>
    <row r="179" spans="2:5" ht="11.25" customHeight="1" x14ac:dyDescent="0.15">
      <c r="B179" s="51" t="s">
        <v>588</v>
      </c>
      <c r="C179" s="51"/>
      <c r="D179" s="51"/>
      <c r="E179" s="51"/>
    </row>
    <row r="180" spans="2:5" ht="11.25" customHeight="1" x14ac:dyDescent="0.15">
      <c r="B180" s="51" t="s">
        <v>589</v>
      </c>
      <c r="C180" s="51"/>
      <c r="D180" s="51"/>
      <c r="E180" s="51"/>
    </row>
    <row r="181" spans="2:5" ht="11.25" customHeight="1" x14ac:dyDescent="0.15">
      <c r="B181" s="51" t="s">
        <v>590</v>
      </c>
      <c r="C181" s="51"/>
      <c r="D181" s="51"/>
      <c r="E181" s="51"/>
    </row>
    <row r="182" spans="2:5" ht="11.25" customHeight="1" x14ac:dyDescent="0.15">
      <c r="B182" s="51" t="s">
        <v>591</v>
      </c>
      <c r="C182" s="51"/>
      <c r="D182" s="51"/>
      <c r="E182" s="51"/>
    </row>
    <row r="183" spans="2:5" ht="11.25" customHeight="1" x14ac:dyDescent="0.15">
      <c r="B183" s="51" t="s">
        <v>592</v>
      </c>
      <c r="C183" s="51"/>
      <c r="D183" s="51"/>
      <c r="E183" s="51"/>
    </row>
    <row r="184" spans="2:5" ht="11.25" customHeight="1" x14ac:dyDescent="0.15">
      <c r="B184" s="51" t="s">
        <v>593</v>
      </c>
      <c r="C184" s="51"/>
      <c r="D184" s="51"/>
      <c r="E184" s="51"/>
    </row>
    <row r="185" spans="2:5" ht="11.25" customHeight="1" x14ac:dyDescent="0.15">
      <c r="B185" s="51" t="s">
        <v>594</v>
      </c>
      <c r="C185" s="51"/>
      <c r="D185" s="51"/>
      <c r="E185" s="51"/>
    </row>
    <row r="186" spans="2:5" ht="11.25" customHeight="1" x14ac:dyDescent="0.15">
      <c r="B186" s="51" t="s">
        <v>595</v>
      </c>
      <c r="C186" s="51"/>
      <c r="D186" s="51"/>
      <c r="E186" s="51"/>
    </row>
    <row r="187" spans="2:5" ht="11.25" customHeight="1" x14ac:dyDescent="0.15">
      <c r="B187" s="51" t="s">
        <v>596</v>
      </c>
      <c r="C187" s="51"/>
      <c r="D187" s="51"/>
      <c r="E187" s="51"/>
    </row>
    <row r="188" spans="2:5" ht="11.25" customHeight="1" x14ac:dyDescent="0.15">
      <c r="B188" s="51" t="s">
        <v>597</v>
      </c>
      <c r="C188" s="51"/>
      <c r="D188" s="51"/>
      <c r="E188" s="51"/>
    </row>
    <row r="189" spans="2:5" ht="11.25" customHeight="1" x14ac:dyDescent="0.15">
      <c r="B189" s="51" t="s">
        <v>598</v>
      </c>
      <c r="C189" s="51"/>
      <c r="D189" s="51"/>
      <c r="E189" s="51"/>
    </row>
    <row r="190" spans="2:5" ht="11.25" customHeight="1" x14ac:dyDescent="0.15">
      <c r="B190" s="51" t="s">
        <v>599</v>
      </c>
      <c r="C190" s="51"/>
      <c r="D190" s="51"/>
      <c r="E190" s="51"/>
    </row>
    <row r="191" spans="2:5" ht="11.25" customHeight="1" x14ac:dyDescent="0.15">
      <c r="B191" s="51" t="s">
        <v>600</v>
      </c>
      <c r="C191" s="51"/>
      <c r="D191" s="51"/>
      <c r="E191" s="51"/>
    </row>
    <row r="192" spans="2:5" ht="11.25" customHeight="1" x14ac:dyDescent="0.15">
      <c r="B192" s="51" t="s">
        <v>601</v>
      </c>
      <c r="C192" s="51"/>
      <c r="D192" s="51"/>
      <c r="E192" s="51"/>
    </row>
    <row r="193" spans="2:5" ht="11.25" customHeight="1" x14ac:dyDescent="0.15">
      <c r="B193" s="51" t="s">
        <v>602</v>
      </c>
      <c r="C193" s="51"/>
      <c r="D193" s="51"/>
      <c r="E193" s="51"/>
    </row>
    <row r="194" spans="2:5" ht="11.25" customHeight="1" x14ac:dyDescent="0.15">
      <c r="B194" s="51" t="s">
        <v>603</v>
      </c>
      <c r="C194" s="51"/>
      <c r="D194" s="51"/>
      <c r="E194" s="51"/>
    </row>
    <row r="195" spans="2:5" ht="11.25" customHeight="1" x14ac:dyDescent="0.15">
      <c r="B195" s="51" t="s">
        <v>604</v>
      </c>
      <c r="C195" s="51"/>
      <c r="D195" s="51"/>
      <c r="E195" s="51"/>
    </row>
    <row r="196" spans="2:5" ht="11.25" customHeight="1" x14ac:dyDescent="0.15">
      <c r="B196" s="51" t="s">
        <v>605</v>
      </c>
      <c r="C196" s="51"/>
      <c r="D196" s="51"/>
      <c r="E196" s="51"/>
    </row>
    <row r="197" spans="2:5" ht="11.25" customHeight="1" x14ac:dyDescent="0.15">
      <c r="B197" s="51" t="s">
        <v>606</v>
      </c>
      <c r="C197" s="51"/>
      <c r="D197" s="51"/>
      <c r="E197" s="51"/>
    </row>
    <row r="198" spans="2:5" ht="11.25" customHeight="1" x14ac:dyDescent="0.15">
      <c r="B198" s="51" t="s">
        <v>607</v>
      </c>
      <c r="C198" s="51"/>
      <c r="D198" s="51"/>
      <c r="E198" s="51"/>
    </row>
    <row r="199" spans="2:5" ht="11.25" customHeight="1" x14ac:dyDescent="0.15">
      <c r="B199" s="51" t="s">
        <v>608</v>
      </c>
      <c r="C199" s="51"/>
      <c r="D199" s="51"/>
      <c r="E199" s="51"/>
    </row>
    <row r="200" spans="2:5" ht="11.25" customHeight="1" x14ac:dyDescent="0.15">
      <c r="B200" s="51" t="s">
        <v>609</v>
      </c>
      <c r="C200" s="51"/>
      <c r="D200" s="51"/>
      <c r="E200" s="51"/>
    </row>
    <row r="201" spans="2:5" ht="11.25" customHeight="1" x14ac:dyDescent="0.15">
      <c r="B201" s="51" t="s">
        <v>610</v>
      </c>
      <c r="C201" s="51"/>
      <c r="D201" s="51"/>
      <c r="E201" s="51"/>
    </row>
    <row r="202" spans="2:5" ht="11.25" customHeight="1" x14ac:dyDescent="0.15">
      <c r="B202" s="51"/>
      <c r="C202" s="51"/>
      <c r="D202" s="51"/>
      <c r="E202" s="51"/>
    </row>
    <row r="203" spans="2:5" ht="11.25" customHeight="1" x14ac:dyDescent="0.15">
      <c r="B203" s="51"/>
      <c r="C203" s="51"/>
      <c r="D203" s="51"/>
      <c r="E203" s="51"/>
    </row>
    <row r="204" spans="2:5" ht="11.25" customHeight="1" x14ac:dyDescent="0.15">
      <c r="B204" s="51"/>
      <c r="C204" s="51"/>
      <c r="D204" s="51"/>
      <c r="E204" s="51"/>
    </row>
    <row r="205" spans="2:5" ht="11.25" customHeight="1" x14ac:dyDescent="0.15">
      <c r="B205" s="51"/>
      <c r="C205" s="51"/>
      <c r="D205" s="51"/>
      <c r="E205" s="51"/>
    </row>
    <row r="206" spans="2:5" ht="11.25" customHeight="1" x14ac:dyDescent="0.15">
      <c r="B206" s="51"/>
      <c r="C206" s="51"/>
      <c r="D206" s="51"/>
      <c r="E206" s="51"/>
    </row>
    <row r="207" spans="2:5" ht="11.25" customHeight="1" x14ac:dyDescent="0.15">
      <c r="B207" s="51"/>
      <c r="C207" s="51"/>
      <c r="D207" s="51"/>
      <c r="E207" s="51"/>
    </row>
    <row r="208" spans="2:5" ht="11.25" customHeight="1" x14ac:dyDescent="0.15">
      <c r="B208" s="51"/>
      <c r="C208" s="51"/>
      <c r="D208" s="51"/>
      <c r="E208" s="51"/>
    </row>
    <row r="209" spans="2:5" ht="11.25" customHeight="1" x14ac:dyDescent="0.15">
      <c r="B209" s="51"/>
      <c r="C209" s="51"/>
      <c r="D209" s="51"/>
      <c r="E209" s="51"/>
    </row>
    <row r="210" spans="2:5" ht="11.25" customHeight="1" x14ac:dyDescent="0.15">
      <c r="B210" s="51"/>
      <c r="C210" s="51"/>
      <c r="D210" s="51"/>
      <c r="E210" s="51"/>
    </row>
    <row r="211" spans="2:5" ht="11.25" customHeight="1" x14ac:dyDescent="0.15">
      <c r="B211" s="51"/>
      <c r="C211" s="51"/>
      <c r="D211" s="51"/>
      <c r="E211" s="51"/>
    </row>
    <row r="212" spans="2:5" ht="11.25" customHeight="1" x14ac:dyDescent="0.15">
      <c r="B212" s="51"/>
      <c r="C212" s="51"/>
      <c r="D212" s="51"/>
      <c r="E212" s="51"/>
    </row>
    <row r="213" spans="2:5" ht="11.25" customHeight="1" x14ac:dyDescent="0.15">
      <c r="B213" s="51"/>
      <c r="C213" s="51"/>
      <c r="D213" s="51"/>
      <c r="E213" s="51"/>
    </row>
    <row r="214" spans="2:5" ht="11.25" customHeight="1" x14ac:dyDescent="0.15">
      <c r="B214" s="51"/>
      <c r="C214" s="51"/>
      <c r="D214" s="51"/>
      <c r="E214" s="51"/>
    </row>
    <row r="215" spans="2:5" ht="11.25" customHeight="1" x14ac:dyDescent="0.15">
      <c r="B215" s="51"/>
      <c r="C215" s="51"/>
      <c r="D215" s="51"/>
      <c r="E215" s="51"/>
    </row>
    <row r="216" spans="2:5" ht="11.25" customHeight="1" x14ac:dyDescent="0.15">
      <c r="B216" s="51"/>
      <c r="C216" s="51"/>
      <c r="D216" s="51"/>
      <c r="E216" s="51"/>
    </row>
    <row r="217" spans="2:5" ht="11.25" customHeight="1" x14ac:dyDescent="0.15">
      <c r="B217" s="51"/>
      <c r="C217" s="51"/>
      <c r="D217" s="51"/>
      <c r="E217" s="51"/>
    </row>
    <row r="218" spans="2:5" ht="11.25" customHeight="1" x14ac:dyDescent="0.15">
      <c r="B218" s="51"/>
      <c r="C218" s="51"/>
      <c r="D218" s="51"/>
      <c r="E218" s="51"/>
    </row>
    <row r="219" spans="2:5" ht="11.25" customHeight="1" x14ac:dyDescent="0.15">
      <c r="B219" s="51"/>
      <c r="C219" s="51"/>
      <c r="D219" s="51"/>
      <c r="E219" s="51"/>
    </row>
    <row r="220" spans="2:5" ht="11.25" customHeight="1" x14ac:dyDescent="0.15">
      <c r="B220" s="51"/>
      <c r="C220" s="51"/>
      <c r="D220" s="51"/>
      <c r="E220" s="51"/>
    </row>
    <row r="221" spans="2:5" ht="11.25" customHeight="1" x14ac:dyDescent="0.15">
      <c r="B221" s="51"/>
      <c r="C221" s="51"/>
      <c r="D221" s="51"/>
      <c r="E221" s="51"/>
    </row>
    <row r="222" spans="2:5" ht="11.25" customHeight="1" x14ac:dyDescent="0.15">
      <c r="B222" s="51"/>
      <c r="C222" s="51"/>
      <c r="D222" s="51"/>
      <c r="E222" s="51"/>
    </row>
    <row r="223" spans="2:5" ht="11.25" customHeight="1" x14ac:dyDescent="0.15">
      <c r="B223" s="51"/>
      <c r="C223" s="51"/>
      <c r="D223" s="51"/>
      <c r="E223" s="51"/>
    </row>
    <row r="224" spans="2:5" ht="11.25" customHeight="1" x14ac:dyDescent="0.15">
      <c r="B224" s="51"/>
      <c r="C224" s="51"/>
      <c r="D224" s="51"/>
      <c r="E224" s="51"/>
    </row>
    <row r="225" spans="2:5" ht="11.25" customHeight="1" x14ac:dyDescent="0.15">
      <c r="B225" s="51"/>
      <c r="C225" s="51"/>
      <c r="D225" s="51"/>
      <c r="E225" s="51"/>
    </row>
    <row r="226" spans="2:5" ht="11.25" customHeight="1" x14ac:dyDescent="0.15">
      <c r="B226" s="51"/>
      <c r="C226" s="51"/>
      <c r="D226" s="51"/>
      <c r="E226" s="51"/>
    </row>
    <row r="227" spans="2:5" ht="11.25" customHeight="1" x14ac:dyDescent="0.15">
      <c r="B227" s="51"/>
      <c r="C227" s="51"/>
      <c r="D227" s="51"/>
      <c r="E227" s="51"/>
    </row>
    <row r="228" spans="2:5" ht="11.25" customHeight="1" x14ac:dyDescent="0.15">
      <c r="B228" s="51"/>
      <c r="C228" s="51"/>
      <c r="D228" s="51"/>
      <c r="E228" s="51"/>
    </row>
    <row r="229" spans="2:5" ht="11.25" customHeight="1" x14ac:dyDescent="0.15">
      <c r="B229" s="51"/>
      <c r="C229" s="51"/>
      <c r="D229" s="51"/>
      <c r="E229" s="51"/>
    </row>
    <row r="230" spans="2:5" ht="11.25" customHeight="1" x14ac:dyDescent="0.15">
      <c r="B230" s="51"/>
      <c r="C230" s="51"/>
      <c r="D230" s="51"/>
      <c r="E230" s="51"/>
    </row>
    <row r="231" spans="2:5" ht="11.25" customHeight="1" x14ac:dyDescent="0.15">
      <c r="B231" s="51"/>
      <c r="C231" s="51"/>
      <c r="D231" s="51"/>
      <c r="E231" s="51"/>
    </row>
    <row r="232" spans="2:5" ht="11.25" customHeight="1" x14ac:dyDescent="0.15">
      <c r="B232" s="51"/>
      <c r="C232" s="51"/>
      <c r="D232" s="51"/>
      <c r="E232" s="51"/>
    </row>
    <row r="233" spans="2:5" ht="11.25" customHeight="1" x14ac:dyDescent="0.15">
      <c r="B233" s="51"/>
      <c r="C233" s="51"/>
      <c r="D233" s="51"/>
      <c r="E233" s="51"/>
    </row>
    <row r="234" spans="2:5" ht="11.25" customHeight="1" x14ac:dyDescent="0.15">
      <c r="B234" s="51"/>
      <c r="C234" s="51"/>
      <c r="D234" s="51"/>
      <c r="E234" s="51"/>
    </row>
    <row r="235" spans="2:5" ht="11.25" customHeight="1" x14ac:dyDescent="0.15">
      <c r="B235" s="51"/>
      <c r="C235" s="51"/>
      <c r="D235" s="51"/>
      <c r="E235" s="51"/>
    </row>
    <row r="236" spans="2:5" ht="11.25" customHeight="1" x14ac:dyDescent="0.15">
      <c r="B236" s="51"/>
      <c r="C236" s="51"/>
      <c r="D236" s="51"/>
      <c r="E236" s="51"/>
    </row>
    <row r="237" spans="2:5" ht="11.25" customHeight="1" x14ac:dyDescent="0.15">
      <c r="B237" s="51"/>
      <c r="C237" s="51"/>
      <c r="D237" s="51"/>
      <c r="E237" s="51"/>
    </row>
    <row r="238" spans="2:5" ht="11.25" customHeight="1" x14ac:dyDescent="0.15">
      <c r="B238" s="51"/>
      <c r="C238" s="51"/>
      <c r="D238" s="51"/>
      <c r="E238" s="51"/>
    </row>
    <row r="239" spans="2:5" ht="11.25" customHeight="1" x14ac:dyDescent="0.15">
      <c r="B239" s="51"/>
      <c r="C239" s="51"/>
      <c r="D239" s="51"/>
      <c r="E239" s="51"/>
    </row>
    <row r="240" spans="2:5" ht="11.25" customHeight="1" x14ac:dyDescent="0.15">
      <c r="B240" s="51"/>
      <c r="C240" s="51"/>
      <c r="D240" s="51"/>
      <c r="E240" s="51"/>
    </row>
    <row r="241" spans="2:5" ht="11.25" customHeight="1" x14ac:dyDescent="0.15">
      <c r="B241" s="51"/>
      <c r="C241" s="51"/>
      <c r="D241" s="51"/>
      <c r="E241" s="51"/>
    </row>
    <row r="242" spans="2:5" ht="11.25" customHeight="1" x14ac:dyDescent="0.15">
      <c r="B242" s="51"/>
      <c r="C242" s="51"/>
      <c r="D242" s="51"/>
      <c r="E242" s="51"/>
    </row>
    <row r="243" spans="2:5" ht="11.25" customHeight="1" x14ac:dyDescent="0.15">
      <c r="B243" s="51"/>
      <c r="C243" s="51"/>
      <c r="D243" s="51"/>
      <c r="E243" s="51"/>
    </row>
    <row r="244" spans="2:5" ht="11.25" customHeight="1" x14ac:dyDescent="0.15">
      <c r="B244" s="51"/>
      <c r="C244" s="51"/>
      <c r="D244" s="51"/>
      <c r="E244" s="51"/>
    </row>
    <row r="245" spans="2:5" ht="11.25" customHeight="1" x14ac:dyDescent="0.15">
      <c r="B245" s="51"/>
      <c r="C245" s="51"/>
      <c r="D245" s="51"/>
      <c r="E245" s="51"/>
    </row>
    <row r="246" spans="2:5" ht="11.25" customHeight="1" x14ac:dyDescent="0.15">
      <c r="B246" s="51"/>
      <c r="C246" s="51"/>
      <c r="D246" s="51"/>
      <c r="E246" s="51"/>
    </row>
    <row r="247" spans="2:5" ht="11.25" customHeight="1" x14ac:dyDescent="0.15">
      <c r="B247" s="51"/>
      <c r="C247" s="51"/>
      <c r="D247" s="51"/>
      <c r="E247" s="51"/>
    </row>
    <row r="248" spans="2:5" ht="11.25" customHeight="1" x14ac:dyDescent="0.15">
      <c r="B248" s="51"/>
      <c r="C248" s="51"/>
      <c r="D248" s="51"/>
      <c r="E248" s="51"/>
    </row>
    <row r="249" spans="2:5" ht="11.25" customHeight="1" x14ac:dyDescent="0.15">
      <c r="B249" s="51"/>
      <c r="C249" s="51"/>
      <c r="D249" s="51"/>
      <c r="E249" s="51"/>
    </row>
    <row r="250" spans="2:5" ht="11.25" customHeight="1" x14ac:dyDescent="0.15">
      <c r="B250" s="51"/>
      <c r="C250" s="51"/>
      <c r="D250" s="51"/>
      <c r="E250" s="51"/>
    </row>
    <row r="251" spans="2:5" ht="11.25" customHeight="1" x14ac:dyDescent="0.15">
      <c r="B251" s="51"/>
      <c r="C251" s="51"/>
      <c r="D251" s="51"/>
      <c r="E251" s="51"/>
    </row>
    <row r="252" spans="2:5" ht="11.25" customHeight="1" x14ac:dyDescent="0.15">
      <c r="B252" s="51"/>
      <c r="C252" s="51"/>
      <c r="D252" s="51"/>
      <c r="E252" s="51"/>
    </row>
    <row r="253" spans="2:5" ht="11.25" customHeight="1" x14ac:dyDescent="0.15">
      <c r="B253" s="51"/>
      <c r="C253" s="51"/>
      <c r="D253" s="51"/>
      <c r="E253" s="51"/>
    </row>
    <row r="254" spans="2:5" ht="11.25" customHeight="1" x14ac:dyDescent="0.15">
      <c r="B254" s="51"/>
      <c r="C254" s="51"/>
      <c r="D254" s="51"/>
      <c r="E254" s="51"/>
    </row>
    <row r="255" spans="2:5" ht="11.25" customHeight="1" x14ac:dyDescent="0.15">
      <c r="B255" s="51"/>
      <c r="C255" s="51"/>
      <c r="D255" s="51"/>
      <c r="E255" s="51"/>
    </row>
    <row r="256" spans="2:5" ht="11.25" customHeight="1" x14ac:dyDescent="0.15">
      <c r="B256" s="51"/>
      <c r="C256" s="51"/>
      <c r="D256" s="51"/>
      <c r="E256" s="51"/>
    </row>
    <row r="257" spans="2:5" ht="11.25" customHeight="1" x14ac:dyDescent="0.15">
      <c r="B257" s="51"/>
      <c r="C257" s="51"/>
      <c r="D257" s="51"/>
      <c r="E257" s="51"/>
    </row>
    <row r="258" spans="2:5" ht="11.25" customHeight="1" x14ac:dyDescent="0.15">
      <c r="B258" s="51"/>
      <c r="C258" s="51"/>
      <c r="D258" s="51"/>
      <c r="E258" s="51"/>
    </row>
    <row r="259" spans="2:5" ht="11.25" customHeight="1" x14ac:dyDescent="0.15">
      <c r="B259" s="51"/>
      <c r="C259" s="51"/>
      <c r="D259" s="51"/>
      <c r="E259" s="51"/>
    </row>
    <row r="260" spans="2:5" ht="11.25" customHeight="1" x14ac:dyDescent="0.15">
      <c r="B260" s="51"/>
      <c r="C260" s="51"/>
      <c r="D260" s="51"/>
      <c r="E260" s="51"/>
    </row>
    <row r="261" spans="2:5" ht="11.25" customHeight="1" x14ac:dyDescent="0.15">
      <c r="B261" s="51"/>
      <c r="C261" s="51"/>
      <c r="D261" s="51"/>
      <c r="E261" s="51"/>
    </row>
    <row r="262" spans="2:5" ht="11.25" customHeight="1" x14ac:dyDescent="0.15">
      <c r="B262" s="51"/>
      <c r="C262" s="51"/>
      <c r="D262" s="51"/>
      <c r="E262" s="51"/>
    </row>
    <row r="263" spans="2:5" ht="11.25" customHeight="1" x14ac:dyDescent="0.15">
      <c r="B263" s="51"/>
      <c r="C263" s="51"/>
      <c r="D263" s="51"/>
      <c r="E263" s="51"/>
    </row>
    <row r="264" spans="2:5" ht="11.25" customHeight="1" x14ac:dyDescent="0.15">
      <c r="B264" s="51"/>
      <c r="C264" s="51"/>
      <c r="D264" s="51"/>
      <c r="E264" s="51"/>
    </row>
    <row r="265" spans="2:5" ht="11.25" customHeight="1" x14ac:dyDescent="0.15">
      <c r="B265" s="51"/>
      <c r="C265" s="51"/>
      <c r="D265" s="51"/>
      <c r="E265" s="51"/>
    </row>
    <row r="266" spans="2:5" ht="11.25" customHeight="1" x14ac:dyDescent="0.15">
      <c r="B266" s="51"/>
      <c r="C266" s="51"/>
      <c r="D266" s="51"/>
      <c r="E266" s="51"/>
    </row>
    <row r="267" spans="2:5" ht="14.25" customHeight="1" x14ac:dyDescent="0.15">
      <c r="B267" s="51"/>
      <c r="D267" s="51"/>
      <c r="E267" s="51"/>
    </row>
    <row r="268" spans="2:5" ht="14.25" customHeight="1" x14ac:dyDescent="0.15">
      <c r="B268" s="51"/>
      <c r="D268" s="51"/>
      <c r="E268" s="51"/>
    </row>
    <row r="269" spans="2:5" ht="14.25" customHeight="1" x14ac:dyDescent="0.15">
      <c r="B269" s="51"/>
      <c r="E269" s="51"/>
    </row>
    <row r="270" spans="2:5" ht="14.25" customHeight="1" x14ac:dyDescent="0.15"/>
    <row r="271" spans="2:5" ht="14.25" customHeight="1" x14ac:dyDescent="0.15"/>
    <row r="272" spans="2:5"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43" customWidth="1"/>
    <col min="2" max="2" width="12.83203125" style="448" customWidth="1"/>
    <col min="3" max="3" width="12.83203125" style="449" customWidth="1"/>
    <col min="4" max="16384" width="8.6640625" style="443"/>
  </cols>
  <sheetData>
    <row r="1" spans="1:67" x14ac:dyDescent="0.2">
      <c r="A1" s="443" t="s">
        <v>701</v>
      </c>
      <c r="B1" s="448" t="s">
        <v>702</v>
      </c>
    </row>
    <row r="2" spans="1:67" x14ac:dyDescent="0.2">
      <c r="A2" s="443" t="s">
        <v>703</v>
      </c>
      <c r="B2" s="450" t="s">
        <v>704</v>
      </c>
      <c r="C2" s="451"/>
    </row>
    <row r="3" spans="1:67" x14ac:dyDescent="0.2">
      <c r="A3" s="443" t="s">
        <v>705</v>
      </c>
      <c r="B3" s="452">
        <v>44028.653360185184</v>
      </c>
      <c r="C3" s="453"/>
    </row>
    <row r="4" spans="1:67" x14ac:dyDescent="0.2">
      <c r="A4" s="443" t="s">
        <v>706</v>
      </c>
      <c r="B4" s="454" t="str">
        <f>ADDRESS(ROW(B11),COLUMN(B11),,,"CPI Table")&amp;":"&amp;ADDRESS(ROW(BO278),COLUMN(BO278))</f>
        <v>'CPI Table'!$B$11:$BO$278</v>
      </c>
    </row>
    <row r="5" spans="1:67" x14ac:dyDescent="0.2">
      <c r="A5" s="443" t="s">
        <v>707</v>
      </c>
      <c r="B5" s="455">
        <f ca="1">ROWS(INDIRECT(B4))</f>
        <v>268</v>
      </c>
    </row>
    <row r="6" spans="1:67" x14ac:dyDescent="0.2">
      <c r="A6" s="443" t="s">
        <v>708</v>
      </c>
      <c r="B6" s="455">
        <f ca="1">COLUMNS(INDIRECT(B4))</f>
        <v>66</v>
      </c>
    </row>
    <row r="7" spans="1:67" s="456" customFormat="1" x14ac:dyDescent="0.2">
      <c r="B7" s="457"/>
      <c r="C7" s="458"/>
    </row>
    <row r="8" spans="1:67" s="474" customFormat="1" ht="14" x14ac:dyDescent="0.15">
      <c r="A8" s="473" t="s">
        <v>701</v>
      </c>
      <c r="B8" s="473" t="s">
        <v>702</v>
      </c>
      <c r="C8" s="473"/>
      <c r="D8" s="473"/>
      <c r="E8" s="473"/>
      <c r="F8" s="473"/>
      <c r="G8" s="473"/>
      <c r="H8" s="473"/>
      <c r="I8" s="473"/>
      <c r="J8" s="473"/>
      <c r="K8" s="473"/>
      <c r="L8" s="473"/>
      <c r="M8" s="473"/>
      <c r="N8" s="473"/>
      <c r="O8" s="473"/>
      <c r="P8" s="473"/>
      <c r="Q8" s="473"/>
      <c r="R8" s="473"/>
      <c r="S8" s="473"/>
      <c r="T8" s="473"/>
      <c r="U8" s="473"/>
      <c r="V8" s="473"/>
      <c r="W8" s="473"/>
      <c r="X8" s="473"/>
      <c r="Y8" s="473"/>
      <c r="Z8" s="473"/>
      <c r="AA8" s="473"/>
      <c r="AB8" s="473"/>
      <c r="AC8" s="473"/>
      <c r="AD8" s="473"/>
      <c r="AE8" s="473"/>
      <c r="AF8" s="473"/>
      <c r="AG8" s="473"/>
      <c r="AH8" s="473"/>
      <c r="AI8" s="473"/>
      <c r="AJ8" s="473"/>
      <c r="AK8" s="473"/>
      <c r="AL8" s="473"/>
      <c r="AM8" s="473"/>
      <c r="AN8" s="473"/>
      <c r="AO8" s="473"/>
      <c r="AP8" s="473"/>
      <c r="AQ8" s="473"/>
      <c r="AR8" s="473"/>
      <c r="AS8" s="473"/>
      <c r="AT8" s="473"/>
      <c r="AU8" s="473"/>
      <c r="AV8" s="473"/>
      <c r="AW8" s="473"/>
      <c r="AX8" s="473"/>
      <c r="AY8" s="473"/>
      <c r="AZ8" s="473"/>
      <c r="BA8" s="473"/>
      <c r="BB8" s="473"/>
      <c r="BC8" s="473"/>
      <c r="BD8" s="473"/>
      <c r="BE8" s="473"/>
      <c r="BF8" s="473"/>
      <c r="BG8" s="473"/>
      <c r="BH8" s="473"/>
      <c r="BI8" s="473"/>
      <c r="BJ8" s="473"/>
      <c r="BK8" s="473"/>
      <c r="BL8" s="473"/>
      <c r="BM8" s="473"/>
      <c r="BN8" s="473"/>
    </row>
    <row r="9" spans="1:67" s="474" customFormat="1" ht="14" x14ac:dyDescent="0.15">
      <c r="A9" s="473" t="s">
        <v>705</v>
      </c>
      <c r="B9" s="475">
        <v>44742</v>
      </c>
      <c r="C9" s="473"/>
      <c r="D9" s="473"/>
      <c r="E9" s="473"/>
      <c r="F9" s="473"/>
      <c r="G9" s="473"/>
      <c r="H9" s="473"/>
      <c r="I9" s="473"/>
      <c r="J9" s="473"/>
      <c r="K9" s="473"/>
      <c r="L9" s="473"/>
      <c r="M9" s="473"/>
      <c r="N9" s="473"/>
      <c r="O9" s="473"/>
      <c r="P9" s="473"/>
      <c r="Q9" s="473"/>
      <c r="R9" s="473"/>
      <c r="S9" s="473"/>
      <c r="T9" s="473"/>
      <c r="U9" s="473"/>
      <c r="V9" s="473"/>
      <c r="W9" s="473"/>
      <c r="X9" s="473"/>
      <c r="Y9" s="473"/>
      <c r="Z9" s="473"/>
      <c r="AA9" s="473"/>
      <c r="AB9" s="473"/>
      <c r="AC9" s="473"/>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c r="BD9" s="473"/>
      <c r="BE9" s="473"/>
      <c r="BF9" s="473"/>
      <c r="BG9" s="473"/>
      <c r="BH9" s="473"/>
      <c r="BI9" s="473"/>
      <c r="BJ9" s="473"/>
      <c r="BK9" s="473"/>
      <c r="BL9" s="473"/>
      <c r="BM9" s="473"/>
      <c r="BN9" s="473"/>
    </row>
    <row r="10" spans="1:67" s="474" customFormat="1" ht="14" x14ac:dyDescent="0.15">
      <c r="A10" s="473"/>
      <c r="B10" s="473"/>
      <c r="C10" s="473"/>
      <c r="D10" s="473"/>
      <c r="E10" s="473"/>
      <c r="F10" s="473"/>
      <c r="G10" s="473"/>
      <c r="H10" s="473"/>
      <c r="I10" s="473"/>
      <c r="J10" s="473"/>
      <c r="K10" s="473"/>
      <c r="L10" s="473"/>
      <c r="M10" s="473"/>
      <c r="N10" s="473"/>
      <c r="O10" s="473"/>
      <c r="P10" s="473"/>
      <c r="Q10" s="473"/>
      <c r="R10" s="473"/>
      <c r="S10" s="473"/>
      <c r="T10" s="473"/>
      <c r="U10" s="473"/>
      <c r="V10" s="473"/>
      <c r="W10" s="473"/>
      <c r="X10" s="473"/>
      <c r="Y10" s="473"/>
      <c r="Z10" s="473"/>
      <c r="AA10" s="473"/>
      <c r="AB10" s="473"/>
      <c r="AC10" s="473"/>
      <c r="AD10" s="473"/>
      <c r="AE10" s="473"/>
      <c r="AF10" s="473"/>
      <c r="AG10" s="473"/>
      <c r="AH10" s="473"/>
      <c r="AI10" s="473"/>
      <c r="AJ10" s="473"/>
      <c r="AK10" s="473"/>
      <c r="AL10" s="473"/>
      <c r="AM10" s="473"/>
      <c r="AN10" s="473"/>
      <c r="AO10" s="473"/>
      <c r="AP10" s="473"/>
      <c r="AQ10" s="473"/>
      <c r="AR10" s="473"/>
      <c r="AS10" s="473"/>
      <c r="AT10" s="473"/>
      <c r="AU10" s="473"/>
      <c r="AV10" s="473"/>
      <c r="AW10" s="473"/>
      <c r="AX10" s="473"/>
      <c r="AY10" s="473"/>
      <c r="AZ10" s="473"/>
      <c r="BA10" s="473"/>
      <c r="BB10" s="473"/>
      <c r="BC10" s="473"/>
      <c r="BD10" s="473"/>
      <c r="BE10" s="473"/>
      <c r="BF10" s="473"/>
      <c r="BG10" s="473"/>
      <c r="BH10" s="473"/>
      <c r="BI10" s="473"/>
      <c r="BJ10" s="473"/>
      <c r="BK10" s="473"/>
      <c r="BL10" s="473"/>
      <c r="BM10" s="473"/>
      <c r="BN10" s="473"/>
    </row>
    <row r="11" spans="1:67" s="474" customFormat="1" ht="14" x14ac:dyDescent="0.15">
      <c r="A11" s="473" t="s">
        <v>709</v>
      </c>
      <c r="B11" s="473" t="s">
        <v>710</v>
      </c>
      <c r="C11" s="473" t="s">
        <v>711</v>
      </c>
      <c r="D11" s="473" t="s">
        <v>712</v>
      </c>
      <c r="E11" s="476">
        <v>1960</v>
      </c>
      <c r="F11" s="476">
        <v>1961</v>
      </c>
      <c r="G11" s="476">
        <v>1962</v>
      </c>
      <c r="H11" s="476">
        <v>1963</v>
      </c>
      <c r="I11" s="476">
        <v>1964</v>
      </c>
      <c r="J11" s="476">
        <v>1965</v>
      </c>
      <c r="K11" s="476">
        <v>1966</v>
      </c>
      <c r="L11" s="476">
        <v>1967</v>
      </c>
      <c r="M11" s="476">
        <v>1968</v>
      </c>
      <c r="N11" s="476">
        <v>1969</v>
      </c>
      <c r="O11" s="476">
        <v>1970</v>
      </c>
      <c r="P11" s="476">
        <v>1971</v>
      </c>
      <c r="Q11" s="476">
        <v>1972</v>
      </c>
      <c r="R11" s="476">
        <v>1973</v>
      </c>
      <c r="S11" s="476">
        <v>1974</v>
      </c>
      <c r="T11" s="476">
        <v>1975</v>
      </c>
      <c r="U11" s="476">
        <v>1976</v>
      </c>
      <c r="V11" s="476">
        <v>1977</v>
      </c>
      <c r="W11" s="476">
        <v>1978</v>
      </c>
      <c r="X11" s="476">
        <v>1979</v>
      </c>
      <c r="Y11" s="476">
        <v>1980</v>
      </c>
      <c r="Z11" s="476">
        <v>1981</v>
      </c>
      <c r="AA11" s="476">
        <v>1982</v>
      </c>
      <c r="AB11" s="476">
        <v>1983</v>
      </c>
      <c r="AC11" s="476">
        <v>1984</v>
      </c>
      <c r="AD11" s="476">
        <v>1985</v>
      </c>
      <c r="AE11" s="476">
        <v>1986</v>
      </c>
      <c r="AF11" s="476">
        <v>1987</v>
      </c>
      <c r="AG11" s="476">
        <v>1988</v>
      </c>
      <c r="AH11" s="476">
        <v>1989</v>
      </c>
      <c r="AI11" s="476">
        <v>1990</v>
      </c>
      <c r="AJ11" s="476">
        <v>1991</v>
      </c>
      <c r="AK11" s="476">
        <v>1992</v>
      </c>
      <c r="AL11" s="476">
        <v>1993</v>
      </c>
      <c r="AM11" s="476">
        <v>1994</v>
      </c>
      <c r="AN11" s="476">
        <v>1995</v>
      </c>
      <c r="AO11" s="476">
        <v>1996</v>
      </c>
      <c r="AP11" s="476">
        <v>1997</v>
      </c>
      <c r="AQ11" s="476">
        <v>1998</v>
      </c>
      <c r="AR11" s="476">
        <v>1999</v>
      </c>
      <c r="AS11" s="476">
        <v>2000</v>
      </c>
      <c r="AT11" s="476">
        <v>2001</v>
      </c>
      <c r="AU11" s="476">
        <v>2002</v>
      </c>
      <c r="AV11" s="476">
        <v>2003</v>
      </c>
      <c r="AW11" s="476">
        <v>2004</v>
      </c>
      <c r="AX11" s="476">
        <v>2005</v>
      </c>
      <c r="AY11" s="476">
        <v>2006</v>
      </c>
      <c r="AZ11" s="476">
        <v>2007</v>
      </c>
      <c r="BA11" s="476">
        <v>2008</v>
      </c>
      <c r="BB11" s="476">
        <v>2009</v>
      </c>
      <c r="BC11" s="476">
        <v>2010</v>
      </c>
      <c r="BD11" s="476">
        <v>2011</v>
      </c>
      <c r="BE11" s="476">
        <v>2012</v>
      </c>
      <c r="BF11" s="476">
        <v>2013</v>
      </c>
      <c r="BG11" s="476">
        <v>2014</v>
      </c>
      <c r="BH11" s="476">
        <v>2015</v>
      </c>
      <c r="BI11" s="476">
        <v>2016</v>
      </c>
      <c r="BJ11" s="476">
        <v>2017</v>
      </c>
      <c r="BK11" s="476">
        <v>2018</v>
      </c>
      <c r="BL11" s="476">
        <v>2019</v>
      </c>
      <c r="BM11" s="476">
        <v>2020</v>
      </c>
      <c r="BN11" s="476">
        <v>2021</v>
      </c>
      <c r="BO11" s="477">
        <f>ROW()</f>
        <v>11</v>
      </c>
    </row>
    <row r="12" spans="1:67" s="474" customFormat="1" ht="14" x14ac:dyDescent="0.15">
      <c r="A12" s="473" t="s">
        <v>713</v>
      </c>
      <c r="B12" s="473" t="s">
        <v>714</v>
      </c>
      <c r="C12" s="473" t="s">
        <v>1217</v>
      </c>
      <c r="D12" s="473" t="s">
        <v>1218</v>
      </c>
      <c r="E12" s="473"/>
      <c r="F12" s="473"/>
      <c r="G12" s="473"/>
      <c r="H12" s="473"/>
      <c r="I12" s="473"/>
      <c r="J12" s="473"/>
      <c r="K12" s="473"/>
      <c r="L12" s="473"/>
      <c r="M12" s="473"/>
      <c r="N12" s="473"/>
      <c r="O12" s="473"/>
      <c r="P12" s="473"/>
      <c r="Q12" s="473"/>
      <c r="R12" s="473"/>
      <c r="S12" s="473"/>
      <c r="T12" s="473"/>
      <c r="U12" s="473"/>
      <c r="V12" s="473"/>
      <c r="W12" s="473"/>
      <c r="X12" s="473"/>
      <c r="Y12" s="473">
        <v>31.982459138140499</v>
      </c>
      <c r="Z12" s="473"/>
      <c r="AA12" s="473"/>
      <c r="AB12" s="473"/>
      <c r="AC12" s="473">
        <v>39.857537016526898</v>
      </c>
      <c r="AD12" s="473">
        <v>41.464695763913099</v>
      </c>
      <c r="AE12" s="473">
        <v>41.910012667708202</v>
      </c>
      <c r="AF12" s="473">
        <v>43.436813480720502</v>
      </c>
      <c r="AG12" s="473">
        <v>44.792853676488001</v>
      </c>
      <c r="AH12" s="473">
        <v>46.580817786462902</v>
      </c>
      <c r="AI12" s="473">
        <v>49.299594672791997</v>
      </c>
      <c r="AJ12" s="473">
        <v>52.038461043502799</v>
      </c>
      <c r="AK12" s="473">
        <v>54.054105976470503</v>
      </c>
      <c r="AL12" s="473">
        <v>56.873330284708302</v>
      </c>
      <c r="AM12" s="473">
        <v>60.462651494245897</v>
      </c>
      <c r="AN12" s="473">
        <v>62.495037664198897</v>
      </c>
      <c r="AO12" s="473">
        <v>64.510682597166607</v>
      </c>
      <c r="AP12" s="473">
        <v>66.445969592607796</v>
      </c>
      <c r="AQ12" s="473">
        <v>67.688169376878903</v>
      </c>
      <c r="AR12" s="473">
        <v>69.231711426875705</v>
      </c>
      <c r="AS12" s="473">
        <v>72.031456591575207</v>
      </c>
      <c r="AT12" s="473">
        <v>74.108558773480596</v>
      </c>
      <c r="AU12" s="473">
        <v>76.565440386261301</v>
      </c>
      <c r="AV12" s="473">
        <v>79.364952411421299</v>
      </c>
      <c r="AW12" s="473">
        <v>81.372194811176399</v>
      </c>
      <c r="AX12" s="473">
        <v>84.137048487673297</v>
      </c>
      <c r="AY12" s="473">
        <v>87.1727337163219</v>
      </c>
      <c r="AZ12" s="473">
        <v>91.873582524102304</v>
      </c>
      <c r="BA12" s="473">
        <v>100.101768678965</v>
      </c>
      <c r="BB12" s="473">
        <v>97.964166760896902</v>
      </c>
      <c r="BC12" s="473">
        <v>100</v>
      </c>
      <c r="BD12" s="473">
        <v>104.316297421952</v>
      </c>
      <c r="BE12" s="473">
        <v>104.970852972298</v>
      </c>
      <c r="BF12" s="473">
        <v>102.480875854163</v>
      </c>
      <c r="BG12" s="473">
        <v>102.91277219904001</v>
      </c>
      <c r="BH12" s="473">
        <v>103.40136457845701</v>
      </c>
      <c r="BI12" s="473">
        <v>102.43849522091701</v>
      </c>
      <c r="BJ12" s="473">
        <v>101.385138831048</v>
      </c>
      <c r="BK12" s="473">
        <v>105.06140595222701</v>
      </c>
      <c r="BL12" s="473">
        <v>109.534355432857</v>
      </c>
      <c r="BM12" s="473"/>
      <c r="BN12" s="473"/>
      <c r="BO12" s="477">
        <f>ROW()</f>
        <v>12</v>
      </c>
    </row>
    <row r="13" spans="1:67" s="474" customFormat="1" ht="14" x14ac:dyDescent="0.15">
      <c r="A13" s="473" t="s">
        <v>1158</v>
      </c>
      <c r="B13" s="473" t="s">
        <v>1159</v>
      </c>
      <c r="C13" s="473" t="s">
        <v>1217</v>
      </c>
      <c r="D13" s="473" t="s">
        <v>1218</v>
      </c>
      <c r="E13" s="473"/>
      <c r="F13" s="473"/>
      <c r="G13" s="473"/>
      <c r="H13" s="473"/>
      <c r="I13" s="473"/>
      <c r="J13" s="473"/>
      <c r="K13" s="473"/>
      <c r="L13" s="473"/>
      <c r="M13" s="473"/>
      <c r="N13" s="473"/>
      <c r="O13" s="473"/>
      <c r="P13" s="473"/>
      <c r="Q13" s="473"/>
      <c r="R13" s="473"/>
      <c r="S13" s="473"/>
      <c r="T13" s="473"/>
      <c r="U13" s="473"/>
      <c r="V13" s="473"/>
      <c r="W13" s="473"/>
      <c r="X13" s="473"/>
      <c r="Y13" s="473"/>
      <c r="Z13" s="473"/>
      <c r="AA13" s="473"/>
      <c r="AB13" s="473"/>
      <c r="AC13" s="473"/>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c r="BD13" s="473"/>
      <c r="BE13" s="473"/>
      <c r="BF13" s="473"/>
      <c r="BG13" s="473"/>
      <c r="BH13" s="473"/>
      <c r="BI13" s="473"/>
      <c r="BJ13" s="473"/>
      <c r="BK13" s="473"/>
      <c r="BL13" s="473"/>
      <c r="BM13" s="473"/>
      <c r="BN13" s="473"/>
      <c r="BO13" s="477">
        <f>ROW()</f>
        <v>13</v>
      </c>
    </row>
    <row r="14" spans="1:67" s="474" customFormat="1" ht="14" x14ac:dyDescent="0.15">
      <c r="A14" s="473" t="s">
        <v>253</v>
      </c>
      <c r="B14" s="473" t="s">
        <v>715</v>
      </c>
      <c r="C14" s="473" t="s">
        <v>1217</v>
      </c>
      <c r="D14" s="473" t="s">
        <v>1218</v>
      </c>
      <c r="E14" s="473"/>
      <c r="F14" s="473"/>
      <c r="G14" s="473"/>
      <c r="H14" s="473"/>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73"/>
      <c r="AM14" s="473"/>
      <c r="AN14" s="473"/>
      <c r="AO14" s="473"/>
      <c r="AP14" s="473"/>
      <c r="AQ14" s="473"/>
      <c r="AR14" s="473"/>
      <c r="AS14" s="473"/>
      <c r="AT14" s="473"/>
      <c r="AU14" s="473"/>
      <c r="AV14" s="473"/>
      <c r="AW14" s="473">
        <v>63.523394809315697</v>
      </c>
      <c r="AX14" s="473">
        <v>71.582143375953905</v>
      </c>
      <c r="AY14" s="473">
        <v>76.438703005866799</v>
      </c>
      <c r="AZ14" s="473">
        <v>83.074018727529406</v>
      </c>
      <c r="BA14" s="473">
        <v>105.021064735005</v>
      </c>
      <c r="BB14" s="473">
        <v>97.867910838531301</v>
      </c>
      <c r="BC14" s="473">
        <v>100</v>
      </c>
      <c r="BD14" s="473">
        <v>111.804185808913</v>
      </c>
      <c r="BE14" s="473">
        <v>119.005731346616</v>
      </c>
      <c r="BF14" s="473">
        <v>127.795223073732</v>
      </c>
      <c r="BG14" s="473">
        <v>133.76836673358201</v>
      </c>
      <c r="BH14" s="473">
        <v>132.88320919141799</v>
      </c>
      <c r="BI14" s="473">
        <v>138.70866550889099</v>
      </c>
      <c r="BJ14" s="473">
        <v>145.61074143859301</v>
      </c>
      <c r="BK14" s="473">
        <v>146.52248185720899</v>
      </c>
      <c r="BL14" s="473">
        <v>149.89597520803201</v>
      </c>
      <c r="BM14" s="473"/>
      <c r="BN14" s="473"/>
      <c r="BO14" s="477">
        <f>ROW()</f>
        <v>14</v>
      </c>
    </row>
    <row r="15" spans="1:67" s="474" customFormat="1" ht="14" x14ac:dyDescent="0.15">
      <c r="A15" s="473" t="s">
        <v>1160</v>
      </c>
      <c r="B15" s="473" t="s">
        <v>1161</v>
      </c>
      <c r="C15" s="473" t="s">
        <v>1217</v>
      </c>
      <c r="D15" s="473" t="s">
        <v>1218</v>
      </c>
      <c r="E15" s="473"/>
      <c r="F15" s="473"/>
      <c r="G15" s="473"/>
      <c r="H15" s="473"/>
      <c r="I15" s="473"/>
      <c r="J15" s="473"/>
      <c r="K15" s="473"/>
      <c r="L15" s="473"/>
      <c r="M15" s="473"/>
      <c r="N15" s="473"/>
      <c r="O15" s="473"/>
      <c r="P15" s="473"/>
      <c r="Q15" s="473"/>
      <c r="R15" s="473"/>
      <c r="S15" s="473"/>
      <c r="T15" s="473"/>
      <c r="U15" s="473"/>
      <c r="V15" s="473"/>
      <c r="W15" s="473"/>
      <c r="X15" s="473"/>
      <c r="Y15" s="473"/>
      <c r="Z15" s="473"/>
      <c r="AA15" s="473"/>
      <c r="AB15" s="473"/>
      <c r="AC15" s="473"/>
      <c r="AD15" s="473"/>
      <c r="AE15" s="473"/>
      <c r="AF15" s="473"/>
      <c r="AG15" s="473"/>
      <c r="AH15" s="473"/>
      <c r="AI15" s="473"/>
      <c r="AJ15" s="473"/>
      <c r="AK15" s="473"/>
      <c r="AL15" s="473"/>
      <c r="AM15" s="473"/>
      <c r="AN15" s="473"/>
      <c r="AO15" s="473"/>
      <c r="AP15" s="473"/>
      <c r="AQ15" s="473"/>
      <c r="AR15" s="473"/>
      <c r="AS15" s="473"/>
      <c r="AT15" s="473"/>
      <c r="AU15" s="473"/>
      <c r="AV15" s="473"/>
      <c r="AW15" s="473"/>
      <c r="AX15" s="473"/>
      <c r="AY15" s="473"/>
      <c r="AZ15" s="473"/>
      <c r="BA15" s="473"/>
      <c r="BB15" s="473"/>
      <c r="BC15" s="473"/>
      <c r="BD15" s="473"/>
      <c r="BE15" s="473"/>
      <c r="BF15" s="473"/>
      <c r="BG15" s="473"/>
      <c r="BH15" s="473"/>
      <c r="BI15" s="473"/>
      <c r="BJ15" s="473"/>
      <c r="BK15" s="473"/>
      <c r="BL15" s="473"/>
      <c r="BM15" s="473"/>
      <c r="BN15" s="473"/>
      <c r="BO15" s="477">
        <f>ROW()</f>
        <v>15</v>
      </c>
    </row>
    <row r="16" spans="1:67" s="474" customFormat="1" ht="14" x14ac:dyDescent="0.15">
      <c r="A16" s="473" t="s">
        <v>268</v>
      </c>
      <c r="B16" s="473" t="s">
        <v>716</v>
      </c>
      <c r="C16" s="473" t="s">
        <v>1217</v>
      </c>
      <c r="D16" s="473" t="s">
        <v>1218</v>
      </c>
      <c r="E16" s="473"/>
      <c r="F16" s="473"/>
      <c r="G16" s="473"/>
      <c r="H16" s="473"/>
      <c r="I16" s="473"/>
      <c r="J16" s="473"/>
      <c r="K16" s="473"/>
      <c r="L16" s="473"/>
      <c r="M16" s="473"/>
      <c r="N16" s="473"/>
      <c r="O16" s="473"/>
      <c r="P16" s="473"/>
      <c r="Q16" s="473"/>
      <c r="R16" s="473"/>
      <c r="S16" s="473"/>
      <c r="T16" s="473"/>
      <c r="U16" s="473"/>
      <c r="V16" s="473"/>
      <c r="W16" s="473"/>
      <c r="X16" s="473"/>
      <c r="Y16" s="473"/>
      <c r="Z16" s="473"/>
      <c r="AA16" s="473"/>
      <c r="AB16" s="473"/>
      <c r="AC16" s="473"/>
      <c r="AD16" s="473"/>
      <c r="AE16" s="473"/>
      <c r="AF16" s="473"/>
      <c r="AG16" s="473"/>
      <c r="AH16" s="473"/>
      <c r="AI16" s="473">
        <v>2.22008150730772E-8</v>
      </c>
      <c r="AJ16" s="473">
        <v>4.0801497972141903E-8</v>
      </c>
      <c r="AK16" s="473">
        <v>1.63005984545567E-7</v>
      </c>
      <c r="AL16" s="473">
        <v>2.4100884831583802E-6</v>
      </c>
      <c r="AM16" s="473">
        <v>2.5300928889588001E-5</v>
      </c>
      <c r="AN16" s="473">
        <v>6.9993769727151297E-4</v>
      </c>
      <c r="AO16" s="473">
        <v>2.9713097058590598E-2</v>
      </c>
      <c r="AP16" s="473">
        <v>9.4837288950552906E-2</v>
      </c>
      <c r="AQ16" s="473">
        <v>0.19658330514343</v>
      </c>
      <c r="AR16" s="473">
        <v>0.68449501333720797</v>
      </c>
      <c r="AS16" s="473">
        <v>2.9090823929501801</v>
      </c>
      <c r="AT16" s="473">
        <v>7.3472082361093101</v>
      </c>
      <c r="AU16" s="473">
        <v>15.348129629383701</v>
      </c>
      <c r="AV16" s="473">
        <v>30.4236985252629</v>
      </c>
      <c r="AW16" s="473">
        <v>43.670817815029899</v>
      </c>
      <c r="AX16" s="473">
        <v>53.6948050312199</v>
      </c>
      <c r="AY16" s="473">
        <v>60.839011695292697</v>
      </c>
      <c r="AZ16" s="473">
        <v>68.292701659281903</v>
      </c>
      <c r="BA16" s="473">
        <v>76.812782428357394</v>
      </c>
      <c r="BB16" s="473">
        <v>87.359395549413705</v>
      </c>
      <c r="BC16" s="473">
        <v>100</v>
      </c>
      <c r="BD16" s="473">
        <v>113.482467921851</v>
      </c>
      <c r="BE16" s="473">
        <v>125.146088077866</v>
      </c>
      <c r="BF16" s="473">
        <v>136.13117928470399</v>
      </c>
      <c r="BG16" s="473">
        <v>146.04205637760401</v>
      </c>
      <c r="BH16" s="473">
        <v>159.405447922387</v>
      </c>
      <c r="BI16" s="473">
        <v>208.335449090845</v>
      </c>
      <c r="BJ16" s="473">
        <v>270.510219450188</v>
      </c>
      <c r="BK16" s="473">
        <v>323.607609271218</v>
      </c>
      <c r="BL16" s="473">
        <v>378.88372145938899</v>
      </c>
      <c r="BM16" s="473"/>
      <c r="BN16" s="473"/>
      <c r="BO16" s="477">
        <f>ROW()</f>
        <v>16</v>
      </c>
    </row>
    <row r="17" spans="1:67" s="474" customFormat="1" ht="14" x14ac:dyDescent="0.15">
      <c r="A17" s="473" t="s">
        <v>257</v>
      </c>
      <c r="B17" s="473" t="s">
        <v>717</v>
      </c>
      <c r="C17" s="473" t="s">
        <v>1217</v>
      </c>
      <c r="D17" s="473" t="s">
        <v>1218</v>
      </c>
      <c r="E17" s="473"/>
      <c r="F17" s="473"/>
      <c r="G17" s="473"/>
      <c r="H17" s="473"/>
      <c r="I17" s="473"/>
      <c r="J17" s="473"/>
      <c r="K17" s="473"/>
      <c r="L17" s="473"/>
      <c r="M17" s="473"/>
      <c r="N17" s="473"/>
      <c r="O17" s="473"/>
      <c r="P17" s="473"/>
      <c r="Q17" s="473"/>
      <c r="R17" s="473"/>
      <c r="S17" s="473"/>
      <c r="T17" s="473"/>
      <c r="U17" s="473"/>
      <c r="V17" s="473"/>
      <c r="W17" s="473"/>
      <c r="X17" s="473"/>
      <c r="Y17" s="473"/>
      <c r="Z17" s="473"/>
      <c r="AA17" s="473"/>
      <c r="AB17" s="473"/>
      <c r="AC17" s="473"/>
      <c r="AD17" s="473"/>
      <c r="AE17" s="473"/>
      <c r="AF17" s="473"/>
      <c r="AG17" s="473"/>
      <c r="AH17" s="473"/>
      <c r="AI17" s="473"/>
      <c r="AJ17" s="473">
        <v>5.1145517610624598</v>
      </c>
      <c r="AK17" s="473">
        <v>16.6737160138813</v>
      </c>
      <c r="AL17" s="473">
        <v>30.847166833730999</v>
      </c>
      <c r="AM17" s="473">
        <v>37.807846284173998</v>
      </c>
      <c r="AN17" s="473">
        <v>40.754294369569998</v>
      </c>
      <c r="AO17" s="473">
        <v>45.940473055666097</v>
      </c>
      <c r="AP17" s="473">
        <v>61.183648064890797</v>
      </c>
      <c r="AQ17" s="473">
        <v>73.813702184644598</v>
      </c>
      <c r="AR17" s="473">
        <v>74.101160534439501</v>
      </c>
      <c r="AS17" s="473">
        <v>74.138224553950195</v>
      </c>
      <c r="AT17" s="473">
        <v>76.442135324008007</v>
      </c>
      <c r="AU17" s="473">
        <v>82.382091197662504</v>
      </c>
      <c r="AV17" s="473">
        <v>82.780822670729904</v>
      </c>
      <c r="AW17" s="473">
        <v>84.668241296193798</v>
      </c>
      <c r="AX17" s="473">
        <v>86.671984617847698</v>
      </c>
      <c r="AY17" s="473">
        <v>88.726741901859398</v>
      </c>
      <c r="AZ17" s="473">
        <v>91.328815518130298</v>
      </c>
      <c r="BA17" s="473">
        <v>94.361727579541693</v>
      </c>
      <c r="BB17" s="473">
        <v>96.500834430802101</v>
      </c>
      <c r="BC17" s="473">
        <v>100</v>
      </c>
      <c r="BD17" s="473">
        <v>103.42912324722199</v>
      </c>
      <c r="BE17" s="473">
        <v>105.530381748189</v>
      </c>
      <c r="BF17" s="473">
        <v>107.575160377427</v>
      </c>
      <c r="BG17" s="473">
        <v>109.324187306059</v>
      </c>
      <c r="BH17" s="473">
        <v>113.151854885974</v>
      </c>
      <c r="BI17" s="473">
        <v>112.73622864978699</v>
      </c>
      <c r="BJ17" s="473">
        <v>115.05926964030699</v>
      </c>
      <c r="BK17" s="473">
        <v>117.392740239274</v>
      </c>
      <c r="BL17" s="473">
        <v>119.049258384382</v>
      </c>
      <c r="BM17" s="473">
        <v>120.978911881374</v>
      </c>
      <c r="BN17" s="473">
        <v>123.448662047403</v>
      </c>
      <c r="BO17" s="477">
        <f>ROW()</f>
        <v>17</v>
      </c>
    </row>
    <row r="18" spans="1:67" s="474" customFormat="1" ht="14" x14ac:dyDescent="0.15">
      <c r="A18" s="473" t="s">
        <v>266</v>
      </c>
      <c r="B18" s="473" t="s">
        <v>718</v>
      </c>
      <c r="C18" s="473" t="s">
        <v>1217</v>
      </c>
      <c r="D18" s="473" t="s">
        <v>1218</v>
      </c>
      <c r="E18" s="473"/>
      <c r="F18" s="473"/>
      <c r="G18" s="473"/>
      <c r="H18" s="473"/>
      <c r="I18" s="473"/>
      <c r="J18" s="473"/>
      <c r="K18" s="473"/>
      <c r="L18" s="473"/>
      <c r="M18" s="473"/>
      <c r="N18" s="473"/>
      <c r="O18" s="473"/>
      <c r="P18" s="473"/>
      <c r="Q18" s="473"/>
      <c r="R18" s="473"/>
      <c r="S18" s="473"/>
      <c r="T18" s="473"/>
      <c r="U18" s="473"/>
      <c r="V18" s="473"/>
      <c r="W18" s="473"/>
      <c r="X18" s="473"/>
      <c r="Y18" s="473"/>
      <c r="Z18" s="473"/>
      <c r="AA18" s="473"/>
      <c r="AB18" s="473"/>
      <c r="AC18" s="473"/>
      <c r="AD18" s="473"/>
      <c r="AE18" s="473"/>
      <c r="AF18" s="473"/>
      <c r="AG18" s="473"/>
      <c r="AH18" s="473"/>
      <c r="AI18" s="473"/>
      <c r="AJ18" s="473"/>
      <c r="AK18" s="473"/>
      <c r="AL18" s="473"/>
      <c r="AM18" s="473"/>
      <c r="AN18" s="473"/>
      <c r="AO18" s="473"/>
      <c r="AP18" s="473"/>
      <c r="AQ18" s="473"/>
      <c r="AR18" s="473"/>
      <c r="AS18" s="473"/>
      <c r="AT18" s="473"/>
      <c r="AU18" s="473"/>
      <c r="AV18" s="473"/>
      <c r="AW18" s="473"/>
      <c r="AX18" s="473"/>
      <c r="AY18" s="473"/>
      <c r="AZ18" s="473"/>
      <c r="BA18" s="473"/>
      <c r="BB18" s="473"/>
      <c r="BC18" s="473"/>
      <c r="BD18" s="473"/>
      <c r="BE18" s="473"/>
      <c r="BF18" s="473"/>
      <c r="BG18" s="473"/>
      <c r="BH18" s="473"/>
      <c r="BI18" s="473"/>
      <c r="BJ18" s="473"/>
      <c r="BK18" s="473"/>
      <c r="BL18" s="473"/>
      <c r="BM18" s="473"/>
      <c r="BN18" s="473"/>
      <c r="BO18" s="477">
        <f>ROW()</f>
        <v>18</v>
      </c>
    </row>
    <row r="19" spans="1:67" s="474" customFormat="1" ht="14" x14ac:dyDescent="0.15">
      <c r="A19" s="473" t="s">
        <v>719</v>
      </c>
      <c r="B19" s="473" t="s">
        <v>720</v>
      </c>
      <c r="C19" s="473" t="s">
        <v>1217</v>
      </c>
      <c r="D19" s="473" t="s">
        <v>1218</v>
      </c>
      <c r="E19" s="473"/>
      <c r="F19" s="473"/>
      <c r="G19" s="473"/>
      <c r="H19" s="473"/>
      <c r="I19" s="473"/>
      <c r="J19" s="473"/>
      <c r="K19" s="473"/>
      <c r="L19" s="473"/>
      <c r="M19" s="473"/>
      <c r="N19" s="473"/>
      <c r="O19" s="473"/>
      <c r="P19" s="473"/>
      <c r="Q19" s="473"/>
      <c r="R19" s="473"/>
      <c r="S19" s="473"/>
      <c r="T19" s="473"/>
      <c r="U19" s="473"/>
      <c r="V19" s="473"/>
      <c r="W19" s="473"/>
      <c r="X19" s="473"/>
      <c r="Y19" s="473"/>
      <c r="Z19" s="473"/>
      <c r="AA19" s="473"/>
      <c r="AB19" s="473"/>
      <c r="AC19" s="473"/>
      <c r="AD19" s="473"/>
      <c r="AE19" s="473"/>
      <c r="AF19" s="473"/>
      <c r="AG19" s="473"/>
      <c r="AH19" s="473"/>
      <c r="AI19" s="473"/>
      <c r="AJ19" s="473"/>
      <c r="AK19" s="473"/>
      <c r="AL19" s="473"/>
      <c r="AM19" s="473"/>
      <c r="AN19" s="473"/>
      <c r="AO19" s="473"/>
      <c r="AP19" s="473"/>
      <c r="AQ19" s="473"/>
      <c r="AR19" s="473"/>
      <c r="AS19" s="473"/>
      <c r="AT19" s="473"/>
      <c r="AU19" s="473"/>
      <c r="AV19" s="473"/>
      <c r="AW19" s="473"/>
      <c r="AX19" s="473"/>
      <c r="AY19" s="473"/>
      <c r="AZ19" s="473"/>
      <c r="BA19" s="473"/>
      <c r="BB19" s="473"/>
      <c r="BC19" s="473"/>
      <c r="BD19" s="473"/>
      <c r="BE19" s="473"/>
      <c r="BF19" s="473"/>
      <c r="BG19" s="473"/>
      <c r="BH19" s="473"/>
      <c r="BI19" s="473"/>
      <c r="BJ19" s="473"/>
      <c r="BK19" s="473"/>
      <c r="BL19" s="473"/>
      <c r="BM19" s="473"/>
      <c r="BN19" s="473"/>
      <c r="BO19" s="477">
        <f>ROW()</f>
        <v>19</v>
      </c>
    </row>
    <row r="20" spans="1:67" s="474" customFormat="1" ht="14" x14ac:dyDescent="0.15">
      <c r="A20" s="473" t="s">
        <v>599</v>
      </c>
      <c r="B20" s="473" t="s">
        <v>721</v>
      </c>
      <c r="C20" s="473" t="s">
        <v>1217</v>
      </c>
      <c r="D20" s="473" t="s">
        <v>1218</v>
      </c>
      <c r="E20" s="473"/>
      <c r="F20" s="473"/>
      <c r="G20" s="473"/>
      <c r="H20" s="473"/>
      <c r="I20" s="473"/>
      <c r="J20" s="473"/>
      <c r="K20" s="473"/>
      <c r="L20" s="473"/>
      <c r="M20" s="473"/>
      <c r="N20" s="473"/>
      <c r="O20" s="473"/>
      <c r="P20" s="473"/>
      <c r="Q20" s="473"/>
      <c r="R20" s="473"/>
      <c r="S20" s="473"/>
      <c r="T20" s="473"/>
      <c r="U20" s="473"/>
      <c r="V20" s="473"/>
      <c r="W20" s="473"/>
      <c r="X20" s="473"/>
      <c r="Y20" s="473"/>
      <c r="Z20" s="473"/>
      <c r="AA20" s="473"/>
      <c r="AB20" s="473"/>
      <c r="AC20" s="473"/>
      <c r="AD20" s="473"/>
      <c r="AE20" s="473"/>
      <c r="AF20" s="473"/>
      <c r="AG20" s="473"/>
      <c r="AH20" s="473"/>
      <c r="AI20" s="473"/>
      <c r="AJ20" s="473"/>
      <c r="AK20" s="473"/>
      <c r="AL20" s="473"/>
      <c r="AM20" s="473"/>
      <c r="AN20" s="473"/>
      <c r="AO20" s="473"/>
      <c r="AP20" s="473"/>
      <c r="AQ20" s="473"/>
      <c r="AR20" s="473"/>
      <c r="AS20" s="473"/>
      <c r="AT20" s="473"/>
      <c r="AU20" s="473"/>
      <c r="AV20" s="473"/>
      <c r="AW20" s="473"/>
      <c r="AX20" s="473"/>
      <c r="AY20" s="473"/>
      <c r="AZ20" s="473">
        <v>86.953123520422196</v>
      </c>
      <c r="BA20" s="473">
        <v>97.605246567666001</v>
      </c>
      <c r="BB20" s="473">
        <v>99.129658167553899</v>
      </c>
      <c r="BC20" s="473">
        <v>100</v>
      </c>
      <c r="BD20" s="473">
        <v>100.877346595685</v>
      </c>
      <c r="BE20" s="473">
        <v>101.545425889605</v>
      </c>
      <c r="BF20" s="473">
        <v>102.663561221631</v>
      </c>
      <c r="BG20" s="473">
        <v>105.072324180443</v>
      </c>
      <c r="BH20" s="473">
        <v>109.348732137854</v>
      </c>
      <c r="BI20" s="473">
        <v>111.117434855702</v>
      </c>
      <c r="BJ20" s="473">
        <v>113.302920986271</v>
      </c>
      <c r="BK20" s="473">
        <v>116.779772707568</v>
      </c>
      <c r="BL20" s="473">
        <v>114.52466053234301</v>
      </c>
      <c r="BM20" s="473">
        <v>112.14323110002501</v>
      </c>
      <c r="BN20" s="473"/>
      <c r="BO20" s="477">
        <f>ROW()</f>
        <v>20</v>
      </c>
    </row>
    <row r="21" spans="1:67" s="474" customFormat="1" ht="14" x14ac:dyDescent="0.15">
      <c r="A21" s="473" t="s">
        <v>272</v>
      </c>
      <c r="B21" s="473" t="s">
        <v>722</v>
      </c>
      <c r="C21" s="473" t="s">
        <v>1217</v>
      </c>
      <c r="D21" s="473" t="s">
        <v>1218</v>
      </c>
      <c r="E21" s="473"/>
      <c r="F21" s="473"/>
      <c r="G21" s="473"/>
      <c r="H21" s="473"/>
      <c r="I21" s="473"/>
      <c r="J21" s="473"/>
      <c r="K21" s="473"/>
      <c r="L21" s="473"/>
      <c r="M21" s="473"/>
      <c r="N21" s="473"/>
      <c r="O21" s="473"/>
      <c r="P21" s="473"/>
      <c r="Q21" s="473"/>
      <c r="R21" s="473"/>
      <c r="S21" s="473"/>
      <c r="T21" s="473"/>
      <c r="U21" s="473"/>
      <c r="V21" s="473"/>
      <c r="W21" s="473"/>
      <c r="X21" s="473"/>
      <c r="Y21" s="473"/>
      <c r="Z21" s="473"/>
      <c r="AA21" s="473"/>
      <c r="AB21" s="473"/>
      <c r="AC21" s="473"/>
      <c r="AD21" s="473"/>
      <c r="AE21" s="473"/>
      <c r="AF21" s="473"/>
      <c r="AG21" s="473"/>
      <c r="AH21" s="473"/>
      <c r="AI21" s="473"/>
      <c r="AJ21" s="473"/>
      <c r="AK21" s="473"/>
      <c r="AL21" s="473"/>
      <c r="AM21" s="473"/>
      <c r="AN21" s="473"/>
      <c r="AO21" s="473"/>
      <c r="AP21" s="473"/>
      <c r="AQ21" s="473"/>
      <c r="AR21" s="473"/>
      <c r="AS21" s="473"/>
      <c r="AT21" s="473"/>
      <c r="AU21" s="473"/>
      <c r="AV21" s="473"/>
      <c r="AW21" s="473"/>
      <c r="AX21" s="473"/>
      <c r="AY21" s="473"/>
      <c r="AZ21" s="473"/>
      <c r="BA21" s="473"/>
      <c r="BB21" s="473"/>
      <c r="BC21" s="473"/>
      <c r="BD21" s="473"/>
      <c r="BE21" s="473"/>
      <c r="BF21" s="473"/>
      <c r="BG21" s="473"/>
      <c r="BH21" s="473"/>
      <c r="BI21" s="473"/>
      <c r="BJ21" s="473"/>
      <c r="BK21" s="473"/>
      <c r="BL21" s="473"/>
      <c r="BM21" s="473"/>
      <c r="BN21" s="473"/>
      <c r="BO21" s="477">
        <f>ROW()</f>
        <v>21</v>
      </c>
    </row>
    <row r="22" spans="1:67" s="474" customFormat="1" ht="14" x14ac:dyDescent="0.15">
      <c r="A22" s="473" t="s">
        <v>274</v>
      </c>
      <c r="B22" s="473" t="s">
        <v>723</v>
      </c>
      <c r="C22" s="473" t="s">
        <v>1217</v>
      </c>
      <c r="D22" s="473" t="s">
        <v>1218</v>
      </c>
      <c r="E22" s="473"/>
      <c r="F22" s="473"/>
      <c r="G22" s="473"/>
      <c r="H22" s="473"/>
      <c r="I22" s="473"/>
      <c r="J22" s="473"/>
      <c r="K22" s="473"/>
      <c r="L22" s="473"/>
      <c r="M22" s="473"/>
      <c r="N22" s="473"/>
      <c r="O22" s="473"/>
      <c r="P22" s="473"/>
      <c r="Q22" s="473"/>
      <c r="R22" s="473"/>
      <c r="S22" s="473"/>
      <c r="T22" s="473"/>
      <c r="U22" s="473"/>
      <c r="V22" s="473"/>
      <c r="W22" s="473"/>
      <c r="X22" s="473"/>
      <c r="Y22" s="473"/>
      <c r="Z22" s="473"/>
      <c r="AA22" s="473"/>
      <c r="AB22" s="473"/>
      <c r="AC22" s="473"/>
      <c r="AD22" s="473"/>
      <c r="AE22" s="473"/>
      <c r="AF22" s="473"/>
      <c r="AG22" s="473"/>
      <c r="AH22" s="473"/>
      <c r="AI22" s="473"/>
      <c r="AJ22" s="473"/>
      <c r="AK22" s="473"/>
      <c r="AL22" s="473">
        <v>0.46203029570684201</v>
      </c>
      <c r="AM22" s="473">
        <v>16.049821028314099</v>
      </c>
      <c r="AN22" s="473">
        <v>44.289693873560999</v>
      </c>
      <c r="AO22" s="473">
        <v>52.563533805484603</v>
      </c>
      <c r="AP22" s="473">
        <v>59.9018047741462</v>
      </c>
      <c r="AQ22" s="473">
        <v>65.096780600924305</v>
      </c>
      <c r="AR22" s="473">
        <v>65.518767721372498</v>
      </c>
      <c r="AS22" s="473">
        <v>65.000590421858107</v>
      </c>
      <c r="AT22" s="473">
        <v>67.045447016419402</v>
      </c>
      <c r="AU22" s="473">
        <v>67.756161803785005</v>
      </c>
      <c r="AV22" s="473">
        <v>70.955305142140205</v>
      </c>
      <c r="AW22" s="473">
        <v>75.894689380988794</v>
      </c>
      <c r="AX22" s="473">
        <v>76.379601803786102</v>
      </c>
      <c r="AY22" s="473">
        <v>78.588772276393399</v>
      </c>
      <c r="AZ22" s="473">
        <v>82.052463094699505</v>
      </c>
      <c r="BA22" s="473">
        <v>89.396120267100699</v>
      </c>
      <c r="BB22" s="473">
        <v>92.441637636840497</v>
      </c>
      <c r="BC22" s="473">
        <v>100</v>
      </c>
      <c r="BD22" s="473">
        <v>107.650008078593</v>
      </c>
      <c r="BE22" s="473">
        <v>110.403716898759</v>
      </c>
      <c r="BF22" s="473">
        <v>116.79572532998201</v>
      </c>
      <c r="BG22" s="473">
        <v>120.27776643801801</v>
      </c>
      <c r="BH22" s="473">
        <v>124.766161254862</v>
      </c>
      <c r="BI22" s="473">
        <v>123.014933984404</v>
      </c>
      <c r="BJ22" s="473">
        <v>124.207629297982</v>
      </c>
      <c r="BK22" s="473">
        <v>127.33795197859</v>
      </c>
      <c r="BL22" s="473">
        <v>129.17600732674799</v>
      </c>
      <c r="BM22" s="473">
        <v>130.740891696593</v>
      </c>
      <c r="BN22" s="473">
        <v>140.13441073487701</v>
      </c>
      <c r="BO22" s="477">
        <f>ROW()</f>
        <v>22</v>
      </c>
    </row>
    <row r="23" spans="1:67" s="474" customFormat="1" ht="14" x14ac:dyDescent="0.15">
      <c r="A23" s="473" t="s">
        <v>724</v>
      </c>
      <c r="B23" s="473" t="s">
        <v>725</v>
      </c>
      <c r="C23" s="473" t="s">
        <v>1217</v>
      </c>
      <c r="D23" s="473" t="s">
        <v>1218</v>
      </c>
      <c r="E23" s="473"/>
      <c r="F23" s="473"/>
      <c r="G23" s="473"/>
      <c r="H23" s="473"/>
      <c r="I23" s="473"/>
      <c r="J23" s="473"/>
      <c r="K23" s="473"/>
      <c r="L23" s="473"/>
      <c r="M23" s="473"/>
      <c r="N23" s="473"/>
      <c r="O23" s="473"/>
      <c r="P23" s="473"/>
      <c r="Q23" s="473"/>
      <c r="R23" s="473"/>
      <c r="S23" s="473"/>
      <c r="T23" s="473"/>
      <c r="U23" s="473"/>
      <c r="V23" s="473"/>
      <c r="W23" s="473"/>
      <c r="X23" s="473"/>
      <c r="Y23" s="473"/>
      <c r="Z23" s="473"/>
      <c r="AA23" s="473"/>
      <c r="AB23" s="473"/>
      <c r="AC23" s="473"/>
      <c r="AD23" s="473"/>
      <c r="AE23" s="473"/>
      <c r="AF23" s="473"/>
      <c r="AG23" s="473"/>
      <c r="AH23" s="473"/>
      <c r="AI23" s="473"/>
      <c r="AJ23" s="473"/>
      <c r="AK23" s="473"/>
      <c r="AL23" s="473"/>
      <c r="AM23" s="473"/>
      <c r="AN23" s="473"/>
      <c r="AO23" s="473"/>
      <c r="AP23" s="473"/>
      <c r="AQ23" s="473"/>
      <c r="AR23" s="473"/>
      <c r="AS23" s="473"/>
      <c r="AT23" s="473"/>
      <c r="AU23" s="473"/>
      <c r="AV23" s="473"/>
      <c r="AW23" s="473"/>
      <c r="AX23" s="473"/>
      <c r="AY23" s="473"/>
      <c r="AZ23" s="473"/>
      <c r="BA23" s="473"/>
      <c r="BB23" s="473"/>
      <c r="BC23" s="473"/>
      <c r="BD23" s="473"/>
      <c r="BE23" s="473"/>
      <c r="BF23" s="473"/>
      <c r="BG23" s="473"/>
      <c r="BH23" s="473"/>
      <c r="BI23" s="473"/>
      <c r="BJ23" s="473"/>
      <c r="BK23" s="473"/>
      <c r="BL23" s="473"/>
      <c r="BM23" s="473"/>
      <c r="BN23" s="473"/>
      <c r="BO23" s="477">
        <f>ROW()</f>
        <v>23</v>
      </c>
    </row>
    <row r="24" spans="1:67" s="474" customFormat="1" ht="14" x14ac:dyDescent="0.15">
      <c r="A24" s="473" t="s">
        <v>270</v>
      </c>
      <c r="B24" s="473" t="s">
        <v>726</v>
      </c>
      <c r="C24" s="473" t="s">
        <v>1217</v>
      </c>
      <c r="D24" s="473" t="s">
        <v>1218</v>
      </c>
      <c r="E24" s="473"/>
      <c r="F24" s="473"/>
      <c r="G24" s="473"/>
      <c r="H24" s="473"/>
      <c r="I24" s="473"/>
      <c r="J24" s="473"/>
      <c r="K24" s="473"/>
      <c r="L24" s="473"/>
      <c r="M24" s="473"/>
      <c r="N24" s="473"/>
      <c r="O24" s="473"/>
      <c r="P24" s="473"/>
      <c r="Q24" s="473"/>
      <c r="R24" s="473"/>
      <c r="S24" s="473"/>
      <c r="T24" s="473"/>
      <c r="U24" s="473"/>
      <c r="V24" s="473"/>
      <c r="W24" s="473"/>
      <c r="X24" s="473"/>
      <c r="Y24" s="473"/>
      <c r="Z24" s="473"/>
      <c r="AA24" s="473"/>
      <c r="AB24" s="473"/>
      <c r="AC24" s="473"/>
      <c r="AD24" s="473"/>
      <c r="AE24" s="473"/>
      <c r="AF24" s="473"/>
      <c r="AG24" s="473"/>
      <c r="AH24" s="473"/>
      <c r="AI24" s="473"/>
      <c r="AJ24" s="473"/>
      <c r="AK24" s="473"/>
      <c r="AL24" s="473"/>
      <c r="AM24" s="473"/>
      <c r="AN24" s="473"/>
      <c r="AO24" s="473"/>
      <c r="AP24" s="473"/>
      <c r="AQ24" s="473">
        <v>79.569380733944797</v>
      </c>
      <c r="AR24" s="473">
        <v>80.461582568807103</v>
      </c>
      <c r="AS24" s="473">
        <v>81.0825688073393</v>
      </c>
      <c r="AT24" s="473">
        <v>82.2199923547401</v>
      </c>
      <c r="AU24" s="473">
        <v>84.199568588903503</v>
      </c>
      <c r="AV24" s="473">
        <v>85.878112712975096</v>
      </c>
      <c r="AW24" s="473">
        <v>87.621505024027996</v>
      </c>
      <c r="AX24" s="473">
        <v>89.460463084316302</v>
      </c>
      <c r="AY24" s="473">
        <v>91.059824159021403</v>
      </c>
      <c r="AZ24" s="473">
        <v>92.3492791612058</v>
      </c>
      <c r="BA24" s="473">
        <v>97.275010921799904</v>
      </c>
      <c r="BB24" s="473">
        <v>96.739842726081307</v>
      </c>
      <c r="BC24" s="473">
        <v>100</v>
      </c>
      <c r="BD24" s="473">
        <v>103.45674967234601</v>
      </c>
      <c r="BE24" s="473">
        <v>106.950360419397</v>
      </c>
      <c r="BF24" s="473">
        <v>108.083497160332</v>
      </c>
      <c r="BG24" s="473">
        <v>109.26100371341199</v>
      </c>
      <c r="BH24" s="473">
        <v>110.31973569244199</v>
      </c>
      <c r="BI24" s="473">
        <v>109.77978920926201</v>
      </c>
      <c r="BJ24" s="473">
        <v>112.450169287899</v>
      </c>
      <c r="BK24" s="473">
        <v>113.80762042788299</v>
      </c>
      <c r="BL24" s="473">
        <v>115.436612610656</v>
      </c>
      <c r="BM24" s="473">
        <v>116.159233923762</v>
      </c>
      <c r="BN24" s="473">
        <v>118.555594720979</v>
      </c>
      <c r="BO24" s="477">
        <f>ROW()</f>
        <v>24</v>
      </c>
    </row>
    <row r="25" spans="1:67" s="474" customFormat="1" ht="14" x14ac:dyDescent="0.15">
      <c r="A25" s="473" t="s">
        <v>277</v>
      </c>
      <c r="B25" s="473" t="s">
        <v>727</v>
      </c>
      <c r="C25" s="473" t="s">
        <v>1217</v>
      </c>
      <c r="D25" s="473" t="s">
        <v>1218</v>
      </c>
      <c r="E25" s="473">
        <v>7.9604578563995796</v>
      </c>
      <c r="F25" s="473">
        <v>8.1425598335067608</v>
      </c>
      <c r="G25" s="473">
        <v>8.1165452653486003</v>
      </c>
      <c r="H25" s="473">
        <v>8.1685744016649302</v>
      </c>
      <c r="I25" s="473">
        <v>8.4027055150884493</v>
      </c>
      <c r="J25" s="473">
        <v>8.6888657648283107</v>
      </c>
      <c r="K25" s="473">
        <v>8.9750260145681597</v>
      </c>
      <c r="L25" s="473">
        <v>9.2872008324661799</v>
      </c>
      <c r="M25" s="473">
        <v>9.5213319458897008</v>
      </c>
      <c r="N25" s="473">
        <v>9.8335067637877192</v>
      </c>
      <c r="O25" s="473">
        <v>10.1716961498439</v>
      </c>
      <c r="P25" s="473">
        <v>10.796045785640001</v>
      </c>
      <c r="Q25" s="473">
        <v>11.4464099895942</v>
      </c>
      <c r="R25" s="473">
        <v>12.4869927159209</v>
      </c>
      <c r="S25" s="473">
        <v>14.412070759625401</v>
      </c>
      <c r="T25" s="473">
        <v>16.5972944849116</v>
      </c>
      <c r="U25" s="473">
        <v>18.8085327783559</v>
      </c>
      <c r="V25" s="473">
        <v>21.123829344432899</v>
      </c>
      <c r="W25" s="473">
        <v>22.8147762747138</v>
      </c>
      <c r="X25" s="473">
        <v>24.895941727367301</v>
      </c>
      <c r="Y25" s="473">
        <v>27.419354838709701</v>
      </c>
      <c r="Z25" s="473">
        <v>30.020811654526501</v>
      </c>
      <c r="AA25" s="473">
        <v>33.428720083246603</v>
      </c>
      <c r="AB25" s="473">
        <v>36.784599375650401</v>
      </c>
      <c r="AC25" s="473">
        <v>38.241415192507802</v>
      </c>
      <c r="AD25" s="473">
        <v>40.816857440166501</v>
      </c>
      <c r="AE25" s="473">
        <v>44.510926118626401</v>
      </c>
      <c r="AF25" s="473">
        <v>48.309053069718999</v>
      </c>
      <c r="AG25" s="473">
        <v>51.7950052029136</v>
      </c>
      <c r="AH25" s="473">
        <v>55.697190426638898</v>
      </c>
      <c r="AI25" s="473">
        <v>59.781477627471403</v>
      </c>
      <c r="AJ25" s="473">
        <v>61.680541103017703</v>
      </c>
      <c r="AK25" s="473">
        <v>62.304890738813697</v>
      </c>
      <c r="AL25" s="473">
        <v>63.3975026014568</v>
      </c>
      <c r="AM25" s="473">
        <v>64.646201873048895</v>
      </c>
      <c r="AN25" s="473">
        <v>67.637877211238305</v>
      </c>
      <c r="AO25" s="473">
        <v>69.406867845993801</v>
      </c>
      <c r="AP25" s="473">
        <v>69.562955254942807</v>
      </c>
      <c r="AQ25" s="473">
        <v>70.161290322580697</v>
      </c>
      <c r="AR25" s="473">
        <v>71.201873048907402</v>
      </c>
      <c r="AS25" s="473">
        <v>74.375650364203906</v>
      </c>
      <c r="AT25" s="473">
        <v>77.653485952133195</v>
      </c>
      <c r="AU25" s="473">
        <v>79.968782518210205</v>
      </c>
      <c r="AV25" s="473">
        <v>82.154006243496298</v>
      </c>
      <c r="AW25" s="473">
        <v>84.0790842872008</v>
      </c>
      <c r="AX25" s="473">
        <v>86.342351716961502</v>
      </c>
      <c r="AY25" s="473">
        <v>89.412070759625394</v>
      </c>
      <c r="AZ25" s="473">
        <v>91.493236212278902</v>
      </c>
      <c r="BA25" s="473">
        <v>95.473465140478694</v>
      </c>
      <c r="BB25" s="473">
        <v>97.164412070759596</v>
      </c>
      <c r="BC25" s="473">
        <v>100</v>
      </c>
      <c r="BD25" s="473">
        <v>103.30385015608699</v>
      </c>
      <c r="BE25" s="473">
        <v>105.124869927159</v>
      </c>
      <c r="BF25" s="473">
        <v>107.700312174818</v>
      </c>
      <c r="BG25" s="473">
        <v>110.379812695109</v>
      </c>
      <c r="BH25" s="473">
        <v>112.04474505723201</v>
      </c>
      <c r="BI25" s="473">
        <v>113.475546305931</v>
      </c>
      <c r="BJ25" s="473">
        <v>115.686784599376</v>
      </c>
      <c r="BK25" s="473">
        <v>117.89802289281999</v>
      </c>
      <c r="BL25" s="473">
        <v>119.797086368366</v>
      </c>
      <c r="BM25" s="473">
        <v>120.81165452653499</v>
      </c>
      <c r="BN25" s="473">
        <v>124.27159209157099</v>
      </c>
      <c r="BO25" s="477">
        <f>ROW()</f>
        <v>25</v>
      </c>
    </row>
    <row r="26" spans="1:67" s="474" customFormat="1" ht="14" x14ac:dyDescent="0.15">
      <c r="A26" s="473" t="s">
        <v>279</v>
      </c>
      <c r="B26" s="473" t="s">
        <v>728</v>
      </c>
      <c r="C26" s="473" t="s">
        <v>1217</v>
      </c>
      <c r="D26" s="473" t="s">
        <v>1218</v>
      </c>
      <c r="E26" s="473">
        <v>17.824166743342701</v>
      </c>
      <c r="F26" s="473">
        <v>18.4555414837351</v>
      </c>
      <c r="G26" s="473">
        <v>19.264226149199398</v>
      </c>
      <c r="H26" s="473">
        <v>19.786049148970701</v>
      </c>
      <c r="I26" s="473">
        <v>20.551485034207499</v>
      </c>
      <c r="J26" s="473">
        <v>21.564861575427202</v>
      </c>
      <c r="K26" s="473">
        <v>22.007980791840399</v>
      </c>
      <c r="L26" s="473">
        <v>22.882726046590601</v>
      </c>
      <c r="M26" s="473">
        <v>23.515402409597701</v>
      </c>
      <c r="N26" s="473">
        <v>24.239771851987101</v>
      </c>
      <c r="O26" s="473">
        <v>25.299734513870099</v>
      </c>
      <c r="P26" s="473">
        <v>26.489899333703899</v>
      </c>
      <c r="Q26" s="473">
        <v>28.173371145220901</v>
      </c>
      <c r="R26" s="473">
        <v>30.2951297121793</v>
      </c>
      <c r="S26" s="473">
        <v>33.179767797507402</v>
      </c>
      <c r="T26" s="473">
        <v>35.981885003886198</v>
      </c>
      <c r="U26" s="473">
        <v>38.615285986685997</v>
      </c>
      <c r="V26" s="473">
        <v>40.737047545880301</v>
      </c>
      <c r="W26" s="473">
        <v>42.193119403428</v>
      </c>
      <c r="X26" s="473">
        <v>43.757387518735797</v>
      </c>
      <c r="Y26" s="473">
        <v>46.5264973709467</v>
      </c>
      <c r="Z26" s="473">
        <v>49.691714423998299</v>
      </c>
      <c r="AA26" s="473">
        <v>52.392971337621702</v>
      </c>
      <c r="AB26" s="473">
        <v>54.1424588548863</v>
      </c>
      <c r="AC26" s="473">
        <v>57.208646863550797</v>
      </c>
      <c r="AD26" s="473">
        <v>59.033326276643699</v>
      </c>
      <c r="AE26" s="473">
        <v>60.040106932536801</v>
      </c>
      <c r="AF26" s="473">
        <v>60.881840843471402</v>
      </c>
      <c r="AG26" s="473">
        <v>62.0481645250985</v>
      </c>
      <c r="AH26" s="473">
        <v>63.641777497837502</v>
      </c>
      <c r="AI26" s="473">
        <v>65.717691021222706</v>
      </c>
      <c r="AJ26" s="473">
        <v>67.910971007977096</v>
      </c>
      <c r="AK26" s="473">
        <v>70.641567791971795</v>
      </c>
      <c r="AL26" s="473">
        <v>73.207117831008006</v>
      </c>
      <c r="AM26" s="473">
        <v>75.369223706786798</v>
      </c>
      <c r="AN26" s="473">
        <v>77.060031483308705</v>
      </c>
      <c r="AO26" s="473">
        <v>78.494096443253895</v>
      </c>
      <c r="AP26" s="473">
        <v>79.5192125233051</v>
      </c>
      <c r="AQ26" s="473">
        <v>80.252751173891497</v>
      </c>
      <c r="AR26" s="473">
        <v>80.709384325022697</v>
      </c>
      <c r="AS26" s="473">
        <v>82.601908697407396</v>
      </c>
      <c r="AT26" s="473">
        <v>84.790859916232407</v>
      </c>
      <c r="AU26" s="473">
        <v>86.325877928245703</v>
      </c>
      <c r="AV26" s="473">
        <v>87.496071568298106</v>
      </c>
      <c r="AW26" s="473">
        <v>89.2995460030087</v>
      </c>
      <c r="AX26" s="473">
        <v>91.352665670750795</v>
      </c>
      <c r="AY26" s="473">
        <v>92.669558662660094</v>
      </c>
      <c r="AZ26" s="473">
        <v>94.679149277412407</v>
      </c>
      <c r="BA26" s="473">
        <v>97.723983693311794</v>
      </c>
      <c r="BB26" s="473">
        <v>98.218768849527706</v>
      </c>
      <c r="BC26" s="473">
        <v>100</v>
      </c>
      <c r="BD26" s="473">
        <v>103.286579148754</v>
      </c>
      <c r="BE26" s="473">
        <v>105.85394846721501</v>
      </c>
      <c r="BF26" s="473">
        <v>107.97119274761801</v>
      </c>
      <c r="BG26" s="473">
        <v>109.70500693325999</v>
      </c>
      <c r="BH26" s="473">
        <v>110.68858180236801</v>
      </c>
      <c r="BI26" s="473">
        <v>111.675472068849</v>
      </c>
      <c r="BJ26" s="473">
        <v>113.999739176771</v>
      </c>
      <c r="BK26" s="473">
        <v>116.27788695282899</v>
      </c>
      <c r="BL26" s="473">
        <v>118.05798005624899</v>
      </c>
      <c r="BM26" s="473">
        <v>119.689435836364</v>
      </c>
      <c r="BN26" s="473">
        <v>123.00084356117</v>
      </c>
      <c r="BO26" s="477">
        <f>ROW()</f>
        <v>26</v>
      </c>
    </row>
    <row r="27" spans="1:67" s="474" customFormat="1" ht="14" x14ac:dyDescent="0.15">
      <c r="A27" s="473" t="s">
        <v>281</v>
      </c>
      <c r="B27" s="473" t="s">
        <v>729</v>
      </c>
      <c r="C27" s="473" t="s">
        <v>1217</v>
      </c>
      <c r="D27" s="473" t="s">
        <v>1218</v>
      </c>
      <c r="E27" s="473"/>
      <c r="F27" s="473"/>
      <c r="G27" s="473"/>
      <c r="H27" s="473"/>
      <c r="I27" s="473"/>
      <c r="J27" s="473"/>
      <c r="K27" s="473"/>
      <c r="L27" s="473"/>
      <c r="M27" s="473"/>
      <c r="N27" s="473"/>
      <c r="O27" s="473"/>
      <c r="P27" s="473"/>
      <c r="Q27" s="473"/>
      <c r="R27" s="473"/>
      <c r="S27" s="473"/>
      <c r="T27" s="473"/>
      <c r="U27" s="473"/>
      <c r="V27" s="473"/>
      <c r="W27" s="473"/>
      <c r="X27" s="473"/>
      <c r="Y27" s="473"/>
      <c r="Z27" s="473"/>
      <c r="AA27" s="473"/>
      <c r="AB27" s="473"/>
      <c r="AC27" s="473"/>
      <c r="AD27" s="473"/>
      <c r="AE27" s="473"/>
      <c r="AF27" s="473"/>
      <c r="AG27" s="473"/>
      <c r="AH27" s="473"/>
      <c r="AI27" s="473"/>
      <c r="AJ27" s="473">
        <v>4.3021778631455898E-2</v>
      </c>
      <c r="AK27" s="473">
        <v>3.8448521763995901E-2</v>
      </c>
      <c r="AL27" s="473">
        <v>0.47214785660257103</v>
      </c>
      <c r="AM27" s="473">
        <v>8.3202648307742297</v>
      </c>
      <c r="AN27" s="473">
        <v>42.579757492890202</v>
      </c>
      <c r="AO27" s="473">
        <v>51.008336523961702</v>
      </c>
      <c r="AP27" s="473">
        <v>52.882560366263299</v>
      </c>
      <c r="AQ27" s="473">
        <v>52.473937940233</v>
      </c>
      <c r="AR27" s="473">
        <v>48.000445522320703</v>
      </c>
      <c r="AS27" s="473">
        <v>48.866855021793</v>
      </c>
      <c r="AT27" s="473">
        <v>49.622920999893303</v>
      </c>
      <c r="AU27" s="473">
        <v>50.998053879667196</v>
      </c>
      <c r="AV27" s="473">
        <v>52.137281520099599</v>
      </c>
      <c r="AW27" s="473">
        <v>55.635135464321998</v>
      </c>
      <c r="AX27" s="473">
        <v>61.020342473621497</v>
      </c>
      <c r="AY27" s="473">
        <v>66.102680928423297</v>
      </c>
      <c r="AZ27" s="473">
        <v>77.141666666666694</v>
      </c>
      <c r="BA27" s="473">
        <v>93.224999999999994</v>
      </c>
      <c r="BB27" s="473">
        <v>94.5833333333333</v>
      </c>
      <c r="BC27" s="473">
        <v>100</v>
      </c>
      <c r="BD27" s="473">
        <v>107.85833333333299</v>
      </c>
      <c r="BE27" s="473">
        <v>109.008333333333</v>
      </c>
      <c r="BF27" s="473">
        <v>111.64166666666701</v>
      </c>
      <c r="BG27" s="473">
        <v>113.175</v>
      </c>
      <c r="BH27" s="473">
        <v>117.73333333333299</v>
      </c>
      <c r="BI27" s="473">
        <v>132.38333333333301</v>
      </c>
      <c r="BJ27" s="473">
        <v>149.50833333333301</v>
      </c>
      <c r="BK27" s="473">
        <v>152.9</v>
      </c>
      <c r="BL27" s="473">
        <v>156.89156432499999</v>
      </c>
      <c r="BM27" s="473">
        <v>161.22147257500001</v>
      </c>
      <c r="BN27" s="473">
        <v>171.94318275833299</v>
      </c>
      <c r="BO27" s="477">
        <f>ROW()</f>
        <v>27</v>
      </c>
    </row>
    <row r="28" spans="1:67" s="474" customFormat="1" ht="14" x14ac:dyDescent="0.15">
      <c r="A28" s="473" t="s">
        <v>315</v>
      </c>
      <c r="B28" s="473" t="s">
        <v>730</v>
      </c>
      <c r="C28" s="473" t="s">
        <v>1217</v>
      </c>
      <c r="D28" s="473" t="s">
        <v>1218</v>
      </c>
      <c r="E28" s="473"/>
      <c r="F28" s="473"/>
      <c r="G28" s="473"/>
      <c r="H28" s="473"/>
      <c r="I28" s="473"/>
      <c r="J28" s="473">
        <v>1.46845115458481</v>
      </c>
      <c r="K28" s="473">
        <v>1.53360427747613</v>
      </c>
      <c r="L28" s="473">
        <v>1.5168983485274901</v>
      </c>
      <c r="M28" s="473">
        <v>1.6087809577408001</v>
      </c>
      <c r="N28" s="473">
        <v>1.6735164324251</v>
      </c>
      <c r="O28" s="473">
        <v>1.6701752466353801</v>
      </c>
      <c r="P28" s="473">
        <v>1.73449307308343</v>
      </c>
      <c r="Q28" s="473">
        <v>1.8008991406542501</v>
      </c>
      <c r="R28" s="473">
        <v>1.9090700306008199</v>
      </c>
      <c r="S28" s="473">
        <v>2.2092198873667801</v>
      </c>
      <c r="T28" s="473">
        <v>2.55628556128437</v>
      </c>
      <c r="U28" s="473">
        <v>2.7315585991634799</v>
      </c>
      <c r="V28" s="473">
        <v>2.9182473551714199</v>
      </c>
      <c r="W28" s="473">
        <v>3.6155806727022601</v>
      </c>
      <c r="X28" s="473">
        <v>4.9367412203843903</v>
      </c>
      <c r="Y28" s="473">
        <v>5.0600866624551202</v>
      </c>
      <c r="Z28" s="473">
        <v>5.6757673610667503</v>
      </c>
      <c r="AA28" s="473">
        <v>6.0088268588261702</v>
      </c>
      <c r="AB28" s="473">
        <v>6.4986202378841602</v>
      </c>
      <c r="AC28" s="473">
        <v>7.4290192353798199</v>
      </c>
      <c r="AD28" s="473">
        <v>7.7116404362319999</v>
      </c>
      <c r="AE28" s="473">
        <v>7.8408625192174899</v>
      </c>
      <c r="AF28" s="473">
        <v>8.3986017032001108</v>
      </c>
      <c r="AG28" s="473">
        <v>8.7754299710029997</v>
      </c>
      <c r="AH28" s="473">
        <v>9.7987854991624701</v>
      </c>
      <c r="AI28" s="473">
        <v>10.4849130752725</v>
      </c>
      <c r="AJ28" s="473">
        <v>11.428234281066899</v>
      </c>
      <c r="AK28" s="473">
        <v>11.636609086125</v>
      </c>
      <c r="AL28" s="473">
        <v>12.762956809809801</v>
      </c>
      <c r="AM28" s="473">
        <v>14.658615171181699</v>
      </c>
      <c r="AN28" s="473">
        <v>17.482341391462001</v>
      </c>
      <c r="AO28" s="473">
        <v>22.104109805296702</v>
      </c>
      <c r="AP28" s="473">
        <v>28.9810497839288</v>
      </c>
      <c r="AQ28" s="473">
        <v>32.603800051026901</v>
      </c>
      <c r="AR28" s="473">
        <v>33.707577012006702</v>
      </c>
      <c r="AS28" s="473">
        <v>41.943020388256997</v>
      </c>
      <c r="AT28" s="473">
        <v>45.842122296226897</v>
      </c>
      <c r="AU28" s="473">
        <v>45.216065576026899</v>
      </c>
      <c r="AV28" s="473">
        <v>50.030430136297099</v>
      </c>
      <c r="AW28" s="473">
        <v>54.121132922310402</v>
      </c>
      <c r="AX28" s="473">
        <v>61.293303298033699</v>
      </c>
      <c r="AY28" s="473">
        <v>62.976061906751703</v>
      </c>
      <c r="AZ28" s="473">
        <v>68.273647819667701</v>
      </c>
      <c r="BA28" s="473">
        <v>84.937163613089595</v>
      </c>
      <c r="BB28" s="473">
        <v>93.902651159239895</v>
      </c>
      <c r="BC28" s="473">
        <v>100</v>
      </c>
      <c r="BD28" s="473">
        <v>109.59216605979699</v>
      </c>
      <c r="BE28" s="473">
        <v>129.495248990341</v>
      </c>
      <c r="BF28" s="473">
        <v>139.77452756421201</v>
      </c>
      <c r="BG28" s="473">
        <v>145.93208798757601</v>
      </c>
      <c r="BH28" s="473">
        <v>154.02356829014599</v>
      </c>
      <c r="BI28" s="473">
        <v>162.58372014813401</v>
      </c>
      <c r="BJ28" s="473">
        <v>188.682529221908</v>
      </c>
      <c r="BK28" s="473">
        <v>183.37168570085899</v>
      </c>
      <c r="BL28" s="473">
        <v>182.11233999434401</v>
      </c>
      <c r="BM28" s="473">
        <v>195.44497823506001</v>
      </c>
      <c r="BN28" s="473">
        <v>211.87122658091201</v>
      </c>
      <c r="BO28" s="477">
        <f>ROW()</f>
        <v>28</v>
      </c>
    </row>
    <row r="29" spans="1:67" s="474" customFormat="1" ht="14" x14ac:dyDescent="0.15">
      <c r="A29" s="473" t="s">
        <v>293</v>
      </c>
      <c r="B29" s="473" t="s">
        <v>731</v>
      </c>
      <c r="C29" s="473" t="s">
        <v>1217</v>
      </c>
      <c r="D29" s="473" t="s">
        <v>1218</v>
      </c>
      <c r="E29" s="473">
        <v>15.5960812459628</v>
      </c>
      <c r="F29" s="473">
        <v>15.7508998421015</v>
      </c>
      <c r="G29" s="473">
        <v>15.972138089428</v>
      </c>
      <c r="H29" s="473">
        <v>16.3152201607694</v>
      </c>
      <c r="I29" s="473">
        <v>16.995362628292501</v>
      </c>
      <c r="J29" s="473">
        <v>17.686258343500999</v>
      </c>
      <c r="K29" s="473">
        <v>18.424544247469999</v>
      </c>
      <c r="L29" s="473">
        <v>18.927590073925199</v>
      </c>
      <c r="M29" s="473">
        <v>19.438909423670399</v>
      </c>
      <c r="N29" s="473">
        <v>20.168644584798699</v>
      </c>
      <c r="O29" s="473">
        <v>20.9569304887677</v>
      </c>
      <c r="P29" s="473">
        <v>21.867221703868498</v>
      </c>
      <c r="Q29" s="473">
        <v>23.058642252207001</v>
      </c>
      <c r="R29" s="473">
        <v>24.6624354051532</v>
      </c>
      <c r="S29" s="473">
        <v>27.789111282566601</v>
      </c>
      <c r="T29" s="473">
        <v>31.337280198090902</v>
      </c>
      <c r="U29" s="473">
        <v>34.179135864494398</v>
      </c>
      <c r="V29" s="473">
        <v>36.604487547548999</v>
      </c>
      <c r="W29" s="473">
        <v>38.240925321179901</v>
      </c>
      <c r="X29" s="473">
        <v>39.949944376659701</v>
      </c>
      <c r="Y29" s="473">
        <v>42.606091652910401</v>
      </c>
      <c r="Z29" s="473">
        <v>45.855865570946698</v>
      </c>
      <c r="AA29" s="473">
        <v>49.857500179430097</v>
      </c>
      <c r="AB29" s="473">
        <v>53.677387317878399</v>
      </c>
      <c r="AC29" s="473">
        <v>57.081486399196102</v>
      </c>
      <c r="AD29" s="473">
        <v>59.860632132347703</v>
      </c>
      <c r="AE29" s="473">
        <v>60.635449113615202</v>
      </c>
      <c r="AF29" s="473">
        <v>61.577349637551102</v>
      </c>
      <c r="AG29" s="473">
        <v>62.292222601019198</v>
      </c>
      <c r="AH29" s="473">
        <v>64.227673508935595</v>
      </c>
      <c r="AI29" s="473">
        <v>66.442444197229605</v>
      </c>
      <c r="AJ29" s="473">
        <v>68.578775209933198</v>
      </c>
      <c r="AK29" s="473">
        <v>70.243837472188304</v>
      </c>
      <c r="AL29" s="473">
        <v>72.178652300294303</v>
      </c>
      <c r="AM29" s="473">
        <v>73.894729239933994</v>
      </c>
      <c r="AN29" s="473">
        <v>74.979479473193095</v>
      </c>
      <c r="AO29" s="473">
        <v>76.536819062657003</v>
      </c>
      <c r="AP29" s="473">
        <v>77.782961314863996</v>
      </c>
      <c r="AQ29" s="473">
        <v>78.521316299432996</v>
      </c>
      <c r="AR29" s="473">
        <v>79.401421086628901</v>
      </c>
      <c r="AS29" s="473">
        <v>81.421804349386306</v>
      </c>
      <c r="AT29" s="473">
        <v>83.432318954998905</v>
      </c>
      <c r="AU29" s="473">
        <v>84.804959448790598</v>
      </c>
      <c r="AV29" s="473">
        <v>86.152479724395306</v>
      </c>
      <c r="AW29" s="473">
        <v>87.959341132562997</v>
      </c>
      <c r="AX29" s="473">
        <v>90.405870953850595</v>
      </c>
      <c r="AY29" s="473">
        <v>92.025227876265006</v>
      </c>
      <c r="AZ29" s="473">
        <v>93.702899590899307</v>
      </c>
      <c r="BA29" s="473">
        <v>97.909638986578599</v>
      </c>
      <c r="BB29" s="473">
        <v>97.857604248905503</v>
      </c>
      <c r="BC29" s="473">
        <v>100</v>
      </c>
      <c r="BD29" s="473">
        <v>103.532082107227</v>
      </c>
      <c r="BE29" s="473">
        <v>106.47204478576</v>
      </c>
      <c r="BF29" s="473">
        <v>107.657180793799</v>
      </c>
      <c r="BG29" s="473">
        <v>108.02321825881</v>
      </c>
      <c r="BH29" s="473">
        <v>108.62969209789701</v>
      </c>
      <c r="BI29" s="473">
        <v>110.773882150291</v>
      </c>
      <c r="BJ29" s="473">
        <v>113.128902605325</v>
      </c>
      <c r="BK29" s="473">
        <v>115.451625636977</v>
      </c>
      <c r="BL29" s="473">
        <v>117.11045718797099</v>
      </c>
      <c r="BM29" s="473">
        <v>117.978001866073</v>
      </c>
      <c r="BN29" s="473">
        <v>120.856958300438</v>
      </c>
      <c r="BO29" s="477">
        <f>ROW()</f>
        <v>29</v>
      </c>
    </row>
    <row r="30" spans="1:67" s="474" customFormat="1" ht="14" x14ac:dyDescent="0.15">
      <c r="A30" s="473" t="s">
        <v>297</v>
      </c>
      <c r="B30" s="473" t="s">
        <v>732</v>
      </c>
      <c r="C30" s="473" t="s">
        <v>1217</v>
      </c>
      <c r="D30" s="473" t="s">
        <v>1218</v>
      </c>
      <c r="E30" s="473"/>
      <c r="F30" s="473"/>
      <c r="G30" s="473"/>
      <c r="H30" s="473"/>
      <c r="I30" s="473"/>
      <c r="J30" s="473"/>
      <c r="K30" s="473"/>
      <c r="L30" s="473"/>
      <c r="M30" s="473"/>
      <c r="N30" s="473"/>
      <c r="O30" s="473"/>
      <c r="P30" s="473"/>
      <c r="Q30" s="473"/>
      <c r="R30" s="473"/>
      <c r="S30" s="473"/>
      <c r="T30" s="473"/>
      <c r="U30" s="473"/>
      <c r="V30" s="473"/>
      <c r="W30" s="473"/>
      <c r="X30" s="473"/>
      <c r="Y30" s="473"/>
      <c r="Z30" s="473"/>
      <c r="AA30" s="473"/>
      <c r="AB30" s="473"/>
      <c r="AC30" s="473"/>
      <c r="AD30" s="473"/>
      <c r="AE30" s="473"/>
      <c r="AF30" s="473"/>
      <c r="AG30" s="473"/>
      <c r="AH30" s="473"/>
      <c r="AI30" s="473"/>
      <c r="AJ30" s="473"/>
      <c r="AK30" s="473">
        <v>38.903511086678797</v>
      </c>
      <c r="AL30" s="473">
        <v>39.074919651107599</v>
      </c>
      <c r="AM30" s="473">
        <v>54.130824646681504</v>
      </c>
      <c r="AN30" s="473">
        <v>61.959521262057201</v>
      </c>
      <c r="AO30" s="473">
        <v>65.004360670187097</v>
      </c>
      <c r="AP30" s="473">
        <v>67.257604162590297</v>
      </c>
      <c r="AQ30" s="473">
        <v>71.127145711840399</v>
      </c>
      <c r="AR30" s="473">
        <v>71.359534380300701</v>
      </c>
      <c r="AS30" s="473">
        <v>74.331947581540604</v>
      </c>
      <c r="AT30" s="473">
        <v>77.293552007502598</v>
      </c>
      <c r="AU30" s="473">
        <v>79.217514006850294</v>
      </c>
      <c r="AV30" s="473">
        <v>80.395670512068804</v>
      </c>
      <c r="AW30" s="473">
        <v>81.098240905089</v>
      </c>
      <c r="AX30" s="473">
        <v>85.448772954175894</v>
      </c>
      <c r="AY30" s="473">
        <v>88.680596762068902</v>
      </c>
      <c r="AZ30" s="473">
        <v>89.831731329094396</v>
      </c>
      <c r="BA30" s="473">
        <v>96.970927399707705</v>
      </c>
      <c r="BB30" s="473">
        <v>97.839857073249902</v>
      </c>
      <c r="BC30" s="473">
        <v>100</v>
      </c>
      <c r="BD30" s="473">
        <v>102.70423907747301</v>
      </c>
      <c r="BE30" s="473">
        <v>109.63131395160001</v>
      </c>
      <c r="BF30" s="473">
        <v>110.101510475881</v>
      </c>
      <c r="BG30" s="473">
        <v>109.49732012343701</v>
      </c>
      <c r="BH30" s="473">
        <v>109.73688484651601</v>
      </c>
      <c r="BI30" s="473">
        <v>108.865518921553</v>
      </c>
      <c r="BJ30" s="473">
        <v>110.79179899314801</v>
      </c>
      <c r="BK30" s="473">
        <v>111.506188526423</v>
      </c>
      <c r="BL30" s="473">
        <v>110.720040198148</v>
      </c>
      <c r="BM30" s="473">
        <v>114.066798322143</v>
      </c>
      <c r="BN30" s="473">
        <v>116.044205975621</v>
      </c>
      <c r="BO30" s="477">
        <f>ROW()</f>
        <v>30</v>
      </c>
    </row>
    <row r="31" spans="1:67" s="474" customFormat="1" ht="14" x14ac:dyDescent="0.15">
      <c r="A31" s="473" t="s">
        <v>313</v>
      </c>
      <c r="B31" s="473" t="s">
        <v>733</v>
      </c>
      <c r="C31" s="473" t="s">
        <v>1217</v>
      </c>
      <c r="D31" s="473" t="s">
        <v>1218</v>
      </c>
      <c r="E31" s="473">
        <v>10.7133005080714</v>
      </c>
      <c r="F31" s="473">
        <v>12.7019182107387</v>
      </c>
      <c r="G31" s="473">
        <v>12.914790872513899</v>
      </c>
      <c r="H31" s="473">
        <v>13.634687510708501</v>
      </c>
      <c r="I31" s="473">
        <v>13.886264292909299</v>
      </c>
      <c r="J31" s="473">
        <v>13.784859497606901</v>
      </c>
      <c r="K31" s="473">
        <v>14.1107481908154</v>
      </c>
      <c r="L31" s="473">
        <v>13.4992230895676</v>
      </c>
      <c r="M31" s="473">
        <v>13.4605189692272</v>
      </c>
      <c r="N31" s="473">
        <v>14.7602033299891</v>
      </c>
      <c r="O31" s="473">
        <v>15.0218431834454</v>
      </c>
      <c r="P31" s="473">
        <v>15.3314761461065</v>
      </c>
      <c r="Q31" s="473">
        <v>14.883282432646901</v>
      </c>
      <c r="R31" s="473">
        <v>16.014990911173001</v>
      </c>
      <c r="S31" s="473">
        <v>17.411435572766401</v>
      </c>
      <c r="T31" s="473">
        <v>20.6772892464645</v>
      </c>
      <c r="U31" s="473">
        <v>18.940248325912901</v>
      </c>
      <c r="V31" s="473">
        <v>24.619690943546001</v>
      </c>
      <c r="W31" s="473">
        <v>26.655527672995898</v>
      </c>
      <c r="X31" s="473">
        <v>30.652115138535201</v>
      </c>
      <c r="Y31" s="473">
        <v>34.392481327480397</v>
      </c>
      <c r="Z31" s="473">
        <v>36.991075966636302</v>
      </c>
      <c r="AA31" s="473">
        <v>41.452112876175001</v>
      </c>
      <c r="AB31" s="473">
        <v>44.832019824993701</v>
      </c>
      <c r="AC31" s="473">
        <v>47.005008853834603</v>
      </c>
      <c r="AD31" s="473">
        <v>50.251201944236797</v>
      </c>
      <c r="AE31" s="473">
        <v>48.938769732847398</v>
      </c>
      <c r="AF31" s="473">
        <v>47.6263375212922</v>
      </c>
      <c r="AG31" s="473">
        <v>49.653131569568103</v>
      </c>
      <c r="AH31" s="473">
        <v>49.413903419607699</v>
      </c>
      <c r="AI31" s="473">
        <v>49.164707430065498</v>
      </c>
      <c r="AJ31" s="473">
        <v>50.227943652112103</v>
      </c>
      <c r="AK31" s="473">
        <v>49.227837080749801</v>
      </c>
      <c r="AL31" s="473">
        <v>49.500291362649101</v>
      </c>
      <c r="AM31" s="473">
        <v>61.963413452949403</v>
      </c>
      <c r="AN31" s="473">
        <v>66.585168405657598</v>
      </c>
      <c r="AO31" s="473">
        <v>70.645401728597307</v>
      </c>
      <c r="AP31" s="473">
        <v>72.283450033187805</v>
      </c>
      <c r="AQ31" s="473">
        <v>75.958581655861295</v>
      </c>
      <c r="AR31" s="473">
        <v>75.143839557692402</v>
      </c>
      <c r="AS31" s="473">
        <v>74.915242853889694</v>
      </c>
      <c r="AT31" s="473">
        <v>78.666573377831099</v>
      </c>
      <c r="AU31" s="473">
        <v>80.378117929379002</v>
      </c>
      <c r="AV31" s="473">
        <v>82.013463579659501</v>
      </c>
      <c r="AW31" s="473">
        <v>81.685222158814696</v>
      </c>
      <c r="AX31" s="473">
        <v>86.925361984444706</v>
      </c>
      <c r="AY31" s="473">
        <v>88.953425048950294</v>
      </c>
      <c r="AZ31" s="473">
        <v>88.748274160922307</v>
      </c>
      <c r="BA31" s="473">
        <v>98.208660825985902</v>
      </c>
      <c r="BB31" s="473">
        <v>100.77011619936501</v>
      </c>
      <c r="BC31" s="473">
        <v>100</v>
      </c>
      <c r="BD31" s="473">
        <v>102.759767248545</v>
      </c>
      <c r="BE31" s="473">
        <v>106.683291770574</v>
      </c>
      <c r="BF31" s="473">
        <v>107.252701579385</v>
      </c>
      <c r="BG31" s="473">
        <v>106.975893599335</v>
      </c>
      <c r="BH31" s="473">
        <v>107.751296576492</v>
      </c>
      <c r="BI31" s="473">
        <v>108.226524455215</v>
      </c>
      <c r="BJ31" s="473">
        <v>109.831522699898</v>
      </c>
      <c r="BK31" s="473">
        <v>111.97976470929299</v>
      </c>
      <c r="BL31" s="473">
        <v>108.35902293441301</v>
      </c>
      <c r="BM31" s="473">
        <v>110.401266160449</v>
      </c>
      <c r="BN31" s="473">
        <v>114.434519867232</v>
      </c>
      <c r="BO31" s="477">
        <f>ROW()</f>
        <v>31</v>
      </c>
    </row>
    <row r="32" spans="1:67" s="474" customFormat="1" ht="14" x14ac:dyDescent="0.15">
      <c r="A32" s="473" t="s">
        <v>287</v>
      </c>
      <c r="B32" s="473" t="s">
        <v>734</v>
      </c>
      <c r="C32" s="473" t="s">
        <v>1217</v>
      </c>
      <c r="D32" s="473" t="s">
        <v>1218</v>
      </c>
      <c r="E32" s="473"/>
      <c r="F32" s="473"/>
      <c r="G32" s="473"/>
      <c r="H32" s="473"/>
      <c r="I32" s="473"/>
      <c r="J32" s="473"/>
      <c r="K32" s="473"/>
      <c r="L32" s="473"/>
      <c r="M32" s="473"/>
      <c r="N32" s="473"/>
      <c r="O32" s="473"/>
      <c r="P32" s="473"/>
      <c r="Q32" s="473"/>
      <c r="R32" s="473"/>
      <c r="S32" s="473"/>
      <c r="T32" s="473"/>
      <c r="U32" s="473"/>
      <c r="V32" s="473"/>
      <c r="W32" s="473"/>
      <c r="X32" s="473"/>
      <c r="Y32" s="473"/>
      <c r="Z32" s="473"/>
      <c r="AA32" s="473"/>
      <c r="AB32" s="473"/>
      <c r="AC32" s="473"/>
      <c r="AD32" s="473"/>
      <c r="AE32" s="473">
        <v>24.280002828765799</v>
      </c>
      <c r="AF32" s="473">
        <v>26.677579319057301</v>
      </c>
      <c r="AG32" s="473">
        <v>28.655125837091202</v>
      </c>
      <c r="AH32" s="473">
        <v>30.387465668618098</v>
      </c>
      <c r="AI32" s="473">
        <v>32.249220140245903</v>
      </c>
      <c r="AJ32" s="473">
        <v>34.299420491318998</v>
      </c>
      <c r="AK32" s="473">
        <v>35.5458878143966</v>
      </c>
      <c r="AL32" s="473">
        <v>36.617531851723903</v>
      </c>
      <c r="AM32" s="473">
        <v>38.563292317803203</v>
      </c>
      <c r="AN32" s="473">
        <v>42.534467582538497</v>
      </c>
      <c r="AO32" s="473">
        <v>43.545566759000003</v>
      </c>
      <c r="AP32" s="473">
        <v>45.855920809106301</v>
      </c>
      <c r="AQ32" s="473">
        <v>49.708844392463</v>
      </c>
      <c r="AR32" s="473">
        <v>52.744412354129302</v>
      </c>
      <c r="AS32" s="473">
        <v>53.909144115037897</v>
      </c>
      <c r="AT32" s="473">
        <v>54.991194300326498</v>
      </c>
      <c r="AU32" s="473">
        <v>56.823811557662602</v>
      </c>
      <c r="AV32" s="473">
        <v>60.044987358421103</v>
      </c>
      <c r="AW32" s="473">
        <v>64.600922621638105</v>
      </c>
      <c r="AX32" s="473">
        <v>69.153102968056402</v>
      </c>
      <c r="AY32" s="473">
        <v>73.831490991383106</v>
      </c>
      <c r="AZ32" s="473">
        <v>80.555313778396695</v>
      </c>
      <c r="BA32" s="473">
        <v>87.7263034206632</v>
      </c>
      <c r="BB32" s="473">
        <v>92.484115240665005</v>
      </c>
      <c r="BC32" s="473">
        <v>100</v>
      </c>
      <c r="BD32" s="473">
        <v>111.39516515523999</v>
      </c>
      <c r="BE32" s="473">
        <v>118.32116425041499</v>
      </c>
      <c r="BF32" s="473">
        <v>127.23122878648699</v>
      </c>
      <c r="BG32" s="473">
        <v>136.126776861358</v>
      </c>
      <c r="BH32" s="473">
        <v>144.55885088801301</v>
      </c>
      <c r="BI32" s="473">
        <v>152.52914032227801</v>
      </c>
      <c r="BJ32" s="473">
        <v>161.22645891358599</v>
      </c>
      <c r="BK32" s="473">
        <v>170.16424338410201</v>
      </c>
      <c r="BL32" s="473">
        <v>179.67982174704801</v>
      </c>
      <c r="BM32" s="473">
        <v>189.90553470877899</v>
      </c>
      <c r="BN32" s="473">
        <v>200.43703917498399</v>
      </c>
      <c r="BO32" s="477">
        <f>ROW()</f>
        <v>32</v>
      </c>
    </row>
    <row r="33" spans="1:67" s="474" customFormat="1" ht="14" x14ac:dyDescent="0.15">
      <c r="A33" s="473" t="s">
        <v>311</v>
      </c>
      <c r="B33" s="473" t="s">
        <v>735</v>
      </c>
      <c r="C33" s="473" t="s">
        <v>1217</v>
      </c>
      <c r="D33" s="473" t="s">
        <v>1218</v>
      </c>
      <c r="E33" s="473"/>
      <c r="F33" s="473"/>
      <c r="G33" s="473"/>
      <c r="H33" s="473"/>
      <c r="I33" s="473"/>
      <c r="J33" s="473"/>
      <c r="K33" s="473"/>
      <c r="L33" s="473"/>
      <c r="M33" s="473"/>
      <c r="N33" s="473"/>
      <c r="O33" s="473"/>
      <c r="P33" s="473"/>
      <c r="Q33" s="473"/>
      <c r="R33" s="473"/>
      <c r="S33" s="473"/>
      <c r="T33" s="473"/>
      <c r="U33" s="473"/>
      <c r="V33" s="473"/>
      <c r="W33" s="473"/>
      <c r="X33" s="473"/>
      <c r="Y33" s="473"/>
      <c r="Z33" s="473"/>
      <c r="AA33" s="473"/>
      <c r="AB33" s="473"/>
      <c r="AC33" s="473"/>
      <c r="AD33" s="473">
        <v>2.4834862532264201E-2</v>
      </c>
      <c r="AE33" s="473">
        <v>2.5505403820635299E-2</v>
      </c>
      <c r="AF33" s="473">
        <v>2.6200779971538701E-2</v>
      </c>
      <c r="AG33" s="473">
        <v>2.6821651534845298E-2</v>
      </c>
      <c r="AH33" s="473">
        <v>2.8535257049571501E-2</v>
      </c>
      <c r="AI33" s="473">
        <v>3.5326648227369598E-2</v>
      </c>
      <c r="AJ33" s="473">
        <v>0.15488937526507399</v>
      </c>
      <c r="AK33" s="473">
        <v>0.29630017289574401</v>
      </c>
      <c r="AL33" s="473">
        <v>0.51224015777866805</v>
      </c>
      <c r="AM33" s="473">
        <v>1.0042844188839899</v>
      </c>
      <c r="AN33" s="473">
        <v>1.6274914447347599</v>
      </c>
      <c r="AO33" s="473">
        <v>3.6066437942484999</v>
      </c>
      <c r="AP33" s="473">
        <v>41.778408087814</v>
      </c>
      <c r="AQ33" s="473">
        <v>49.5793578586104</v>
      </c>
      <c r="AR33" s="473">
        <v>50.8550559656492</v>
      </c>
      <c r="AS33" s="473">
        <v>56.101396844914603</v>
      </c>
      <c r="AT33" s="473">
        <v>60.230986597591198</v>
      </c>
      <c r="AU33" s="473">
        <v>63.730493445071097</v>
      </c>
      <c r="AV33" s="473">
        <v>65.2272943870787</v>
      </c>
      <c r="AW33" s="473">
        <v>69.236901452823403</v>
      </c>
      <c r="AX33" s="473">
        <v>72.725636802491493</v>
      </c>
      <c r="AY33" s="473">
        <v>78.006677737501505</v>
      </c>
      <c r="AZ33" s="473">
        <v>84.561215504924107</v>
      </c>
      <c r="BA33" s="473">
        <v>95.003442897473306</v>
      </c>
      <c r="BB33" s="473">
        <v>97.6190798145944</v>
      </c>
      <c r="BC33" s="473">
        <v>100</v>
      </c>
      <c r="BD33" s="473">
        <v>104.21990346601901</v>
      </c>
      <c r="BE33" s="473">
        <v>107.299151694355</v>
      </c>
      <c r="BF33" s="473">
        <v>108.25421451304101</v>
      </c>
      <c r="BG33" s="473">
        <v>106.71897077713299</v>
      </c>
      <c r="BH33" s="473">
        <v>106.60730723789401</v>
      </c>
      <c r="BI33" s="473">
        <v>105.755888099687</v>
      </c>
      <c r="BJ33" s="473">
        <v>107.936147464138</v>
      </c>
      <c r="BK33" s="473">
        <v>110.974058623258</v>
      </c>
      <c r="BL33" s="473">
        <v>114.41839316035301</v>
      </c>
      <c r="BM33" s="473">
        <v>116.331973243132</v>
      </c>
      <c r="BN33" s="473">
        <v>120.168304321485</v>
      </c>
      <c r="BO33" s="477">
        <f>ROW()</f>
        <v>33</v>
      </c>
    </row>
    <row r="34" spans="1:67" s="474" customFormat="1" ht="14" x14ac:dyDescent="0.15">
      <c r="A34" s="473" t="s">
        <v>285</v>
      </c>
      <c r="B34" s="473" t="s">
        <v>736</v>
      </c>
      <c r="C34" s="473" t="s">
        <v>1217</v>
      </c>
      <c r="D34" s="473" t="s">
        <v>1218</v>
      </c>
      <c r="E34" s="473"/>
      <c r="F34" s="473"/>
      <c r="G34" s="473"/>
      <c r="H34" s="473"/>
      <c r="I34" s="473"/>
      <c r="J34" s="473">
        <v>17.965654749727001</v>
      </c>
      <c r="K34" s="473">
        <v>18.3491265694073</v>
      </c>
      <c r="L34" s="473">
        <v>19.1304504018123</v>
      </c>
      <c r="M34" s="473">
        <v>19.753592108714901</v>
      </c>
      <c r="N34" s="473">
        <v>19.715244926751598</v>
      </c>
      <c r="O34" s="473">
        <v>20.036402575597801</v>
      </c>
      <c r="P34" s="473">
        <v>21.196404830129499</v>
      </c>
      <c r="Q34" s="473">
        <v>22.274919322797501</v>
      </c>
      <c r="R34" s="473">
        <v>25.467322221188699</v>
      </c>
      <c r="S34" s="473">
        <v>31.679565699232601</v>
      </c>
      <c r="T34" s="473">
        <v>36.798914491324297</v>
      </c>
      <c r="U34" s="473">
        <v>45.0771123977812</v>
      </c>
      <c r="V34" s="473">
        <v>53.069789692663001</v>
      </c>
      <c r="W34" s="473">
        <v>61.447141295760503</v>
      </c>
      <c r="X34" s="473">
        <v>62.802660286967601</v>
      </c>
      <c r="Y34" s="473">
        <v>65.232824964751103</v>
      </c>
      <c r="Z34" s="473">
        <v>72.633225943729798</v>
      </c>
      <c r="AA34" s="473">
        <v>79.087206005262104</v>
      </c>
      <c r="AB34" s="473">
        <v>81.437993444914994</v>
      </c>
      <c r="AC34" s="473">
        <v>81.700548925188102</v>
      </c>
      <c r="AD34" s="473">
        <v>79.546947535162403</v>
      </c>
      <c r="AE34" s="473">
        <v>77.720475470707797</v>
      </c>
      <c r="AF34" s="473">
        <v>76.364251810705099</v>
      </c>
      <c r="AG34" s="473">
        <v>76.595968415931694</v>
      </c>
      <c r="AH34" s="473">
        <v>77.734105859250505</v>
      </c>
      <c r="AI34" s="473">
        <v>78.456516452015805</v>
      </c>
      <c r="AJ34" s="473">
        <v>79.056253547896304</v>
      </c>
      <c r="AK34" s="473">
        <v>78.919949662468994</v>
      </c>
      <c r="AL34" s="473">
        <v>80.923616778251898</v>
      </c>
      <c r="AM34" s="473">
        <v>81.584690622574797</v>
      </c>
      <c r="AN34" s="473">
        <v>83.790769008217097</v>
      </c>
      <c r="AO34" s="473">
        <v>83.411844206729199</v>
      </c>
      <c r="AP34" s="473">
        <v>85.440046021889003</v>
      </c>
      <c r="AQ34" s="473">
        <v>85.126879319338698</v>
      </c>
      <c r="AR34" s="473">
        <v>84.030795860412397</v>
      </c>
      <c r="AS34" s="473">
        <v>83.438502314284605</v>
      </c>
      <c r="AT34" s="473">
        <v>82.430922488687798</v>
      </c>
      <c r="AU34" s="473">
        <v>82.022444181013498</v>
      </c>
      <c r="AV34" s="473">
        <v>83.329574765571394</v>
      </c>
      <c r="AW34" s="473">
        <v>85.290270642408402</v>
      </c>
      <c r="AX34" s="473">
        <v>87.496053503850007</v>
      </c>
      <c r="AY34" s="473">
        <v>89.252510226849793</v>
      </c>
      <c r="AZ34" s="473">
        <v>92.1591669765712</v>
      </c>
      <c r="BA34" s="473">
        <v>95.408702119746806</v>
      </c>
      <c r="BB34" s="473">
        <v>98.075864633692206</v>
      </c>
      <c r="BC34" s="473">
        <v>100</v>
      </c>
      <c r="BD34" s="473">
        <v>99.599959302511905</v>
      </c>
      <c r="BE34" s="473">
        <v>102.34632529315201</v>
      </c>
      <c r="BF34" s="473">
        <v>105.723765868154</v>
      </c>
      <c r="BG34" s="473">
        <v>108.52285882773199</v>
      </c>
      <c r="BH34" s="473">
        <v>110.529042157059</v>
      </c>
      <c r="BI34" s="473">
        <v>113.609258293</v>
      </c>
      <c r="BJ34" s="473">
        <v>115.18469867479099</v>
      </c>
      <c r="BK34" s="473">
        <v>117.58937436001101</v>
      </c>
      <c r="BL34" s="473">
        <v>118.77211186049099</v>
      </c>
      <c r="BM34" s="473">
        <v>116.019323149199</v>
      </c>
      <c r="BN34" s="473">
        <v>115.315875502436</v>
      </c>
      <c r="BO34" s="477">
        <f>ROW()</f>
        <v>34</v>
      </c>
    </row>
    <row r="35" spans="1:67" s="474" customFormat="1" ht="14" x14ac:dyDescent="0.15">
      <c r="A35" s="473" t="s">
        <v>737</v>
      </c>
      <c r="B35" s="473" t="s">
        <v>738</v>
      </c>
      <c r="C35" s="473" t="s">
        <v>1217</v>
      </c>
      <c r="D35" s="473" t="s">
        <v>1218</v>
      </c>
      <c r="E35" s="473"/>
      <c r="F35" s="473"/>
      <c r="G35" s="473"/>
      <c r="H35" s="473"/>
      <c r="I35" s="473"/>
      <c r="J35" s="473"/>
      <c r="K35" s="473">
        <v>13.962336896827299</v>
      </c>
      <c r="L35" s="473">
        <v>14.721574778853499</v>
      </c>
      <c r="M35" s="473">
        <v>15.390086121392001</v>
      </c>
      <c r="N35" s="473">
        <v>16.765309454518501</v>
      </c>
      <c r="O35" s="473">
        <v>17.796726954530602</v>
      </c>
      <c r="P35" s="473">
        <v>18.6180408895538</v>
      </c>
      <c r="Q35" s="473">
        <v>19.889804134017901</v>
      </c>
      <c r="R35" s="473">
        <v>20.9801142998882</v>
      </c>
      <c r="S35" s="473">
        <v>23.722602497952899</v>
      </c>
      <c r="T35" s="473">
        <v>26.1801775286024</v>
      </c>
      <c r="U35" s="473">
        <v>27.294363099483999</v>
      </c>
      <c r="V35" s="473">
        <v>28.1650195384886</v>
      </c>
      <c r="W35" s="473">
        <v>29.8856403987206</v>
      </c>
      <c r="X35" s="473">
        <v>32.602661498005901</v>
      </c>
      <c r="Y35" s="473">
        <v>36.546878419030797</v>
      </c>
      <c r="Z35" s="473">
        <v>40.608880671756602</v>
      </c>
      <c r="AA35" s="473">
        <v>43.050538765663099</v>
      </c>
      <c r="AB35" s="473">
        <v>44.772560316289599</v>
      </c>
      <c r="AC35" s="473">
        <v>46.548395040373201</v>
      </c>
      <c r="AD35" s="473">
        <v>48.691953116413501</v>
      </c>
      <c r="AE35" s="473">
        <v>51.337767478053202</v>
      </c>
      <c r="AF35" s="473">
        <v>54.293007587071301</v>
      </c>
      <c r="AG35" s="473">
        <v>56.683209374789598</v>
      </c>
      <c r="AH35" s="473">
        <v>59.737106968478798</v>
      </c>
      <c r="AI35" s="473">
        <v>62.526423126004403</v>
      </c>
      <c r="AJ35" s="473">
        <v>66.974978798455894</v>
      </c>
      <c r="AK35" s="473">
        <v>70.818136269515804</v>
      </c>
      <c r="AL35" s="473">
        <v>72.746441651727594</v>
      </c>
      <c r="AM35" s="473">
        <v>73.764407516290802</v>
      </c>
      <c r="AN35" s="473">
        <v>75.289114097574597</v>
      </c>
      <c r="AO35" s="473">
        <v>76.327454437435804</v>
      </c>
      <c r="AP35" s="473">
        <v>76.742790573380304</v>
      </c>
      <c r="AQ35" s="473">
        <v>77.768544969728097</v>
      </c>
      <c r="AR35" s="473">
        <v>78.743955592022004</v>
      </c>
      <c r="AS35" s="473">
        <v>80.008842915125598</v>
      </c>
      <c r="AT35" s="473">
        <v>81.645015571876698</v>
      </c>
      <c r="AU35" s="473">
        <v>83.419633607275898</v>
      </c>
      <c r="AV35" s="473">
        <v>85.943115281726307</v>
      </c>
      <c r="AW35" s="473">
        <v>86.787002794304399</v>
      </c>
      <c r="AX35" s="473">
        <v>88.168310094907895</v>
      </c>
      <c r="AY35" s="473">
        <v>90.2753795352439</v>
      </c>
      <c r="AZ35" s="473">
        <v>92.525563739271107</v>
      </c>
      <c r="BA35" s="473">
        <v>96.679554395891401</v>
      </c>
      <c r="BB35" s="473">
        <v>98.673797145601199</v>
      </c>
      <c r="BC35" s="473">
        <v>100</v>
      </c>
      <c r="BD35" s="473">
        <v>103.198781416603</v>
      </c>
      <c r="BE35" s="473">
        <v>105.23527269114901</v>
      </c>
      <c r="BF35" s="473">
        <v>105.995507859611</v>
      </c>
      <c r="BG35" s="473">
        <v>107.600021675885</v>
      </c>
      <c r="BH35" s="473">
        <v>109.60297781818799</v>
      </c>
      <c r="BI35" s="473">
        <v>109.223338388445</v>
      </c>
      <c r="BJ35" s="473">
        <v>110.88157476553199</v>
      </c>
      <c r="BK35" s="473">
        <v>113.393999859543</v>
      </c>
      <c r="BL35" s="473">
        <v>116.218911182281</v>
      </c>
      <c r="BM35" s="473">
        <v>116.263679982958</v>
      </c>
      <c r="BN35" s="473">
        <v>119.641038306054</v>
      </c>
      <c r="BO35" s="477">
        <f>ROW()</f>
        <v>35</v>
      </c>
    </row>
    <row r="36" spans="1:67" s="474" customFormat="1" ht="14" x14ac:dyDescent="0.15">
      <c r="A36" s="473" t="s">
        <v>303</v>
      </c>
      <c r="B36" s="473" t="s">
        <v>739</v>
      </c>
      <c r="C36" s="473" t="s">
        <v>1217</v>
      </c>
      <c r="D36" s="473" t="s">
        <v>1218</v>
      </c>
      <c r="E36" s="473"/>
      <c r="F36" s="473"/>
      <c r="G36" s="473"/>
      <c r="H36" s="473"/>
      <c r="I36" s="473"/>
      <c r="J36" s="473"/>
      <c r="K36" s="473"/>
      <c r="L36" s="473"/>
      <c r="M36" s="473"/>
      <c r="N36" s="473"/>
      <c r="O36" s="473"/>
      <c r="P36" s="473"/>
      <c r="Q36" s="473"/>
      <c r="R36" s="473"/>
      <c r="S36" s="473"/>
      <c r="T36" s="473"/>
      <c r="U36" s="473"/>
      <c r="V36" s="473"/>
      <c r="W36" s="473"/>
      <c r="X36" s="473"/>
      <c r="Y36" s="473"/>
      <c r="Z36" s="473"/>
      <c r="AA36" s="473"/>
      <c r="AB36" s="473"/>
      <c r="AC36" s="473"/>
      <c r="AD36" s="473"/>
      <c r="AE36" s="473"/>
      <c r="AF36" s="473"/>
      <c r="AG36" s="473"/>
      <c r="AH36" s="473"/>
      <c r="AI36" s="473"/>
      <c r="AJ36" s="473"/>
      <c r="AK36" s="473"/>
      <c r="AL36" s="473"/>
      <c r="AM36" s="473"/>
      <c r="AN36" s="473"/>
      <c r="AO36" s="473"/>
      <c r="AP36" s="473"/>
      <c r="AQ36" s="473"/>
      <c r="AR36" s="473"/>
      <c r="AS36" s="473"/>
      <c r="AT36" s="473"/>
      <c r="AU36" s="473"/>
      <c r="AV36" s="473"/>
      <c r="AW36" s="473"/>
      <c r="AX36" s="473">
        <v>85.049701205601494</v>
      </c>
      <c r="AY36" s="473">
        <v>90.259476918603497</v>
      </c>
      <c r="AZ36" s="473">
        <v>91.6140704842974</v>
      </c>
      <c r="BA36" s="473">
        <v>98.418286987880904</v>
      </c>
      <c r="BB36" s="473">
        <v>98.042856375619905</v>
      </c>
      <c r="BC36" s="473">
        <v>100</v>
      </c>
      <c r="BD36" s="473">
        <v>103.67125</v>
      </c>
      <c r="BE36" s="473">
        <v>105.79928333333299</v>
      </c>
      <c r="BF36" s="473">
        <v>105.700841666667</v>
      </c>
      <c r="BG36" s="473">
        <v>104.7525</v>
      </c>
      <c r="BH36" s="473">
        <v>103.66723997104199</v>
      </c>
      <c r="BI36" s="473">
        <v>102.025047222661</v>
      </c>
      <c r="BJ36" s="473">
        <v>102.85158612695</v>
      </c>
      <c r="BK36" s="473">
        <v>104.30910432626</v>
      </c>
      <c r="BL36" s="473">
        <v>104.896137350469</v>
      </c>
      <c r="BM36" s="473">
        <v>103.79336844634</v>
      </c>
      <c r="BN36" s="473">
        <v>105.850178320986</v>
      </c>
      <c r="BO36" s="477">
        <f>ROW()</f>
        <v>36</v>
      </c>
    </row>
    <row r="37" spans="1:67" s="474" customFormat="1" ht="14" x14ac:dyDescent="0.15">
      <c r="A37" s="473" t="s">
        <v>291</v>
      </c>
      <c r="B37" s="473" t="s">
        <v>740</v>
      </c>
      <c r="C37" s="473" t="s">
        <v>1217</v>
      </c>
      <c r="D37" s="473" t="s">
        <v>1218</v>
      </c>
      <c r="E37" s="473"/>
      <c r="F37" s="473"/>
      <c r="G37" s="473"/>
      <c r="H37" s="473"/>
      <c r="I37" s="473"/>
      <c r="J37" s="473"/>
      <c r="K37" s="473"/>
      <c r="L37" s="473"/>
      <c r="M37" s="473"/>
      <c r="N37" s="473"/>
      <c r="O37" s="473"/>
      <c r="P37" s="473"/>
      <c r="Q37" s="473"/>
      <c r="R37" s="473"/>
      <c r="S37" s="473"/>
      <c r="T37" s="473"/>
      <c r="U37" s="473"/>
      <c r="V37" s="473"/>
      <c r="W37" s="473"/>
      <c r="X37" s="473"/>
      <c r="Y37" s="473"/>
      <c r="Z37" s="473"/>
      <c r="AA37" s="473"/>
      <c r="AB37" s="473"/>
      <c r="AC37" s="473"/>
      <c r="AD37" s="473"/>
      <c r="AE37" s="473"/>
      <c r="AF37" s="473"/>
      <c r="AG37" s="473"/>
      <c r="AH37" s="473"/>
      <c r="AI37" s="473"/>
      <c r="AJ37" s="473"/>
      <c r="AK37" s="473">
        <v>1.44697526067745E-4</v>
      </c>
      <c r="AL37" s="473">
        <v>1.86692978146556E-3</v>
      </c>
      <c r="AM37" s="473">
        <v>4.3331749576594303E-2</v>
      </c>
      <c r="AN37" s="473">
        <v>0.35070379584573702</v>
      </c>
      <c r="AO37" s="473">
        <v>0.53556704988831105</v>
      </c>
      <c r="AP37" s="473">
        <v>0.87799451654895899</v>
      </c>
      <c r="AQ37" s="473">
        <v>1.51778663650374</v>
      </c>
      <c r="AR37" s="473">
        <v>5.9752034717598201</v>
      </c>
      <c r="AS37" s="473">
        <v>16.050605658414401</v>
      </c>
      <c r="AT37" s="473">
        <v>25.863132699757799</v>
      </c>
      <c r="AU37" s="473">
        <v>36.864675221105003</v>
      </c>
      <c r="AV37" s="473">
        <v>47.3334466749698</v>
      </c>
      <c r="AW37" s="473">
        <v>55.904701979530103</v>
      </c>
      <c r="AX37" s="473">
        <v>61.684621721723701</v>
      </c>
      <c r="AY37" s="473">
        <v>66.000774298563798</v>
      </c>
      <c r="AZ37" s="473">
        <v>71.562496351924295</v>
      </c>
      <c r="BA37" s="473">
        <v>82.180851168649298</v>
      </c>
      <c r="BB37" s="473">
        <v>92.819701739084294</v>
      </c>
      <c r="BC37" s="473">
        <v>100</v>
      </c>
      <c r="BD37" s="473">
        <v>153.228698311817</v>
      </c>
      <c r="BE37" s="473">
        <v>243.97032896394001</v>
      </c>
      <c r="BF37" s="473">
        <v>288.64681245856599</v>
      </c>
      <c r="BG37" s="473">
        <v>340.94832852925498</v>
      </c>
      <c r="BH37" s="473">
        <v>387.09394515789501</v>
      </c>
      <c r="BI37" s="473">
        <v>432.91263261428702</v>
      </c>
      <c r="BJ37" s="473">
        <v>459.02521805596803</v>
      </c>
      <c r="BK37" s="473">
        <v>481.39031387914201</v>
      </c>
      <c r="BL37" s="473">
        <v>508.33929438020903</v>
      </c>
      <c r="BM37" s="473">
        <v>536.54268827835403</v>
      </c>
      <c r="BN37" s="473">
        <v>587.30114981395695</v>
      </c>
      <c r="BO37" s="477">
        <f>ROW()</f>
        <v>37</v>
      </c>
    </row>
    <row r="38" spans="1:67" s="474" customFormat="1" ht="14" x14ac:dyDescent="0.15">
      <c r="A38" s="473" t="s">
        <v>295</v>
      </c>
      <c r="B38" s="473" t="s">
        <v>741</v>
      </c>
      <c r="C38" s="473" t="s">
        <v>1217</v>
      </c>
      <c r="D38" s="473" t="s">
        <v>1218</v>
      </c>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c r="AH38" s="473"/>
      <c r="AI38" s="473"/>
      <c r="AJ38" s="473"/>
      <c r="AK38" s="473"/>
      <c r="AL38" s="473"/>
      <c r="AM38" s="473"/>
      <c r="AN38" s="473"/>
      <c r="AO38" s="473"/>
      <c r="AP38" s="473"/>
      <c r="AQ38" s="473"/>
      <c r="AR38" s="473"/>
      <c r="AS38" s="473"/>
      <c r="AT38" s="473"/>
      <c r="AU38" s="473"/>
      <c r="AV38" s="473"/>
      <c r="AW38" s="473"/>
      <c r="AX38" s="473"/>
      <c r="AY38" s="473"/>
      <c r="AZ38" s="473"/>
      <c r="BA38" s="473"/>
      <c r="BB38" s="473"/>
      <c r="BC38" s="473"/>
      <c r="BD38" s="473"/>
      <c r="BE38" s="473"/>
      <c r="BF38" s="473"/>
      <c r="BG38" s="473"/>
      <c r="BH38" s="473"/>
      <c r="BI38" s="473"/>
      <c r="BJ38" s="473"/>
      <c r="BK38" s="473"/>
      <c r="BL38" s="473"/>
      <c r="BM38" s="473"/>
      <c r="BN38" s="473"/>
      <c r="BO38" s="477">
        <f>ROW()</f>
        <v>38</v>
      </c>
    </row>
    <row r="39" spans="1:67" s="474" customFormat="1" ht="14" x14ac:dyDescent="0.15">
      <c r="A39" s="473" t="s">
        <v>742</v>
      </c>
      <c r="B39" s="473" t="s">
        <v>743</v>
      </c>
      <c r="C39" s="473" t="s">
        <v>1217</v>
      </c>
      <c r="D39" s="473" t="s">
        <v>1218</v>
      </c>
      <c r="E39" s="473"/>
      <c r="F39" s="473"/>
      <c r="G39" s="473"/>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3"/>
      <c r="BE39" s="473"/>
      <c r="BF39" s="473"/>
      <c r="BG39" s="473"/>
      <c r="BH39" s="473"/>
      <c r="BI39" s="473"/>
      <c r="BJ39" s="473"/>
      <c r="BK39" s="473"/>
      <c r="BL39" s="473"/>
      <c r="BM39" s="473"/>
      <c r="BN39" s="473"/>
      <c r="BO39" s="477">
        <f>ROW()</f>
        <v>39</v>
      </c>
    </row>
    <row r="40" spans="1:67" s="474" customFormat="1" ht="14" x14ac:dyDescent="0.15">
      <c r="A40" s="473" t="s">
        <v>301</v>
      </c>
      <c r="B40" s="473" t="s">
        <v>744</v>
      </c>
      <c r="C40" s="473" t="s">
        <v>1217</v>
      </c>
      <c r="D40" s="473" t="s">
        <v>1218</v>
      </c>
      <c r="E40" s="473">
        <v>2.2431194687767998E-5</v>
      </c>
      <c r="F40" s="473">
        <v>2.4127327920014301E-5</v>
      </c>
      <c r="G40" s="473">
        <v>2.55458534917657E-5</v>
      </c>
      <c r="H40" s="473">
        <v>2.53654085126076E-5</v>
      </c>
      <c r="I40" s="473">
        <v>2.7948068288436701E-5</v>
      </c>
      <c r="J40" s="473">
        <v>2.87474629809552E-5</v>
      </c>
      <c r="K40" s="473">
        <v>3.0745949712251602E-5</v>
      </c>
      <c r="L40" s="473">
        <v>3.4189496079716301E-5</v>
      </c>
      <c r="M40" s="473">
        <v>3.6059874687339799E-5</v>
      </c>
      <c r="N40" s="473">
        <v>3.68567072174334E-5</v>
      </c>
      <c r="O40" s="473">
        <v>3.8314577666289497E-5</v>
      </c>
      <c r="P40" s="473">
        <v>3.9722490618402801E-5</v>
      </c>
      <c r="Q40" s="473">
        <v>4.23090380775013E-5</v>
      </c>
      <c r="R40" s="473">
        <v>5.5630473987000901E-5</v>
      </c>
      <c r="S40" s="473">
        <v>9.0586480679737594E-5</v>
      </c>
      <c r="T40" s="473">
        <v>9.7812334176970606E-5</v>
      </c>
      <c r="U40" s="473">
        <v>1.0220803186715701E-4</v>
      </c>
      <c r="V40" s="473">
        <v>1.10494298173105E-4</v>
      </c>
      <c r="W40" s="473">
        <v>1.2193672557526801E-4</v>
      </c>
      <c r="X40" s="473">
        <v>1.4598230250805299E-4</v>
      </c>
      <c r="Y40" s="473">
        <v>2.1494675106952099E-4</v>
      </c>
      <c r="Z40" s="473">
        <v>2.84016882664291E-4</v>
      </c>
      <c r="AA40" s="473">
        <v>6.3487917951047005E-4</v>
      </c>
      <c r="AB40" s="473">
        <v>2.3845191154218898E-3</v>
      </c>
      <c r="AC40" s="473">
        <v>3.2938553411775297E-2</v>
      </c>
      <c r="AD40" s="473">
        <v>3.9030998793365899</v>
      </c>
      <c r="AE40" s="473">
        <v>14.688768695859499</v>
      </c>
      <c r="AF40" s="473">
        <v>16.830199989888101</v>
      </c>
      <c r="AG40" s="473">
        <v>19.523383916998402</v>
      </c>
      <c r="AH40" s="473">
        <v>22.485758350139299</v>
      </c>
      <c r="AI40" s="473">
        <v>26.335044640285101</v>
      </c>
      <c r="AJ40" s="473">
        <v>31.983140050655201</v>
      </c>
      <c r="AK40" s="473">
        <v>35.840410238790298</v>
      </c>
      <c r="AL40" s="473">
        <v>38.896836324795402</v>
      </c>
      <c r="AM40" s="473">
        <v>41.959590415119301</v>
      </c>
      <c r="AN40" s="473">
        <v>46.236618223071602</v>
      </c>
      <c r="AO40" s="473">
        <v>51.9817430329974</v>
      </c>
      <c r="AP40" s="473">
        <v>54.429274481210797</v>
      </c>
      <c r="AQ40" s="473">
        <v>58.605757331652498</v>
      </c>
      <c r="AR40" s="473">
        <v>59.8713581954228</v>
      </c>
      <c r="AS40" s="473">
        <v>62.630368078441798</v>
      </c>
      <c r="AT40" s="473">
        <v>63.625974091274401</v>
      </c>
      <c r="AU40" s="473">
        <v>64.216587827700394</v>
      </c>
      <c r="AV40" s="473">
        <v>66.359671957017994</v>
      </c>
      <c r="AW40" s="473">
        <v>69.304303300056702</v>
      </c>
      <c r="AX40" s="473">
        <v>73.042044517724605</v>
      </c>
      <c r="AY40" s="473">
        <v>76.169994145548799</v>
      </c>
      <c r="AZ40" s="473">
        <v>82.801056190783399</v>
      </c>
      <c r="BA40" s="473">
        <v>94.398843447196398</v>
      </c>
      <c r="BB40" s="473">
        <v>97.557857509827102</v>
      </c>
      <c r="BC40" s="473">
        <v>100</v>
      </c>
      <c r="BD40" s="473">
        <v>109.884464198239</v>
      </c>
      <c r="BE40" s="473">
        <v>114.84641026560099</v>
      </c>
      <c r="BF40" s="473">
        <v>121.434460016488</v>
      </c>
      <c r="BG40" s="473">
        <v>128.43710049344699</v>
      </c>
      <c r="BH40" s="473">
        <v>133.651146397123</v>
      </c>
      <c r="BI40" s="473">
        <v>138.49361386907501</v>
      </c>
      <c r="BJ40" s="473">
        <v>142.402953510879</v>
      </c>
      <c r="BK40" s="473">
        <v>145.63843387457101</v>
      </c>
      <c r="BL40" s="473">
        <v>148.31751847535801</v>
      </c>
      <c r="BM40" s="473">
        <v>149.71280389250501</v>
      </c>
      <c r="BN40" s="473">
        <v>150.816761737338</v>
      </c>
      <c r="BO40" s="477">
        <f>ROW()</f>
        <v>40</v>
      </c>
    </row>
    <row r="41" spans="1:67" s="474" customFormat="1" ht="14" x14ac:dyDescent="0.15">
      <c r="A41" s="473" t="s">
        <v>307</v>
      </c>
      <c r="B41" s="473" t="s">
        <v>745</v>
      </c>
      <c r="C41" s="473" t="s">
        <v>1217</v>
      </c>
      <c r="D41" s="473" t="s">
        <v>1218</v>
      </c>
      <c r="E41" s="473"/>
      <c r="F41" s="473"/>
      <c r="G41" s="473"/>
      <c r="H41" s="473"/>
      <c r="I41" s="473"/>
      <c r="J41" s="473"/>
      <c r="K41" s="473"/>
      <c r="L41" s="473"/>
      <c r="M41" s="473"/>
      <c r="N41" s="473"/>
      <c r="O41" s="473"/>
      <c r="P41" s="473"/>
      <c r="Q41" s="473"/>
      <c r="R41" s="473"/>
      <c r="S41" s="473"/>
      <c r="T41" s="473"/>
      <c r="U41" s="473"/>
      <c r="V41" s="473"/>
      <c r="W41" s="473"/>
      <c r="X41" s="473"/>
      <c r="Y41" s="473">
        <v>3.5720399582062999E-10</v>
      </c>
      <c r="Z41" s="473">
        <v>7.2057002117779602E-10</v>
      </c>
      <c r="AA41" s="473">
        <v>1.4450553258209899E-9</v>
      </c>
      <c r="AB41" s="473">
        <v>3.3962800392250802E-9</v>
      </c>
      <c r="AC41" s="473">
        <v>9.92127211260219E-9</v>
      </c>
      <c r="AD41" s="473">
        <v>3.2342321744633003E-8</v>
      </c>
      <c r="AE41" s="473">
        <v>7.9931728030545302E-8</v>
      </c>
      <c r="AF41" s="473">
        <v>2.6244476849578802E-7</v>
      </c>
      <c r="AG41" s="473">
        <v>1.9135228855315402E-6</v>
      </c>
      <c r="AH41" s="473">
        <v>2.92907487949526E-5</v>
      </c>
      <c r="AI41" s="473">
        <v>8.9270375032943997E-4</v>
      </c>
      <c r="AJ41" s="473">
        <v>4.7562065122725497E-3</v>
      </c>
      <c r="AK41" s="473">
        <v>5.0033487673934202E-2</v>
      </c>
      <c r="AL41" s="473">
        <v>1.01436931774854</v>
      </c>
      <c r="AM41" s="473">
        <v>22.071544293433501</v>
      </c>
      <c r="AN41" s="473">
        <v>36.640315941140997</v>
      </c>
      <c r="AO41" s="473">
        <v>42.413974402024898</v>
      </c>
      <c r="AP41" s="473">
        <v>45.351868475586699</v>
      </c>
      <c r="AQ41" s="473">
        <v>46.800895273592197</v>
      </c>
      <c r="AR41" s="473">
        <v>49.074692199534198</v>
      </c>
      <c r="AS41" s="473">
        <v>52.531582742571402</v>
      </c>
      <c r="AT41" s="473">
        <v>56.124931603612701</v>
      </c>
      <c r="AU41" s="473">
        <v>60.867580580643498</v>
      </c>
      <c r="AV41" s="473">
        <v>69.824196200304797</v>
      </c>
      <c r="AW41" s="473">
        <v>74.430627668127997</v>
      </c>
      <c r="AX41" s="473">
        <v>79.543667330674594</v>
      </c>
      <c r="AY41" s="473">
        <v>82.871430845733897</v>
      </c>
      <c r="AZ41" s="473">
        <v>85.889005874396801</v>
      </c>
      <c r="BA41" s="473">
        <v>90.766293725191701</v>
      </c>
      <c r="BB41" s="473">
        <v>95.202981748031107</v>
      </c>
      <c r="BC41" s="473">
        <v>100</v>
      </c>
      <c r="BD41" s="473">
        <v>106.636449622131</v>
      </c>
      <c r="BE41" s="473">
        <v>112.39854926078399</v>
      </c>
      <c r="BF41" s="473">
        <v>119.372104441451</v>
      </c>
      <c r="BG41" s="473">
        <v>126.927212865611</v>
      </c>
      <c r="BH41" s="473">
        <v>138.38861456010301</v>
      </c>
      <c r="BI41" s="473">
        <v>150.48259420640801</v>
      </c>
      <c r="BJ41" s="473">
        <v>155.66878623001799</v>
      </c>
      <c r="BK41" s="473">
        <v>161.37381418390601</v>
      </c>
      <c r="BL41" s="473">
        <v>167.397860280061</v>
      </c>
      <c r="BM41" s="473">
        <v>172.77429125288799</v>
      </c>
      <c r="BN41" s="473">
        <v>187.11742505829599</v>
      </c>
      <c r="BO41" s="477">
        <f>ROW()</f>
        <v>41</v>
      </c>
    </row>
    <row r="42" spans="1:67" s="474" customFormat="1" ht="14" x14ac:dyDescent="0.15">
      <c r="A42" s="473" t="s">
        <v>289</v>
      </c>
      <c r="B42" s="473" t="s">
        <v>746</v>
      </c>
      <c r="C42" s="473" t="s">
        <v>1217</v>
      </c>
      <c r="D42" s="473" t="s">
        <v>1218</v>
      </c>
      <c r="E42" s="473"/>
      <c r="F42" s="473"/>
      <c r="G42" s="473"/>
      <c r="H42" s="473"/>
      <c r="I42" s="473"/>
      <c r="J42" s="473"/>
      <c r="K42" s="473">
        <v>6.1383620902613396</v>
      </c>
      <c r="L42" s="473">
        <v>6.3614838887033702</v>
      </c>
      <c r="M42" s="473">
        <v>6.8378790800028701</v>
      </c>
      <c r="N42" s="473">
        <v>7.2368851790414999</v>
      </c>
      <c r="O42" s="473">
        <v>7.7640355541980401</v>
      </c>
      <c r="P42" s="473">
        <v>8.3439512195491297</v>
      </c>
      <c r="Q42" s="473">
        <v>9.3349336216880108</v>
      </c>
      <c r="R42" s="473">
        <v>10.908344322028301</v>
      </c>
      <c r="S42" s="473">
        <v>15.1541913380622</v>
      </c>
      <c r="T42" s="473">
        <v>18.2296539653791</v>
      </c>
      <c r="U42" s="473">
        <v>19.138724536094301</v>
      </c>
      <c r="V42" s="473">
        <v>20.737261565089099</v>
      </c>
      <c r="W42" s="473">
        <v>22.703648045590899</v>
      </c>
      <c r="X42" s="473">
        <v>25.6936811554976</v>
      </c>
      <c r="Y42" s="473">
        <v>29.401412881536899</v>
      </c>
      <c r="Z42" s="473">
        <v>33.684482289066402</v>
      </c>
      <c r="AA42" s="473">
        <v>37.164920116080303</v>
      </c>
      <c r="AB42" s="473">
        <v>39.108756480573099</v>
      </c>
      <c r="AC42" s="473">
        <v>40.941313540440099</v>
      </c>
      <c r="AD42" s="473">
        <v>42.544209056619799</v>
      </c>
      <c r="AE42" s="473">
        <v>43.110076159272801</v>
      </c>
      <c r="AF42" s="473">
        <v>44.537765961877298</v>
      </c>
      <c r="AG42" s="473">
        <v>46.701793291054699</v>
      </c>
      <c r="AH42" s="473">
        <v>49.592687567778597</v>
      </c>
      <c r="AI42" s="473">
        <v>51.117450806279997</v>
      </c>
      <c r="AJ42" s="473">
        <v>54.3161389044404</v>
      </c>
      <c r="AK42" s="473">
        <v>57.6261063072741</v>
      </c>
      <c r="AL42" s="473">
        <v>58.267738042730301</v>
      </c>
      <c r="AM42" s="473">
        <v>58.312723293555798</v>
      </c>
      <c r="AN42" s="473">
        <v>59.408339355437199</v>
      </c>
      <c r="AO42" s="473">
        <v>60.825912768836197</v>
      </c>
      <c r="AP42" s="473">
        <v>65.515918367065694</v>
      </c>
      <c r="AQ42" s="473">
        <v>64.684595653445001</v>
      </c>
      <c r="AR42" s="473">
        <v>65.693715710440998</v>
      </c>
      <c r="AS42" s="473">
        <v>67.293891800820404</v>
      </c>
      <c r="AT42" s="473">
        <v>69.028617232132504</v>
      </c>
      <c r="AU42" s="473">
        <v>69.115075201119296</v>
      </c>
      <c r="AV42" s="473">
        <v>70.2343476740119</v>
      </c>
      <c r="AW42" s="473">
        <v>71.213711087792902</v>
      </c>
      <c r="AX42" s="473">
        <v>75.545062376122203</v>
      </c>
      <c r="AY42" s="473">
        <v>81.065640666899995</v>
      </c>
      <c r="AZ42" s="473">
        <v>84.336014923633002</v>
      </c>
      <c r="BA42" s="473">
        <v>91.174070187711095</v>
      </c>
      <c r="BB42" s="473">
        <v>94.496327387198306</v>
      </c>
      <c r="BC42" s="473">
        <v>100</v>
      </c>
      <c r="BD42" s="473">
        <v>109.432202401772</v>
      </c>
      <c r="BE42" s="473">
        <v>114.393144456104</v>
      </c>
      <c r="BF42" s="473">
        <v>116.468355477784</v>
      </c>
      <c r="BG42" s="473">
        <v>118.52926677929</v>
      </c>
      <c r="BH42" s="473">
        <v>117.210285040264</v>
      </c>
      <c r="BI42" s="473">
        <v>118.712836656173</v>
      </c>
      <c r="BJ42" s="473">
        <v>124.24507403521</v>
      </c>
      <c r="BK42" s="473">
        <v>128.80960708872601</v>
      </c>
      <c r="BL42" s="473">
        <v>134.091174070188</v>
      </c>
      <c r="BM42" s="473"/>
      <c r="BN42" s="473"/>
      <c r="BO42" s="477">
        <f>ROW()</f>
        <v>42</v>
      </c>
    </row>
    <row r="43" spans="1:67" s="474" customFormat="1" ht="14" x14ac:dyDescent="0.15">
      <c r="A43" s="473" t="s">
        <v>747</v>
      </c>
      <c r="B43" s="473" t="s">
        <v>748</v>
      </c>
      <c r="C43" s="473" t="s">
        <v>1217</v>
      </c>
      <c r="D43" s="473" t="s">
        <v>1218</v>
      </c>
      <c r="E43" s="473"/>
      <c r="F43" s="473"/>
      <c r="G43" s="473"/>
      <c r="H43" s="473"/>
      <c r="I43" s="473"/>
      <c r="J43" s="473"/>
      <c r="K43" s="473"/>
      <c r="L43" s="473"/>
      <c r="M43" s="473"/>
      <c r="N43" s="473"/>
      <c r="O43" s="473"/>
      <c r="P43" s="473"/>
      <c r="Q43" s="473"/>
      <c r="R43" s="473"/>
      <c r="S43" s="473"/>
      <c r="T43" s="473"/>
      <c r="U43" s="473"/>
      <c r="V43" s="473">
        <v>49.3979184996874</v>
      </c>
      <c r="W43" s="473"/>
      <c r="X43" s="473"/>
      <c r="Y43" s="473">
        <v>58.3883396666305</v>
      </c>
      <c r="Z43" s="473">
        <v>63.723314864596702</v>
      </c>
      <c r="AA43" s="473">
        <v>67.773944181571096</v>
      </c>
      <c r="AB43" s="473">
        <v>68.564310877566101</v>
      </c>
      <c r="AC43" s="473">
        <v>70.671955400219602</v>
      </c>
      <c r="AD43" s="473">
        <v>72.335018656375397</v>
      </c>
      <c r="AE43" s="473">
        <v>73.623481030575903</v>
      </c>
      <c r="AF43" s="473">
        <v>74.541459016028199</v>
      </c>
      <c r="AG43" s="473">
        <v>75.430621549022604</v>
      </c>
      <c r="AH43" s="473">
        <v>76.414463425808194</v>
      </c>
      <c r="AI43" s="473">
        <v>78.048711229505997</v>
      </c>
      <c r="AJ43" s="473">
        <v>79.297490609178098</v>
      </c>
      <c r="AK43" s="473">
        <v>80.312123855161701</v>
      </c>
      <c r="AL43" s="473">
        <v>83.726754971452607</v>
      </c>
      <c r="AM43" s="473">
        <v>85.788541759765394</v>
      </c>
      <c r="AN43" s="473">
        <v>90.907236404567101</v>
      </c>
      <c r="AO43" s="473">
        <v>92.721868940653195</v>
      </c>
      <c r="AP43" s="473">
        <v>94.308859402319797</v>
      </c>
      <c r="AQ43" s="473">
        <v>93.892599609095697</v>
      </c>
      <c r="AR43" s="473">
        <v>93.502356052948201</v>
      </c>
      <c r="AS43" s="473">
        <v>94.959265329232295</v>
      </c>
      <c r="AT43" s="473">
        <v>95.525118485646303</v>
      </c>
      <c r="AU43" s="473">
        <v>93.313738334143594</v>
      </c>
      <c r="AV43" s="473">
        <v>93.593679549146003</v>
      </c>
      <c r="AW43" s="473">
        <v>94.355741745541494</v>
      </c>
      <c r="AX43" s="473">
        <v>95.529939619579494</v>
      </c>
      <c r="AY43" s="473">
        <v>95.682680604281501</v>
      </c>
      <c r="AZ43" s="473">
        <v>96.608672824037598</v>
      </c>
      <c r="BA43" s="473">
        <v>98.622944559795698</v>
      </c>
      <c r="BB43" s="473">
        <v>99.644399894990599</v>
      </c>
      <c r="BC43" s="473">
        <v>100</v>
      </c>
      <c r="BD43" s="473">
        <v>100.13791156316999</v>
      </c>
      <c r="BE43" s="473">
        <v>100.24983196316801</v>
      </c>
      <c r="BF43" s="473">
        <v>100.640009374917</v>
      </c>
      <c r="BG43" s="473">
        <v>100.43157512789701</v>
      </c>
      <c r="BH43" s="473">
        <v>99.941120121148302</v>
      </c>
      <c r="BI43" s="473">
        <v>99.662590949652497</v>
      </c>
      <c r="BJ43" s="473">
        <v>98.406338363493603</v>
      </c>
      <c r="BK43" s="473">
        <v>99.4150542992179</v>
      </c>
      <c r="BL43" s="473">
        <v>99.026816572106597</v>
      </c>
      <c r="BM43" s="473">
        <v>100.948253665821</v>
      </c>
      <c r="BN43" s="473">
        <v>102.69810471103</v>
      </c>
      <c r="BO43" s="477">
        <f>ROW()</f>
        <v>43</v>
      </c>
    </row>
    <row r="44" spans="1:67" s="474" customFormat="1" ht="14" x14ac:dyDescent="0.15">
      <c r="A44" s="473" t="s">
        <v>299</v>
      </c>
      <c r="B44" s="473" t="s">
        <v>749</v>
      </c>
      <c r="C44" s="473" t="s">
        <v>1217</v>
      </c>
      <c r="D44" s="473" t="s">
        <v>1218</v>
      </c>
      <c r="E44" s="473"/>
      <c r="F44" s="473"/>
      <c r="G44" s="473"/>
      <c r="H44" s="473"/>
      <c r="I44" s="473"/>
      <c r="J44" s="473"/>
      <c r="K44" s="473"/>
      <c r="L44" s="473"/>
      <c r="M44" s="473"/>
      <c r="N44" s="473"/>
      <c r="O44" s="473"/>
      <c r="P44" s="473"/>
      <c r="Q44" s="473"/>
      <c r="R44" s="473"/>
      <c r="S44" s="473"/>
      <c r="T44" s="473"/>
      <c r="U44" s="473"/>
      <c r="V44" s="473"/>
      <c r="W44" s="473"/>
      <c r="X44" s="473"/>
      <c r="Y44" s="473">
        <v>13.9417866251377</v>
      </c>
      <c r="Z44" s="473">
        <v>15.3266441313596</v>
      </c>
      <c r="AA44" s="473">
        <v>16.844661013179699</v>
      </c>
      <c r="AB44" s="473">
        <v>19.88069477682</v>
      </c>
      <c r="AC44" s="473">
        <v>21.278868220601701</v>
      </c>
      <c r="AD44" s="473">
        <v>21.678346347396499</v>
      </c>
      <c r="AE44" s="473">
        <v>23.835528232088301</v>
      </c>
      <c r="AF44" s="473">
        <v>25.3535451139084</v>
      </c>
      <c r="AG44" s="473">
        <v>27.910205125394999</v>
      </c>
      <c r="AH44" s="473">
        <v>30.360337636402999</v>
      </c>
      <c r="AI44" s="473">
        <v>33.3963714000433</v>
      </c>
      <c r="AJ44" s="473">
        <v>37.4976801684696</v>
      </c>
      <c r="AK44" s="473">
        <v>43.489852070391301</v>
      </c>
      <c r="AL44" s="473">
        <v>48.363485217287497</v>
      </c>
      <c r="AM44" s="473">
        <v>51.745733357483303</v>
      </c>
      <c r="AN44" s="473">
        <v>56.659314317059</v>
      </c>
      <c r="AO44" s="473">
        <v>61.639474964433902</v>
      </c>
      <c r="AP44" s="473">
        <v>65.654230138721402</v>
      </c>
      <c r="AQ44" s="473">
        <v>72.598491576170602</v>
      </c>
      <c r="AR44" s="473">
        <v>77.518730504526204</v>
      </c>
      <c r="AS44" s="473">
        <v>80.628001924745604</v>
      </c>
      <c r="AT44" s="473">
        <v>83.377743030849601</v>
      </c>
      <c r="AU44" s="473">
        <v>85.448371321402504</v>
      </c>
      <c r="AV44" s="473">
        <v>86.786623046165005</v>
      </c>
      <c r="AW44" s="473">
        <v>71.070754476355603</v>
      </c>
      <c r="AX44" s="473">
        <v>74.845686884660495</v>
      </c>
      <c r="AY44" s="473">
        <v>78.588311312894305</v>
      </c>
      <c r="AZ44" s="473">
        <v>82.640412181808898</v>
      </c>
      <c r="BA44" s="473">
        <v>89.522011936948402</v>
      </c>
      <c r="BB44" s="473">
        <v>93.426176265537606</v>
      </c>
      <c r="BC44" s="473">
        <v>100</v>
      </c>
      <c r="BD44" s="473">
        <v>108.848985699468</v>
      </c>
      <c r="BE44" s="473">
        <v>120.734921525617</v>
      </c>
      <c r="BF44" s="473">
        <v>129.19441502717899</v>
      </c>
      <c r="BG44" s="473">
        <v>139.88016382449899</v>
      </c>
      <c r="BH44" s="473">
        <v>146.24211503388301</v>
      </c>
      <c r="BI44" s="473">
        <v>150.95094572930401</v>
      </c>
      <c r="BJ44" s="473">
        <v>158.430691390623</v>
      </c>
      <c r="BK44" s="473">
        <v>162.74628617016299</v>
      </c>
      <c r="BL44" s="473">
        <v>167.18245868540899</v>
      </c>
      <c r="BM44" s="473">
        <v>176.59481736678001</v>
      </c>
      <c r="BN44" s="473">
        <v>189.56895357169699</v>
      </c>
      <c r="BO44" s="477">
        <f>ROW()</f>
        <v>44</v>
      </c>
    </row>
    <row r="45" spans="1:67" s="474" customFormat="1" ht="14" x14ac:dyDescent="0.15">
      <c r="A45" s="473" t="s">
        <v>305</v>
      </c>
      <c r="B45" s="473" t="s">
        <v>750</v>
      </c>
      <c r="C45" s="473" t="s">
        <v>1217</v>
      </c>
      <c r="D45" s="473" t="s">
        <v>1218</v>
      </c>
      <c r="E45" s="473"/>
      <c r="F45" s="473"/>
      <c r="G45" s="473"/>
      <c r="H45" s="473"/>
      <c r="I45" s="473"/>
      <c r="J45" s="473"/>
      <c r="K45" s="473"/>
      <c r="L45" s="473"/>
      <c r="M45" s="473"/>
      <c r="N45" s="473"/>
      <c r="O45" s="473"/>
      <c r="P45" s="473"/>
      <c r="Q45" s="473"/>
      <c r="R45" s="473"/>
      <c r="S45" s="473">
        <v>3.0385770591977499</v>
      </c>
      <c r="T45" s="473">
        <v>3.40243921825504</v>
      </c>
      <c r="U45" s="473">
        <v>3.80162780053741</v>
      </c>
      <c r="V45" s="473">
        <v>4.3022536837461098</v>
      </c>
      <c r="W45" s="473">
        <v>4.6913490022542099</v>
      </c>
      <c r="X45" s="473">
        <v>5.2419365411354404</v>
      </c>
      <c r="Y45" s="473">
        <v>5.9565396163636599</v>
      </c>
      <c r="Z45" s="473">
        <v>6.9350815392586904</v>
      </c>
      <c r="AA45" s="473">
        <v>7.7074558861992202</v>
      </c>
      <c r="AB45" s="473">
        <v>8.5149771235289897</v>
      </c>
      <c r="AC45" s="473">
        <v>9.2453466502772699</v>
      </c>
      <c r="AD45" s="473">
        <v>9.9937182428344808</v>
      </c>
      <c r="AE45" s="473">
        <v>10.993261515410801</v>
      </c>
      <c r="AF45" s="473">
        <v>12.0708137397458</v>
      </c>
      <c r="AG45" s="473">
        <v>13.0789294245651</v>
      </c>
      <c r="AH45" s="473">
        <v>14.5928174342512</v>
      </c>
      <c r="AI45" s="473">
        <v>16.2558654177117</v>
      </c>
      <c r="AJ45" s="473">
        <v>18.1683705986913</v>
      </c>
      <c r="AK45" s="473">
        <v>21.1057623358172</v>
      </c>
      <c r="AL45" s="473">
        <v>24.130387628851</v>
      </c>
      <c r="AM45" s="473">
        <v>26.674435332063702</v>
      </c>
      <c r="AN45" s="473">
        <v>29.4785976383479</v>
      </c>
      <c r="AO45" s="473">
        <v>32.450882797837103</v>
      </c>
      <c r="AP45" s="473">
        <v>35.280577474796203</v>
      </c>
      <c r="AQ45" s="473">
        <v>37.6307573887633</v>
      </c>
      <c r="AR45" s="473">
        <v>40.546876238122202</v>
      </c>
      <c r="AS45" s="473">
        <v>44.034509775930999</v>
      </c>
      <c r="AT45" s="473">
        <v>46.922749859999598</v>
      </c>
      <c r="AU45" s="473">
        <v>50.691958927239803</v>
      </c>
      <c r="AV45" s="473">
        <v>55.350500607238601</v>
      </c>
      <c r="AW45" s="473">
        <v>59.194982340762401</v>
      </c>
      <c r="AX45" s="473">
        <v>64.291803677992903</v>
      </c>
      <c r="AY45" s="473">
        <v>71.720862257946706</v>
      </c>
      <c r="AZ45" s="473">
        <v>76.799415418341297</v>
      </c>
      <c r="BA45" s="473">
        <v>86.554621848739501</v>
      </c>
      <c r="BB45" s="473">
        <v>93.502618438679605</v>
      </c>
      <c r="BC45" s="473">
        <v>100</v>
      </c>
      <c r="BD45" s="473">
        <v>108.459872334086</v>
      </c>
      <c r="BE45" s="473">
        <v>116.63438728383299</v>
      </c>
      <c r="BF45" s="473">
        <v>123.497862684651</v>
      </c>
      <c r="BG45" s="473">
        <v>128.934551163777</v>
      </c>
      <c r="BH45" s="473">
        <v>132.88256798725601</v>
      </c>
      <c r="BI45" s="473">
        <v>136.62315635063399</v>
      </c>
      <c r="BJ45" s="473">
        <v>141.14303395638299</v>
      </c>
      <c r="BK45" s="473">
        <v>145.713267399351</v>
      </c>
      <c r="BL45" s="473">
        <v>149.75369875886699</v>
      </c>
      <c r="BM45" s="473">
        <v>152.584581533137</v>
      </c>
      <c r="BN45" s="473">
        <v>163.63319698827601</v>
      </c>
      <c r="BO45" s="477">
        <f>ROW()</f>
        <v>45</v>
      </c>
    </row>
    <row r="46" spans="1:67" s="474" customFormat="1" ht="14" x14ac:dyDescent="0.15">
      <c r="A46" s="473" t="s">
        <v>325</v>
      </c>
      <c r="B46" s="473" t="s">
        <v>751</v>
      </c>
      <c r="C46" s="473" t="s">
        <v>1217</v>
      </c>
      <c r="D46" s="473" t="s">
        <v>1218</v>
      </c>
      <c r="E46" s="473"/>
      <c r="F46" s="473"/>
      <c r="G46" s="473"/>
      <c r="H46" s="473"/>
      <c r="I46" s="473"/>
      <c r="J46" s="473"/>
      <c r="K46" s="473"/>
      <c r="L46" s="473"/>
      <c r="M46" s="473"/>
      <c r="N46" s="473"/>
      <c r="O46" s="473"/>
      <c r="P46" s="473"/>
      <c r="Q46" s="473"/>
      <c r="R46" s="473"/>
      <c r="S46" s="473"/>
      <c r="T46" s="473"/>
      <c r="U46" s="473"/>
      <c r="V46" s="473"/>
      <c r="W46" s="473"/>
      <c r="X46" s="473"/>
      <c r="Y46" s="473">
        <v>36.775048436736398</v>
      </c>
      <c r="Z46" s="473">
        <v>36.7627900872575</v>
      </c>
      <c r="AA46" s="473">
        <v>41.650806941973599</v>
      </c>
      <c r="AB46" s="473">
        <v>47.737077458253502</v>
      </c>
      <c r="AC46" s="473">
        <v>48.950654056665797</v>
      </c>
      <c r="AD46" s="473">
        <v>54.053192027262902</v>
      </c>
      <c r="AE46" s="473">
        <v>55.266768625675198</v>
      </c>
      <c r="AF46" s="473">
        <v>51.405388539817999</v>
      </c>
      <c r="AG46" s="473">
        <v>49.367437938949003</v>
      </c>
      <c r="AH46" s="473">
        <v>49.707607136988898</v>
      </c>
      <c r="AI46" s="473">
        <v>49.701477962249299</v>
      </c>
      <c r="AJ46" s="473">
        <v>48.328542820611197</v>
      </c>
      <c r="AK46" s="473">
        <v>47.829015079345297</v>
      </c>
      <c r="AL46" s="473">
        <v>46.434627826119304</v>
      </c>
      <c r="AM46" s="473">
        <v>57.844086603616802</v>
      </c>
      <c r="AN46" s="473">
        <v>68.944022056771601</v>
      </c>
      <c r="AO46" s="473">
        <v>71.512146272603601</v>
      </c>
      <c r="AP46" s="473">
        <v>72.664431123621597</v>
      </c>
      <c r="AQ46" s="473">
        <v>71.294560569353095</v>
      </c>
      <c r="AR46" s="473">
        <v>70.286311324712401</v>
      </c>
      <c r="AS46" s="473">
        <v>72.537863665251606</v>
      </c>
      <c r="AT46" s="473">
        <v>75.319589620753803</v>
      </c>
      <c r="AU46" s="473">
        <v>77.075904642344895</v>
      </c>
      <c r="AV46" s="473">
        <v>80.262769048125193</v>
      </c>
      <c r="AW46" s="473">
        <v>78.604214363628301</v>
      </c>
      <c r="AX46" s="473">
        <v>80.870783182279197</v>
      </c>
      <c r="AY46" s="473">
        <v>86.285296147114593</v>
      </c>
      <c r="AZ46" s="473">
        <v>87.113563907831505</v>
      </c>
      <c r="BA46" s="473">
        <v>95.179366099333294</v>
      </c>
      <c r="BB46" s="473">
        <v>98.530881208885603</v>
      </c>
      <c r="BC46" s="473">
        <v>100</v>
      </c>
      <c r="BD46" s="473">
        <v>101.19447572449801</v>
      </c>
      <c r="BE46" s="473">
        <v>106.73820858312099</v>
      </c>
      <c r="BF46" s="473">
        <v>114.197921480885</v>
      </c>
      <c r="BG46" s="473">
        <v>131.211909142167</v>
      </c>
      <c r="BH46" s="473">
        <v>133.05277308871399</v>
      </c>
      <c r="BI46" s="473">
        <v>139.63280851854901</v>
      </c>
      <c r="BJ46" s="473">
        <v>145.47046990485799</v>
      </c>
      <c r="BK46" s="473">
        <v>147.81568207912699</v>
      </c>
      <c r="BL46" s="473">
        <v>151.785085312376</v>
      </c>
      <c r="BM46" s="473">
        <v>154.38084795942299</v>
      </c>
      <c r="BN46" s="473">
        <v>160.95649049113001</v>
      </c>
      <c r="BO46" s="477">
        <f>ROW()</f>
        <v>46</v>
      </c>
    </row>
    <row r="47" spans="1:67" s="474" customFormat="1" ht="14" x14ac:dyDescent="0.15">
      <c r="A47" s="473" t="s">
        <v>321</v>
      </c>
      <c r="B47" s="473" t="s">
        <v>752</v>
      </c>
      <c r="C47" s="473" t="s">
        <v>1217</v>
      </c>
      <c r="D47" s="473" t="s">
        <v>1218</v>
      </c>
      <c r="E47" s="473">
        <v>13.344304522037801</v>
      </c>
      <c r="F47" s="473">
        <v>13.480251860332</v>
      </c>
      <c r="G47" s="473">
        <v>13.6233543216943</v>
      </c>
      <c r="H47" s="473">
        <v>13.845163136806001</v>
      </c>
      <c r="I47" s="473">
        <v>14.109902690326299</v>
      </c>
      <c r="J47" s="473">
        <v>14.439038351459599</v>
      </c>
      <c r="K47" s="473">
        <v>14.989982827704599</v>
      </c>
      <c r="L47" s="473">
        <v>15.5266170578134</v>
      </c>
      <c r="M47" s="473">
        <v>16.156267887807701</v>
      </c>
      <c r="N47" s="473">
        <v>16.893245563823701</v>
      </c>
      <c r="O47" s="473">
        <v>17.458500286204899</v>
      </c>
      <c r="P47" s="473">
        <v>17.930738408700599</v>
      </c>
      <c r="Q47" s="473">
        <v>18.8251287922152</v>
      </c>
      <c r="R47" s="473">
        <v>20.2346880366342</v>
      </c>
      <c r="S47" s="473">
        <v>22.459931310818501</v>
      </c>
      <c r="T47" s="473">
        <v>24.8568975386377</v>
      </c>
      <c r="U47" s="473">
        <v>26.731539782484301</v>
      </c>
      <c r="V47" s="473">
        <v>28.8637664567831</v>
      </c>
      <c r="W47" s="473">
        <v>31.453921007441298</v>
      </c>
      <c r="X47" s="473">
        <v>34.3302804808243</v>
      </c>
      <c r="Y47" s="473">
        <v>37.807670291929</v>
      </c>
      <c r="Z47" s="473">
        <v>42.522896393818002</v>
      </c>
      <c r="AA47" s="473">
        <v>47.102175157412702</v>
      </c>
      <c r="AB47" s="473">
        <v>49.864052661705799</v>
      </c>
      <c r="AC47" s="473">
        <v>52.010589582140803</v>
      </c>
      <c r="AD47" s="473">
        <v>54.0712650257585</v>
      </c>
      <c r="AE47" s="473">
        <v>56.3394390383515</v>
      </c>
      <c r="AF47" s="473">
        <v>58.793646250715497</v>
      </c>
      <c r="AG47" s="473">
        <v>61.161991986262201</v>
      </c>
      <c r="AH47" s="473">
        <v>64.210074413279898</v>
      </c>
      <c r="AI47" s="473">
        <v>67.279622209501994</v>
      </c>
      <c r="AJ47" s="473">
        <v>71.064682312535794</v>
      </c>
      <c r="AK47" s="473">
        <v>72.123640526617095</v>
      </c>
      <c r="AL47" s="473">
        <v>73.468803663423003</v>
      </c>
      <c r="AM47" s="473">
        <v>73.590440755581</v>
      </c>
      <c r="AN47" s="473">
        <v>75.171722953634799</v>
      </c>
      <c r="AO47" s="473">
        <v>76.352318259874096</v>
      </c>
      <c r="AP47" s="473">
        <v>77.590154550658298</v>
      </c>
      <c r="AQ47" s="473">
        <v>78.362907842014906</v>
      </c>
      <c r="AR47" s="473">
        <v>79.722381224957104</v>
      </c>
      <c r="AS47" s="473">
        <v>81.890383514596394</v>
      </c>
      <c r="AT47" s="473">
        <v>83.958214081282193</v>
      </c>
      <c r="AU47" s="473">
        <v>85.854321694333194</v>
      </c>
      <c r="AV47" s="473">
        <v>88.222667429879806</v>
      </c>
      <c r="AW47" s="473">
        <v>89.861190612478595</v>
      </c>
      <c r="AX47" s="473">
        <v>91.850314825414998</v>
      </c>
      <c r="AY47" s="473">
        <v>93.689181453920995</v>
      </c>
      <c r="AZ47" s="473">
        <v>95.692615912993702</v>
      </c>
      <c r="BA47" s="473">
        <v>97.960789925586695</v>
      </c>
      <c r="BB47" s="473">
        <v>98.254149971379505</v>
      </c>
      <c r="BC47" s="473">
        <v>100</v>
      </c>
      <c r="BD47" s="473">
        <v>102.912135088724</v>
      </c>
      <c r="BE47" s="473">
        <v>104.47195191757299</v>
      </c>
      <c r="BF47" s="473">
        <v>105.452203777905</v>
      </c>
      <c r="BG47" s="473">
        <v>107.46279336004601</v>
      </c>
      <c r="BH47" s="473">
        <v>108.672009158558</v>
      </c>
      <c r="BI47" s="473">
        <v>110.224670864339</v>
      </c>
      <c r="BJ47" s="473">
        <v>111.984831139096</v>
      </c>
      <c r="BK47" s="473">
        <v>114.524899828277</v>
      </c>
      <c r="BL47" s="473">
        <v>116.75729822552999</v>
      </c>
      <c r="BM47" s="473">
        <v>117.594447624499</v>
      </c>
      <c r="BN47" s="473">
        <v>121.58700629650799</v>
      </c>
      <c r="BO47" s="477">
        <f>ROW()</f>
        <v>47</v>
      </c>
    </row>
    <row r="48" spans="1:67" s="474" customFormat="1" ht="14" x14ac:dyDescent="0.15">
      <c r="A48" s="473" t="s">
        <v>753</v>
      </c>
      <c r="B48" s="473" t="s">
        <v>754</v>
      </c>
      <c r="C48" s="473" t="s">
        <v>1217</v>
      </c>
      <c r="D48" s="473" t="s">
        <v>1218</v>
      </c>
      <c r="E48" s="473"/>
      <c r="F48" s="473"/>
      <c r="G48" s="473"/>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c r="AK48" s="473"/>
      <c r="AL48" s="473"/>
      <c r="AM48" s="473"/>
      <c r="AN48" s="473"/>
      <c r="AO48" s="473"/>
      <c r="AP48" s="473"/>
      <c r="AQ48" s="473"/>
      <c r="AR48" s="473"/>
      <c r="AS48" s="473"/>
      <c r="AT48" s="473"/>
      <c r="AU48" s="473"/>
      <c r="AV48" s="473"/>
      <c r="AW48" s="473"/>
      <c r="AX48" s="473"/>
      <c r="AY48" s="473"/>
      <c r="AZ48" s="473"/>
      <c r="BA48" s="473"/>
      <c r="BB48" s="473"/>
      <c r="BC48" s="473"/>
      <c r="BD48" s="473"/>
      <c r="BE48" s="473"/>
      <c r="BF48" s="473"/>
      <c r="BG48" s="473"/>
      <c r="BH48" s="473"/>
      <c r="BI48" s="473"/>
      <c r="BJ48" s="473"/>
      <c r="BK48" s="473"/>
      <c r="BL48" s="473"/>
      <c r="BM48" s="473"/>
      <c r="BN48" s="473"/>
      <c r="BO48" s="477">
        <f>ROW()</f>
        <v>48</v>
      </c>
    </row>
    <row r="49" spans="1:67" s="474" customFormat="1" ht="14" x14ac:dyDescent="0.15">
      <c r="A49" s="473" t="s">
        <v>584</v>
      </c>
      <c r="B49" s="473" t="s">
        <v>755</v>
      </c>
      <c r="C49" s="473" t="s">
        <v>1217</v>
      </c>
      <c r="D49" s="473" t="s">
        <v>1218</v>
      </c>
      <c r="E49" s="473">
        <v>24.041191164266099</v>
      </c>
      <c r="F49" s="473">
        <v>24.4848467950127</v>
      </c>
      <c r="G49" s="473">
        <v>25.541611038762898</v>
      </c>
      <c r="H49" s="473">
        <v>26.420296831587699</v>
      </c>
      <c r="I49" s="473">
        <v>27.234189100976501</v>
      </c>
      <c r="J49" s="473">
        <v>28.164094662017401</v>
      </c>
      <c r="K49" s="473">
        <v>29.5092060763712</v>
      </c>
      <c r="L49" s="473">
        <v>30.6911076814071</v>
      </c>
      <c r="M49" s="473">
        <v>31.426412074016</v>
      </c>
      <c r="N49" s="473">
        <v>32.208626780776299</v>
      </c>
      <c r="O49" s="473">
        <v>33.373286469216303</v>
      </c>
      <c r="P49" s="473">
        <v>35.566986383601296</v>
      </c>
      <c r="Q49" s="473">
        <v>37.935750181234901</v>
      </c>
      <c r="R49" s="473">
        <v>41.256900046907901</v>
      </c>
      <c r="S49" s="473">
        <v>45.286632409718798</v>
      </c>
      <c r="T49" s="473">
        <v>48.319294873266799</v>
      </c>
      <c r="U49" s="473">
        <v>49.1482009361889</v>
      </c>
      <c r="V49" s="473">
        <v>49.785161208844897</v>
      </c>
      <c r="W49" s="473">
        <v>50.297347410063203</v>
      </c>
      <c r="X49" s="473">
        <v>52.132013626239498</v>
      </c>
      <c r="Y49" s="473">
        <v>54.229024316637897</v>
      </c>
      <c r="Z49" s="473">
        <v>57.7486559095695</v>
      </c>
      <c r="AA49" s="473">
        <v>61.014401203202901</v>
      </c>
      <c r="AB49" s="473">
        <v>62.814200614722502</v>
      </c>
      <c r="AC49" s="473">
        <v>64.655571701770995</v>
      </c>
      <c r="AD49" s="473">
        <v>66.876748793680903</v>
      </c>
      <c r="AE49" s="473">
        <v>67.378531620157901</v>
      </c>
      <c r="AF49" s="473">
        <v>68.348999353786894</v>
      </c>
      <c r="AG49" s="473">
        <v>69.628812903268098</v>
      </c>
      <c r="AH49" s="473">
        <v>71.825789806890498</v>
      </c>
      <c r="AI49" s="473">
        <v>75.707226105696805</v>
      </c>
      <c r="AJ49" s="473">
        <v>80.143364178800894</v>
      </c>
      <c r="AK49" s="473">
        <v>83.378776000236201</v>
      </c>
      <c r="AL49" s="473">
        <v>86.124123758007897</v>
      </c>
      <c r="AM49" s="473">
        <v>86.858002053448701</v>
      </c>
      <c r="AN49" s="473">
        <v>88.421296493719893</v>
      </c>
      <c r="AO49" s="473">
        <v>89.138953856448893</v>
      </c>
      <c r="AP49" s="473">
        <v>89.602677355971593</v>
      </c>
      <c r="AQ49" s="473">
        <v>89.618750676555607</v>
      </c>
      <c r="AR49" s="473">
        <v>90.3414760556727</v>
      </c>
      <c r="AS49" s="473">
        <v>91.749474336811502</v>
      </c>
      <c r="AT49" s="473">
        <v>92.656895290517099</v>
      </c>
      <c r="AU49" s="473">
        <v>93.252411818154997</v>
      </c>
      <c r="AV49" s="473">
        <v>93.847616720189706</v>
      </c>
      <c r="AW49" s="473">
        <v>94.601127428629496</v>
      </c>
      <c r="AX49" s="473">
        <v>95.709809317933505</v>
      </c>
      <c r="AY49" s="473">
        <v>96.723863632635997</v>
      </c>
      <c r="AZ49" s="473">
        <v>97.432221431312797</v>
      </c>
      <c r="BA49" s="473">
        <v>99.795967236668204</v>
      </c>
      <c r="BB49" s="473">
        <v>99.316465640817</v>
      </c>
      <c r="BC49" s="473">
        <v>100</v>
      </c>
      <c r="BD49" s="473">
        <v>100.23134920765099</v>
      </c>
      <c r="BE49" s="473">
        <v>99.537194975939201</v>
      </c>
      <c r="BF49" s="473">
        <v>99.320877603303899</v>
      </c>
      <c r="BG49" s="473">
        <v>99.307764725949895</v>
      </c>
      <c r="BH49" s="473">
        <v>98.171774593000507</v>
      </c>
      <c r="BI49" s="473">
        <v>97.745101737558699</v>
      </c>
      <c r="BJ49" s="473">
        <v>98.266853204659299</v>
      </c>
      <c r="BK49" s="473">
        <v>99.186960600682994</v>
      </c>
      <c r="BL49" s="473">
        <v>99.546896373006007</v>
      </c>
      <c r="BM49" s="473">
        <v>98.824310405342899</v>
      </c>
      <c r="BN49" s="473">
        <v>99.399284245193599</v>
      </c>
      <c r="BO49" s="477">
        <f>ROW()</f>
        <v>49</v>
      </c>
    </row>
    <row r="50" spans="1:67" s="474" customFormat="1" ht="14" x14ac:dyDescent="0.15">
      <c r="A50" s="473" t="s">
        <v>756</v>
      </c>
      <c r="B50" s="473" t="s">
        <v>757</v>
      </c>
      <c r="C50" s="473" t="s">
        <v>1217</v>
      </c>
      <c r="D50" s="473" t="s">
        <v>1218</v>
      </c>
      <c r="E50" s="473"/>
      <c r="F50" s="473"/>
      <c r="G50" s="473"/>
      <c r="H50" s="473"/>
      <c r="I50" s="473"/>
      <c r="J50" s="473"/>
      <c r="K50" s="473"/>
      <c r="L50" s="473"/>
      <c r="M50" s="473"/>
      <c r="N50" s="473"/>
      <c r="O50" s="473"/>
      <c r="P50" s="473"/>
      <c r="Q50" s="473"/>
      <c r="R50" s="473"/>
      <c r="S50" s="473"/>
      <c r="T50" s="473"/>
      <c r="U50" s="473"/>
      <c r="V50" s="473"/>
      <c r="W50" s="473"/>
      <c r="X50" s="473"/>
      <c r="Y50" s="473"/>
      <c r="Z50" s="473"/>
      <c r="AA50" s="473"/>
      <c r="AB50" s="473"/>
      <c r="AC50" s="473"/>
      <c r="AD50" s="473"/>
      <c r="AE50" s="473"/>
      <c r="AF50" s="473"/>
      <c r="AG50" s="473"/>
      <c r="AH50" s="473"/>
      <c r="AI50" s="473"/>
      <c r="AJ50" s="473"/>
      <c r="AK50" s="473"/>
      <c r="AL50" s="473"/>
      <c r="AM50" s="473"/>
      <c r="AN50" s="473"/>
      <c r="AO50" s="473"/>
      <c r="AP50" s="473"/>
      <c r="AQ50" s="473"/>
      <c r="AR50" s="473"/>
      <c r="AS50" s="473"/>
      <c r="AT50" s="473"/>
      <c r="AU50" s="473"/>
      <c r="AV50" s="473"/>
      <c r="AW50" s="473"/>
      <c r="AX50" s="473"/>
      <c r="AY50" s="473"/>
      <c r="AZ50" s="473"/>
      <c r="BA50" s="473"/>
      <c r="BB50" s="473"/>
      <c r="BC50" s="473"/>
      <c r="BD50" s="473"/>
      <c r="BE50" s="473"/>
      <c r="BF50" s="473"/>
      <c r="BG50" s="473"/>
      <c r="BH50" s="473"/>
      <c r="BI50" s="473"/>
      <c r="BJ50" s="473"/>
      <c r="BK50" s="473"/>
      <c r="BL50" s="473"/>
      <c r="BM50" s="473"/>
      <c r="BN50" s="473"/>
      <c r="BO50" s="477">
        <f>ROW()</f>
        <v>50</v>
      </c>
    </row>
    <row r="51" spans="1:67" s="474" customFormat="1" ht="14" x14ac:dyDescent="0.15">
      <c r="A51" s="473" t="s">
        <v>329</v>
      </c>
      <c r="B51" s="473" t="s">
        <v>758</v>
      </c>
      <c r="C51" s="473" t="s">
        <v>1217</v>
      </c>
      <c r="D51" s="473" t="s">
        <v>1218</v>
      </c>
      <c r="E51" s="473"/>
      <c r="F51" s="473"/>
      <c r="G51" s="473"/>
      <c r="H51" s="473"/>
      <c r="I51" s="473"/>
      <c r="J51" s="473"/>
      <c r="K51" s="473"/>
      <c r="L51" s="473"/>
      <c r="M51" s="473"/>
      <c r="N51" s="473"/>
      <c r="O51" s="473">
        <v>1.12474788217588E-3</v>
      </c>
      <c r="P51" s="473">
        <v>1.3502849279724801E-3</v>
      </c>
      <c r="Q51" s="473">
        <v>2.4007490862180199E-3</v>
      </c>
      <c r="R51" s="473">
        <v>1.0870855622446799E-2</v>
      </c>
      <c r="S51" s="473">
        <v>6.5740253708879801E-2</v>
      </c>
      <c r="T51" s="473">
        <v>0.31209217372608</v>
      </c>
      <c r="U51" s="473">
        <v>0.97349133519673203</v>
      </c>
      <c r="V51" s="473">
        <v>1.8686568479896799</v>
      </c>
      <c r="W51" s="473">
        <v>2.61774951623307</v>
      </c>
      <c r="X51" s="473">
        <v>3.4917956353472399</v>
      </c>
      <c r="Y51" s="473">
        <v>4.7187546764136803</v>
      </c>
      <c r="Z51" s="473">
        <v>5.6477280154805403</v>
      </c>
      <c r="AA51" s="473">
        <v>6.2091701784562501</v>
      </c>
      <c r="AB51" s="473">
        <v>7.9016157815523496</v>
      </c>
      <c r="AC51" s="473">
        <v>9.4708929262524197</v>
      </c>
      <c r="AD51" s="473">
        <v>12.378788432595099</v>
      </c>
      <c r="AE51" s="473">
        <v>14.789784992474701</v>
      </c>
      <c r="AF51" s="473">
        <v>17.7301193291765</v>
      </c>
      <c r="AG51" s="473">
        <v>20.333672328531499</v>
      </c>
      <c r="AH51" s="473">
        <v>23.796077187701599</v>
      </c>
      <c r="AI51" s="473">
        <v>29.991738335841799</v>
      </c>
      <c r="AJ51" s="473">
        <v>36.525262309180803</v>
      </c>
      <c r="AK51" s="473">
        <v>42.1595785852505</v>
      </c>
      <c r="AL51" s="473">
        <v>47.525551494302299</v>
      </c>
      <c r="AM51" s="473">
        <v>52.963957213502503</v>
      </c>
      <c r="AN51" s="473">
        <v>57.324284024940901</v>
      </c>
      <c r="AO51" s="473">
        <v>61.5428456245969</v>
      </c>
      <c r="AP51" s="473">
        <v>65.317800473016604</v>
      </c>
      <c r="AQ51" s="473">
        <v>68.655703074607601</v>
      </c>
      <c r="AR51" s="473">
        <v>70.946660933132605</v>
      </c>
      <c r="AS51" s="473">
        <v>73.673334766716806</v>
      </c>
      <c r="AT51" s="473">
        <v>76.302810148355206</v>
      </c>
      <c r="AU51" s="473">
        <v>78.202290905181698</v>
      </c>
      <c r="AV51" s="473">
        <v>80.399915072027497</v>
      </c>
      <c r="AW51" s="473">
        <v>81.247924102343603</v>
      </c>
      <c r="AX51" s="473">
        <v>83.728078907761798</v>
      </c>
      <c r="AY51" s="473">
        <v>86.5681498602451</v>
      </c>
      <c r="AZ51" s="473">
        <v>90.383900236508296</v>
      </c>
      <c r="BA51" s="473">
        <v>98.262003870135402</v>
      </c>
      <c r="BB51" s="473">
        <v>98.608913136959799</v>
      </c>
      <c r="BC51" s="473">
        <v>100</v>
      </c>
      <c r="BD51" s="473">
        <v>103.34121694259299</v>
      </c>
      <c r="BE51" s="473">
        <v>106.449150720275</v>
      </c>
      <c r="BF51" s="473">
        <v>108.354117394109</v>
      </c>
      <c r="BG51" s="473">
        <v>113.466996344872</v>
      </c>
      <c r="BH51" s="473">
        <v>118.401419049667</v>
      </c>
      <c r="BI51" s="473">
        <v>122.884325951408</v>
      </c>
      <c r="BJ51" s="473">
        <v>125.566544829069</v>
      </c>
      <c r="BK51" s="473">
        <v>128.62395183831401</v>
      </c>
      <c r="BL51" s="473">
        <v>131.913566974844</v>
      </c>
      <c r="BM51" s="473">
        <v>135.93098258438999</v>
      </c>
      <c r="BN51" s="473">
        <v>142.08127284455</v>
      </c>
      <c r="BO51" s="477">
        <f>ROW()</f>
        <v>51</v>
      </c>
    </row>
    <row r="52" spans="1:67" s="474" customFormat="1" ht="14" x14ac:dyDescent="0.15">
      <c r="A52" s="473" t="s">
        <v>331</v>
      </c>
      <c r="B52" s="473" t="s">
        <v>759</v>
      </c>
      <c r="C52" s="473" t="s">
        <v>1217</v>
      </c>
      <c r="D52" s="473" t="s">
        <v>1218</v>
      </c>
      <c r="E52" s="473"/>
      <c r="F52" s="473"/>
      <c r="G52" s="473"/>
      <c r="H52" s="473"/>
      <c r="I52" s="473"/>
      <c r="J52" s="473"/>
      <c r="K52" s="473"/>
      <c r="L52" s="473"/>
      <c r="M52" s="473"/>
      <c r="N52" s="473"/>
      <c r="O52" s="473"/>
      <c r="P52" s="473"/>
      <c r="Q52" s="473"/>
      <c r="R52" s="473"/>
      <c r="S52" s="473"/>
      <c r="T52" s="473"/>
      <c r="U52" s="473"/>
      <c r="V52" s="473"/>
      <c r="W52" s="473"/>
      <c r="X52" s="473"/>
      <c r="Y52" s="473"/>
      <c r="Z52" s="473"/>
      <c r="AA52" s="473"/>
      <c r="AB52" s="473"/>
      <c r="AC52" s="473"/>
      <c r="AD52" s="473"/>
      <c r="AE52" s="473">
        <v>26.048319784965901</v>
      </c>
      <c r="AF52" s="473">
        <v>27.932612396709601</v>
      </c>
      <c r="AG52" s="473">
        <v>33.187244588026303</v>
      </c>
      <c r="AH52" s="473">
        <v>39.2424692179247</v>
      </c>
      <c r="AI52" s="473">
        <v>40.440263229002703</v>
      </c>
      <c r="AJ52" s="473">
        <v>41.878596268982299</v>
      </c>
      <c r="AK52" s="473">
        <v>44.539554461471603</v>
      </c>
      <c r="AL52" s="473">
        <v>51.046818392265301</v>
      </c>
      <c r="AM52" s="473">
        <v>63.4292398842776</v>
      </c>
      <c r="AN52" s="473">
        <v>74.079786373752796</v>
      </c>
      <c r="AO52" s="473">
        <v>80.238157756706499</v>
      </c>
      <c r="AP52" s="473">
        <v>82.473965983628702</v>
      </c>
      <c r="AQ52" s="473">
        <v>81.836288815473395</v>
      </c>
      <c r="AR52" s="473">
        <v>80.689375583136098</v>
      </c>
      <c r="AS52" s="473">
        <v>80.970022290301202</v>
      </c>
      <c r="AT52" s="473">
        <v>81.552298456301003</v>
      </c>
      <c r="AU52" s="473">
        <v>80.955359361403097</v>
      </c>
      <c r="AV52" s="473">
        <v>81.868214816715493</v>
      </c>
      <c r="AW52" s="473">
        <v>84.999377204753898</v>
      </c>
      <c r="AX52" s="473">
        <v>86.509318106505901</v>
      </c>
      <c r="AY52" s="473">
        <v>87.936229612535897</v>
      </c>
      <c r="AZ52" s="473">
        <v>92.171913494060803</v>
      </c>
      <c r="BA52" s="473">
        <v>97.633331061501593</v>
      </c>
      <c r="BB52" s="473">
        <v>96.922399071383495</v>
      </c>
      <c r="BC52" s="473">
        <v>100</v>
      </c>
      <c r="BD52" s="473">
        <v>105.553898922575</v>
      </c>
      <c r="BE52" s="473">
        <v>108.318908982374</v>
      </c>
      <c r="BF52" s="473">
        <v>111.158001765192</v>
      </c>
      <c r="BG52" s="473">
        <v>113.29406019983701</v>
      </c>
      <c r="BH52" s="473">
        <v>114.922122819496</v>
      </c>
      <c r="BI52" s="473">
        <v>117.220567369674</v>
      </c>
      <c r="BJ52" s="473">
        <v>119.088050428682</v>
      </c>
      <c r="BK52" s="473">
        <v>121.55887786611299</v>
      </c>
      <c r="BL52" s="473">
        <v>125.08315438207499</v>
      </c>
      <c r="BM52" s="473">
        <v>128.109443605623</v>
      </c>
      <c r="BN52" s="473">
        <v>129.366216637457</v>
      </c>
      <c r="BO52" s="477">
        <f>ROW()</f>
        <v>52</v>
      </c>
    </row>
    <row r="53" spans="1:67" s="474" customFormat="1" ht="14" x14ac:dyDescent="0.15">
      <c r="A53" s="473" t="s">
        <v>343</v>
      </c>
      <c r="B53" s="473" t="s">
        <v>760</v>
      </c>
      <c r="C53" s="473" t="s">
        <v>1217</v>
      </c>
      <c r="D53" s="473" t="s">
        <v>1218</v>
      </c>
      <c r="E53" s="473">
        <v>5.5588369431265097</v>
      </c>
      <c r="F53" s="473">
        <v>6.2045788000837199</v>
      </c>
      <c r="G53" s="473">
        <v>6.1213599551031797</v>
      </c>
      <c r="H53" s="473">
        <v>6.1791129240215801</v>
      </c>
      <c r="I53" s="473">
        <v>6.2173117380897702</v>
      </c>
      <c r="J53" s="473">
        <v>6.3796566978942897</v>
      </c>
      <c r="K53" s="473">
        <v>6.6470483963942097</v>
      </c>
      <c r="L53" s="473">
        <v>6.7993889049167002</v>
      </c>
      <c r="M53" s="473">
        <v>7.1631871341807098</v>
      </c>
      <c r="N53" s="473">
        <v>7.4819653325596001</v>
      </c>
      <c r="O53" s="473">
        <v>8.0958748444653406</v>
      </c>
      <c r="P53" s="473">
        <v>8.0599497693164306</v>
      </c>
      <c r="Q53" s="473">
        <v>8.0849608975737794</v>
      </c>
      <c r="R53" s="473">
        <v>8.9826330282917901</v>
      </c>
      <c r="S53" s="473">
        <v>10.5419631884473</v>
      </c>
      <c r="T53" s="473">
        <v>11.7484090662531</v>
      </c>
      <c r="U53" s="473">
        <v>13.167222160400801</v>
      </c>
      <c r="V53" s="473">
        <v>16.7779195858277</v>
      </c>
      <c r="W53" s="473">
        <v>18.999817271053001</v>
      </c>
      <c r="X53" s="473">
        <v>22.104835157825701</v>
      </c>
      <c r="Y53" s="473">
        <v>25.354462840726299</v>
      </c>
      <c r="Z53" s="473">
        <v>27.5854554816787</v>
      </c>
      <c r="AA53" s="473">
        <v>29.677295299955698</v>
      </c>
      <c r="AB53" s="473">
        <v>31.351221902324799</v>
      </c>
      <c r="AC53" s="473">
        <v>32.694546863904797</v>
      </c>
      <c r="AD53" s="473">
        <v>33.303908897958401</v>
      </c>
      <c r="AE53" s="473">
        <v>36.5287113202562</v>
      </c>
      <c r="AF53" s="473">
        <v>39.065011622012896</v>
      </c>
      <c r="AG53" s="473">
        <v>41.772484980615403</v>
      </c>
      <c r="AH53" s="473">
        <v>42.2108948289126</v>
      </c>
      <c r="AI53" s="473">
        <v>41.870725797024903</v>
      </c>
      <c r="AJ53" s="473">
        <v>42.575556031096603</v>
      </c>
      <c r="AK53" s="473">
        <v>44.377091223975398</v>
      </c>
      <c r="AL53" s="473">
        <v>45.337728570026698</v>
      </c>
      <c r="AM53" s="473">
        <v>57.162520887787203</v>
      </c>
      <c r="AN53" s="473">
        <v>65.333942739535104</v>
      </c>
      <c r="AO53" s="473">
        <v>66.954751563083605</v>
      </c>
      <c r="AP53" s="473">
        <v>69.646890532182397</v>
      </c>
      <c r="AQ53" s="473">
        <v>72.858620390728007</v>
      </c>
      <c r="AR53" s="473">
        <v>73.370361712905805</v>
      </c>
      <c r="AS53" s="473">
        <v>75.227200607352898</v>
      </c>
      <c r="AT53" s="473">
        <v>78.5082568831034</v>
      </c>
      <c r="AU53" s="473">
        <v>80.9241638777508</v>
      </c>
      <c r="AV53" s="473">
        <v>83.592077757298895</v>
      </c>
      <c r="AW53" s="473">
        <v>84.810840517544904</v>
      </c>
      <c r="AX53" s="473">
        <v>88.106445939908397</v>
      </c>
      <c r="AY53" s="473">
        <v>90.280200672727801</v>
      </c>
      <c r="AZ53" s="473">
        <v>91.988307751236704</v>
      </c>
      <c r="BA53" s="473">
        <v>97.791415618689399</v>
      </c>
      <c r="BB53" s="473">
        <v>98.788403577139505</v>
      </c>
      <c r="BC53" s="473">
        <v>100</v>
      </c>
      <c r="BD53" s="473">
        <v>104.912433950525</v>
      </c>
      <c r="BE53" s="473">
        <v>106.281028400716</v>
      </c>
      <c r="BF53" s="473">
        <v>109.024322817415</v>
      </c>
      <c r="BG53" s="473">
        <v>109.51349541321299</v>
      </c>
      <c r="BH53" s="473">
        <v>110.88405631310501</v>
      </c>
      <c r="BI53" s="473">
        <v>111.685945921178</v>
      </c>
      <c r="BJ53" s="473">
        <v>112.451978676858</v>
      </c>
      <c r="BK53" s="473">
        <v>112.856141244189</v>
      </c>
      <c r="BL53" s="473">
        <v>111.606977877028</v>
      </c>
      <c r="BM53" s="473">
        <v>114.31345442113501</v>
      </c>
      <c r="BN53" s="473">
        <v>118.99110598776601</v>
      </c>
      <c r="BO53" s="477">
        <f>ROW()</f>
        <v>53</v>
      </c>
    </row>
    <row r="54" spans="1:67" s="474" customFormat="1" ht="14" x14ac:dyDescent="0.15">
      <c r="A54" s="473" t="s">
        <v>319</v>
      </c>
      <c r="B54" s="473" t="s">
        <v>761</v>
      </c>
      <c r="C54" s="473" t="s">
        <v>1217</v>
      </c>
      <c r="D54" s="473" t="s">
        <v>1218</v>
      </c>
      <c r="E54" s="473"/>
      <c r="F54" s="473"/>
      <c r="G54" s="473"/>
      <c r="H54" s="473"/>
      <c r="I54" s="473"/>
      <c r="J54" s="473"/>
      <c r="K54" s="473"/>
      <c r="L54" s="473"/>
      <c r="M54" s="473">
        <v>7.5248008384896803</v>
      </c>
      <c r="N54" s="473">
        <v>7.4419082955929499</v>
      </c>
      <c r="O54" s="473">
        <v>7.8778616693399597</v>
      </c>
      <c r="P54" s="473">
        <v>8.1940813700201005</v>
      </c>
      <c r="Q54" s="473">
        <v>8.8572217131632094</v>
      </c>
      <c r="R54" s="473">
        <v>9.7770219299110508</v>
      </c>
      <c r="S54" s="473">
        <v>11.4618896166232</v>
      </c>
      <c r="T54" s="473">
        <v>13.0153572724161</v>
      </c>
      <c r="U54" s="473">
        <v>14.307866922756499</v>
      </c>
      <c r="V54" s="473">
        <v>16.4108814370007</v>
      </c>
      <c r="W54" s="473">
        <v>18.456178180635199</v>
      </c>
      <c r="X54" s="473">
        <v>19.670707438769</v>
      </c>
      <c r="Y54" s="473">
        <v>21.549605077755398</v>
      </c>
      <c r="Z54" s="473">
        <v>23.861338962471699</v>
      </c>
      <c r="AA54" s="473">
        <v>27.024641407843902</v>
      </c>
      <c r="AB54" s="473">
        <v>31.5191707068943</v>
      </c>
      <c r="AC54" s="473">
        <v>35.103947511578902</v>
      </c>
      <c r="AD54" s="473">
        <v>38.0907227753558</v>
      </c>
      <c r="AE54" s="473">
        <v>41.050381452743302</v>
      </c>
      <c r="AF54" s="473">
        <v>46.444606763790198</v>
      </c>
      <c r="AG54" s="473">
        <v>47.225959527901097</v>
      </c>
      <c r="AH54" s="473">
        <v>46.439398942563002</v>
      </c>
      <c r="AI54" s="473">
        <v>46.949945002863501</v>
      </c>
      <c r="AJ54" s="473">
        <v>46.978139069506902</v>
      </c>
      <c r="AK54" s="473">
        <v>46.970596707729598</v>
      </c>
      <c r="AL54" s="473">
        <v>45.464458892836802</v>
      </c>
      <c r="AM54" s="473">
        <v>61.419966072449398</v>
      </c>
      <c r="AN54" s="473">
        <v>66.9905670350674</v>
      </c>
      <c r="AO54" s="473">
        <v>69.619319576935695</v>
      </c>
      <c r="AP54" s="473">
        <v>72.951466475774794</v>
      </c>
      <c r="AQ54" s="473">
        <v>75.264576451480096</v>
      </c>
      <c r="AR54" s="473">
        <v>76.673337403039696</v>
      </c>
      <c r="AS54" s="473">
        <v>77.614265031808401</v>
      </c>
      <c r="AT54" s="473">
        <v>81.044638941793195</v>
      </c>
      <c r="AU54" s="473">
        <v>83.341786505085693</v>
      </c>
      <c r="AV54" s="473">
        <v>83.861142146650096</v>
      </c>
      <c r="AW54" s="473">
        <v>84.057081508170498</v>
      </c>
      <c r="AX54" s="473">
        <v>85.749604048364006</v>
      </c>
      <c r="AY54" s="473">
        <v>90.137907057596493</v>
      </c>
      <c r="AZ54" s="473">
        <v>90.968439757407197</v>
      </c>
      <c r="BA54" s="473">
        <v>95.824158844207503</v>
      </c>
      <c r="BB54" s="473">
        <v>98.740680650519394</v>
      </c>
      <c r="BC54" s="473">
        <v>100</v>
      </c>
      <c r="BD54" s="473">
        <v>102.939699463051</v>
      </c>
      <c r="BE54" s="473">
        <v>105.76285579798</v>
      </c>
      <c r="BF54" s="473">
        <v>107.94060484306</v>
      </c>
      <c r="BG54" s="473">
        <v>109.920376702223</v>
      </c>
      <c r="BH54" s="473">
        <v>112.872819083496</v>
      </c>
      <c r="BI54" s="473">
        <v>113.845489605607</v>
      </c>
      <c r="BJ54" s="473">
        <v>114.577144423123</v>
      </c>
      <c r="BK54" s="473">
        <v>115.80804605729899</v>
      </c>
      <c r="BL54" s="473">
        <v>118.64858829001101</v>
      </c>
      <c r="BM54" s="473">
        <v>121.540776745136</v>
      </c>
      <c r="BN54" s="473">
        <v>124.302010149149</v>
      </c>
      <c r="BO54" s="477">
        <f>ROW()</f>
        <v>54</v>
      </c>
    </row>
    <row r="55" spans="1:67" s="474" customFormat="1" ht="14" x14ac:dyDescent="0.15">
      <c r="A55" s="473" t="s">
        <v>762</v>
      </c>
      <c r="B55" s="473" t="s">
        <v>763</v>
      </c>
      <c r="C55" s="473" t="s">
        <v>1217</v>
      </c>
      <c r="D55" s="473" t="s">
        <v>1218</v>
      </c>
      <c r="E55" s="473"/>
      <c r="F55" s="473"/>
      <c r="G55" s="473"/>
      <c r="H55" s="473">
        <v>3.5465575285389101E-14</v>
      </c>
      <c r="I55" s="473">
        <v>4.80278597519732E-14</v>
      </c>
      <c r="J55" s="473">
        <v>4.6718149488769502E-14</v>
      </c>
      <c r="K55" s="473">
        <v>5.4090320779809798E-14</v>
      </c>
      <c r="L55" s="473">
        <v>7.4063996536360794E-14</v>
      </c>
      <c r="M55" s="473">
        <v>1.1355615836599799E-13</v>
      </c>
      <c r="N55" s="473">
        <v>1.2056960897608199E-13</v>
      </c>
      <c r="O55" s="473">
        <v>1.3024566256894301E-13</v>
      </c>
      <c r="P55" s="473">
        <v>1.3777041012869701E-13</v>
      </c>
      <c r="Q55" s="473">
        <v>1.5954394249021801E-13</v>
      </c>
      <c r="R55" s="473">
        <v>1.84501021896926E-13</v>
      </c>
      <c r="S55" s="473">
        <v>2.3887214657246298E-13</v>
      </c>
      <c r="T55" s="473">
        <v>3.0732805514189802E-13</v>
      </c>
      <c r="U55" s="473">
        <v>5.5437665977553E-13</v>
      </c>
      <c r="V55" s="473">
        <v>9.3660666148092406E-13</v>
      </c>
      <c r="W55" s="473">
        <v>1.3933807164905601E-12</v>
      </c>
      <c r="X55" s="473">
        <v>2.8014094928350201E-12</v>
      </c>
      <c r="Y55" s="473">
        <v>4.1075920729003202E-12</v>
      </c>
      <c r="Z55" s="473">
        <v>5.5620191540339301E-12</v>
      </c>
      <c r="AA55" s="473">
        <v>7.6032633625774201E-12</v>
      </c>
      <c r="AB55" s="473">
        <v>1.3421789728827E-11</v>
      </c>
      <c r="AC55" s="473">
        <v>2.04315893748572E-11</v>
      </c>
      <c r="AD55" s="473">
        <v>2.5298554254125899E-11</v>
      </c>
      <c r="AE55" s="473">
        <v>3.6531112342957797E-11</v>
      </c>
      <c r="AF55" s="473">
        <v>6.5270269975644803E-11</v>
      </c>
      <c r="AG55" s="473">
        <v>1.11672034903421E-10</v>
      </c>
      <c r="AH55" s="473">
        <v>2.27883794232873E-10</v>
      </c>
      <c r="AI55" s="473">
        <v>4.1314284725999903E-10</v>
      </c>
      <c r="AJ55" s="473">
        <v>9.3140444972143097E-9</v>
      </c>
      <c r="AK55" s="473">
        <v>3.9390676230795002E-7</v>
      </c>
      <c r="AL55" s="473">
        <v>8.2204589800694704E-6</v>
      </c>
      <c r="AM55" s="473">
        <v>1.9624810047479502E-3</v>
      </c>
      <c r="AN55" s="473">
        <v>1.25973399013556E-2</v>
      </c>
      <c r="AO55" s="473">
        <v>7.4631913592035207E-2</v>
      </c>
      <c r="AP55" s="473">
        <v>0.222788731136843</v>
      </c>
      <c r="AQ55" s="473">
        <v>0.28772898822360499</v>
      </c>
      <c r="AR55" s="473">
        <v>1.1074544199210901</v>
      </c>
      <c r="AS55" s="473">
        <v>6.7987384752801399</v>
      </c>
      <c r="AT55" s="473">
        <v>31.2698875559072</v>
      </c>
      <c r="AU55" s="473">
        <v>41.126963690442402</v>
      </c>
      <c r="AV55" s="473">
        <v>46.421634897108802</v>
      </c>
      <c r="AW55" s="473">
        <v>48.275893257765198</v>
      </c>
      <c r="AX55" s="473">
        <v>58.566776944882299</v>
      </c>
      <c r="AY55" s="473">
        <v>66.211319695899505</v>
      </c>
      <c r="AZ55" s="473">
        <v>77.430894462840499</v>
      </c>
      <c r="BA55" s="473">
        <v>90.827511289859501</v>
      </c>
      <c r="BB55" s="473">
        <v>93.370681605975406</v>
      </c>
      <c r="BC55" s="473">
        <v>100</v>
      </c>
      <c r="BD55" s="473">
        <v>115.316515913949</v>
      </c>
      <c r="BE55" s="473">
        <v>126.52738931903799</v>
      </c>
      <c r="BF55" s="473">
        <v>127.550012909223</v>
      </c>
      <c r="BG55" s="473">
        <v>129.135509183588</v>
      </c>
      <c r="BH55" s="473">
        <v>130.09653434483801</v>
      </c>
      <c r="BI55" s="473">
        <v>133.85092657703501</v>
      </c>
      <c r="BJ55" s="473"/>
      <c r="BK55" s="473"/>
      <c r="BL55" s="473"/>
      <c r="BM55" s="473"/>
      <c r="BN55" s="473"/>
      <c r="BO55" s="477">
        <f>ROW()</f>
        <v>55</v>
      </c>
    </row>
    <row r="56" spans="1:67" s="474" customFormat="1" ht="14" x14ac:dyDescent="0.15">
      <c r="A56" s="473" t="s">
        <v>764</v>
      </c>
      <c r="B56" s="473" t="s">
        <v>765</v>
      </c>
      <c r="C56" s="473" t="s">
        <v>1217</v>
      </c>
      <c r="D56" s="473" t="s">
        <v>1218</v>
      </c>
      <c r="E56" s="473"/>
      <c r="F56" s="473"/>
      <c r="G56" s="473"/>
      <c r="H56" s="473"/>
      <c r="I56" s="473"/>
      <c r="J56" s="473"/>
      <c r="K56" s="473"/>
      <c r="L56" s="473"/>
      <c r="M56" s="473"/>
      <c r="N56" s="473"/>
      <c r="O56" s="473"/>
      <c r="P56" s="473"/>
      <c r="Q56" s="473"/>
      <c r="R56" s="473"/>
      <c r="S56" s="473"/>
      <c r="T56" s="473"/>
      <c r="U56" s="473"/>
      <c r="V56" s="473"/>
      <c r="W56" s="473"/>
      <c r="X56" s="473"/>
      <c r="Y56" s="473"/>
      <c r="Z56" s="473"/>
      <c r="AA56" s="473"/>
      <c r="AB56" s="473"/>
      <c r="AC56" s="473"/>
      <c r="AD56" s="473">
        <v>35.448414250556901</v>
      </c>
      <c r="AE56" s="473">
        <v>36.922398621344897</v>
      </c>
      <c r="AF56" s="473">
        <v>37.086174662543598</v>
      </c>
      <c r="AG56" s="473">
        <v>37.468318758673803</v>
      </c>
      <c r="AH56" s="473">
        <v>36.795017255968197</v>
      </c>
      <c r="AI56" s="473">
        <v>37.8580450789336</v>
      </c>
      <c r="AJ56" s="473">
        <v>37.2226546968758</v>
      </c>
      <c r="AK56" s="473">
        <v>35.7577689950433</v>
      </c>
      <c r="AL56" s="473">
        <v>37.518361437929002</v>
      </c>
      <c r="AM56" s="473">
        <v>53.441032110022</v>
      </c>
      <c r="AN56" s="473">
        <v>58.474112487229299</v>
      </c>
      <c r="AO56" s="473">
        <v>64.339721073863302</v>
      </c>
      <c r="AP56" s="473"/>
      <c r="AQ56" s="473">
        <v>73.467202481037404</v>
      </c>
      <c r="AR56" s="473">
        <v>76.510707246646106</v>
      </c>
      <c r="AS56" s="473">
        <v>75.835889299114498</v>
      </c>
      <c r="AT56" s="473">
        <v>75.878349754240105</v>
      </c>
      <c r="AU56" s="473">
        <v>79.200880367816794</v>
      </c>
      <c r="AV56" s="473">
        <v>78.7004535752652</v>
      </c>
      <c r="AW56" s="473">
        <v>80.612690500742502</v>
      </c>
      <c r="AX56" s="473">
        <v>83.107242239370294</v>
      </c>
      <c r="AY56" s="473">
        <v>88.540664050618702</v>
      </c>
      <c r="AZ56" s="473">
        <v>90.891105646182297</v>
      </c>
      <c r="BA56" s="473">
        <v>95.398169183821096</v>
      </c>
      <c r="BB56" s="473">
        <v>99.610001928764504</v>
      </c>
      <c r="BC56" s="473">
        <v>100</v>
      </c>
      <c r="BD56" s="473">
        <v>101.759587042738</v>
      </c>
      <c r="BE56" s="473">
        <v>106.85793338822</v>
      </c>
      <c r="BF56" s="473">
        <v>111.80718273912299</v>
      </c>
      <c r="BG56" s="473">
        <v>112.827020267541</v>
      </c>
      <c r="BH56" s="473">
        <v>116.402619073639</v>
      </c>
      <c r="BI56" s="473">
        <v>120.11651656878701</v>
      </c>
      <c r="BJ56" s="473">
        <v>120.657117555654</v>
      </c>
      <c r="BK56" s="473">
        <v>122.048027425109</v>
      </c>
      <c r="BL56" s="473">
        <v>124.740496075729</v>
      </c>
      <c r="BM56" s="473">
        <v>126.980051354846</v>
      </c>
      <c r="BN56" s="473">
        <v>129.15857540559199</v>
      </c>
      <c r="BO56" s="477">
        <f>ROW()</f>
        <v>56</v>
      </c>
    </row>
    <row r="57" spans="1:67" s="474" customFormat="1" ht="14" x14ac:dyDescent="0.15">
      <c r="A57" s="473" t="s">
        <v>333</v>
      </c>
      <c r="B57" s="473" t="s">
        <v>766</v>
      </c>
      <c r="C57" s="473" t="s">
        <v>1217</v>
      </c>
      <c r="D57" s="473" t="s">
        <v>1218</v>
      </c>
      <c r="E57" s="473">
        <v>5.7595104258532703E-2</v>
      </c>
      <c r="F57" s="473">
        <v>6.23658164378793E-2</v>
      </c>
      <c r="G57" s="473">
        <v>6.5295197429040705E-2</v>
      </c>
      <c r="H57" s="473">
        <v>8.2504031088403401E-2</v>
      </c>
      <c r="I57" s="473">
        <v>9.6589478346935306E-2</v>
      </c>
      <c r="J57" s="473">
        <v>0.103921280106094</v>
      </c>
      <c r="K57" s="473">
        <v>0.12130540671562901</v>
      </c>
      <c r="L57" s="473">
        <v>0.13140795312209999</v>
      </c>
      <c r="M57" s="473">
        <v>0.14119461139504799</v>
      </c>
      <c r="N57" s="473">
        <v>0.15105234344913601</v>
      </c>
      <c r="O57" s="473">
        <v>0.16148798002588399</v>
      </c>
      <c r="P57" s="473">
        <v>0.18095816201482001</v>
      </c>
      <c r="Q57" s="473">
        <v>0.20271895364951401</v>
      </c>
      <c r="R57" s="473">
        <v>0.248531146564658</v>
      </c>
      <c r="S57" s="473">
        <v>0.30465108288571002</v>
      </c>
      <c r="T57" s="473">
        <v>0.38138650601857699</v>
      </c>
      <c r="U57" s="473">
        <v>0.453540709859929</v>
      </c>
      <c r="V57" s="473">
        <v>0.60815686094854104</v>
      </c>
      <c r="W57" s="473">
        <v>0.71467020947625204</v>
      </c>
      <c r="X57" s="473">
        <v>0.88761123773092199</v>
      </c>
      <c r="Y57" s="473">
        <v>1.12354403124392</v>
      </c>
      <c r="Z57" s="473">
        <v>1.4327763334211401</v>
      </c>
      <c r="AA57" s="473">
        <v>1.78667552369063</v>
      </c>
      <c r="AB57" s="473">
        <v>2.1348481898457301</v>
      </c>
      <c r="AC57" s="473">
        <v>2.4841661608236998</v>
      </c>
      <c r="AD57" s="473">
        <v>3.0797246687205799</v>
      </c>
      <c r="AE57" s="473">
        <v>3.6603942139200401</v>
      </c>
      <c r="AF57" s="473">
        <v>4.5136463069646</v>
      </c>
      <c r="AG57" s="473">
        <v>5.7837893555369799</v>
      </c>
      <c r="AH57" s="473">
        <v>7.2795574542164401</v>
      </c>
      <c r="AI57" s="473">
        <v>9.4006619861876306</v>
      </c>
      <c r="AJ57" s="473">
        <v>12.2536162999782</v>
      </c>
      <c r="AK57" s="473">
        <v>15.5658378477432</v>
      </c>
      <c r="AL57" s="473">
        <v>19.0590175575229</v>
      </c>
      <c r="AM57" s="473">
        <v>23.4134664941074</v>
      </c>
      <c r="AN57" s="473">
        <v>28.306208697444799</v>
      </c>
      <c r="AO57" s="473">
        <v>34.1930754870409</v>
      </c>
      <c r="AP57" s="473">
        <v>40.505995670747801</v>
      </c>
      <c r="AQ57" s="473">
        <v>48.073024635506798</v>
      </c>
      <c r="AR57" s="473">
        <v>53.300195847124698</v>
      </c>
      <c r="AS57" s="473">
        <v>58.2158441469197</v>
      </c>
      <c r="AT57" s="473">
        <v>62.855473984401002</v>
      </c>
      <c r="AU57" s="473">
        <v>66.848006596955798</v>
      </c>
      <c r="AV57" s="473">
        <v>71.614765269776598</v>
      </c>
      <c r="AW57" s="473">
        <v>75.840940066198598</v>
      </c>
      <c r="AX57" s="473">
        <v>79.671984698727599</v>
      </c>
      <c r="AY57" s="473">
        <v>83.091864899843102</v>
      </c>
      <c r="AZ57" s="473">
        <v>87.699426202283703</v>
      </c>
      <c r="BA57" s="473">
        <v>93.837114748090201</v>
      </c>
      <c r="BB57" s="473">
        <v>97.779253948438395</v>
      </c>
      <c r="BC57" s="473">
        <v>100</v>
      </c>
      <c r="BD57" s="473">
        <v>103.41758959147</v>
      </c>
      <c r="BE57" s="473">
        <v>106.69316138490299</v>
      </c>
      <c r="BF57" s="473">
        <v>108.846334451914</v>
      </c>
      <c r="BG57" s="473">
        <v>112.00050393412199</v>
      </c>
      <c r="BH57" s="473">
        <v>117.58959146977</v>
      </c>
      <c r="BI57" s="473">
        <v>126.425618178278</v>
      </c>
      <c r="BJ57" s="473">
        <v>131.87726913518</v>
      </c>
      <c r="BK57" s="473">
        <v>136.15040142934001</v>
      </c>
      <c r="BL57" s="473">
        <v>140.95037394202501</v>
      </c>
      <c r="BM57" s="473">
        <v>144.50883602670899</v>
      </c>
      <c r="BN57" s="473">
        <v>149.559630295603</v>
      </c>
      <c r="BO57" s="477">
        <f>ROW()</f>
        <v>57</v>
      </c>
    </row>
    <row r="58" spans="1:67" s="474" customFormat="1" ht="14" x14ac:dyDescent="0.15">
      <c r="A58" s="473" t="s">
        <v>335</v>
      </c>
      <c r="B58" s="473" t="s">
        <v>767</v>
      </c>
      <c r="C58" s="473" t="s">
        <v>1217</v>
      </c>
      <c r="D58" s="473" t="s">
        <v>1218</v>
      </c>
      <c r="E58" s="473"/>
      <c r="F58" s="473"/>
      <c r="G58" s="473"/>
      <c r="H58" s="473"/>
      <c r="I58" s="473"/>
      <c r="J58" s="473"/>
      <c r="K58" s="473"/>
      <c r="L58" s="473"/>
      <c r="M58" s="473"/>
      <c r="N58" s="473"/>
      <c r="O58" s="473"/>
      <c r="P58" s="473"/>
      <c r="Q58" s="473"/>
      <c r="R58" s="473"/>
      <c r="S58" s="473"/>
      <c r="T58" s="473"/>
      <c r="U58" s="473"/>
      <c r="V58" s="473"/>
      <c r="W58" s="473"/>
      <c r="X58" s="473"/>
      <c r="Y58" s="473"/>
      <c r="Z58" s="473"/>
      <c r="AA58" s="473"/>
      <c r="AB58" s="473"/>
      <c r="AC58" s="473"/>
      <c r="AD58" s="473"/>
      <c r="AE58" s="473"/>
      <c r="AF58" s="473"/>
      <c r="AG58" s="473"/>
      <c r="AH58" s="473"/>
      <c r="AI58" s="473"/>
      <c r="AJ58" s="473"/>
      <c r="AK58" s="473"/>
      <c r="AL58" s="473"/>
      <c r="AM58" s="473"/>
      <c r="AN58" s="473"/>
      <c r="AO58" s="473"/>
      <c r="AP58" s="473"/>
      <c r="AQ58" s="473"/>
      <c r="AR58" s="473"/>
      <c r="AS58" s="473">
        <v>69.144478825699593</v>
      </c>
      <c r="AT58" s="473">
        <v>72.985173862044306</v>
      </c>
      <c r="AU58" s="473">
        <v>75.563770812791105</v>
      </c>
      <c r="AV58" s="473">
        <v>78.434499949730096</v>
      </c>
      <c r="AW58" s="473">
        <v>81.944438246400196</v>
      </c>
      <c r="AX58" s="473">
        <v>84.4136896302482</v>
      </c>
      <c r="AY58" s="473">
        <v>87.262114447571406</v>
      </c>
      <c r="AZ58" s="473">
        <v>91.159386294649494</v>
      </c>
      <c r="BA58" s="473">
        <v>92.709808511870605</v>
      </c>
      <c r="BB58" s="473">
        <v>96.754133261170196</v>
      </c>
      <c r="BC58" s="473">
        <v>100</v>
      </c>
      <c r="BD58" s="473">
        <v>101.842663007562</v>
      </c>
      <c r="BE58" s="473">
        <v>108.273766971695</v>
      </c>
      <c r="BF58" s="473">
        <v>103.623545846485</v>
      </c>
      <c r="BG58" s="473"/>
      <c r="BH58" s="473"/>
      <c r="BI58" s="473"/>
      <c r="BJ58" s="473"/>
      <c r="BK58" s="473"/>
      <c r="BL58" s="473"/>
      <c r="BM58" s="473"/>
      <c r="BN58" s="473"/>
      <c r="BO58" s="477">
        <f>ROW()</f>
        <v>58</v>
      </c>
    </row>
    <row r="59" spans="1:67" s="474" customFormat="1" ht="14" x14ac:dyDescent="0.15">
      <c r="A59" s="473" t="s">
        <v>768</v>
      </c>
      <c r="B59" s="473" t="s">
        <v>769</v>
      </c>
      <c r="C59" s="473" t="s">
        <v>1217</v>
      </c>
      <c r="D59" s="473" t="s">
        <v>1218</v>
      </c>
      <c r="E59" s="473"/>
      <c r="F59" s="473"/>
      <c r="G59" s="473"/>
      <c r="H59" s="473"/>
      <c r="I59" s="473"/>
      <c r="J59" s="473"/>
      <c r="K59" s="473"/>
      <c r="L59" s="473"/>
      <c r="M59" s="473"/>
      <c r="N59" s="473"/>
      <c r="O59" s="473"/>
      <c r="P59" s="473"/>
      <c r="Q59" s="473"/>
      <c r="R59" s="473"/>
      <c r="S59" s="473"/>
      <c r="T59" s="473"/>
      <c r="U59" s="473"/>
      <c r="V59" s="473"/>
      <c r="W59" s="473"/>
      <c r="X59" s="473"/>
      <c r="Y59" s="473"/>
      <c r="Z59" s="473"/>
      <c r="AA59" s="473"/>
      <c r="AB59" s="473">
        <v>29.561479177596201</v>
      </c>
      <c r="AC59" s="473">
        <v>32.8871455850757</v>
      </c>
      <c r="AD59" s="473">
        <v>34.660834335731501</v>
      </c>
      <c r="AE59" s="473">
        <v>38.429922930875001</v>
      </c>
      <c r="AF59" s="473">
        <v>39.907996889754898</v>
      </c>
      <c r="AG59" s="473">
        <v>41.533878244522597</v>
      </c>
      <c r="AH59" s="473">
        <v>43.425812911888798</v>
      </c>
      <c r="AI59" s="473">
        <v>48.052184403182601</v>
      </c>
      <c r="AJ59" s="473">
        <v>52.641604045504401</v>
      </c>
      <c r="AK59" s="473">
        <v>54.282266139861001</v>
      </c>
      <c r="AL59" s="473">
        <v>57.424338609936299</v>
      </c>
      <c r="AM59" s="473">
        <v>59.406660274429498</v>
      </c>
      <c r="AN59" s="473">
        <v>64.3680223468713</v>
      </c>
      <c r="AO59" s="473">
        <v>68.206686355123594</v>
      </c>
      <c r="AP59" s="473">
        <v>74.042493124426102</v>
      </c>
      <c r="AQ59" s="473">
        <v>77.296094346092403</v>
      </c>
      <c r="AR59" s="473">
        <v>80.663447483833394</v>
      </c>
      <c r="AS59" s="473">
        <v>78.665045511633707</v>
      </c>
      <c r="AT59" s="473">
        <v>81.300296785746099</v>
      </c>
      <c r="AU59" s="473">
        <v>82.832428602698798</v>
      </c>
      <c r="AV59" s="473">
        <v>83.816618989530696</v>
      </c>
      <c r="AW59" s="473">
        <v>82.231796150140696</v>
      </c>
      <c r="AX59" s="473">
        <v>82.576258247313802</v>
      </c>
      <c r="AY59" s="473">
        <v>87.009841029523102</v>
      </c>
      <c r="AZ59" s="473">
        <v>90.847842543527605</v>
      </c>
      <c r="BA59" s="473">
        <v>97.002271006813004</v>
      </c>
      <c r="BB59" s="473">
        <v>97.963663890991697</v>
      </c>
      <c r="BC59" s="473">
        <v>100</v>
      </c>
      <c r="BD59" s="473">
        <v>104.47388342165</v>
      </c>
      <c r="BE59" s="473">
        <v>107.127934238569</v>
      </c>
      <c r="BF59" s="473">
        <v>108.741862479707</v>
      </c>
      <c r="BG59" s="473">
        <v>108.48221067765</v>
      </c>
      <c r="BH59" s="473">
        <v>108.624526319136</v>
      </c>
      <c r="BI59" s="473">
        <v>107.095292454784</v>
      </c>
      <c r="BJ59" s="473">
        <v>107.93536426201101</v>
      </c>
      <c r="BK59" s="473">
        <v>109.29210711384199</v>
      </c>
      <c r="BL59" s="473">
        <v>110.50160651595201</v>
      </c>
      <c r="BM59" s="473">
        <v>111.171020616435</v>
      </c>
      <c r="BN59" s="473">
        <v>113.24119508412301</v>
      </c>
      <c r="BO59" s="477">
        <f>ROW()</f>
        <v>59</v>
      </c>
    </row>
    <row r="60" spans="1:67" s="474" customFormat="1" ht="14" x14ac:dyDescent="0.15">
      <c r="A60" s="473" t="s">
        <v>341</v>
      </c>
      <c r="B60" s="473" t="s">
        <v>770</v>
      </c>
      <c r="C60" s="473" t="s">
        <v>1217</v>
      </c>
      <c r="D60" s="473" t="s">
        <v>1218</v>
      </c>
      <c r="E60" s="473">
        <v>0.24917886376449999</v>
      </c>
      <c r="F60" s="473">
        <v>0.25523588841012301</v>
      </c>
      <c r="G60" s="473">
        <v>0.262070747373706</v>
      </c>
      <c r="H60" s="473">
        <v>0.26975366180952598</v>
      </c>
      <c r="I60" s="473">
        <v>0.27872036297887798</v>
      </c>
      <c r="J60" s="473">
        <v>0.276866872563443</v>
      </c>
      <c r="K60" s="473">
        <v>0.277373214556421</v>
      </c>
      <c r="L60" s="473">
        <v>0.28072482692077699</v>
      </c>
      <c r="M60" s="473">
        <v>0.29221739655496798</v>
      </c>
      <c r="N60" s="473">
        <v>0.299900787894189</v>
      </c>
      <c r="O60" s="473">
        <v>0.31385306473097202</v>
      </c>
      <c r="P60" s="473">
        <v>0.32352930666572399</v>
      </c>
      <c r="Q60" s="473">
        <v>0.33841529671848603</v>
      </c>
      <c r="R60" s="473">
        <v>0.38990191576836603</v>
      </c>
      <c r="S60" s="473">
        <v>0.50715957247358101</v>
      </c>
      <c r="T60" s="473">
        <v>0.595249143193751</v>
      </c>
      <c r="U60" s="473">
        <v>0.61599853624110201</v>
      </c>
      <c r="V60" s="473">
        <v>0.64181035609420301</v>
      </c>
      <c r="W60" s="473">
        <v>0.68036471992541803</v>
      </c>
      <c r="X60" s="473">
        <v>0.74287942286077702</v>
      </c>
      <c r="Y60" s="473">
        <v>0.87760187500544595</v>
      </c>
      <c r="Z60" s="473">
        <v>1.2028090230280599</v>
      </c>
      <c r="AA60" s="473">
        <v>2.28679654622603</v>
      </c>
      <c r="AB60" s="473">
        <v>3.03283437742326</v>
      </c>
      <c r="AC60" s="473">
        <v>3.3951800510573</v>
      </c>
      <c r="AD60" s="473">
        <v>3.9064065590339201</v>
      </c>
      <c r="AE60" s="473">
        <v>4.3687321931116196</v>
      </c>
      <c r="AF60" s="473">
        <v>5.10453242487345</v>
      </c>
      <c r="AG60" s="473">
        <v>6.1679358385683001</v>
      </c>
      <c r="AH60" s="473">
        <v>7.1862502504944503</v>
      </c>
      <c r="AI60" s="473">
        <v>8.5544945239734105</v>
      </c>
      <c r="AJ60" s="473">
        <v>11.0104292821482</v>
      </c>
      <c r="AK60" s="473">
        <v>13.4097305115315</v>
      </c>
      <c r="AL60" s="473">
        <v>14.7210145243219</v>
      </c>
      <c r="AM60" s="473">
        <v>16.713425631463799</v>
      </c>
      <c r="AN60" s="473">
        <v>20.588683749662401</v>
      </c>
      <c r="AO60" s="473">
        <v>24.194061321042401</v>
      </c>
      <c r="AP60" s="473">
        <v>27.399301229383202</v>
      </c>
      <c r="AQ60" s="473">
        <v>30.593867895759502</v>
      </c>
      <c r="AR60" s="473">
        <v>33.667108117762901</v>
      </c>
      <c r="AS60" s="473">
        <v>37.357544892962601</v>
      </c>
      <c r="AT60" s="473">
        <v>41.562366584475399</v>
      </c>
      <c r="AU60" s="473">
        <v>45.372605055195898</v>
      </c>
      <c r="AV60" s="473">
        <v>49.659218631559703</v>
      </c>
      <c r="AW60" s="473">
        <v>55.774659545363498</v>
      </c>
      <c r="AX60" s="473">
        <v>63.470611554982398</v>
      </c>
      <c r="AY60" s="473">
        <v>70.751069502409095</v>
      </c>
      <c r="AZ60" s="473">
        <v>77.371420107516599</v>
      </c>
      <c r="BA60" s="473">
        <v>87.758118198530994</v>
      </c>
      <c r="BB60" s="473">
        <v>94.640725606196597</v>
      </c>
      <c r="BC60" s="473">
        <v>100</v>
      </c>
      <c r="BD60" s="473">
        <v>104.877998309707</v>
      </c>
      <c r="BE60" s="473">
        <v>109.592739581609</v>
      </c>
      <c r="BF60" s="473">
        <v>115.325904176069</v>
      </c>
      <c r="BG60" s="473">
        <v>120.53771357375</v>
      </c>
      <c r="BH60" s="473">
        <v>121.50440434597</v>
      </c>
      <c r="BI60" s="473">
        <v>121.483166772673</v>
      </c>
      <c r="BJ60" s="473">
        <v>123.458369999913</v>
      </c>
      <c r="BK60" s="473">
        <v>126.20052189975</v>
      </c>
      <c r="BL60" s="473">
        <v>128.84574333684799</v>
      </c>
      <c r="BM60" s="473">
        <v>129.77976091938001</v>
      </c>
      <c r="BN60" s="473">
        <v>132.020379357514</v>
      </c>
      <c r="BO60" s="477">
        <f>ROW()</f>
        <v>60</v>
      </c>
    </row>
    <row r="61" spans="1:67" s="474" customFormat="1" ht="14" x14ac:dyDescent="0.15">
      <c r="A61" s="473" t="s">
        <v>771</v>
      </c>
      <c r="B61" s="473" t="s">
        <v>772</v>
      </c>
      <c r="C61" s="473" t="s">
        <v>1217</v>
      </c>
      <c r="D61" s="473" t="s">
        <v>1218</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473"/>
      <c r="AO61" s="473"/>
      <c r="AP61" s="473"/>
      <c r="AQ61" s="473"/>
      <c r="AR61" s="473"/>
      <c r="AS61" s="473"/>
      <c r="AT61" s="473"/>
      <c r="AU61" s="473"/>
      <c r="AV61" s="473"/>
      <c r="AW61" s="473"/>
      <c r="AX61" s="473"/>
      <c r="AY61" s="473"/>
      <c r="AZ61" s="473"/>
      <c r="BA61" s="473"/>
      <c r="BB61" s="473"/>
      <c r="BC61" s="473"/>
      <c r="BD61" s="473"/>
      <c r="BE61" s="473"/>
      <c r="BF61" s="473"/>
      <c r="BG61" s="473"/>
      <c r="BH61" s="473"/>
      <c r="BI61" s="473"/>
      <c r="BJ61" s="473"/>
      <c r="BK61" s="473"/>
      <c r="BL61" s="473"/>
      <c r="BM61" s="473"/>
      <c r="BN61" s="473"/>
      <c r="BO61" s="477">
        <f>ROW()</f>
        <v>61</v>
      </c>
    </row>
    <row r="62" spans="1:67" s="474" customFormat="1" ht="14" x14ac:dyDescent="0.15">
      <c r="A62" s="473" t="s">
        <v>347</v>
      </c>
      <c r="B62" s="473" t="s">
        <v>773</v>
      </c>
      <c r="C62" s="473" t="s">
        <v>1217</v>
      </c>
      <c r="D62" s="473" t="s">
        <v>1218</v>
      </c>
      <c r="E62" s="473"/>
      <c r="F62" s="473"/>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473"/>
      <c r="AO62" s="473"/>
      <c r="AP62" s="473"/>
      <c r="AQ62" s="473"/>
      <c r="AR62" s="473"/>
      <c r="AS62" s="473"/>
      <c r="AT62" s="473"/>
      <c r="AU62" s="473"/>
      <c r="AV62" s="473"/>
      <c r="AW62" s="473"/>
      <c r="AX62" s="473"/>
      <c r="AY62" s="473"/>
      <c r="AZ62" s="473"/>
      <c r="BA62" s="473"/>
      <c r="BB62" s="473"/>
      <c r="BC62" s="473"/>
      <c r="BD62" s="473"/>
      <c r="BE62" s="473"/>
      <c r="BF62" s="473"/>
      <c r="BG62" s="473"/>
      <c r="BH62" s="473"/>
      <c r="BI62" s="473"/>
      <c r="BJ62" s="473"/>
      <c r="BK62" s="473"/>
      <c r="BL62" s="473"/>
      <c r="BM62" s="473"/>
      <c r="BN62" s="473"/>
      <c r="BO62" s="477">
        <f>ROW()</f>
        <v>62</v>
      </c>
    </row>
    <row r="63" spans="1:67" s="474" customFormat="1" ht="14" x14ac:dyDescent="0.15">
      <c r="A63" s="473" t="s">
        <v>774</v>
      </c>
      <c r="B63" s="473" t="s">
        <v>775</v>
      </c>
      <c r="C63" s="473" t="s">
        <v>1217</v>
      </c>
      <c r="D63" s="473" t="s">
        <v>1218</v>
      </c>
      <c r="E63" s="473"/>
      <c r="F63" s="473"/>
      <c r="G63" s="473"/>
      <c r="H63" s="473"/>
      <c r="I63" s="473"/>
      <c r="J63" s="473"/>
      <c r="K63" s="473"/>
      <c r="L63" s="473"/>
      <c r="M63" s="473"/>
      <c r="N63" s="473"/>
      <c r="O63" s="473"/>
      <c r="P63" s="473"/>
      <c r="Q63" s="473"/>
      <c r="R63" s="473"/>
      <c r="S63" s="473"/>
      <c r="T63" s="473"/>
      <c r="U63" s="473"/>
      <c r="V63" s="473"/>
      <c r="W63" s="473"/>
      <c r="X63" s="473"/>
      <c r="Y63" s="473"/>
      <c r="Z63" s="473"/>
      <c r="AA63" s="473"/>
      <c r="AB63" s="473"/>
      <c r="AC63" s="473"/>
      <c r="AD63" s="473"/>
      <c r="AE63" s="473"/>
      <c r="AF63" s="473"/>
      <c r="AG63" s="473"/>
      <c r="AH63" s="473"/>
      <c r="AI63" s="473"/>
      <c r="AJ63" s="473"/>
      <c r="AK63" s="473"/>
      <c r="AL63" s="473"/>
      <c r="AM63" s="473"/>
      <c r="AN63" s="473"/>
      <c r="AO63" s="473"/>
      <c r="AP63" s="473"/>
      <c r="AQ63" s="473"/>
      <c r="AR63" s="473"/>
      <c r="AS63" s="473">
        <v>76.842335447189996</v>
      </c>
      <c r="AT63" s="473">
        <v>78.219986879510103</v>
      </c>
      <c r="AU63" s="473">
        <v>78.526131642247904</v>
      </c>
      <c r="AV63" s="473">
        <v>79.809023981339706</v>
      </c>
      <c r="AW63" s="473">
        <v>80.909687294992295</v>
      </c>
      <c r="AX63" s="473">
        <v>84.240833880020404</v>
      </c>
      <c r="AY63" s="473">
        <v>86.864931846344504</v>
      </c>
      <c r="AZ63" s="473">
        <v>89.467162329615803</v>
      </c>
      <c r="BA63" s="473">
        <v>95.619214228442303</v>
      </c>
      <c r="BB63" s="473">
        <v>97.295721262482701</v>
      </c>
      <c r="BC63" s="473">
        <v>100</v>
      </c>
      <c r="BD63" s="473">
        <v>102.33253152562099</v>
      </c>
      <c r="BE63" s="473">
        <v>105.590786500474</v>
      </c>
      <c r="BF63" s="473">
        <v>106.997594576864</v>
      </c>
      <c r="BG63" s="473">
        <v>108.601210000729</v>
      </c>
      <c r="BH63" s="473">
        <v>108.083679568482</v>
      </c>
      <c r="BI63" s="473">
        <v>108.032655441359</v>
      </c>
      <c r="BJ63" s="473">
        <v>109.74560828048701</v>
      </c>
      <c r="BK63" s="473">
        <v>112.58109191632001</v>
      </c>
      <c r="BL63" s="473">
        <v>115.53320212843499</v>
      </c>
      <c r="BM63" s="473"/>
      <c r="BN63" s="473"/>
      <c r="BO63" s="477">
        <f>ROW()</f>
        <v>63</v>
      </c>
    </row>
    <row r="64" spans="1:67" s="474" customFormat="1" ht="14" x14ac:dyDescent="0.15">
      <c r="A64" s="473" t="s">
        <v>776</v>
      </c>
      <c r="B64" s="473" t="s">
        <v>777</v>
      </c>
      <c r="C64" s="473" t="s">
        <v>1217</v>
      </c>
      <c r="D64" s="473" t="s">
        <v>1218</v>
      </c>
      <c r="E64" s="473"/>
      <c r="F64" s="473"/>
      <c r="G64" s="473"/>
      <c r="H64" s="473"/>
      <c r="I64" s="473"/>
      <c r="J64" s="473"/>
      <c r="K64" s="473"/>
      <c r="L64" s="473"/>
      <c r="M64" s="473"/>
      <c r="N64" s="473"/>
      <c r="O64" s="473"/>
      <c r="P64" s="473"/>
      <c r="Q64" s="473"/>
      <c r="R64" s="473"/>
      <c r="S64" s="473"/>
      <c r="T64" s="473"/>
      <c r="U64" s="473"/>
      <c r="V64" s="473"/>
      <c r="W64" s="473"/>
      <c r="X64" s="473"/>
      <c r="Y64" s="473"/>
      <c r="Z64" s="473"/>
      <c r="AA64" s="473"/>
      <c r="AB64" s="473"/>
      <c r="AC64" s="473"/>
      <c r="AD64" s="473"/>
      <c r="AE64" s="473"/>
      <c r="AF64" s="473"/>
      <c r="AG64" s="473"/>
      <c r="AH64" s="473"/>
      <c r="AI64" s="473"/>
      <c r="AJ64" s="473"/>
      <c r="AK64" s="473"/>
      <c r="AL64" s="473"/>
      <c r="AM64" s="473"/>
      <c r="AN64" s="473"/>
      <c r="AO64" s="473"/>
      <c r="AP64" s="473"/>
      <c r="AQ64" s="473"/>
      <c r="AR64" s="473"/>
      <c r="AS64" s="473"/>
      <c r="AT64" s="473"/>
      <c r="AU64" s="473"/>
      <c r="AV64" s="473"/>
      <c r="AW64" s="473"/>
      <c r="AX64" s="473"/>
      <c r="AY64" s="473"/>
      <c r="AZ64" s="473"/>
      <c r="BA64" s="473"/>
      <c r="BB64" s="473">
        <v>99.724619576125505</v>
      </c>
      <c r="BC64" s="473">
        <v>100</v>
      </c>
      <c r="BD64" s="473">
        <v>101.325435757797</v>
      </c>
      <c r="BE64" s="473">
        <v>102.53014295818301</v>
      </c>
      <c r="BF64" s="473">
        <v>104.745420985232</v>
      </c>
      <c r="BG64" s="473">
        <v>106.079855772852</v>
      </c>
      <c r="BH64" s="473">
        <v>103.58960177270799</v>
      </c>
      <c r="BI64" s="473">
        <v>102.94189912896501</v>
      </c>
      <c r="BJ64" s="473"/>
      <c r="BK64" s="473"/>
      <c r="BL64" s="473"/>
      <c r="BM64" s="473"/>
      <c r="BN64" s="473"/>
      <c r="BO64" s="477">
        <f>ROW()</f>
        <v>64</v>
      </c>
    </row>
    <row r="65" spans="1:67" s="474" customFormat="1" ht="14" x14ac:dyDescent="0.15">
      <c r="A65" s="473" t="s">
        <v>349</v>
      </c>
      <c r="B65" s="473" t="s">
        <v>778</v>
      </c>
      <c r="C65" s="473" t="s">
        <v>1217</v>
      </c>
      <c r="D65" s="473" t="s">
        <v>1218</v>
      </c>
      <c r="E65" s="473">
        <v>13.9416118305171</v>
      </c>
      <c r="F65" s="473">
        <v>13.8558172961755</v>
      </c>
      <c r="G65" s="473">
        <v>13.8701163852324</v>
      </c>
      <c r="H65" s="473">
        <v>14.1417990773143</v>
      </c>
      <c r="I65" s="473">
        <v>14.098901810000401</v>
      </c>
      <c r="J65" s="473">
        <v>14.1274999881143</v>
      </c>
      <c r="K65" s="473">
        <v>14.198995433399</v>
      </c>
      <c r="L65" s="473">
        <v>14.2990890569406</v>
      </c>
      <c r="M65" s="473">
        <v>14.837688078013899</v>
      </c>
      <c r="N65" s="473">
        <v>15.191590532101699</v>
      </c>
      <c r="O65" s="473">
        <v>15.556217303089401</v>
      </c>
      <c r="P65" s="473">
        <v>16.200867901454</v>
      </c>
      <c r="Q65" s="473">
        <v>16.983743027309799</v>
      </c>
      <c r="R65" s="473">
        <v>18.309983537329099</v>
      </c>
      <c r="S65" s="473">
        <v>21.271928540853899</v>
      </c>
      <c r="T65" s="473">
        <v>22.258836653500701</v>
      </c>
      <c r="U65" s="473">
        <v>23.116778965626999</v>
      </c>
      <c r="V65" s="473">
        <v>24.810420641026901</v>
      </c>
      <c r="W65" s="473">
        <v>26.655393807553999</v>
      </c>
      <c r="X65" s="473">
        <v>29.177982522435101</v>
      </c>
      <c r="Y65" s="473">
        <v>33.1221339851271</v>
      </c>
      <c r="Z65" s="473">
        <v>36.681005798391901</v>
      </c>
      <c r="AA65" s="473">
        <v>39.040620536875899</v>
      </c>
      <c r="AB65" s="473">
        <v>41.012060311904698</v>
      </c>
      <c r="AC65" s="473">
        <v>43.469482915196402</v>
      </c>
      <c r="AD65" s="473">
        <v>45.657933890389302</v>
      </c>
      <c r="AE65" s="473">
        <v>46.214216121513303</v>
      </c>
      <c r="AF65" s="473">
        <v>47.504362988239102</v>
      </c>
      <c r="AG65" s="473">
        <v>49.133414106522402</v>
      </c>
      <c r="AH65" s="473">
        <v>50.983523225253499</v>
      </c>
      <c r="AI65" s="473">
        <v>53.278829292622099</v>
      </c>
      <c r="AJ65" s="473">
        <v>55.961564538475997</v>
      </c>
      <c r="AK65" s="473">
        <v>59.604785242721803</v>
      </c>
      <c r="AL65" s="473">
        <v>62.498100859712402</v>
      </c>
      <c r="AM65" s="473">
        <v>65.434629946003497</v>
      </c>
      <c r="AN65" s="473">
        <v>67.146280695557195</v>
      </c>
      <c r="AO65" s="473">
        <v>69.146517946993995</v>
      </c>
      <c r="AP65" s="473">
        <v>71.639488089770893</v>
      </c>
      <c r="AQ65" s="473">
        <v>73.235406214644698</v>
      </c>
      <c r="AR65" s="473">
        <v>74.429143335943394</v>
      </c>
      <c r="AS65" s="473">
        <v>77.511743642528401</v>
      </c>
      <c r="AT65" s="473">
        <v>79.041082835425001</v>
      </c>
      <c r="AU65" s="473">
        <v>81.255146120272798</v>
      </c>
      <c r="AV65" s="473">
        <v>84.618349748386507</v>
      </c>
      <c r="AW65" s="473">
        <v>86.552908903008202</v>
      </c>
      <c r="AX65" s="473">
        <v>88.768803000936103</v>
      </c>
      <c r="AY65" s="473">
        <v>90.814646356501001</v>
      </c>
      <c r="AZ65" s="473">
        <v>92.969361731268606</v>
      </c>
      <c r="BA65" s="473">
        <v>97.310109057615193</v>
      </c>
      <c r="BB65" s="473">
        <v>97.627609223749005</v>
      </c>
      <c r="BC65" s="473">
        <v>100</v>
      </c>
      <c r="BD65" s="473">
        <v>103.289449395642</v>
      </c>
      <c r="BE65" s="473">
        <v>105.75709022173299</v>
      </c>
      <c r="BF65" s="473">
        <v>105.334741163527</v>
      </c>
      <c r="BG65" s="473">
        <v>103.907467160884</v>
      </c>
      <c r="BH65" s="473">
        <v>101.72852997423099</v>
      </c>
      <c r="BI65" s="473">
        <v>100.274659733349</v>
      </c>
      <c r="BJ65" s="473">
        <v>100.807886777964</v>
      </c>
      <c r="BK65" s="473">
        <v>102.25497511684701</v>
      </c>
      <c r="BL65" s="473">
        <v>102.51099191728299</v>
      </c>
      <c r="BM65" s="473">
        <v>101.85653837444799</v>
      </c>
      <c r="BN65" s="473">
        <v>104.348039621067</v>
      </c>
      <c r="BO65" s="477">
        <f>ROW()</f>
        <v>65</v>
      </c>
    </row>
    <row r="66" spans="1:67" s="474" customFormat="1" ht="14" x14ac:dyDescent="0.15">
      <c r="A66" s="473" t="s">
        <v>351</v>
      </c>
      <c r="B66" s="473" t="s">
        <v>779</v>
      </c>
      <c r="C66" s="473" t="s">
        <v>1217</v>
      </c>
      <c r="D66" s="473" t="s">
        <v>1218</v>
      </c>
      <c r="E66" s="473"/>
      <c r="F66" s="473"/>
      <c r="G66" s="473"/>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473"/>
      <c r="AH66" s="473"/>
      <c r="AI66" s="473"/>
      <c r="AJ66" s="473">
        <v>34.887900913814697</v>
      </c>
      <c r="AK66" s="473">
        <v>38.755748073821898</v>
      </c>
      <c r="AL66" s="473">
        <v>46.8219933703637</v>
      </c>
      <c r="AM66" s="473">
        <v>51.522654542196697</v>
      </c>
      <c r="AN66" s="473">
        <v>56.154810965776697</v>
      </c>
      <c r="AO66" s="473">
        <v>61.073284357642002</v>
      </c>
      <c r="AP66" s="473">
        <v>66.3232395628023</v>
      </c>
      <c r="AQ66" s="473">
        <v>73.418742160902994</v>
      </c>
      <c r="AR66" s="473">
        <v>74.986561548109606</v>
      </c>
      <c r="AS66" s="473">
        <v>77.817595413008405</v>
      </c>
      <c r="AT66" s="473">
        <v>81.445977423400805</v>
      </c>
      <c r="AU66" s="473">
        <v>82.9958788747536</v>
      </c>
      <c r="AV66" s="473">
        <v>83.094427521949498</v>
      </c>
      <c r="AW66" s="473">
        <v>85.387923311234502</v>
      </c>
      <c r="AX66" s="473">
        <v>86.973660634294902</v>
      </c>
      <c r="AY66" s="473">
        <v>89.177566744310994</v>
      </c>
      <c r="AZ66" s="473">
        <v>91.7219136355492</v>
      </c>
      <c r="BA66" s="473">
        <v>97.554201755957706</v>
      </c>
      <c r="BB66" s="473">
        <v>98.548647195843003</v>
      </c>
      <c r="BC66" s="473">
        <v>100</v>
      </c>
      <c r="BD66" s="473">
        <v>101.917219136355</v>
      </c>
      <c r="BE66" s="473">
        <v>105.26787314101399</v>
      </c>
      <c r="BF66" s="473">
        <v>106.781938720659</v>
      </c>
      <c r="BG66" s="473">
        <v>107.149256405662</v>
      </c>
      <c r="BH66" s="473">
        <v>107.480738218957</v>
      </c>
      <c r="BI66" s="473">
        <v>108.215373588963</v>
      </c>
      <c r="BJ66" s="473">
        <v>110.867228095323</v>
      </c>
      <c r="BK66" s="473">
        <v>113.250313563877</v>
      </c>
      <c r="BL66" s="473">
        <v>116.47554201756</v>
      </c>
      <c r="BM66" s="473">
        <v>120.157677835513</v>
      </c>
      <c r="BN66" s="473">
        <v>124.77154631786399</v>
      </c>
      <c r="BO66" s="477">
        <f>ROW()</f>
        <v>66</v>
      </c>
    </row>
    <row r="67" spans="1:67" s="474" customFormat="1" ht="14" x14ac:dyDescent="0.15">
      <c r="A67" s="473" t="s">
        <v>389</v>
      </c>
      <c r="B67" s="473" t="s">
        <v>780</v>
      </c>
      <c r="C67" s="473" t="s">
        <v>1217</v>
      </c>
      <c r="D67" s="473" t="s">
        <v>1218</v>
      </c>
      <c r="E67" s="473">
        <v>24.6460742608568</v>
      </c>
      <c r="F67" s="473">
        <v>25.211375300888999</v>
      </c>
      <c r="G67" s="473">
        <v>25.928205314231299</v>
      </c>
      <c r="H67" s="473">
        <v>26.697485018426601</v>
      </c>
      <c r="I67" s="473">
        <v>27.3210656767911</v>
      </c>
      <c r="J67" s="473">
        <v>28.206904617650999</v>
      </c>
      <c r="K67" s="473">
        <v>29.203471080745299</v>
      </c>
      <c r="L67" s="473">
        <v>29.727978710981098</v>
      </c>
      <c r="M67" s="473">
        <v>30.1650704876205</v>
      </c>
      <c r="N67" s="473">
        <v>30.7420269152339</v>
      </c>
      <c r="O67" s="473">
        <v>31.802701137188802</v>
      </c>
      <c r="P67" s="473">
        <v>33.469472489398697</v>
      </c>
      <c r="Q67" s="473">
        <v>35.305251875650697</v>
      </c>
      <c r="R67" s="473">
        <v>37.787926269331599</v>
      </c>
      <c r="S67" s="473">
        <v>40.427954202948897</v>
      </c>
      <c r="T67" s="473">
        <v>42.817379241651999</v>
      </c>
      <c r="U67" s="473">
        <v>44.6356768867455</v>
      </c>
      <c r="V67" s="473">
        <v>46.3024482389554</v>
      </c>
      <c r="W67" s="473">
        <v>47.561268517167498</v>
      </c>
      <c r="X67" s="473">
        <v>49.484466437442599</v>
      </c>
      <c r="Y67" s="473">
        <v>52.176944061912899</v>
      </c>
      <c r="Z67" s="473">
        <v>55.487175097694902</v>
      </c>
      <c r="AA67" s="473">
        <v>58.3952840934829</v>
      </c>
      <c r="AB67" s="473">
        <v>60.318482907233403</v>
      </c>
      <c r="AC67" s="473">
        <v>61.769621994650002</v>
      </c>
      <c r="AD67" s="473">
        <v>63.0459249074963</v>
      </c>
      <c r="AE67" s="473">
        <v>62.964335407477101</v>
      </c>
      <c r="AF67" s="473">
        <v>63.121687160462599</v>
      </c>
      <c r="AG67" s="473">
        <v>63.925935707827797</v>
      </c>
      <c r="AH67" s="473">
        <v>65.703434582272095</v>
      </c>
      <c r="AI67" s="473">
        <v>67.475108890089899</v>
      </c>
      <c r="AJ67" s="473">
        <v>70.205851388760195</v>
      </c>
      <c r="AK67" s="473">
        <v>73.756146776219893</v>
      </c>
      <c r="AL67" s="473">
        <v>77.056420921300102</v>
      </c>
      <c r="AM67" s="473">
        <v>79.131594552623</v>
      </c>
      <c r="AN67" s="473">
        <v>80.481706581045501</v>
      </c>
      <c r="AO67" s="473">
        <v>81.648471187515597</v>
      </c>
      <c r="AP67" s="473">
        <v>83.231936673317406</v>
      </c>
      <c r="AQ67" s="473">
        <v>83.990333846218107</v>
      </c>
      <c r="AR67" s="473">
        <v>84.482041098263593</v>
      </c>
      <c r="AS67" s="473">
        <v>85.698809059734103</v>
      </c>
      <c r="AT67" s="473">
        <v>87.398950827487894</v>
      </c>
      <c r="AU67" s="473">
        <v>88.640720019720803</v>
      </c>
      <c r="AV67" s="473">
        <v>89.557466957713302</v>
      </c>
      <c r="AW67" s="473">
        <v>91.049255605374796</v>
      </c>
      <c r="AX67" s="473">
        <v>92.457705328035502</v>
      </c>
      <c r="AY67" s="473">
        <v>93.916159299172094</v>
      </c>
      <c r="AZ67" s="473">
        <v>96.074673642446697</v>
      </c>
      <c r="BA67" s="473">
        <v>98.599882829626097</v>
      </c>
      <c r="BB67" s="473">
        <v>98.908241766243805</v>
      </c>
      <c r="BC67" s="473">
        <v>100</v>
      </c>
      <c r="BD67" s="473">
        <v>102.075174524798</v>
      </c>
      <c r="BE67" s="473">
        <v>104.12534513840799</v>
      </c>
      <c r="BF67" s="473">
        <v>105.692141052259</v>
      </c>
      <c r="BG67" s="473">
        <v>106.65055521906299</v>
      </c>
      <c r="BH67" s="473">
        <v>107.199187580619</v>
      </c>
      <c r="BI67" s="473">
        <v>107.726338111313</v>
      </c>
      <c r="BJ67" s="473">
        <v>109.35246347718</v>
      </c>
      <c r="BK67" s="473">
        <v>111.246631485772</v>
      </c>
      <c r="BL67" s="473">
        <v>112.854887342124</v>
      </c>
      <c r="BM67" s="473">
        <v>113.426711646605</v>
      </c>
      <c r="BN67" s="473">
        <v>116.99167879485201</v>
      </c>
      <c r="BO67" s="477">
        <f>ROW()</f>
        <v>67</v>
      </c>
    </row>
    <row r="68" spans="1:67" s="474" customFormat="1" ht="14" x14ac:dyDescent="0.15">
      <c r="A68" s="473" t="s">
        <v>355</v>
      </c>
      <c r="B68" s="473" t="s">
        <v>781</v>
      </c>
      <c r="C68" s="473" t="s">
        <v>1217</v>
      </c>
      <c r="D68" s="473" t="s">
        <v>1218</v>
      </c>
      <c r="E68" s="473"/>
      <c r="F68" s="473"/>
      <c r="G68" s="473"/>
      <c r="H68" s="473"/>
      <c r="I68" s="473"/>
      <c r="J68" s="473"/>
      <c r="K68" s="473"/>
      <c r="L68" s="473"/>
      <c r="M68" s="473"/>
      <c r="N68" s="473"/>
      <c r="O68" s="473"/>
      <c r="P68" s="473"/>
      <c r="Q68" s="473"/>
      <c r="R68" s="473"/>
      <c r="S68" s="473"/>
      <c r="T68" s="473"/>
      <c r="U68" s="473"/>
      <c r="V68" s="473"/>
      <c r="W68" s="473"/>
      <c r="X68" s="473">
        <v>82.385685649911295</v>
      </c>
      <c r="Y68" s="473">
        <v>92.319771045684305</v>
      </c>
      <c r="Z68" s="473">
        <v>97.598031958097707</v>
      </c>
      <c r="AA68" s="473">
        <v>95.245222259098895</v>
      </c>
      <c r="AB68" s="473">
        <v>96.104184530161902</v>
      </c>
      <c r="AC68" s="473">
        <v>97.915474536409306</v>
      </c>
      <c r="AD68" s="473">
        <v>100</v>
      </c>
      <c r="AE68" s="473">
        <v>118.14763345098601</v>
      </c>
      <c r="AF68" s="473">
        <v>122.97882776147701</v>
      </c>
      <c r="AG68" s="473"/>
      <c r="AH68" s="473"/>
      <c r="AI68" s="473"/>
      <c r="AJ68" s="473"/>
      <c r="AK68" s="473"/>
      <c r="AL68" s="473"/>
      <c r="AM68" s="473"/>
      <c r="AN68" s="473"/>
      <c r="AO68" s="473"/>
      <c r="AP68" s="473"/>
      <c r="AQ68" s="473"/>
      <c r="AR68" s="473"/>
      <c r="AS68" s="473">
        <v>70.072269495279599</v>
      </c>
      <c r="AT68" s="473">
        <v>71.2961883669429</v>
      </c>
      <c r="AU68" s="473">
        <v>71.750786804989303</v>
      </c>
      <c r="AV68" s="473">
        <v>73.172863970159895</v>
      </c>
      <c r="AW68" s="473">
        <v>75.457512530598393</v>
      </c>
      <c r="AX68" s="473">
        <v>77.800442942068301</v>
      </c>
      <c r="AY68" s="473">
        <v>80.5105490150371</v>
      </c>
      <c r="AZ68" s="473">
        <v>84.508683995803693</v>
      </c>
      <c r="BA68" s="473">
        <v>94.614756964681206</v>
      </c>
      <c r="BB68" s="473">
        <v>96.200023312740598</v>
      </c>
      <c r="BC68" s="473">
        <v>100</v>
      </c>
      <c r="BD68" s="473">
        <v>105.06871394778</v>
      </c>
      <c r="BE68" s="473">
        <v>108.98904779208</v>
      </c>
      <c r="BF68" s="473">
        <v>111.938326769089</v>
      </c>
      <c r="BG68" s="473">
        <v>113.440387934233</v>
      </c>
      <c r="BH68" s="473">
        <v>112.479105732701</v>
      </c>
      <c r="BI68" s="473">
        <v>115.55924715987</v>
      </c>
      <c r="BJ68" s="473">
        <v>116.215753245397</v>
      </c>
      <c r="BK68" s="473">
        <v>116.387718683166</v>
      </c>
      <c r="BL68" s="473">
        <v>120.25092237337201</v>
      </c>
      <c r="BM68" s="473">
        <v>122.388271692977</v>
      </c>
      <c r="BN68" s="473"/>
      <c r="BO68" s="477">
        <f>ROW()</f>
        <v>68</v>
      </c>
    </row>
    <row r="69" spans="1:67" s="474" customFormat="1" ht="14" x14ac:dyDescent="0.15">
      <c r="A69" s="473" t="s">
        <v>357</v>
      </c>
      <c r="B69" s="473" t="s">
        <v>782</v>
      </c>
      <c r="C69" s="473" t="s">
        <v>1217</v>
      </c>
      <c r="D69" s="473" t="s">
        <v>1218</v>
      </c>
      <c r="E69" s="473"/>
      <c r="F69" s="473"/>
      <c r="G69" s="473"/>
      <c r="H69" s="473"/>
      <c r="I69" s="473">
        <v>7.9775123777121602</v>
      </c>
      <c r="J69" s="473"/>
      <c r="K69" s="473">
        <v>8.3757232038530596</v>
      </c>
      <c r="L69" s="473">
        <v>8.4554983276368798</v>
      </c>
      <c r="M69" s="473">
        <v>8.9095517404483395</v>
      </c>
      <c r="N69" s="473">
        <v>9.2851596149189497</v>
      </c>
      <c r="O69" s="473">
        <v>10.435915775403901</v>
      </c>
      <c r="P69" s="473">
        <v>10.815512406030001</v>
      </c>
      <c r="Q69" s="473">
        <v>11.214388024929001</v>
      </c>
      <c r="R69" s="473">
        <v>12.5712299218449</v>
      </c>
      <c r="S69" s="473">
        <v>16.892725254208202</v>
      </c>
      <c r="T69" s="473">
        <v>20.254848622786799</v>
      </c>
      <c r="U69" s="473">
        <v>22.463132737624498</v>
      </c>
      <c r="V69" s="473">
        <v>24.5979514318119</v>
      </c>
      <c r="W69" s="473">
        <v>26.4950878827194</v>
      </c>
      <c r="X69" s="473"/>
      <c r="Y69" s="473">
        <v>41.499319676684799</v>
      </c>
      <c r="Z69" s="473">
        <v>47.004904730115499</v>
      </c>
      <c r="AA69" s="473">
        <v>49.070579498985303</v>
      </c>
      <c r="AB69" s="473">
        <v>51.106003800528399</v>
      </c>
      <c r="AC69" s="473">
        <v>52.239532026207101</v>
      </c>
      <c r="AD69" s="473">
        <v>54.193280065968501</v>
      </c>
      <c r="AE69" s="473">
        <v>55.696728292097902</v>
      </c>
      <c r="AF69" s="473">
        <v>57.938287920994803</v>
      </c>
      <c r="AG69" s="473">
        <v>59.632746240814399</v>
      </c>
      <c r="AH69" s="473">
        <v>63.341021385515198</v>
      </c>
      <c r="AI69" s="473">
        <v>65.362184752461602</v>
      </c>
      <c r="AJ69" s="473">
        <v>68.994401579313006</v>
      </c>
      <c r="AK69" s="473">
        <v>72.769654902971894</v>
      </c>
      <c r="AL69" s="473">
        <v>73.911429739251304</v>
      </c>
      <c r="AM69" s="473">
        <v>73.922617516634602</v>
      </c>
      <c r="AN69" s="473">
        <v>74.8965756921653</v>
      </c>
      <c r="AO69" s="473">
        <v>76.1527144750292</v>
      </c>
      <c r="AP69" s="473">
        <v>78.008020891084897</v>
      </c>
      <c r="AQ69" s="473">
        <v>78.787436048784599</v>
      </c>
      <c r="AR69" s="473">
        <v>79.716716424425996</v>
      </c>
      <c r="AS69" s="473">
        <v>80.399846279161807</v>
      </c>
      <c r="AT69" s="473">
        <v>81.448175078671298</v>
      </c>
      <c r="AU69" s="473">
        <v>81.586682041741298</v>
      </c>
      <c r="AV69" s="473">
        <v>82.772436774365204</v>
      </c>
      <c r="AW69" s="473">
        <v>84.754099811849798</v>
      </c>
      <c r="AX69" s="473">
        <v>86.179579693580393</v>
      </c>
      <c r="AY69" s="473">
        <v>88.077591281807997</v>
      </c>
      <c r="AZ69" s="473">
        <v>91.276764306864294</v>
      </c>
      <c r="BA69" s="473">
        <v>97.081895168803698</v>
      </c>
      <c r="BB69" s="473">
        <v>97.087975962304398</v>
      </c>
      <c r="BC69" s="473">
        <v>100</v>
      </c>
      <c r="BD69" s="473">
        <v>101.13123136526499</v>
      </c>
      <c r="BE69" s="473">
        <v>102.503351067868</v>
      </c>
      <c r="BF69" s="473">
        <v>102.45577757453</v>
      </c>
      <c r="BG69" s="473">
        <v>103.274655758634</v>
      </c>
      <c r="BH69" s="473">
        <v>102.403196345051</v>
      </c>
      <c r="BI69" s="473">
        <v>102.54842069313599</v>
      </c>
      <c r="BJ69" s="473">
        <v>102.85222335234999</v>
      </c>
      <c r="BK69" s="473">
        <v>103.869628411641</v>
      </c>
      <c r="BL69" s="473">
        <v>105.43247529016</v>
      </c>
      <c r="BM69" s="473">
        <v>104.665858458043</v>
      </c>
      <c r="BN69" s="473">
        <v>105.207161099578</v>
      </c>
      <c r="BO69" s="477">
        <f>ROW()</f>
        <v>69</v>
      </c>
    </row>
    <row r="70" spans="1:67" s="474" customFormat="1" ht="14" x14ac:dyDescent="0.15">
      <c r="A70" s="473" t="s">
        <v>353</v>
      </c>
      <c r="B70" s="473" t="s">
        <v>783</v>
      </c>
      <c r="C70" s="473" t="s">
        <v>1217</v>
      </c>
      <c r="D70" s="473" t="s">
        <v>1218</v>
      </c>
      <c r="E70" s="473">
        <v>8.2457021038668792</v>
      </c>
      <c r="F70" s="473">
        <v>8.5303131147655709</v>
      </c>
      <c r="G70" s="473">
        <v>9.1596642232681003</v>
      </c>
      <c r="H70" s="473">
        <v>9.7188647305778897</v>
      </c>
      <c r="I70" s="473">
        <v>10.019448175853499</v>
      </c>
      <c r="J70" s="473">
        <v>10.565508101362401</v>
      </c>
      <c r="K70" s="473">
        <v>11.311956990463401</v>
      </c>
      <c r="L70" s="473">
        <v>12.240425854834401</v>
      </c>
      <c r="M70" s="473">
        <v>13.2202972948844</v>
      </c>
      <c r="N70" s="473">
        <v>13.681410588340301</v>
      </c>
      <c r="O70" s="473">
        <v>14.572732791715</v>
      </c>
      <c r="P70" s="473">
        <v>15.428133202392599</v>
      </c>
      <c r="Q70" s="473">
        <v>16.4405829836622</v>
      </c>
      <c r="R70" s="473">
        <v>17.9701133827337</v>
      </c>
      <c r="S70" s="473">
        <v>20.715085260244599</v>
      </c>
      <c r="T70" s="473">
        <v>22.7048959914293</v>
      </c>
      <c r="U70" s="473">
        <v>24.750673154182699</v>
      </c>
      <c r="V70" s="473">
        <v>27.454000535666498</v>
      </c>
      <c r="W70" s="473">
        <v>30.258057316311</v>
      </c>
      <c r="X70" s="473">
        <v>33.166174448709903</v>
      </c>
      <c r="Y70" s="473">
        <v>37.247379698241197</v>
      </c>
      <c r="Z70" s="473">
        <v>41.630423176502099</v>
      </c>
      <c r="AA70" s="473">
        <v>45.843765735202197</v>
      </c>
      <c r="AB70" s="473">
        <v>49.010757968038597</v>
      </c>
      <c r="AC70" s="473">
        <v>52.093916614587997</v>
      </c>
      <c r="AD70" s="473">
        <v>54.531261494509401</v>
      </c>
      <c r="AE70" s="473">
        <v>56.5370216944916</v>
      </c>
      <c r="AF70" s="473">
        <v>58.809806267297603</v>
      </c>
      <c r="AG70" s="473">
        <v>61.476909204535303</v>
      </c>
      <c r="AH70" s="473">
        <v>64.411032050709807</v>
      </c>
      <c r="AI70" s="473">
        <v>66.112515846799397</v>
      </c>
      <c r="AJ70" s="473">
        <v>67.6960119632176</v>
      </c>
      <c r="AK70" s="473">
        <v>69.114950450852604</v>
      </c>
      <c r="AL70" s="473">
        <v>69.984317471654293</v>
      </c>
      <c r="AM70" s="473">
        <v>71.378415320060697</v>
      </c>
      <c r="AN70" s="473">
        <v>72.865661994464801</v>
      </c>
      <c r="AO70" s="473">
        <v>74.415003124720997</v>
      </c>
      <c r="AP70" s="473">
        <v>76.038862601553404</v>
      </c>
      <c r="AQ70" s="473">
        <v>77.442274796893102</v>
      </c>
      <c r="AR70" s="473">
        <v>79.376624408534994</v>
      </c>
      <c r="AS70" s="473">
        <v>81.681151682885499</v>
      </c>
      <c r="AT70" s="473">
        <v>83.5907508258191</v>
      </c>
      <c r="AU70" s="473">
        <v>85.617355593250593</v>
      </c>
      <c r="AV70" s="473">
        <v>87.393982680117801</v>
      </c>
      <c r="AW70" s="473">
        <v>88.402821176680604</v>
      </c>
      <c r="AX70" s="473">
        <v>90.009820551736496</v>
      </c>
      <c r="AY70" s="473">
        <v>91.741808767074403</v>
      </c>
      <c r="AZ70" s="473">
        <v>93.295241496295006</v>
      </c>
      <c r="BA70" s="473">
        <v>96.482456923488996</v>
      </c>
      <c r="BB70" s="473">
        <v>97.741273100615999</v>
      </c>
      <c r="BC70" s="473">
        <v>100</v>
      </c>
      <c r="BD70" s="473">
        <v>102.758682260512</v>
      </c>
      <c r="BE70" s="473">
        <v>105.222747968931</v>
      </c>
      <c r="BF70" s="473">
        <v>106.053030979377</v>
      </c>
      <c r="BG70" s="473">
        <v>106.65119185787</v>
      </c>
      <c r="BH70" s="473">
        <v>107.133291670387</v>
      </c>
      <c r="BI70" s="473">
        <v>107.401124899563</v>
      </c>
      <c r="BJ70" s="473">
        <v>108.633157753772</v>
      </c>
      <c r="BK70" s="473">
        <v>109.517007410053</v>
      </c>
      <c r="BL70" s="473">
        <v>110.347290420498</v>
      </c>
      <c r="BM70" s="473">
        <v>110.811534684403</v>
      </c>
      <c r="BN70" s="473">
        <v>112.864922774752</v>
      </c>
      <c r="BO70" s="477">
        <f>ROW()</f>
        <v>70</v>
      </c>
    </row>
    <row r="71" spans="1:67" s="474" customFormat="1" ht="14" x14ac:dyDescent="0.15">
      <c r="A71" s="473" t="s">
        <v>359</v>
      </c>
      <c r="B71" s="473" t="s">
        <v>784</v>
      </c>
      <c r="C71" s="473" t="s">
        <v>1217</v>
      </c>
      <c r="D71" s="473" t="s">
        <v>1218</v>
      </c>
      <c r="E71" s="473">
        <v>0.45458067096612398</v>
      </c>
      <c r="F71" s="473">
        <v>0.43685202479390001</v>
      </c>
      <c r="G71" s="473">
        <v>0.47685512383891898</v>
      </c>
      <c r="H71" s="473">
        <v>0.51776738422586999</v>
      </c>
      <c r="I71" s="473">
        <v>0.52867732032905701</v>
      </c>
      <c r="J71" s="473">
        <v>0.51867654556780196</v>
      </c>
      <c r="K71" s="473">
        <v>0.52004028758069998</v>
      </c>
      <c r="L71" s="473">
        <v>0.52648018042127998</v>
      </c>
      <c r="M71" s="473">
        <v>0.52666958903342498</v>
      </c>
      <c r="N71" s="473">
        <v>0.53170785813814903</v>
      </c>
      <c r="O71" s="473">
        <v>0.55200137472242805</v>
      </c>
      <c r="P71" s="473">
        <v>0.57176318344812105</v>
      </c>
      <c r="Q71" s="473">
        <v>0.62116770526634602</v>
      </c>
      <c r="R71" s="473">
        <v>0.71483690627457697</v>
      </c>
      <c r="S71" s="473">
        <v>0.80877196121364203</v>
      </c>
      <c r="T71" s="473">
        <v>0.92605785292128595</v>
      </c>
      <c r="U71" s="473">
        <v>0.99797134073447102</v>
      </c>
      <c r="V71" s="473">
        <v>1.1262458615120701</v>
      </c>
      <c r="W71" s="473">
        <v>1.1654150070597999</v>
      </c>
      <c r="X71" s="473">
        <v>1.2723279088042001</v>
      </c>
      <c r="Y71" s="473">
        <v>1.4854827297842199</v>
      </c>
      <c r="Z71" s="473">
        <v>1.59711139295278</v>
      </c>
      <c r="AA71" s="473">
        <v>1.7192304120937101</v>
      </c>
      <c r="AB71" s="473">
        <v>1.8159994155547701</v>
      </c>
      <c r="AC71" s="473">
        <v>2.18195377217247</v>
      </c>
      <c r="AD71" s="473">
        <v>3.1711681648146399</v>
      </c>
      <c r="AE71" s="473">
        <v>3.4134128341113699</v>
      </c>
      <c r="AF71" s="473">
        <v>3.8759549788278398</v>
      </c>
      <c r="AG71" s="473">
        <v>5.5760973727607004</v>
      </c>
      <c r="AH71" s="473">
        <v>7.8432223652078896</v>
      </c>
      <c r="AI71" s="473">
        <v>11.8011068228295</v>
      </c>
      <c r="AJ71" s="473">
        <v>17.356968480134899</v>
      </c>
      <c r="AK71" s="473">
        <v>18.0962063480228</v>
      </c>
      <c r="AL71" s="473">
        <v>19.046318492491501</v>
      </c>
      <c r="AM71" s="473">
        <v>20.619690672984799</v>
      </c>
      <c r="AN71" s="473">
        <v>23.2045667356814</v>
      </c>
      <c r="AO71" s="473">
        <v>24.457449480450499</v>
      </c>
      <c r="AP71" s="473">
        <v>26.486578297094599</v>
      </c>
      <c r="AQ71" s="473">
        <v>27.766321185562798</v>
      </c>
      <c r="AR71" s="473">
        <v>29.5629526232083</v>
      </c>
      <c r="AS71" s="473">
        <v>31.846435189463399</v>
      </c>
      <c r="AT71" s="473">
        <v>34.675375838371302</v>
      </c>
      <c r="AU71" s="473">
        <v>36.486598218932201</v>
      </c>
      <c r="AV71" s="473">
        <v>46.502064618422501</v>
      </c>
      <c r="AW71" s="473">
        <v>70.432426911535103</v>
      </c>
      <c r="AX71" s="473">
        <v>73.383688298550197</v>
      </c>
      <c r="AY71" s="473">
        <v>78.940892090249804</v>
      </c>
      <c r="AZ71" s="473">
        <v>83.790678332936096</v>
      </c>
      <c r="BA71" s="473">
        <v>92.7098785547185</v>
      </c>
      <c r="BB71" s="473">
        <v>94.046895290530003</v>
      </c>
      <c r="BC71" s="473">
        <v>100</v>
      </c>
      <c r="BD71" s="473">
        <v>105.79676809206499</v>
      </c>
      <c r="BE71" s="473">
        <v>109.70542659874199</v>
      </c>
      <c r="BF71" s="473">
        <v>115.00524196631299</v>
      </c>
      <c r="BG71" s="473">
        <v>118.45383775457</v>
      </c>
      <c r="BH71" s="473">
        <v>119.444995914537</v>
      </c>
      <c r="BI71" s="473">
        <v>121.373036513831</v>
      </c>
      <c r="BJ71" s="473">
        <v>125.35353436434499</v>
      </c>
      <c r="BK71" s="473">
        <v>129.821678689518</v>
      </c>
      <c r="BL71" s="473">
        <v>132.172234898705</v>
      </c>
      <c r="BM71" s="473">
        <v>137.16970912987901</v>
      </c>
      <c r="BN71" s="473">
        <v>148.47661302671199</v>
      </c>
      <c r="BO71" s="477">
        <f>ROW()</f>
        <v>71</v>
      </c>
    </row>
    <row r="72" spans="1:67" s="474" customFormat="1" ht="14" x14ac:dyDescent="0.15">
      <c r="A72" s="473" t="s">
        <v>261</v>
      </c>
      <c r="B72" s="473" t="s">
        <v>785</v>
      </c>
      <c r="C72" s="473" t="s">
        <v>1217</v>
      </c>
      <c r="D72" s="473" t="s">
        <v>1218</v>
      </c>
      <c r="E72" s="473"/>
      <c r="F72" s="473"/>
      <c r="G72" s="473"/>
      <c r="H72" s="473"/>
      <c r="I72" s="473"/>
      <c r="J72" s="473"/>
      <c r="K72" s="473"/>
      <c r="L72" s="473"/>
      <c r="M72" s="473"/>
      <c r="N72" s="473">
        <v>2.5690245335196802</v>
      </c>
      <c r="O72" s="473">
        <v>2.7385801527062901</v>
      </c>
      <c r="P72" s="473">
        <v>2.81051283964484</v>
      </c>
      <c r="Q72" s="473">
        <v>2.9132738209856202</v>
      </c>
      <c r="R72" s="473">
        <v>3.0931055383319999</v>
      </c>
      <c r="S72" s="473">
        <v>3.23846950986223</v>
      </c>
      <c r="T72" s="473">
        <v>3.5050058052234601</v>
      </c>
      <c r="U72" s="473">
        <v>3.8355536285299001</v>
      </c>
      <c r="V72" s="473">
        <v>4.2954090200256303</v>
      </c>
      <c r="W72" s="473">
        <v>5.0481332083661696</v>
      </c>
      <c r="X72" s="473">
        <v>5.6210256793260696</v>
      </c>
      <c r="Y72" s="473">
        <v>6.15602503844653</v>
      </c>
      <c r="Z72" s="473">
        <v>7.0581808204675296</v>
      </c>
      <c r="AA72" s="473">
        <v>7.5199629803548396</v>
      </c>
      <c r="AB72" s="473">
        <v>7.9686914988925404</v>
      </c>
      <c r="AC72" s="473">
        <v>8.6154622127625409</v>
      </c>
      <c r="AD72" s="473">
        <v>9.5185596921101503</v>
      </c>
      <c r="AE72" s="473">
        <v>10.6961586953676</v>
      </c>
      <c r="AF72" s="473">
        <v>11.492087771544799</v>
      </c>
      <c r="AG72" s="473">
        <v>12.1714477074316</v>
      </c>
      <c r="AH72" s="473">
        <v>13.3039231725121</v>
      </c>
      <c r="AI72" s="473">
        <v>15.51936355384</v>
      </c>
      <c r="AJ72" s="473">
        <v>19.536766053213402</v>
      </c>
      <c r="AK72" s="473">
        <v>25.723993810748699</v>
      </c>
      <c r="AL72" s="473">
        <v>31.007786031486699</v>
      </c>
      <c r="AM72" s="473">
        <v>40.0148210875034</v>
      </c>
      <c r="AN72" s="473">
        <v>51.931085346603098</v>
      </c>
      <c r="AO72" s="473">
        <v>61.631332173507303</v>
      </c>
      <c r="AP72" s="473">
        <v>65.1649786270048</v>
      </c>
      <c r="AQ72" s="473">
        <v>68.390750400364794</v>
      </c>
      <c r="AR72" s="473">
        <v>70.200035316783399</v>
      </c>
      <c r="AS72" s="473">
        <v>70.4381279952933</v>
      </c>
      <c r="AT72" s="473">
        <v>73.414835077308794</v>
      </c>
      <c r="AU72" s="473">
        <v>74.456079095308297</v>
      </c>
      <c r="AV72" s="473">
        <v>77.634574831113099</v>
      </c>
      <c r="AW72" s="473">
        <v>80.710301651672594</v>
      </c>
      <c r="AX72" s="473">
        <v>81.826078445765702</v>
      </c>
      <c r="AY72" s="473">
        <v>83.717487582275098</v>
      </c>
      <c r="AZ72" s="473">
        <v>86.797450390271393</v>
      </c>
      <c r="BA72" s="473">
        <v>91.014583180405694</v>
      </c>
      <c r="BB72" s="473">
        <v>96.236144755193394</v>
      </c>
      <c r="BC72" s="473">
        <v>100</v>
      </c>
      <c r="BD72" s="473">
        <v>104.524211505053</v>
      </c>
      <c r="BE72" s="473">
        <v>113.81793046074</v>
      </c>
      <c r="BF72" s="473">
        <v>117.52183806797299</v>
      </c>
      <c r="BG72" s="473">
        <v>120.94986420025</v>
      </c>
      <c r="BH72" s="473">
        <v>126.736646357875</v>
      </c>
      <c r="BI72" s="473">
        <v>134.84487019501299</v>
      </c>
      <c r="BJ72" s="473">
        <v>142.384203185789</v>
      </c>
      <c r="BK72" s="473">
        <v>148.46399471482101</v>
      </c>
      <c r="BL72" s="473">
        <v>151.36166776774601</v>
      </c>
      <c r="BM72" s="473">
        <v>155.01725023856699</v>
      </c>
      <c r="BN72" s="473">
        <v>166.21889451662599</v>
      </c>
      <c r="BO72" s="477">
        <f>ROW()</f>
        <v>72</v>
      </c>
    </row>
    <row r="73" spans="1:67" s="474" customFormat="1" ht="14" x14ac:dyDescent="0.15">
      <c r="A73" s="473" t="s">
        <v>786</v>
      </c>
      <c r="B73" s="473" t="s">
        <v>787</v>
      </c>
      <c r="C73" s="473" t="s">
        <v>1217</v>
      </c>
      <c r="D73" s="473" t="s">
        <v>1218</v>
      </c>
      <c r="E73" s="473"/>
      <c r="F73" s="473"/>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473"/>
      <c r="AO73" s="473"/>
      <c r="AP73" s="473"/>
      <c r="AQ73" s="473"/>
      <c r="AR73" s="473"/>
      <c r="AS73" s="473"/>
      <c r="AT73" s="473"/>
      <c r="AU73" s="473"/>
      <c r="AV73" s="473"/>
      <c r="AW73" s="473"/>
      <c r="AX73" s="473"/>
      <c r="AY73" s="473"/>
      <c r="AZ73" s="473"/>
      <c r="BA73" s="473"/>
      <c r="BB73" s="473"/>
      <c r="BC73" s="473"/>
      <c r="BD73" s="473"/>
      <c r="BE73" s="473"/>
      <c r="BF73" s="473"/>
      <c r="BG73" s="473"/>
      <c r="BH73" s="473"/>
      <c r="BI73" s="473"/>
      <c r="BJ73" s="473"/>
      <c r="BK73" s="473"/>
      <c r="BL73" s="473"/>
      <c r="BM73" s="473"/>
      <c r="BN73" s="473"/>
      <c r="BO73" s="477">
        <f>ROW()</f>
        <v>73</v>
      </c>
    </row>
    <row r="74" spans="1:67" s="474" customFormat="1" ht="14" x14ac:dyDescent="0.15">
      <c r="A74" s="473" t="s">
        <v>788</v>
      </c>
      <c r="B74" s="473" t="s">
        <v>789</v>
      </c>
      <c r="C74" s="473" t="s">
        <v>1217</v>
      </c>
      <c r="D74" s="473" t="s">
        <v>1218</v>
      </c>
      <c r="E74" s="473"/>
      <c r="F74" s="473"/>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473"/>
      <c r="AO74" s="473"/>
      <c r="AP74" s="473"/>
      <c r="AQ74" s="473"/>
      <c r="AR74" s="473"/>
      <c r="AS74" s="473"/>
      <c r="AT74" s="473"/>
      <c r="AU74" s="473"/>
      <c r="AV74" s="473"/>
      <c r="AW74" s="473"/>
      <c r="AX74" s="473"/>
      <c r="AY74" s="473"/>
      <c r="AZ74" s="473"/>
      <c r="BA74" s="473"/>
      <c r="BB74" s="473"/>
      <c r="BC74" s="473"/>
      <c r="BD74" s="473"/>
      <c r="BE74" s="473"/>
      <c r="BF74" s="473"/>
      <c r="BG74" s="473"/>
      <c r="BH74" s="473"/>
      <c r="BI74" s="473"/>
      <c r="BJ74" s="473"/>
      <c r="BK74" s="473"/>
      <c r="BL74" s="473"/>
      <c r="BM74" s="473"/>
      <c r="BN74" s="473"/>
      <c r="BO74" s="477">
        <f>ROW()</f>
        <v>74</v>
      </c>
    </row>
    <row r="75" spans="1:67" s="474" customFormat="1" ht="14" x14ac:dyDescent="0.15">
      <c r="A75" s="473" t="s">
        <v>790</v>
      </c>
      <c r="B75" s="473" t="s">
        <v>791</v>
      </c>
      <c r="C75" s="473" t="s">
        <v>1217</v>
      </c>
      <c r="D75" s="473" t="s">
        <v>1218</v>
      </c>
      <c r="E75" s="473"/>
      <c r="F75" s="473"/>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473"/>
      <c r="AO75" s="473"/>
      <c r="AP75" s="473"/>
      <c r="AQ75" s="473"/>
      <c r="AR75" s="473"/>
      <c r="AS75" s="473"/>
      <c r="AT75" s="473"/>
      <c r="AU75" s="473"/>
      <c r="AV75" s="473"/>
      <c r="AW75" s="473"/>
      <c r="AX75" s="473"/>
      <c r="AY75" s="473"/>
      <c r="AZ75" s="473"/>
      <c r="BA75" s="473"/>
      <c r="BB75" s="473"/>
      <c r="BC75" s="473"/>
      <c r="BD75" s="473"/>
      <c r="BE75" s="473"/>
      <c r="BF75" s="473"/>
      <c r="BG75" s="473"/>
      <c r="BH75" s="473"/>
      <c r="BI75" s="473"/>
      <c r="BJ75" s="473"/>
      <c r="BK75" s="473"/>
      <c r="BL75" s="473"/>
      <c r="BM75" s="473"/>
      <c r="BN75" s="473"/>
      <c r="BO75" s="477">
        <f>ROW()</f>
        <v>75</v>
      </c>
    </row>
    <row r="76" spans="1:67" s="474" customFormat="1" ht="14" x14ac:dyDescent="0.15">
      <c r="A76" s="473" t="s">
        <v>792</v>
      </c>
      <c r="B76" s="473" t="s">
        <v>793</v>
      </c>
      <c r="C76" s="473" t="s">
        <v>1217</v>
      </c>
      <c r="D76" s="473" t="s">
        <v>1218</v>
      </c>
      <c r="E76" s="473"/>
      <c r="F76" s="473"/>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473"/>
      <c r="AO76" s="473"/>
      <c r="AP76" s="473"/>
      <c r="AQ76" s="473"/>
      <c r="AR76" s="473"/>
      <c r="AS76" s="473"/>
      <c r="AT76" s="473"/>
      <c r="AU76" s="473"/>
      <c r="AV76" s="473"/>
      <c r="AW76" s="473"/>
      <c r="AX76" s="473"/>
      <c r="AY76" s="473"/>
      <c r="AZ76" s="473"/>
      <c r="BA76" s="473"/>
      <c r="BB76" s="473"/>
      <c r="BC76" s="473"/>
      <c r="BD76" s="473"/>
      <c r="BE76" s="473"/>
      <c r="BF76" s="473"/>
      <c r="BG76" s="473"/>
      <c r="BH76" s="473"/>
      <c r="BI76" s="473"/>
      <c r="BJ76" s="473"/>
      <c r="BK76" s="473"/>
      <c r="BL76" s="473"/>
      <c r="BM76" s="473"/>
      <c r="BN76" s="473"/>
      <c r="BO76" s="477">
        <f>ROW()</f>
        <v>76</v>
      </c>
    </row>
    <row r="77" spans="1:67" s="474" customFormat="1" ht="14" x14ac:dyDescent="0.15">
      <c r="A77" s="473" t="s">
        <v>794</v>
      </c>
      <c r="B77" s="473" t="s">
        <v>795</v>
      </c>
      <c r="C77" s="473" t="s">
        <v>1217</v>
      </c>
      <c r="D77" s="473" t="s">
        <v>1218</v>
      </c>
      <c r="E77" s="473"/>
      <c r="F77" s="473"/>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473"/>
      <c r="AO77" s="473"/>
      <c r="AP77" s="473"/>
      <c r="AQ77" s="473"/>
      <c r="AR77" s="473"/>
      <c r="AS77" s="473"/>
      <c r="AT77" s="473"/>
      <c r="AU77" s="473"/>
      <c r="AV77" s="473"/>
      <c r="AW77" s="473"/>
      <c r="AX77" s="473"/>
      <c r="AY77" s="473"/>
      <c r="AZ77" s="473"/>
      <c r="BA77" s="473"/>
      <c r="BB77" s="473"/>
      <c r="BC77" s="473"/>
      <c r="BD77" s="473"/>
      <c r="BE77" s="473"/>
      <c r="BF77" s="473"/>
      <c r="BG77" s="473"/>
      <c r="BH77" s="473"/>
      <c r="BI77" s="473"/>
      <c r="BJ77" s="473"/>
      <c r="BK77" s="473"/>
      <c r="BL77" s="473"/>
      <c r="BM77" s="473"/>
      <c r="BN77" s="473"/>
      <c r="BO77" s="477">
        <f>ROW()</f>
        <v>77</v>
      </c>
    </row>
    <row r="78" spans="1:67" s="474" customFormat="1" ht="14" x14ac:dyDescent="0.15">
      <c r="A78" s="473" t="s">
        <v>363</v>
      </c>
      <c r="B78" s="473" t="s">
        <v>796</v>
      </c>
      <c r="C78" s="473" t="s">
        <v>1217</v>
      </c>
      <c r="D78" s="473" t="s">
        <v>1218</v>
      </c>
      <c r="E78" s="473">
        <v>1.17589731288912E-2</v>
      </c>
      <c r="F78" s="473">
        <v>1.2227641173252399E-2</v>
      </c>
      <c r="G78" s="473">
        <v>1.25786827280185E-2</v>
      </c>
      <c r="H78" s="473">
        <v>1.33257947281802E-2</v>
      </c>
      <c r="I78" s="473">
        <v>1.38633845437814E-2</v>
      </c>
      <c r="J78" s="473">
        <v>1.42888616115412E-2</v>
      </c>
      <c r="K78" s="473">
        <v>1.5068137104916401E-2</v>
      </c>
      <c r="L78" s="473">
        <v>1.5643459397314999E-2</v>
      </c>
      <c r="M78" s="473">
        <v>1.6318890180881899E-2</v>
      </c>
      <c r="N78" s="473">
        <v>1.7351334378559E-2</v>
      </c>
      <c r="O78" s="473">
        <v>1.8241455661144299E-2</v>
      </c>
      <c r="P78" s="473">
        <v>1.9770823935309201E-2</v>
      </c>
      <c r="Q78" s="473">
        <v>2.13291392430544E-2</v>
      </c>
      <c r="R78" s="473">
        <v>2.4104436087612102E-2</v>
      </c>
      <c r="S78" s="473">
        <v>2.9725917021252601E-2</v>
      </c>
      <c r="T78" s="473">
        <v>3.4292705398000098E-2</v>
      </c>
      <c r="U78" s="473">
        <v>3.7952215019019298E-2</v>
      </c>
      <c r="V78" s="473">
        <v>4.2891337223533998E-2</v>
      </c>
      <c r="W78" s="473">
        <v>4.7888209164532597E-2</v>
      </c>
      <c r="X78" s="473">
        <v>5.2804535420365603E-2</v>
      </c>
      <c r="Y78" s="473">
        <v>5.96949908280014E-2</v>
      </c>
      <c r="Z78" s="473">
        <v>6.9477492252683695E-2</v>
      </c>
      <c r="AA78" s="473">
        <v>8.0773121817023702E-2</v>
      </c>
      <c r="AB78" s="473">
        <v>0.119894674437489</v>
      </c>
      <c r="AC78" s="473">
        <v>0.157338067914436</v>
      </c>
      <c r="AD78" s="473">
        <v>0.20136631935000401</v>
      </c>
      <c r="AE78" s="473">
        <v>0.24774143801450399</v>
      </c>
      <c r="AF78" s="473">
        <v>0.32083506507161103</v>
      </c>
      <c r="AG78" s="473">
        <v>0.50761332587824104</v>
      </c>
      <c r="AH78" s="473">
        <v>0.89161361962271302</v>
      </c>
      <c r="AI78" s="473">
        <v>1.32421663921925</v>
      </c>
      <c r="AJ78" s="473">
        <v>1.9704850468764901</v>
      </c>
      <c r="AK78" s="473">
        <v>3.0412630948575998</v>
      </c>
      <c r="AL78" s="473">
        <v>4.4098314875435198</v>
      </c>
      <c r="AM78" s="473">
        <v>5.6200007607056</v>
      </c>
      <c r="AN78" s="473">
        <v>6.9062016112391298</v>
      </c>
      <c r="AO78" s="473">
        <v>8.5894562547124096</v>
      </c>
      <c r="AP78" s="473">
        <v>11.2215216241334</v>
      </c>
      <c r="AQ78" s="473">
        <v>15.272315107422999</v>
      </c>
      <c r="AR78" s="473">
        <v>23.250931557544899</v>
      </c>
      <c r="AS78" s="473">
        <v>45.593708163153103</v>
      </c>
      <c r="AT78" s="473">
        <v>62.772515073164897</v>
      </c>
      <c r="AU78" s="473">
        <v>70.609047513074202</v>
      </c>
      <c r="AV78" s="473">
        <v>76.207928391176395</v>
      </c>
      <c r="AW78" s="473">
        <v>78.297687975054302</v>
      </c>
      <c r="AX78" s="473">
        <v>80.182916047028101</v>
      </c>
      <c r="AY78" s="473">
        <v>82.827948757382998</v>
      </c>
      <c r="AZ78" s="473">
        <v>84.713265920602296</v>
      </c>
      <c r="BA78" s="473">
        <v>91.829261531734005</v>
      </c>
      <c r="BB78" s="473">
        <v>96.567622309375196</v>
      </c>
      <c r="BC78" s="473">
        <v>100</v>
      </c>
      <c r="BD78" s="473">
        <v>104.47453265795799</v>
      </c>
      <c r="BE78" s="473">
        <v>109.80453267603301</v>
      </c>
      <c r="BF78" s="473">
        <v>112.79316584857099</v>
      </c>
      <c r="BG78" s="473">
        <v>116.841560903266</v>
      </c>
      <c r="BH78" s="473">
        <v>121.476252276892</v>
      </c>
      <c r="BI78" s="473">
        <v>123.575683382786</v>
      </c>
      <c r="BJ78" s="473">
        <v>124.09140868848</v>
      </c>
      <c r="BK78" s="473">
        <v>123.813315813595</v>
      </c>
      <c r="BL78" s="473">
        <v>124.142674729473</v>
      </c>
      <c r="BM78" s="473">
        <v>123.721989477427</v>
      </c>
      <c r="BN78" s="473">
        <v>123.886850743311</v>
      </c>
      <c r="BO78" s="477">
        <f>ROW()</f>
        <v>78</v>
      </c>
    </row>
    <row r="79" spans="1:67" s="474" customFormat="1" ht="14" x14ac:dyDescent="0.15">
      <c r="A79" s="473" t="s">
        <v>797</v>
      </c>
      <c r="B79" s="473" t="s">
        <v>798</v>
      </c>
      <c r="C79" s="473" t="s">
        <v>1217</v>
      </c>
      <c r="D79" s="473" t="s">
        <v>1218</v>
      </c>
      <c r="E79" s="473">
        <v>1.20872070863002</v>
      </c>
      <c r="F79" s="473">
        <v>1.2171044771133801</v>
      </c>
      <c r="G79" s="473">
        <v>1.1805538975108101</v>
      </c>
      <c r="H79" s="473">
        <v>1.1893684525188</v>
      </c>
      <c r="I79" s="473">
        <v>1.2329110287645699</v>
      </c>
      <c r="J79" s="473">
        <v>1.4158627513308</v>
      </c>
      <c r="K79" s="473">
        <v>1.5438063486560301</v>
      </c>
      <c r="L79" s="473">
        <v>1.55464228658054</v>
      </c>
      <c r="M79" s="473">
        <v>1.52859022194483</v>
      </c>
      <c r="N79" s="473">
        <v>1.58071240136806</v>
      </c>
      <c r="O79" s="473">
        <v>1.64019300612286</v>
      </c>
      <c r="P79" s="473">
        <v>1.6917019834377001</v>
      </c>
      <c r="Q79" s="473">
        <v>1.7272677058627599</v>
      </c>
      <c r="R79" s="473">
        <v>1.81556880983419</v>
      </c>
      <c r="S79" s="473">
        <v>1.99756719633179</v>
      </c>
      <c r="T79" s="473">
        <v>2.1907258612556602</v>
      </c>
      <c r="U79" s="473">
        <v>2.4167521593217098</v>
      </c>
      <c r="V79" s="473">
        <v>2.7244569785496302</v>
      </c>
      <c r="W79" s="473">
        <v>3.0262750575144901</v>
      </c>
      <c r="X79" s="473">
        <v>3.3260082493048801</v>
      </c>
      <c r="Y79" s="473">
        <v>4.0184573879985699</v>
      </c>
      <c r="Z79" s="473">
        <v>4.4330530581603904</v>
      </c>
      <c r="AA79" s="473">
        <v>5.0901649052770903</v>
      </c>
      <c r="AB79" s="473">
        <v>5.9086570024997798</v>
      </c>
      <c r="AC79" s="473">
        <v>6.9152774575808502</v>
      </c>
      <c r="AD79" s="473">
        <v>7.7524932302302103</v>
      </c>
      <c r="AE79" s="473">
        <v>9.6025706831028597</v>
      </c>
      <c r="AF79" s="473">
        <v>11.4936619011958</v>
      </c>
      <c r="AG79" s="473">
        <v>13.523843279601101</v>
      </c>
      <c r="AH79" s="473">
        <v>16.3992648629815</v>
      </c>
      <c r="AI79" s="473">
        <v>19.1471871327422</v>
      </c>
      <c r="AJ79" s="473">
        <v>22.928477965336398</v>
      </c>
      <c r="AK79" s="473">
        <v>26.055331761589098</v>
      </c>
      <c r="AL79" s="473">
        <v>29.205367251227301</v>
      </c>
      <c r="AM79" s="473">
        <v>31.5868404447804</v>
      </c>
      <c r="AN79" s="473">
        <v>36.559313675947102</v>
      </c>
      <c r="AO79" s="473">
        <v>39.186869460822003</v>
      </c>
      <c r="AP79" s="473">
        <v>40.9994995628414</v>
      </c>
      <c r="AQ79" s="473">
        <v>42.587236123387498</v>
      </c>
      <c r="AR79" s="473">
        <v>43.898709687758</v>
      </c>
      <c r="AS79" s="473">
        <v>45.076865608469099</v>
      </c>
      <c r="AT79" s="473">
        <v>46.100001013297103</v>
      </c>
      <c r="AU79" s="473">
        <v>47.361868012584999</v>
      </c>
      <c r="AV79" s="473">
        <v>49.496835104022999</v>
      </c>
      <c r="AW79" s="473">
        <v>55.075434970010903</v>
      </c>
      <c r="AX79" s="473">
        <v>57.757276530949902</v>
      </c>
      <c r="AY79" s="473">
        <v>62.172546809422798</v>
      </c>
      <c r="AZ79" s="473">
        <v>67.966387209158697</v>
      </c>
      <c r="BA79" s="473">
        <v>80.415675955390796</v>
      </c>
      <c r="BB79" s="473">
        <v>89.875370328358201</v>
      </c>
      <c r="BC79" s="473">
        <v>100</v>
      </c>
      <c r="BD79" s="473">
        <v>110.064925987482</v>
      </c>
      <c r="BE79" s="473">
        <v>117.89244572481699</v>
      </c>
      <c r="BF79" s="473">
        <v>129.05653001287899</v>
      </c>
      <c r="BG79" s="473">
        <v>142.052800661666</v>
      </c>
      <c r="BH79" s="473">
        <v>156.78437263697899</v>
      </c>
      <c r="BI79" s="473">
        <v>178.441948479442</v>
      </c>
      <c r="BJ79" s="473">
        <v>231.09411542790099</v>
      </c>
      <c r="BK79" s="473">
        <v>264.375055382558</v>
      </c>
      <c r="BL79" s="473">
        <v>288.572774376263</v>
      </c>
      <c r="BM79" s="473">
        <v>303.13107718170801</v>
      </c>
      <c r="BN79" s="473">
        <v>319.94195005495698</v>
      </c>
      <c r="BO79" s="477">
        <f>ROW()</f>
        <v>79</v>
      </c>
    </row>
    <row r="80" spans="1:67" s="474" customFormat="1" ht="14" x14ac:dyDescent="0.15">
      <c r="A80" s="473" t="s">
        <v>799</v>
      </c>
      <c r="B80" s="473" t="s">
        <v>800</v>
      </c>
      <c r="C80" s="473" t="s">
        <v>1217</v>
      </c>
      <c r="D80" s="473" t="s">
        <v>1218</v>
      </c>
      <c r="E80" s="473"/>
      <c r="F80" s="473"/>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473"/>
      <c r="AO80" s="473"/>
      <c r="AP80" s="473"/>
      <c r="AQ80" s="473"/>
      <c r="AR80" s="473"/>
      <c r="AS80" s="473"/>
      <c r="AT80" s="473"/>
      <c r="AU80" s="473"/>
      <c r="AV80" s="473"/>
      <c r="AW80" s="473"/>
      <c r="AX80" s="473"/>
      <c r="AY80" s="473"/>
      <c r="AZ80" s="473"/>
      <c r="BA80" s="473"/>
      <c r="BB80" s="473"/>
      <c r="BC80" s="473"/>
      <c r="BD80" s="473"/>
      <c r="BE80" s="473"/>
      <c r="BF80" s="473"/>
      <c r="BG80" s="473"/>
      <c r="BH80" s="473"/>
      <c r="BI80" s="473"/>
      <c r="BJ80" s="473"/>
      <c r="BK80" s="473"/>
      <c r="BL80" s="473"/>
      <c r="BM80" s="473"/>
      <c r="BN80" s="473"/>
      <c r="BO80" s="477">
        <f>ROW()</f>
        <v>80</v>
      </c>
    </row>
    <row r="81" spans="1:67" s="474" customFormat="1" ht="14" x14ac:dyDescent="0.15">
      <c r="A81" s="473" t="s">
        <v>371</v>
      </c>
      <c r="B81" s="473" t="s">
        <v>801</v>
      </c>
      <c r="C81" s="473" t="s">
        <v>1217</v>
      </c>
      <c r="D81" s="473" t="s">
        <v>1218</v>
      </c>
      <c r="E81" s="473"/>
      <c r="F81" s="473"/>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473"/>
      <c r="AO81" s="473"/>
      <c r="AP81" s="473"/>
      <c r="AQ81" s="473"/>
      <c r="AR81" s="473"/>
      <c r="AS81" s="473"/>
      <c r="AT81" s="473"/>
      <c r="AU81" s="473"/>
      <c r="AV81" s="473"/>
      <c r="AW81" s="473"/>
      <c r="AX81" s="473"/>
      <c r="AY81" s="473"/>
      <c r="AZ81" s="473"/>
      <c r="BA81" s="473"/>
      <c r="BB81" s="473"/>
      <c r="BC81" s="473"/>
      <c r="BD81" s="473"/>
      <c r="BE81" s="473"/>
      <c r="BF81" s="473"/>
      <c r="BG81" s="473"/>
      <c r="BH81" s="473"/>
      <c r="BI81" s="473"/>
      <c r="BJ81" s="473"/>
      <c r="BK81" s="473"/>
      <c r="BL81" s="473"/>
      <c r="BM81" s="473"/>
      <c r="BN81" s="473"/>
      <c r="BO81" s="477">
        <f>ROW()</f>
        <v>81</v>
      </c>
    </row>
    <row r="82" spans="1:67" s="474" customFormat="1" ht="14" x14ac:dyDescent="0.15">
      <c r="A82" s="473" t="s">
        <v>578</v>
      </c>
      <c r="B82" s="473" t="s">
        <v>802</v>
      </c>
      <c r="C82" s="473" t="s">
        <v>1217</v>
      </c>
      <c r="D82" s="473" t="s">
        <v>1218</v>
      </c>
      <c r="E82" s="473">
        <v>2.8588172636631999</v>
      </c>
      <c r="F82" s="473">
        <v>2.8819523245284402</v>
      </c>
      <c r="G82" s="473">
        <v>3.0464102766325198</v>
      </c>
      <c r="H82" s="473">
        <v>3.3127791814383598</v>
      </c>
      <c r="I82" s="473">
        <v>3.5439862144588599</v>
      </c>
      <c r="J82" s="473">
        <v>4.01229343780496</v>
      </c>
      <c r="K82" s="473">
        <v>4.2626752767702998</v>
      </c>
      <c r="L82" s="473">
        <v>4.5351297549332203</v>
      </c>
      <c r="M82" s="473">
        <v>4.7598166868901499</v>
      </c>
      <c r="N82" s="473">
        <v>4.8626452503641699</v>
      </c>
      <c r="O82" s="473">
        <v>5.14133049286065</v>
      </c>
      <c r="P82" s="473">
        <v>5.5648160835114204</v>
      </c>
      <c r="Q82" s="473">
        <v>6.0251536715358203</v>
      </c>
      <c r="R82" s="473">
        <v>6.7130278494916897</v>
      </c>
      <c r="S82" s="473">
        <v>7.7656556826398901</v>
      </c>
      <c r="T82" s="473">
        <v>9.0821894951287891</v>
      </c>
      <c r="U82" s="473">
        <v>10.682914499808501</v>
      </c>
      <c r="V82" s="473">
        <v>13.3042948213001</v>
      </c>
      <c r="W82" s="473">
        <v>15.935042241262201</v>
      </c>
      <c r="X82" s="473">
        <v>18.430507398753502</v>
      </c>
      <c r="Y82" s="473">
        <v>21.298644915892801</v>
      </c>
      <c r="Z82" s="473">
        <v>24.397458397749201</v>
      </c>
      <c r="AA82" s="473">
        <v>27.914352527111699</v>
      </c>
      <c r="AB82" s="473">
        <v>31.312666107314001</v>
      </c>
      <c r="AC82" s="473">
        <v>34.844821442654798</v>
      </c>
      <c r="AD82" s="473">
        <v>37.916202571818701</v>
      </c>
      <c r="AE82" s="473">
        <v>41.250909581559199</v>
      </c>
      <c r="AF82" s="473">
        <v>43.415765003463498</v>
      </c>
      <c r="AG82" s="473">
        <v>45.515903067919503</v>
      </c>
      <c r="AH82" s="473">
        <v>48.607086421888098</v>
      </c>
      <c r="AI82" s="473">
        <v>51.874367046209301</v>
      </c>
      <c r="AJ82" s="473">
        <v>54.952702709123002</v>
      </c>
      <c r="AK82" s="473">
        <v>58.208392760595501</v>
      </c>
      <c r="AL82" s="473">
        <v>60.867975982675901</v>
      </c>
      <c r="AM82" s="473">
        <v>63.739978924503497</v>
      </c>
      <c r="AN82" s="473">
        <v>66.7190602114961</v>
      </c>
      <c r="AO82" s="473">
        <v>69.093488545781199</v>
      </c>
      <c r="AP82" s="473">
        <v>70.455372303681003</v>
      </c>
      <c r="AQ82" s="473">
        <v>71.747756333813797</v>
      </c>
      <c r="AR82" s="473">
        <v>73.405379287670996</v>
      </c>
      <c r="AS82" s="473">
        <v>75.925764461847905</v>
      </c>
      <c r="AT82" s="473">
        <v>78.651373470529904</v>
      </c>
      <c r="AU82" s="473">
        <v>81.062554696044401</v>
      </c>
      <c r="AV82" s="473">
        <v>83.5259552625553</v>
      </c>
      <c r="AW82" s="473">
        <v>86.064516864673095</v>
      </c>
      <c r="AX82" s="473">
        <v>88.9638704417588</v>
      </c>
      <c r="AY82" s="473">
        <v>92.091462713569896</v>
      </c>
      <c r="AZ82" s="473">
        <v>94.657865255552295</v>
      </c>
      <c r="BA82" s="473">
        <v>98.515498281558394</v>
      </c>
      <c r="BB82" s="473">
        <v>98.231957788194094</v>
      </c>
      <c r="BC82" s="473">
        <v>100</v>
      </c>
      <c r="BD82" s="473">
        <v>103.19610188833801</v>
      </c>
      <c r="BE82" s="473">
        <v>105.720410449569</v>
      </c>
      <c r="BF82" s="473">
        <v>107.209568161367</v>
      </c>
      <c r="BG82" s="473">
        <v>107.047558596627</v>
      </c>
      <c r="BH82" s="473">
        <v>106.51192932012</v>
      </c>
      <c r="BI82" s="473">
        <v>106.296138281102</v>
      </c>
      <c r="BJ82" s="473">
        <v>108.375371885592</v>
      </c>
      <c r="BK82" s="473">
        <v>110.190639172868</v>
      </c>
      <c r="BL82" s="473">
        <v>110.961443623997</v>
      </c>
      <c r="BM82" s="473">
        <v>110.603312216661</v>
      </c>
      <c r="BN82" s="473">
        <v>114.024422110457</v>
      </c>
      <c r="BO82" s="477">
        <f>ROW()</f>
        <v>82</v>
      </c>
    </row>
    <row r="83" spans="1:67" s="474" customFormat="1" ht="14" x14ac:dyDescent="0.15">
      <c r="A83" s="473" t="s">
        <v>373</v>
      </c>
      <c r="B83" s="473" t="s">
        <v>803</v>
      </c>
      <c r="C83" s="473" t="s">
        <v>1217</v>
      </c>
      <c r="D83" s="473" t="s">
        <v>1218</v>
      </c>
      <c r="E83" s="473"/>
      <c r="F83" s="473"/>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v>11.6377785728356</v>
      </c>
      <c r="AL83" s="473">
        <v>22.089894332630401</v>
      </c>
      <c r="AM83" s="473">
        <v>32.616765134857097</v>
      </c>
      <c r="AN83" s="473">
        <v>42.002765645952202</v>
      </c>
      <c r="AO83" s="473">
        <v>51.684547343637199</v>
      </c>
      <c r="AP83" s="473">
        <v>57.153743570204</v>
      </c>
      <c r="AQ83" s="473">
        <v>61.845113354924699</v>
      </c>
      <c r="AR83" s="473">
        <v>63.883596875595401</v>
      </c>
      <c r="AS83" s="473">
        <v>66.450752524290294</v>
      </c>
      <c r="AT83" s="473">
        <v>70.270527719565607</v>
      </c>
      <c r="AU83" s="473">
        <v>72.780529624690402</v>
      </c>
      <c r="AV83" s="473">
        <v>73.752143265383907</v>
      </c>
      <c r="AW83" s="473">
        <v>76.000190512478596</v>
      </c>
      <c r="AX83" s="473">
        <v>79.100781101162099</v>
      </c>
      <c r="AY83" s="473">
        <v>82.610973518765505</v>
      </c>
      <c r="AZ83" s="473">
        <v>88.064393217755807</v>
      </c>
      <c r="BA83" s="473">
        <v>97.189940941131695</v>
      </c>
      <c r="BB83" s="473">
        <v>97.113735949704704</v>
      </c>
      <c r="BC83" s="473">
        <v>100</v>
      </c>
      <c r="BD83" s="473">
        <v>104.981901314536</v>
      </c>
      <c r="BE83" s="473">
        <v>109.11125928748299</v>
      </c>
      <c r="BF83" s="473">
        <v>112.145170508668</v>
      </c>
      <c r="BG83" s="473">
        <v>112.02610020956401</v>
      </c>
      <c r="BH83" s="473">
        <v>111.474566584111</v>
      </c>
      <c r="BI83" s="473">
        <v>111.640312440465</v>
      </c>
      <c r="BJ83" s="473">
        <v>115.455324823776</v>
      </c>
      <c r="BK83" s="473">
        <v>119.42274718994101</v>
      </c>
      <c r="BL83" s="473">
        <v>122.14231282148999</v>
      </c>
      <c r="BM83" s="473">
        <v>121.599352257573</v>
      </c>
      <c r="BN83" s="473">
        <v>127.257572871023</v>
      </c>
      <c r="BO83" s="477">
        <f>ROW()</f>
        <v>83</v>
      </c>
    </row>
    <row r="84" spans="1:67" s="474" customFormat="1" ht="14" x14ac:dyDescent="0.15">
      <c r="A84" s="473" t="s">
        <v>375</v>
      </c>
      <c r="B84" s="473" t="s">
        <v>804</v>
      </c>
      <c r="C84" s="473" t="s">
        <v>1217</v>
      </c>
      <c r="D84" s="473" t="s">
        <v>1218</v>
      </c>
      <c r="E84" s="473"/>
      <c r="F84" s="473"/>
      <c r="G84" s="473"/>
      <c r="H84" s="473"/>
      <c r="I84" s="473"/>
      <c r="J84" s="473">
        <v>4.6979020340163498</v>
      </c>
      <c r="K84" s="473">
        <v>4.6339228234180903</v>
      </c>
      <c r="L84" s="473">
        <v>4.6713963610465301</v>
      </c>
      <c r="M84" s="473">
        <v>4.67992692246027</v>
      </c>
      <c r="N84" s="473">
        <v>4.7466480991958004</v>
      </c>
      <c r="O84" s="473">
        <v>5.2271015043607401</v>
      </c>
      <c r="P84" s="473">
        <v>5.2551304918559696</v>
      </c>
      <c r="Q84" s="473">
        <v>4.9355391018604999</v>
      </c>
      <c r="R84" s="473">
        <v>5.3754723403248299</v>
      </c>
      <c r="S84" s="473">
        <v>5.8373413081399796</v>
      </c>
      <c r="T84" s="473">
        <v>6.2196932570701096</v>
      </c>
      <c r="U84" s="473">
        <v>7.9946593563035204</v>
      </c>
      <c r="V84" s="473">
        <v>9.3263409250959803</v>
      </c>
      <c r="W84" s="473">
        <v>10.660764460047</v>
      </c>
      <c r="X84" s="473">
        <v>12.3699233712523</v>
      </c>
      <c r="Y84" s="473">
        <v>12.924409862942399</v>
      </c>
      <c r="Z84" s="473">
        <v>13.717447411220601</v>
      </c>
      <c r="AA84" s="473">
        <v>14.525413441979801</v>
      </c>
      <c r="AB84" s="473">
        <v>14.4273119857632</v>
      </c>
      <c r="AC84" s="473">
        <v>15.641698335149799</v>
      </c>
      <c r="AD84" s="473">
        <v>18.623738873989399</v>
      </c>
      <c r="AE84" s="473">
        <v>16.7969800804951</v>
      </c>
      <c r="AF84" s="473">
        <v>16.389036447333101</v>
      </c>
      <c r="AG84" s="473">
        <v>17.549497462091001</v>
      </c>
      <c r="AH84" s="473">
        <v>18.921394534670601</v>
      </c>
      <c r="AI84" s="473">
        <v>19.896315838746499</v>
      </c>
      <c r="AJ84" s="473">
        <v>27.0037968083683</v>
      </c>
      <c r="AK84" s="473">
        <v>29.846606398472499</v>
      </c>
      <c r="AL84" s="473">
        <v>30.904091350487501</v>
      </c>
      <c r="AM84" s="473">
        <v>33.250909727142997</v>
      </c>
      <c r="AN84" s="473">
        <v>36.583373542219498</v>
      </c>
      <c r="AO84" s="473">
        <v>33.479549151893202</v>
      </c>
      <c r="AP84" s="473">
        <v>34.2814545208008</v>
      </c>
      <c r="AQ84" s="473">
        <v>34.588205556568397</v>
      </c>
      <c r="AR84" s="473">
        <v>37.335010136815903</v>
      </c>
      <c r="AS84" s="473">
        <v>37.582338939062701</v>
      </c>
      <c r="AT84" s="473">
        <v>34.486364285055103</v>
      </c>
      <c r="AU84" s="473">
        <v>34.719177972078398</v>
      </c>
      <c r="AV84" s="473">
        <v>39.466694062030399</v>
      </c>
      <c r="AW84" s="473">
        <v>40.779897189267402</v>
      </c>
      <c r="AX84" s="473">
        <v>44.845641208752497</v>
      </c>
      <c r="AY84" s="473">
        <v>50.361420225955399</v>
      </c>
      <c r="AZ84" s="473">
        <v>59.043930938650398</v>
      </c>
      <c r="BA84" s="473">
        <v>85.233861914360403</v>
      </c>
      <c r="BB84" s="473">
        <v>92.464799365239699</v>
      </c>
      <c r="BC84" s="473">
        <v>100</v>
      </c>
      <c r="BD84" s="473">
        <v>133.249959882334</v>
      </c>
      <c r="BE84" s="473">
        <v>164.69750696942299</v>
      </c>
      <c r="BF84" s="473">
        <v>176.99056500687001</v>
      </c>
      <c r="BG84" s="473">
        <v>189.18524947727201</v>
      </c>
      <c r="BH84" s="473">
        <v>207.288195981494</v>
      </c>
      <c r="BI84" s="473">
        <v>221.02753407620099</v>
      </c>
      <c r="BJ84" s="473">
        <v>244.64900088741399</v>
      </c>
      <c r="BK84" s="473">
        <v>278.49138441873998</v>
      </c>
      <c r="BL84" s="473">
        <v>322.51984792587098</v>
      </c>
      <c r="BM84" s="473">
        <v>388.17310684880198</v>
      </c>
      <c r="BN84" s="473">
        <v>492.35691386423599</v>
      </c>
      <c r="BO84" s="477">
        <f>ROW()</f>
        <v>84</v>
      </c>
    </row>
    <row r="85" spans="1:67" s="474" customFormat="1" ht="14" x14ac:dyDescent="0.15">
      <c r="A85" s="473" t="s">
        <v>805</v>
      </c>
      <c r="B85" s="473" t="s">
        <v>806</v>
      </c>
      <c r="C85" s="473" t="s">
        <v>1217</v>
      </c>
      <c r="D85" s="473" t="s">
        <v>1218</v>
      </c>
      <c r="E85" s="473"/>
      <c r="F85" s="473"/>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473"/>
      <c r="AO85" s="473"/>
      <c r="AP85" s="473"/>
      <c r="AQ85" s="473"/>
      <c r="AR85" s="473"/>
      <c r="AS85" s="473"/>
      <c r="AT85" s="473"/>
      <c r="AU85" s="473"/>
      <c r="AV85" s="473"/>
      <c r="AW85" s="473"/>
      <c r="AX85" s="473"/>
      <c r="AY85" s="473"/>
      <c r="AZ85" s="473"/>
      <c r="BA85" s="473"/>
      <c r="BB85" s="473"/>
      <c r="BC85" s="473"/>
      <c r="BD85" s="473"/>
      <c r="BE85" s="473"/>
      <c r="BF85" s="473"/>
      <c r="BG85" s="473"/>
      <c r="BH85" s="473"/>
      <c r="BI85" s="473"/>
      <c r="BJ85" s="473"/>
      <c r="BK85" s="473"/>
      <c r="BL85" s="473"/>
      <c r="BM85" s="473"/>
      <c r="BN85" s="473"/>
      <c r="BO85" s="477">
        <f>ROW()</f>
        <v>85</v>
      </c>
    </row>
    <row r="86" spans="1:67" s="474" customFormat="1" ht="14" x14ac:dyDescent="0.15">
      <c r="A86" s="473" t="s">
        <v>807</v>
      </c>
      <c r="B86" s="473" t="s">
        <v>808</v>
      </c>
      <c r="C86" s="473" t="s">
        <v>1217</v>
      </c>
      <c r="D86" s="473" t="s">
        <v>1218</v>
      </c>
      <c r="E86" s="473"/>
      <c r="F86" s="473"/>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473"/>
      <c r="AO86" s="473"/>
      <c r="AP86" s="473"/>
      <c r="AQ86" s="473"/>
      <c r="AR86" s="473"/>
      <c r="AS86" s="473"/>
      <c r="AT86" s="473"/>
      <c r="AU86" s="473"/>
      <c r="AV86" s="473"/>
      <c r="AW86" s="473"/>
      <c r="AX86" s="473"/>
      <c r="AY86" s="473"/>
      <c r="AZ86" s="473"/>
      <c r="BA86" s="473"/>
      <c r="BB86" s="473"/>
      <c r="BC86" s="473"/>
      <c r="BD86" s="473"/>
      <c r="BE86" s="473"/>
      <c r="BF86" s="473"/>
      <c r="BG86" s="473"/>
      <c r="BH86" s="473"/>
      <c r="BI86" s="473"/>
      <c r="BJ86" s="473"/>
      <c r="BK86" s="473"/>
      <c r="BL86" s="473"/>
      <c r="BM86" s="473"/>
      <c r="BN86" s="473"/>
      <c r="BO86" s="477">
        <f>ROW()</f>
        <v>86</v>
      </c>
    </row>
    <row r="87" spans="1:67" s="474" customFormat="1" ht="14" x14ac:dyDescent="0.15">
      <c r="A87" s="473" t="s">
        <v>379</v>
      </c>
      <c r="B87" s="473" t="s">
        <v>809</v>
      </c>
      <c r="C87" s="473" t="s">
        <v>1217</v>
      </c>
      <c r="D87" s="473" t="s">
        <v>1218</v>
      </c>
      <c r="E87" s="473">
        <v>8.1368754581741491</v>
      </c>
      <c r="F87" s="473">
        <v>8.2744701780206604</v>
      </c>
      <c r="G87" s="473">
        <v>8.6372215259042004</v>
      </c>
      <c r="H87" s="473">
        <v>9.0687700977172891</v>
      </c>
      <c r="I87" s="473">
        <v>10.000664283948099</v>
      </c>
      <c r="J87" s="473">
        <v>10.494755910236799</v>
      </c>
      <c r="K87" s="473">
        <v>10.9012864442974</v>
      </c>
      <c r="L87" s="473">
        <v>11.487533846341501</v>
      </c>
      <c r="M87" s="473">
        <v>12.5434298183329</v>
      </c>
      <c r="N87" s="473">
        <v>12.8200890780567</v>
      </c>
      <c r="O87" s="473">
        <v>13.1714134183617</v>
      </c>
      <c r="P87" s="473">
        <v>14.024363255231799</v>
      </c>
      <c r="Q87" s="473">
        <v>14.958736153505599</v>
      </c>
      <c r="R87" s="473">
        <v>16.567469227206999</v>
      </c>
      <c r="S87" s="473">
        <v>19.373402085226001</v>
      </c>
      <c r="T87" s="473">
        <v>22.824075688369799</v>
      </c>
      <c r="U87" s="473">
        <v>26.097662813892299</v>
      </c>
      <c r="V87" s="473">
        <v>29.175450727130301</v>
      </c>
      <c r="W87" s="473">
        <v>31.450946460925898</v>
      </c>
      <c r="X87" s="473">
        <v>33.799376528671303</v>
      </c>
      <c r="Y87" s="473">
        <v>37.718285545777803</v>
      </c>
      <c r="Z87" s="473">
        <v>41.982623122495802</v>
      </c>
      <c r="AA87" s="473">
        <v>46.006627173005</v>
      </c>
      <c r="AB87" s="473">
        <v>49.855676220660101</v>
      </c>
      <c r="AC87" s="473">
        <v>53.379304103497802</v>
      </c>
      <c r="AD87" s="473">
        <v>56.152690946548702</v>
      </c>
      <c r="AE87" s="473">
        <v>57.799974610880703</v>
      </c>
      <c r="AF87" s="473">
        <v>60.177304248884198</v>
      </c>
      <c r="AG87" s="473">
        <v>63.237878984781197</v>
      </c>
      <c r="AH87" s="473">
        <v>67.407095306876997</v>
      </c>
      <c r="AI87" s="473">
        <v>71.552338657559702</v>
      </c>
      <c r="AJ87" s="473">
        <v>74.636396787509398</v>
      </c>
      <c r="AK87" s="473">
        <v>76.815274429234904</v>
      </c>
      <c r="AL87" s="473">
        <v>78.498030693200405</v>
      </c>
      <c r="AM87" s="473">
        <v>79.352526325254601</v>
      </c>
      <c r="AN87" s="473">
        <v>79.980394783941307</v>
      </c>
      <c r="AO87" s="473">
        <v>80.483626819548206</v>
      </c>
      <c r="AP87" s="473">
        <v>81.443441421316294</v>
      </c>
      <c r="AQ87" s="473">
        <v>82.583221034259694</v>
      </c>
      <c r="AR87" s="473">
        <v>83.543029289654598</v>
      </c>
      <c r="AS87" s="473">
        <v>86.084492457598401</v>
      </c>
      <c r="AT87" s="473">
        <v>88.304130134449395</v>
      </c>
      <c r="AU87" s="473">
        <v>89.691582400883405</v>
      </c>
      <c r="AV87" s="473">
        <v>90.478572567939693</v>
      </c>
      <c r="AW87" s="473">
        <v>90.647876578780497</v>
      </c>
      <c r="AX87" s="473">
        <v>91.2134055202458</v>
      </c>
      <c r="AY87" s="473">
        <v>92.642412931703703</v>
      </c>
      <c r="AZ87" s="473">
        <v>94.968354172737705</v>
      </c>
      <c r="BA87" s="473">
        <v>98.829723344004094</v>
      </c>
      <c r="BB87" s="473">
        <v>98.829722437379402</v>
      </c>
      <c r="BC87" s="473">
        <v>100</v>
      </c>
      <c r="BD87" s="473">
        <v>103.41680754255199</v>
      </c>
      <c r="BE87" s="473">
        <v>106.321099212145</v>
      </c>
      <c r="BF87" s="473">
        <v>107.89282930364899</v>
      </c>
      <c r="BG87" s="473">
        <v>109.016205355146</v>
      </c>
      <c r="BH87" s="473">
        <v>108.789529224042</v>
      </c>
      <c r="BI87" s="473">
        <v>109.177564613377</v>
      </c>
      <c r="BJ87" s="473">
        <v>110.000779878603</v>
      </c>
      <c r="BK87" s="473">
        <v>111.19299141359301</v>
      </c>
      <c r="BL87" s="473">
        <v>112.331712088838</v>
      </c>
      <c r="BM87" s="473">
        <v>112.658096995756</v>
      </c>
      <c r="BN87" s="473">
        <v>115.130462665656</v>
      </c>
      <c r="BO87" s="477">
        <f>ROW()</f>
        <v>87</v>
      </c>
    </row>
    <row r="88" spans="1:67" s="474" customFormat="1" ht="14" x14ac:dyDescent="0.15">
      <c r="A88" s="473" t="s">
        <v>377</v>
      </c>
      <c r="B88" s="473" t="s">
        <v>810</v>
      </c>
      <c r="C88" s="473" t="s">
        <v>1217</v>
      </c>
      <c r="D88" s="473" t="s">
        <v>1218</v>
      </c>
      <c r="E88" s="473"/>
      <c r="F88" s="473"/>
      <c r="G88" s="473"/>
      <c r="H88" s="473"/>
      <c r="I88" s="473"/>
      <c r="J88" s="473"/>
      <c r="K88" s="473"/>
      <c r="L88" s="473"/>
      <c r="M88" s="473"/>
      <c r="N88" s="473">
        <v>8.3177069877519205</v>
      </c>
      <c r="O88" s="473">
        <v>8.6607440763018495</v>
      </c>
      <c r="P88" s="473">
        <v>9.4521796448849003</v>
      </c>
      <c r="Q88" s="473">
        <v>11.5296273316966</v>
      </c>
      <c r="R88" s="473">
        <v>12.807723209420301</v>
      </c>
      <c r="S88" s="473">
        <v>14.6646470535928</v>
      </c>
      <c r="T88" s="473">
        <v>16.580565737719201</v>
      </c>
      <c r="U88" s="473">
        <v>18.4761283748328</v>
      </c>
      <c r="V88" s="473">
        <v>19.7706221793167</v>
      </c>
      <c r="W88" s="473">
        <v>20.978225820162599</v>
      </c>
      <c r="X88" s="473">
        <v>22.6159451949814</v>
      </c>
      <c r="Y88" s="473">
        <v>25.893645727922099</v>
      </c>
      <c r="Z88" s="473">
        <v>28.788727969750099</v>
      </c>
      <c r="AA88" s="473">
        <v>30.813023755971699</v>
      </c>
      <c r="AB88" s="473">
        <v>32.878785563923898</v>
      </c>
      <c r="AC88" s="473">
        <v>34.618473655874503</v>
      </c>
      <c r="AD88" s="473">
        <v>36.148946820193103</v>
      </c>
      <c r="AE88" s="473">
        <v>36.799209433235497</v>
      </c>
      <c r="AF88" s="473">
        <v>38.883433768461899</v>
      </c>
      <c r="AG88" s="473">
        <v>43.455475012499498</v>
      </c>
      <c r="AH88" s="473">
        <v>46.145088208102798</v>
      </c>
      <c r="AI88" s="473">
        <v>49.925003729359098</v>
      </c>
      <c r="AJ88" s="473">
        <v>53.168803742421296</v>
      </c>
      <c r="AK88" s="473">
        <v>55.765048506822303</v>
      </c>
      <c r="AL88" s="473">
        <v>58.668505528727501</v>
      </c>
      <c r="AM88" s="473">
        <v>59.147631657212301</v>
      </c>
      <c r="AN88" s="473">
        <v>60.4285606945894</v>
      </c>
      <c r="AO88" s="473">
        <v>62.271729576616998</v>
      </c>
      <c r="AP88" s="473">
        <v>64.369128649269101</v>
      </c>
      <c r="AQ88" s="473">
        <v>68.045688329068895</v>
      </c>
      <c r="AR88" s="473">
        <v>69.385285871975199</v>
      </c>
      <c r="AS88" s="473">
        <v>70.143087401720905</v>
      </c>
      <c r="AT88" s="473">
        <v>73.140070225813801</v>
      </c>
      <c r="AU88" s="473">
        <v>73.697421028336507</v>
      </c>
      <c r="AV88" s="473">
        <v>76.772628526467301</v>
      </c>
      <c r="AW88" s="473">
        <v>78.943363231030204</v>
      </c>
      <c r="AX88" s="473">
        <v>80.810977323694701</v>
      </c>
      <c r="AY88" s="473">
        <v>82.823846552267298</v>
      </c>
      <c r="AZ88" s="473">
        <v>86.802460980649698</v>
      </c>
      <c r="BA88" s="473">
        <v>93.514269077261204</v>
      </c>
      <c r="BB88" s="473">
        <v>96.442234123947998</v>
      </c>
      <c r="BC88" s="473">
        <v>100</v>
      </c>
      <c r="BD88" s="473">
        <v>107.278117827085</v>
      </c>
      <c r="BE88" s="473">
        <v>110.9506503443</v>
      </c>
      <c r="BF88" s="473">
        <v>114.18324407039</v>
      </c>
      <c r="BG88" s="473">
        <v>114.776205049732</v>
      </c>
      <c r="BH88" s="473">
        <v>116.354246365723</v>
      </c>
      <c r="BI88" s="473">
        <v>120.849273144606</v>
      </c>
      <c r="BJ88" s="473">
        <v>124.894797245601</v>
      </c>
      <c r="BK88" s="473">
        <v>129.992348890589</v>
      </c>
      <c r="BL88" s="473">
        <v>132.297245600612</v>
      </c>
      <c r="BM88" s="473">
        <v>128.86381025248701</v>
      </c>
      <c r="BN88" s="473">
        <v>129.06465187452201</v>
      </c>
      <c r="BO88" s="477">
        <f>ROW()</f>
        <v>88</v>
      </c>
    </row>
    <row r="89" spans="1:67" s="474" customFormat="1" ht="14" x14ac:dyDescent="0.15">
      <c r="A89" s="473" t="s">
        <v>381</v>
      </c>
      <c r="B89" s="473" t="s">
        <v>811</v>
      </c>
      <c r="C89" s="473" t="s">
        <v>1217</v>
      </c>
      <c r="D89" s="473" t="s">
        <v>1218</v>
      </c>
      <c r="E89" s="473">
        <v>10.4335934118144</v>
      </c>
      <c r="F89" s="473">
        <v>10.684047757307001</v>
      </c>
      <c r="G89" s="473">
        <v>11.253644266131699</v>
      </c>
      <c r="H89" s="473">
        <v>11.8162311495891</v>
      </c>
      <c r="I89" s="473">
        <v>12.195672983863901</v>
      </c>
      <c r="J89" s="473">
        <v>12.5253347762586</v>
      </c>
      <c r="K89" s="473">
        <v>12.8512440831266</v>
      </c>
      <c r="L89" s="473">
        <v>13.210022171778499</v>
      </c>
      <c r="M89" s="473">
        <v>13.8101805416249</v>
      </c>
      <c r="N89" s="473">
        <v>14.645138925548601</v>
      </c>
      <c r="O89" s="473">
        <v>15.4212787485263</v>
      </c>
      <c r="P89" s="473">
        <v>16.2536451459642</v>
      </c>
      <c r="Q89" s="473">
        <v>17.239104154568999</v>
      </c>
      <c r="R89" s="473">
        <v>18.511453659223299</v>
      </c>
      <c r="S89" s="473">
        <v>21.038140738003499</v>
      </c>
      <c r="T89" s="473">
        <v>23.496642559256699</v>
      </c>
      <c r="U89" s="473">
        <v>25.758310897605099</v>
      </c>
      <c r="V89" s="473">
        <v>28.203947808337301</v>
      </c>
      <c r="W89" s="473">
        <v>30.8129704904186</v>
      </c>
      <c r="X89" s="473">
        <v>34.093545548927501</v>
      </c>
      <c r="Y89" s="473">
        <v>38.717509546182399</v>
      </c>
      <c r="Z89" s="473">
        <v>43.872515792992999</v>
      </c>
      <c r="AA89" s="473">
        <v>49.127772792060398</v>
      </c>
      <c r="AB89" s="473">
        <v>53.775038272712898</v>
      </c>
      <c r="AC89" s="473">
        <v>57.901628569920298</v>
      </c>
      <c r="AD89" s="473">
        <v>61.277930282074301</v>
      </c>
      <c r="AE89" s="473">
        <v>62.833486424184798</v>
      </c>
      <c r="AF89" s="473">
        <v>64.900015836984693</v>
      </c>
      <c r="AG89" s="473">
        <v>66.652845378240002</v>
      </c>
      <c r="AH89" s="473">
        <v>68.984563339140195</v>
      </c>
      <c r="AI89" s="473">
        <v>71.188125780851294</v>
      </c>
      <c r="AJ89" s="473">
        <v>73.475690228580504</v>
      </c>
      <c r="AK89" s="473">
        <v>75.212479543894901</v>
      </c>
      <c r="AL89" s="473">
        <v>76.795298175227401</v>
      </c>
      <c r="AM89" s="473">
        <v>78.066656108676895</v>
      </c>
      <c r="AN89" s="473">
        <v>79.469109081630904</v>
      </c>
      <c r="AO89" s="473">
        <v>81.044889053124294</v>
      </c>
      <c r="AP89" s="473">
        <v>82.020623273328795</v>
      </c>
      <c r="AQ89" s="473">
        <v>82.554681588625499</v>
      </c>
      <c r="AR89" s="473">
        <v>82.998117158493002</v>
      </c>
      <c r="AS89" s="473">
        <v>84.389132309208406</v>
      </c>
      <c r="AT89" s="473">
        <v>85.768709637685006</v>
      </c>
      <c r="AU89" s="473">
        <v>87.418395537489701</v>
      </c>
      <c r="AV89" s="473">
        <v>89.252846258072495</v>
      </c>
      <c r="AW89" s="473">
        <v>91.164722236886107</v>
      </c>
      <c r="AX89" s="473">
        <v>92.756339193017695</v>
      </c>
      <c r="AY89" s="473">
        <v>94.310123352513699</v>
      </c>
      <c r="AZ89" s="473">
        <v>95.713456157947505</v>
      </c>
      <c r="BA89" s="473">
        <v>98.405743546428795</v>
      </c>
      <c r="BB89" s="473">
        <v>98.491967129458601</v>
      </c>
      <c r="BC89" s="473">
        <v>100</v>
      </c>
      <c r="BD89" s="473">
        <v>102.11159795175</v>
      </c>
      <c r="BE89" s="473">
        <v>104.107058016154</v>
      </c>
      <c r="BF89" s="473">
        <v>105.006246810607</v>
      </c>
      <c r="BG89" s="473">
        <v>105.539425293424</v>
      </c>
      <c r="BH89" s="473">
        <v>105.579017755019</v>
      </c>
      <c r="BI89" s="473">
        <v>105.77258090059701</v>
      </c>
      <c r="BJ89" s="473">
        <v>106.864453008147</v>
      </c>
      <c r="BK89" s="473">
        <v>108.842316422953</v>
      </c>
      <c r="BL89" s="473">
        <v>110.04856675289</v>
      </c>
      <c r="BM89" s="473">
        <v>110.572946910908</v>
      </c>
      <c r="BN89" s="473">
        <v>112.38892114941299</v>
      </c>
      <c r="BO89" s="477">
        <f>ROW()</f>
        <v>89</v>
      </c>
    </row>
    <row r="90" spans="1:67" s="474" customFormat="1" ht="14" x14ac:dyDescent="0.15">
      <c r="A90" s="473" t="s">
        <v>812</v>
      </c>
      <c r="B90" s="473" t="s">
        <v>813</v>
      </c>
      <c r="C90" s="473" t="s">
        <v>1217</v>
      </c>
      <c r="D90" s="473" t="s">
        <v>1218</v>
      </c>
      <c r="E90" s="473"/>
      <c r="F90" s="473"/>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473"/>
      <c r="AO90" s="473"/>
      <c r="AP90" s="473"/>
      <c r="AQ90" s="473"/>
      <c r="AR90" s="473"/>
      <c r="AS90" s="473"/>
      <c r="AT90" s="473"/>
      <c r="AU90" s="473"/>
      <c r="AV90" s="473"/>
      <c r="AW90" s="473"/>
      <c r="AX90" s="473"/>
      <c r="AY90" s="473"/>
      <c r="AZ90" s="473"/>
      <c r="BA90" s="473"/>
      <c r="BB90" s="473"/>
      <c r="BC90" s="473"/>
      <c r="BD90" s="473"/>
      <c r="BE90" s="473"/>
      <c r="BF90" s="473"/>
      <c r="BG90" s="473"/>
      <c r="BH90" s="473"/>
      <c r="BI90" s="473"/>
      <c r="BJ90" s="473"/>
      <c r="BK90" s="473"/>
      <c r="BL90" s="473"/>
      <c r="BM90" s="473"/>
      <c r="BN90" s="473"/>
      <c r="BO90" s="477">
        <f>ROW()</f>
        <v>90</v>
      </c>
    </row>
    <row r="91" spans="1:67" s="474" customFormat="1" ht="14" x14ac:dyDescent="0.15">
      <c r="A91" s="473" t="s">
        <v>814</v>
      </c>
      <c r="B91" s="473" t="s">
        <v>165</v>
      </c>
      <c r="C91" s="473" t="s">
        <v>1217</v>
      </c>
      <c r="D91" s="473" t="s">
        <v>1218</v>
      </c>
      <c r="E91" s="473"/>
      <c r="F91" s="473"/>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473"/>
      <c r="AO91" s="473"/>
      <c r="AP91" s="473"/>
      <c r="AQ91" s="473"/>
      <c r="AR91" s="473">
        <v>70.8902862967376</v>
      </c>
      <c r="AS91" s="473">
        <v>72.420465961985499</v>
      </c>
      <c r="AT91" s="473">
        <v>72.784376885239297</v>
      </c>
      <c r="AU91" s="473">
        <v>72.7032642095743</v>
      </c>
      <c r="AV91" s="473">
        <v>72.795338057626495</v>
      </c>
      <c r="AW91" s="473">
        <v>74.452667322565503</v>
      </c>
      <c r="AX91" s="473">
        <v>77.622638376933097</v>
      </c>
      <c r="AY91" s="473">
        <v>81.222287388877405</v>
      </c>
      <c r="AZ91" s="473">
        <v>83.907774623732294</v>
      </c>
      <c r="BA91" s="473">
        <v>90.975935367512307</v>
      </c>
      <c r="BB91" s="473">
        <v>96.792575115939698</v>
      </c>
      <c r="BC91" s="473">
        <v>100</v>
      </c>
      <c r="BD91" s="473">
        <v>105.08259403890401</v>
      </c>
      <c r="BE91" s="473">
        <v>110.356167730641</v>
      </c>
      <c r="BF91" s="473">
        <v>112.28996906613899</v>
      </c>
      <c r="BG91" s="473">
        <v>113.020173769948</v>
      </c>
      <c r="BH91" s="473">
        <v>112.683242732504</v>
      </c>
      <c r="BI91" s="473">
        <v>111.514190075614</v>
      </c>
      <c r="BJ91" s="473">
        <v>112.282554045707</v>
      </c>
      <c r="BK91" s="473">
        <v>114.296907286799</v>
      </c>
      <c r="BL91" s="473">
        <v>116.056018367644</v>
      </c>
      <c r="BM91" s="473">
        <v>116.695368887992</v>
      </c>
      <c r="BN91" s="473"/>
      <c r="BO91" s="477">
        <f>ROW()</f>
        <v>91</v>
      </c>
    </row>
    <row r="92" spans="1:67" s="474" customFormat="1" ht="14" x14ac:dyDescent="0.15">
      <c r="A92" s="473" t="s">
        <v>383</v>
      </c>
      <c r="B92" s="473" t="s">
        <v>815</v>
      </c>
      <c r="C92" s="473" t="s">
        <v>1217</v>
      </c>
      <c r="D92" s="473" t="s">
        <v>1218</v>
      </c>
      <c r="E92" s="473"/>
      <c r="F92" s="473"/>
      <c r="G92" s="473">
        <v>9.3176401180043005</v>
      </c>
      <c r="H92" s="473">
        <v>9.9846278563737894</v>
      </c>
      <c r="I92" s="473">
        <v>10.3169570205981</v>
      </c>
      <c r="J92" s="473">
        <v>10.568533303768801</v>
      </c>
      <c r="K92" s="473">
        <v>10.9536624286928</v>
      </c>
      <c r="L92" s="473">
        <v>11.170297561444199</v>
      </c>
      <c r="M92" s="473">
        <v>11.431191484725</v>
      </c>
      <c r="N92" s="473">
        <v>11.7712853490321</v>
      </c>
      <c r="O92" s="473">
        <v>12.2200850147161</v>
      </c>
      <c r="P92" s="473">
        <v>12.6921787806717</v>
      </c>
      <c r="Q92" s="473">
        <v>13.1347666863079</v>
      </c>
      <c r="R92" s="473">
        <v>13.9500601966333</v>
      </c>
      <c r="S92" s="473">
        <v>15.6342236479548</v>
      </c>
      <c r="T92" s="473">
        <v>20.082620334284201</v>
      </c>
      <c r="U92" s="473">
        <v>24.1335990410691</v>
      </c>
      <c r="V92" s="473">
        <v>27.476722521239999</v>
      </c>
      <c r="W92" s="473">
        <v>30.434363395926798</v>
      </c>
      <c r="X92" s="473">
        <v>32.854716568616503</v>
      </c>
      <c r="Y92" s="473">
        <v>36.9091066259084</v>
      </c>
      <c r="Z92" s="473">
        <v>40.122598787443998</v>
      </c>
      <c r="AA92" s="473">
        <v>46.817374123993602</v>
      </c>
      <c r="AB92" s="473">
        <v>51.813694682680698</v>
      </c>
      <c r="AC92" s="473">
        <v>54.848496799809197</v>
      </c>
      <c r="AD92" s="473">
        <v>58.882563028675001</v>
      </c>
      <c r="AE92" s="473">
        <v>62.583541220295103</v>
      </c>
      <c r="AF92" s="473">
        <v>61.991384709635902</v>
      </c>
      <c r="AG92" s="473">
        <v>56.5509467679544</v>
      </c>
      <c r="AH92" s="473">
        <v>60.362954305323001</v>
      </c>
      <c r="AI92" s="473">
        <v>65.026186826764302</v>
      </c>
      <c r="AJ92" s="473">
        <v>57.427153354820398</v>
      </c>
      <c r="AK92" s="473">
        <v>51.946929897578997</v>
      </c>
      <c r="AL92" s="473">
        <v>52.224194847101401</v>
      </c>
      <c r="AM92" s="473">
        <v>71.085613370994196</v>
      </c>
      <c r="AN92" s="473">
        <v>77.942909130367497</v>
      </c>
      <c r="AO92" s="473">
        <v>78.480476212700296</v>
      </c>
      <c r="AP92" s="473">
        <v>81.598858753989703</v>
      </c>
      <c r="AQ92" s="473">
        <v>82.781012871362805</v>
      </c>
      <c r="AR92" s="473">
        <v>81.177872484692898</v>
      </c>
      <c r="AS92" s="473">
        <v>81.587755819414795</v>
      </c>
      <c r="AT92" s="473">
        <v>83.3317924353412</v>
      </c>
      <c r="AU92" s="473">
        <v>83.362360944592893</v>
      </c>
      <c r="AV92" s="473">
        <v>85.225804093807497</v>
      </c>
      <c r="AW92" s="473">
        <v>85.573700349426204</v>
      </c>
      <c r="AX92" s="473">
        <v>88.747058404050506</v>
      </c>
      <c r="AY92" s="473">
        <v>87.496256150610293</v>
      </c>
      <c r="AZ92" s="473">
        <v>91.897596805248796</v>
      </c>
      <c r="BA92" s="473">
        <v>96.735363331669404</v>
      </c>
      <c r="BB92" s="473">
        <v>98.559509377451604</v>
      </c>
      <c r="BC92" s="473">
        <v>100</v>
      </c>
      <c r="BD92" s="473">
        <v>101.263317078374</v>
      </c>
      <c r="BE92" s="473">
        <v>103.949243818539</v>
      </c>
      <c r="BF92" s="473">
        <v>104.47464597723101</v>
      </c>
      <c r="BG92" s="473">
        <v>109.374984864148</v>
      </c>
      <c r="BH92" s="473">
        <v>109.004427677729</v>
      </c>
      <c r="BI92" s="473">
        <v>111.30083172527701</v>
      </c>
      <c r="BJ92" s="473">
        <v>114.252447232406</v>
      </c>
      <c r="BK92" s="473">
        <v>119.67837195315199</v>
      </c>
      <c r="BL92" s="473">
        <v>122.62792628645499</v>
      </c>
      <c r="BM92" s="473">
        <v>124.071026144554</v>
      </c>
      <c r="BN92" s="473"/>
      <c r="BO92" s="477">
        <f>ROW()</f>
        <v>92</v>
      </c>
    </row>
    <row r="93" spans="1:67" s="474" customFormat="1" ht="14" x14ac:dyDescent="0.15">
      <c r="A93" s="473" t="s">
        <v>600</v>
      </c>
      <c r="B93" s="473" t="s">
        <v>816</v>
      </c>
      <c r="C93" s="473" t="s">
        <v>1217</v>
      </c>
      <c r="D93" s="473" t="s">
        <v>1218</v>
      </c>
      <c r="E93" s="473">
        <v>6.2732837987793602</v>
      </c>
      <c r="F93" s="473">
        <v>6.4895550212687301</v>
      </c>
      <c r="G93" s="473">
        <v>6.76188912520806</v>
      </c>
      <c r="H93" s="473">
        <v>6.8983808026632101</v>
      </c>
      <c r="I93" s="473">
        <v>7.12475716663584</v>
      </c>
      <c r="J93" s="473">
        <v>7.4648770112816702</v>
      </c>
      <c r="K93" s="473">
        <v>7.75672517107453</v>
      </c>
      <c r="L93" s="473">
        <v>7.9492560569631996</v>
      </c>
      <c r="M93" s="473">
        <v>8.3226666358424293</v>
      </c>
      <c r="N93" s="473">
        <v>8.7759742925836903</v>
      </c>
      <c r="O93" s="473">
        <v>9.3347027002034402</v>
      </c>
      <c r="P93" s="473">
        <v>10.2163501941927</v>
      </c>
      <c r="Q93" s="473">
        <v>10.938758368781199</v>
      </c>
      <c r="R93" s="473">
        <v>11.944690216386199</v>
      </c>
      <c r="S93" s="473">
        <v>13.8610976511929</v>
      </c>
      <c r="T93" s="473">
        <v>17.216493434436799</v>
      </c>
      <c r="U93" s="473">
        <v>20.0674625485482</v>
      </c>
      <c r="V93" s="473">
        <v>23.2462021453671</v>
      </c>
      <c r="W93" s="473">
        <v>25.167068614758598</v>
      </c>
      <c r="X93" s="473">
        <v>28.544811355650101</v>
      </c>
      <c r="Y93" s="473">
        <v>33.673150545589102</v>
      </c>
      <c r="Z93" s="473">
        <v>37.672384871462903</v>
      </c>
      <c r="AA93" s="473">
        <v>40.911781949324897</v>
      </c>
      <c r="AB93" s="473">
        <v>42.797530053634198</v>
      </c>
      <c r="AC93" s="473">
        <v>44.920591825411499</v>
      </c>
      <c r="AD93" s="473">
        <v>47.647898095061997</v>
      </c>
      <c r="AE93" s="473">
        <v>49.281081930830403</v>
      </c>
      <c r="AF93" s="473">
        <v>51.325715738856999</v>
      </c>
      <c r="AG93" s="473">
        <v>53.458479748474197</v>
      </c>
      <c r="AH93" s="473">
        <v>56.5378213427039</v>
      </c>
      <c r="AI93" s="473">
        <v>61.096726465692598</v>
      </c>
      <c r="AJ93" s="473">
        <v>65.655631588681302</v>
      </c>
      <c r="AK93" s="473">
        <v>68.670242278527795</v>
      </c>
      <c r="AL93" s="473">
        <v>70.427223968929198</v>
      </c>
      <c r="AM93" s="473">
        <v>71.990012946180897</v>
      </c>
      <c r="AN93" s="473">
        <v>73.931940077677098</v>
      </c>
      <c r="AO93" s="473">
        <v>76.040318106158693</v>
      </c>
      <c r="AP93" s="473">
        <v>77.7140743480673</v>
      </c>
      <c r="AQ93" s="473">
        <v>79.128906972443104</v>
      </c>
      <c r="AR93" s="473">
        <v>80.5159977806547</v>
      </c>
      <c r="AS93" s="473">
        <v>81.468466802293307</v>
      </c>
      <c r="AT93" s="473">
        <v>82.716848529683702</v>
      </c>
      <c r="AU93" s="473">
        <v>83.974477529128905</v>
      </c>
      <c r="AV93" s="473">
        <v>85.130386535971894</v>
      </c>
      <c r="AW93" s="473">
        <v>86.314037358979107</v>
      </c>
      <c r="AX93" s="473">
        <v>88.117255409654206</v>
      </c>
      <c r="AY93" s="473">
        <v>90.281117070464205</v>
      </c>
      <c r="AZ93" s="473">
        <v>92.435731459219497</v>
      </c>
      <c r="BA93" s="473">
        <v>95.690771222489403</v>
      </c>
      <c r="BB93" s="473">
        <v>97.567967449602406</v>
      </c>
      <c r="BC93" s="473">
        <v>100</v>
      </c>
      <c r="BD93" s="473">
        <v>103.85611244682801</v>
      </c>
      <c r="BE93" s="473">
        <v>106.528574070649</v>
      </c>
      <c r="BF93" s="473">
        <v>108.969853893102</v>
      </c>
      <c r="BG93" s="473">
        <v>110.551137414463</v>
      </c>
      <c r="BH93" s="473">
        <v>110.958017384871</v>
      </c>
      <c r="BI93" s="473">
        <v>112.076937303495</v>
      </c>
      <c r="BJ93" s="473">
        <v>114.943591640466</v>
      </c>
      <c r="BK93" s="473">
        <v>117.579064176068</v>
      </c>
      <c r="BL93" s="473">
        <v>119.622711300166</v>
      </c>
      <c r="BM93" s="473">
        <v>120.806362123174</v>
      </c>
      <c r="BN93" s="473">
        <v>123.848714629184</v>
      </c>
      <c r="BO93" s="477">
        <f>ROW()</f>
        <v>93</v>
      </c>
    </row>
    <row r="94" spans="1:67" s="474" customFormat="1" ht="14" x14ac:dyDescent="0.15">
      <c r="A94" s="473" t="s">
        <v>387</v>
      </c>
      <c r="B94" s="473" t="s">
        <v>817</v>
      </c>
      <c r="C94" s="473" t="s">
        <v>1217</v>
      </c>
      <c r="D94" s="473" t="s">
        <v>1218</v>
      </c>
      <c r="E94" s="473"/>
      <c r="F94" s="473"/>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c r="AJ94" s="473"/>
      <c r="AK94" s="473"/>
      <c r="AL94" s="473"/>
      <c r="AM94" s="473">
        <v>10.901130863488801</v>
      </c>
      <c r="AN94" s="473">
        <v>28.639140556743602</v>
      </c>
      <c r="AO94" s="473">
        <v>39.910790300995799</v>
      </c>
      <c r="AP94" s="473">
        <v>42.739514510436898</v>
      </c>
      <c r="AQ94" s="473">
        <v>44.263950853142703</v>
      </c>
      <c r="AR94" s="473">
        <v>52.759387446346899</v>
      </c>
      <c r="AS94" s="473">
        <v>54.903508910893699</v>
      </c>
      <c r="AT94" s="473">
        <v>57.454350323354397</v>
      </c>
      <c r="AU94" s="473">
        <v>60.664805941200001</v>
      </c>
      <c r="AV94" s="473">
        <v>61.173015969059101</v>
      </c>
      <c r="AW94" s="473">
        <v>64.6331613976932</v>
      </c>
      <c r="AX94" s="473">
        <v>69.963516666666706</v>
      </c>
      <c r="AY94" s="473">
        <v>76.37285</v>
      </c>
      <c r="AZ94" s="473">
        <v>83.433441666666695</v>
      </c>
      <c r="BA94" s="473">
        <v>91.776358333333306</v>
      </c>
      <c r="BB94" s="473">
        <v>93.3618083333333</v>
      </c>
      <c r="BC94" s="473">
        <v>100</v>
      </c>
      <c r="BD94" s="473">
        <v>108.542933333333</v>
      </c>
      <c r="BE94" s="473">
        <v>107.51865833333299</v>
      </c>
      <c r="BF94" s="473">
        <v>106.96810000000001</v>
      </c>
      <c r="BG94" s="473">
        <v>110.25075</v>
      </c>
      <c r="BH94" s="473">
        <v>114.664725</v>
      </c>
      <c r="BI94" s="473">
        <v>117.112733333333</v>
      </c>
      <c r="BJ94" s="473">
        <v>124.18085833333301</v>
      </c>
      <c r="BK94" s="473">
        <v>127.428491666667</v>
      </c>
      <c r="BL94" s="473">
        <v>133.61246666666699</v>
      </c>
      <c r="BM94" s="473">
        <v>140.56360833333301</v>
      </c>
      <c r="BN94" s="473">
        <v>154.011208333333</v>
      </c>
      <c r="BO94" s="477">
        <f>ROW()</f>
        <v>94</v>
      </c>
    </row>
    <row r="95" spans="1:67" s="474" customFormat="1" ht="14" x14ac:dyDescent="0.15">
      <c r="A95" s="473" t="s">
        <v>391</v>
      </c>
      <c r="B95" s="473" t="s">
        <v>818</v>
      </c>
      <c r="C95" s="473" t="s">
        <v>1217</v>
      </c>
      <c r="D95" s="473" t="s">
        <v>1218</v>
      </c>
      <c r="E95" s="473"/>
      <c r="F95" s="473"/>
      <c r="G95" s="473"/>
      <c r="H95" s="473"/>
      <c r="I95" s="473">
        <v>1.1402464117858701E-3</v>
      </c>
      <c r="J95" s="473">
        <v>1.4417821221312901E-3</v>
      </c>
      <c r="K95" s="473">
        <v>1.63264358808005E-3</v>
      </c>
      <c r="L95" s="473">
        <v>1.49513441211262E-3</v>
      </c>
      <c r="M95" s="473">
        <v>1.6131713393846699E-3</v>
      </c>
      <c r="N95" s="473">
        <v>1.73120826652556E-3</v>
      </c>
      <c r="O95" s="473">
        <v>1.7836691230909199E-3</v>
      </c>
      <c r="P95" s="473">
        <v>1.9541669070594798E-3</v>
      </c>
      <c r="Q95" s="473">
        <v>2.1508951191795602E-3</v>
      </c>
      <c r="R95" s="473">
        <v>2.5312363291472299E-3</v>
      </c>
      <c r="S95" s="473">
        <v>2.9902688240940902E-3</v>
      </c>
      <c r="T95" s="473">
        <v>3.8821033857051302E-3</v>
      </c>
      <c r="U95" s="473">
        <v>6.0592289331673601E-3</v>
      </c>
      <c r="V95" s="473">
        <v>1.3115214141262301E-2</v>
      </c>
      <c r="W95" s="473">
        <v>2.2701342744101901E-2</v>
      </c>
      <c r="X95" s="473">
        <v>3.5060246203235501E-2</v>
      </c>
      <c r="Y95" s="473">
        <v>5.26149603314175E-2</v>
      </c>
      <c r="Z95" s="473">
        <v>0.11391328535886899</v>
      </c>
      <c r="AA95" s="473">
        <v>0.139310897543692</v>
      </c>
      <c r="AB95" s="473">
        <v>0.310488486647225</v>
      </c>
      <c r="AC95" s="473">
        <v>0.43364471917234498</v>
      </c>
      <c r="AD95" s="473">
        <v>0.47833371842450001</v>
      </c>
      <c r="AE95" s="473">
        <v>0.59583838658967303</v>
      </c>
      <c r="AF95" s="473">
        <v>0.833071844650769</v>
      </c>
      <c r="AG95" s="473">
        <v>1.09431707393563</v>
      </c>
      <c r="AH95" s="473">
        <v>1.37034424249229</v>
      </c>
      <c r="AI95" s="473">
        <v>1.8809217148836399</v>
      </c>
      <c r="AJ95" s="473">
        <v>2.2200789667096301</v>
      </c>
      <c r="AK95" s="473">
        <v>2.4433326994305702</v>
      </c>
      <c r="AL95" s="473">
        <v>3.0531846923302699</v>
      </c>
      <c r="AM95" s="473">
        <v>3.8125195242748999</v>
      </c>
      <c r="AN95" s="473">
        <v>6.0795028684919901</v>
      </c>
      <c r="AO95" s="473">
        <v>8.9101813953074096</v>
      </c>
      <c r="AP95" s="473">
        <v>11.3948040676584</v>
      </c>
      <c r="AQ95" s="473">
        <v>13.061199205853001</v>
      </c>
      <c r="AR95" s="473">
        <v>13.6966785113</v>
      </c>
      <c r="AS95" s="473">
        <v>19.2083497512298</v>
      </c>
      <c r="AT95" s="473">
        <v>27.181638978164798</v>
      </c>
      <c r="AU95" s="473">
        <v>29.726093826927698</v>
      </c>
      <c r="AV95" s="473">
        <v>38.576437712389399</v>
      </c>
      <c r="AW95" s="473">
        <v>45.536683616151997</v>
      </c>
      <c r="AX95" s="473">
        <v>52.567088563814501</v>
      </c>
      <c r="AY95" s="473">
        <v>58.706495528690503</v>
      </c>
      <c r="AZ95" s="473">
        <v>65.008207238338002</v>
      </c>
      <c r="BA95" s="473">
        <v>75.731076741441896</v>
      </c>
      <c r="BB95" s="473">
        <v>90.306997869895199</v>
      </c>
      <c r="BC95" s="473">
        <v>100</v>
      </c>
      <c r="BD95" s="473">
        <v>108.72845937093</v>
      </c>
      <c r="BE95" s="473">
        <v>120.89119553943701</v>
      </c>
      <c r="BF95" s="473">
        <v>134.99459489350801</v>
      </c>
      <c r="BG95" s="473">
        <v>155.904739308264</v>
      </c>
      <c r="BH95" s="473">
        <v>182.64235454991399</v>
      </c>
      <c r="BI95" s="473">
        <v>214.52191035702401</v>
      </c>
      <c r="BJ95" s="473">
        <v>241.062392815468</v>
      </c>
      <c r="BK95" s="473">
        <v>259.88638897422697</v>
      </c>
      <c r="BL95" s="473">
        <v>278.45173709811002</v>
      </c>
      <c r="BM95" s="473">
        <v>305.98306663736702</v>
      </c>
      <c r="BN95" s="473">
        <v>336.49290954239899</v>
      </c>
      <c r="BO95" s="477">
        <f>ROW()</f>
        <v>95</v>
      </c>
    </row>
    <row r="96" spans="1:67" s="474" customFormat="1" ht="14" x14ac:dyDescent="0.15">
      <c r="A96" s="473" t="s">
        <v>819</v>
      </c>
      <c r="B96" s="473" t="s">
        <v>820</v>
      </c>
      <c r="C96" s="473" t="s">
        <v>1217</v>
      </c>
      <c r="D96" s="473" t="s">
        <v>1218</v>
      </c>
      <c r="E96" s="473"/>
      <c r="F96" s="473"/>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c r="AZ96" s="473"/>
      <c r="BA96" s="473"/>
      <c r="BB96" s="473"/>
      <c r="BC96" s="473"/>
      <c r="BD96" s="473"/>
      <c r="BE96" s="473"/>
      <c r="BF96" s="473"/>
      <c r="BG96" s="473"/>
      <c r="BH96" s="473"/>
      <c r="BI96" s="473"/>
      <c r="BJ96" s="473"/>
      <c r="BK96" s="473"/>
      <c r="BL96" s="473"/>
      <c r="BM96" s="473"/>
      <c r="BN96" s="473"/>
      <c r="BO96" s="477">
        <f>ROW()</f>
        <v>96</v>
      </c>
    </row>
    <row r="97" spans="1:67" s="474" customFormat="1" ht="14" x14ac:dyDescent="0.15">
      <c r="A97" s="473" t="s">
        <v>399</v>
      </c>
      <c r="B97" s="473" t="s">
        <v>821</v>
      </c>
      <c r="C97" s="473" t="s">
        <v>1217</v>
      </c>
      <c r="D97" s="473" t="s">
        <v>1218</v>
      </c>
      <c r="E97" s="473"/>
      <c r="F97" s="473"/>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c r="AJ97" s="473"/>
      <c r="AK97" s="473"/>
      <c r="AL97" s="473"/>
      <c r="AM97" s="473"/>
      <c r="AN97" s="473"/>
      <c r="AO97" s="473"/>
      <c r="AP97" s="473"/>
      <c r="AQ97" s="473"/>
      <c r="AR97" s="473"/>
      <c r="AS97" s="473"/>
      <c r="AT97" s="473"/>
      <c r="AU97" s="473"/>
      <c r="AV97" s="473"/>
      <c r="AW97" s="473">
        <v>32.148091843630297</v>
      </c>
      <c r="AX97" s="473">
        <v>42.234009973921303</v>
      </c>
      <c r="AY97" s="473">
        <v>56.887214019480702</v>
      </c>
      <c r="AZ97" s="473">
        <v>67.226786927781504</v>
      </c>
      <c r="BA97" s="473">
        <v>82.733057391734107</v>
      </c>
      <c r="BB97" s="473">
        <v>86.608595374889305</v>
      </c>
      <c r="BC97" s="473">
        <v>100</v>
      </c>
      <c r="BD97" s="473">
        <v>121.350466423673</v>
      </c>
      <c r="BE97" s="473">
        <v>139.826197977801</v>
      </c>
      <c r="BF97" s="473">
        <v>156.448590432652</v>
      </c>
      <c r="BG97" s="473">
        <v>167.512667931056</v>
      </c>
      <c r="BH97" s="473">
        <v>185.63868124626799</v>
      </c>
      <c r="BI97" s="473">
        <v>200.809291406684</v>
      </c>
      <c r="BJ97" s="473">
        <v>218.710487840036</v>
      </c>
      <c r="BK97" s="473">
        <v>240.200984328988</v>
      </c>
      <c r="BL97" s="473">
        <v>262.94988960688602</v>
      </c>
      <c r="BM97" s="473">
        <v>290.82746877535499</v>
      </c>
      <c r="BN97" s="473">
        <v>327.46320716418501</v>
      </c>
      <c r="BO97" s="477">
        <f>ROW()</f>
        <v>97</v>
      </c>
    </row>
    <row r="98" spans="1:67" s="474" customFormat="1" ht="14" x14ac:dyDescent="0.15">
      <c r="A98" s="473" t="s">
        <v>822</v>
      </c>
      <c r="B98" s="473" t="s">
        <v>823</v>
      </c>
      <c r="C98" s="473" t="s">
        <v>1217</v>
      </c>
      <c r="D98" s="473" t="s">
        <v>1218</v>
      </c>
      <c r="E98" s="473"/>
      <c r="F98" s="473">
        <v>2.2768877996671701</v>
      </c>
      <c r="G98" s="473">
        <v>2.3175898529928798</v>
      </c>
      <c r="H98" s="473">
        <v>2.4245727729852402</v>
      </c>
      <c r="I98" s="473">
        <v>2.3146025463285</v>
      </c>
      <c r="J98" s="473">
        <v>2.3427952529893199</v>
      </c>
      <c r="K98" s="473">
        <v>2.3483964529866599</v>
      </c>
      <c r="L98" s="473">
        <v>2.3814435329838499</v>
      </c>
      <c r="M98" s="473">
        <v>2.4809581863050001</v>
      </c>
      <c r="N98" s="473">
        <v>2.6053048262781102</v>
      </c>
      <c r="O98" s="473">
        <v>2.5535870796262201</v>
      </c>
      <c r="P98" s="473">
        <v>2.6316304662799999</v>
      </c>
      <c r="Q98" s="473">
        <v>2.86053283958287</v>
      </c>
      <c r="R98" s="473">
        <v>3.0584419062197101</v>
      </c>
      <c r="S98" s="473">
        <v>3.34092909284833</v>
      </c>
      <c r="T98" s="473">
        <v>4.2070649601525503</v>
      </c>
      <c r="U98" s="473">
        <v>4.9234158398051999</v>
      </c>
      <c r="V98" s="473">
        <v>5.5334138100049799</v>
      </c>
      <c r="W98" s="473">
        <v>6.0234167436310999</v>
      </c>
      <c r="X98" s="473">
        <v>6.3925894083852501</v>
      </c>
      <c r="Y98" s="473">
        <v>6.8288590657485599</v>
      </c>
      <c r="Z98" s="473">
        <v>7.2347819505463304</v>
      </c>
      <c r="AA98" s="473">
        <v>8.0201786981262302</v>
      </c>
      <c r="AB98" s="473">
        <v>8.8732292598279106</v>
      </c>
      <c r="AC98" s="473">
        <v>10.834076226569399</v>
      </c>
      <c r="AD98" s="473">
        <v>12.8188665184679</v>
      </c>
      <c r="AE98" s="473">
        <v>20.0692394714949</v>
      </c>
      <c r="AF98" s="473">
        <v>24.7913643334809</v>
      </c>
      <c r="AG98" s="473">
        <v>27.689620321526899</v>
      </c>
      <c r="AH98" s="473">
        <v>29.980940857705399</v>
      </c>
      <c r="AI98" s="473">
        <v>33.628957016337999</v>
      </c>
      <c r="AJ98" s="473">
        <v>36.535286916358501</v>
      </c>
      <c r="AK98" s="473">
        <v>40.001222439430599</v>
      </c>
      <c r="AL98" s="473">
        <v>42.586823146537498</v>
      </c>
      <c r="AM98" s="473">
        <v>43.3151456887785</v>
      </c>
      <c r="AN98" s="473">
        <v>46.338964928563897</v>
      </c>
      <c r="AO98" s="473">
        <v>46.848456615223199</v>
      </c>
      <c r="AP98" s="473">
        <v>48.151418961433997</v>
      </c>
      <c r="AQ98" s="473">
        <v>48.687916491594102</v>
      </c>
      <c r="AR98" s="473">
        <v>50.5440810134291</v>
      </c>
      <c r="AS98" s="473">
        <v>50.971163115797999</v>
      </c>
      <c r="AT98" s="473">
        <v>53.261091598187903</v>
      </c>
      <c r="AU98" s="473">
        <v>57.846405413819198</v>
      </c>
      <c r="AV98" s="473">
        <v>67.699306447992797</v>
      </c>
      <c r="AW98" s="473">
        <v>77.317173120484597</v>
      </c>
      <c r="AX98" s="473">
        <v>81.058258695240497</v>
      </c>
      <c r="AY98" s="473">
        <v>82.725224560467097</v>
      </c>
      <c r="AZ98" s="473">
        <v>87.166853329447903</v>
      </c>
      <c r="BA98" s="473">
        <v>91.040247486835099</v>
      </c>
      <c r="BB98" s="473">
        <v>95.193054636520699</v>
      </c>
      <c r="BC98" s="473">
        <v>100</v>
      </c>
      <c r="BD98" s="473">
        <v>104.795882661831</v>
      </c>
      <c r="BE98" s="473">
        <v>109.254236951057</v>
      </c>
      <c r="BF98" s="473">
        <v>115.48077783219</v>
      </c>
      <c r="BG98" s="473">
        <v>122.34957375506799</v>
      </c>
      <c r="BH98" s="473">
        <v>130.67968936055601</v>
      </c>
      <c r="BI98" s="473">
        <v>140.126253232327</v>
      </c>
      <c r="BJ98" s="473">
        <v>151.384262300215</v>
      </c>
      <c r="BK98" s="473">
        <v>161.25598196436101</v>
      </c>
      <c r="BL98" s="473">
        <v>172.730435584882</v>
      </c>
      <c r="BM98" s="473">
        <v>182.975555086968</v>
      </c>
      <c r="BN98" s="473">
        <v>196.46148949935201</v>
      </c>
      <c r="BO98" s="477">
        <f>ROW()</f>
        <v>98</v>
      </c>
    </row>
    <row r="99" spans="1:67" s="474" customFormat="1" ht="14" x14ac:dyDescent="0.15">
      <c r="A99" s="473" t="s">
        <v>401</v>
      </c>
      <c r="B99" s="473" t="s">
        <v>824</v>
      </c>
      <c r="C99" s="473" t="s">
        <v>1217</v>
      </c>
      <c r="D99" s="473" t="s">
        <v>1218</v>
      </c>
      <c r="E99" s="473"/>
      <c r="F99" s="473"/>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v>1.18856332006423</v>
      </c>
      <c r="AG99" s="473">
        <v>1.90505047712512</v>
      </c>
      <c r="AH99" s="473">
        <v>3.44410533591698</v>
      </c>
      <c r="AI99" s="473">
        <v>4.5807282153802298</v>
      </c>
      <c r="AJ99" s="473">
        <v>7.2190116746780104</v>
      </c>
      <c r="AK99" s="473">
        <v>12.242262510014699</v>
      </c>
      <c r="AL99" s="473">
        <v>18.1317904888996</v>
      </c>
      <c r="AM99" s="473">
        <v>20.883534009018401</v>
      </c>
      <c r="AN99" s="473">
        <v>30.357413609131498</v>
      </c>
      <c r="AO99" s="473">
        <v>45.758960514390701</v>
      </c>
      <c r="AP99" s="473">
        <v>68.227032746169797</v>
      </c>
      <c r="AQ99" s="473">
        <v>73.694580123614301</v>
      </c>
      <c r="AR99" s="473">
        <v>72.157086316316096</v>
      </c>
      <c r="AS99" s="473">
        <v>78.388803878258599</v>
      </c>
      <c r="AT99" s="473">
        <v>81.013357180102602</v>
      </c>
      <c r="AU99" s="473">
        <v>83.686896603107101</v>
      </c>
      <c r="AV99" s="473">
        <v>80.755691488052506</v>
      </c>
      <c r="AW99" s="473">
        <v>81.469008688891705</v>
      </c>
      <c r="AX99" s="473">
        <v>84.181274297244798</v>
      </c>
      <c r="AY99" s="473">
        <v>85.826796961406998</v>
      </c>
      <c r="AZ99" s="473">
        <v>89.789795860247807</v>
      </c>
      <c r="BA99" s="473">
        <v>99.181874175419495</v>
      </c>
      <c r="BB99" s="473">
        <v>97.543987347285693</v>
      </c>
      <c r="BC99" s="473">
        <v>100</v>
      </c>
      <c r="BD99" s="473">
        <v>105.046102263202</v>
      </c>
      <c r="BE99" s="473">
        <v>107.284157585918</v>
      </c>
      <c r="BF99" s="473">
        <v>108.579212070411</v>
      </c>
      <c r="BG99" s="473">
        <v>106.94048616932101</v>
      </c>
      <c r="BH99" s="473">
        <v>108.51969823973199</v>
      </c>
      <c r="BI99" s="473">
        <v>110.15088013411599</v>
      </c>
      <c r="BJ99" s="473">
        <v>112.013657770165</v>
      </c>
      <c r="BK99" s="473">
        <v>112.44079351774199</v>
      </c>
      <c r="BL99" s="473">
        <v>112.718072816065</v>
      </c>
      <c r="BM99" s="473"/>
      <c r="BN99" s="473"/>
      <c r="BO99" s="477">
        <f>ROW()</f>
        <v>99</v>
      </c>
    </row>
    <row r="100" spans="1:67" s="474" customFormat="1" ht="14" x14ac:dyDescent="0.15">
      <c r="A100" s="473" t="s">
        <v>369</v>
      </c>
      <c r="B100" s="473" t="s">
        <v>825</v>
      </c>
      <c r="C100" s="473" t="s">
        <v>1217</v>
      </c>
      <c r="D100" s="473" t="s">
        <v>1218</v>
      </c>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v>37.871018128827302</v>
      </c>
      <c r="AE100" s="473">
        <v>31.190409922929899</v>
      </c>
      <c r="AF100" s="473">
        <v>27.081237867895801</v>
      </c>
      <c r="AG100" s="473">
        <v>27.764676047527299</v>
      </c>
      <c r="AH100" s="473">
        <v>29.476688687504002</v>
      </c>
      <c r="AI100" s="473">
        <v>29.729560813967701</v>
      </c>
      <c r="AJ100" s="473">
        <v>28.711237926316802</v>
      </c>
      <c r="AK100" s="473">
        <v>27.482757798429301</v>
      </c>
      <c r="AL100" s="473">
        <v>28.981196007271201</v>
      </c>
      <c r="AM100" s="473">
        <v>38.209103508854703</v>
      </c>
      <c r="AN100" s="473">
        <v>45.802182747998501</v>
      </c>
      <c r="AO100" s="473">
        <v>47.881935154296102</v>
      </c>
      <c r="AP100" s="473">
        <v>49.326296317174702</v>
      </c>
      <c r="AQ100" s="473">
        <v>53.240688491013699</v>
      </c>
      <c r="AR100" s="473">
        <v>53.438885563106901</v>
      </c>
      <c r="AS100" s="473">
        <v>56.005175216229098</v>
      </c>
      <c r="AT100" s="473">
        <v>60.9478499339941</v>
      </c>
      <c r="AU100" s="473">
        <v>65.575302335428503</v>
      </c>
      <c r="AV100" s="473">
        <v>70.377738450846095</v>
      </c>
      <c r="AW100" s="473">
        <v>73.347459344104195</v>
      </c>
      <c r="AX100" s="473">
        <v>77.478119445883394</v>
      </c>
      <c r="AY100" s="473">
        <v>80.899475599842901</v>
      </c>
      <c r="AZ100" s="473">
        <v>83.167685196100194</v>
      </c>
      <c r="BA100" s="473">
        <v>88.616638076125994</v>
      </c>
      <c r="BB100" s="473">
        <v>92.773702769446302</v>
      </c>
      <c r="BC100" s="473">
        <v>100</v>
      </c>
      <c r="BD100" s="473">
        <v>104.80538922155699</v>
      </c>
      <c r="BE100" s="473">
        <v>108.637724550898</v>
      </c>
      <c r="BF100" s="473">
        <v>111.84131736526901</v>
      </c>
      <c r="BG100" s="473">
        <v>116.66167664670699</v>
      </c>
      <c r="BH100" s="473">
        <v>118.617662311179</v>
      </c>
      <c r="BI100" s="473">
        <v>120.29247152984701</v>
      </c>
      <c r="BJ100" s="473">
        <v>121.18937125748501</v>
      </c>
      <c r="BK100" s="473">
        <v>122.82528765942</v>
      </c>
      <c r="BL100" s="473">
        <v>124.346722780622</v>
      </c>
      <c r="BM100" s="473">
        <v>130.27769461077801</v>
      </c>
      <c r="BN100" s="473"/>
      <c r="BO100" s="477">
        <f>ROW()</f>
        <v>100</v>
      </c>
    </row>
    <row r="101" spans="1:67" s="474" customFormat="1" ht="14" x14ac:dyDescent="0.15">
      <c r="A101" s="473" t="s">
        <v>393</v>
      </c>
      <c r="B101" s="473" t="s">
        <v>826</v>
      </c>
      <c r="C101" s="473" t="s">
        <v>1217</v>
      </c>
      <c r="D101" s="473" t="s">
        <v>1218</v>
      </c>
      <c r="E101" s="473">
        <v>1.12134954367809</v>
      </c>
      <c r="F101" s="473">
        <v>1.1449380211198901</v>
      </c>
      <c r="G101" s="473">
        <v>1.1394946618524999</v>
      </c>
      <c r="H101" s="473">
        <v>1.1757837236351101</v>
      </c>
      <c r="I101" s="473">
        <v>1.1830418715819799</v>
      </c>
      <c r="J101" s="473">
        <v>1.22114614153199</v>
      </c>
      <c r="K101" s="473">
        <v>1.2810240163467399</v>
      </c>
      <c r="L101" s="473">
        <v>1.30461224209578</v>
      </c>
      <c r="M101" s="473">
        <v>1.30642644349215</v>
      </c>
      <c r="N101" s="473">
        <v>1.34090197505908</v>
      </c>
      <c r="O101" s="473">
        <v>1.3790059933163299</v>
      </c>
      <c r="P101" s="473">
        <v>1.4243679917252801</v>
      </c>
      <c r="Q101" s="473">
        <v>1.48606023573158</v>
      </c>
      <c r="R101" s="473">
        <v>1.7146850164558001</v>
      </c>
      <c r="S101" s="473">
        <v>2.1701198731223501</v>
      </c>
      <c r="T101" s="473">
        <v>2.4658803410178498</v>
      </c>
      <c r="U101" s="473">
        <v>2.78704348775151</v>
      </c>
      <c r="V101" s="473">
        <v>3.1317951119269698</v>
      </c>
      <c r="W101" s="473">
        <v>3.5255377245872301</v>
      </c>
      <c r="X101" s="473">
        <v>4.1987100561601203</v>
      </c>
      <c r="Y101" s="473">
        <v>5.2347792978780499</v>
      </c>
      <c r="Z101" s="473">
        <v>6.5176178512115097</v>
      </c>
      <c r="AA101" s="473">
        <v>7.88573679040271</v>
      </c>
      <c r="AB101" s="473">
        <v>9.4770375705386805</v>
      </c>
      <c r="AC101" s="473">
        <v>11.2261966923024</v>
      </c>
      <c r="AD101" s="473">
        <v>13.394502112335701</v>
      </c>
      <c r="AE101" s="473">
        <v>16.4773071586513</v>
      </c>
      <c r="AF101" s="473">
        <v>19.179068666490899</v>
      </c>
      <c r="AG101" s="473">
        <v>21.7737776937646</v>
      </c>
      <c r="AH101" s="473">
        <v>24.747109814162599</v>
      </c>
      <c r="AI101" s="473">
        <v>29.803810277657298</v>
      </c>
      <c r="AJ101" s="473">
        <v>35.602393601480102</v>
      </c>
      <c r="AK101" s="473">
        <v>41.255011905445002</v>
      </c>
      <c r="AL101" s="473">
        <v>47.200380767515398</v>
      </c>
      <c r="AM101" s="473">
        <v>52.3329858938542</v>
      </c>
      <c r="AN101" s="473">
        <v>57.008683928689997</v>
      </c>
      <c r="AO101" s="473">
        <v>61.680290278264103</v>
      </c>
      <c r="AP101" s="473">
        <v>65.0949127935353</v>
      </c>
      <c r="AQ101" s="473">
        <v>68.197483272100797</v>
      </c>
      <c r="AR101" s="473">
        <v>69.995600662290897</v>
      </c>
      <c r="AS101" s="473">
        <v>72.201289168626204</v>
      </c>
      <c r="AT101" s="473">
        <v>74.637337793351406</v>
      </c>
      <c r="AU101" s="473">
        <v>77.346194520026103</v>
      </c>
      <c r="AV101" s="473">
        <v>80.077018151603397</v>
      </c>
      <c r="AW101" s="473">
        <v>82.398329276899005</v>
      </c>
      <c r="AX101" s="473">
        <v>85.319409980830997</v>
      </c>
      <c r="AY101" s="473">
        <v>88.046172969253305</v>
      </c>
      <c r="AZ101" s="473">
        <v>90.595112507543504</v>
      </c>
      <c r="BA101" s="473">
        <v>94.357343695378702</v>
      </c>
      <c r="BB101" s="473">
        <v>95.499136144312402</v>
      </c>
      <c r="BC101" s="473">
        <v>100</v>
      </c>
      <c r="BD101" s="473">
        <v>103.329853233507</v>
      </c>
      <c r="BE101" s="473">
        <v>104.881378839373</v>
      </c>
      <c r="BF101" s="473">
        <v>103.915138732922</v>
      </c>
      <c r="BG101" s="473">
        <v>102.55150093158601</v>
      </c>
      <c r="BH101" s="473">
        <v>100.771321684226</v>
      </c>
      <c r="BI101" s="473">
        <v>99.939299257663293</v>
      </c>
      <c r="BJ101" s="473">
        <v>101.05987316816</v>
      </c>
      <c r="BK101" s="473">
        <v>101.692125375109</v>
      </c>
      <c r="BL101" s="473">
        <v>101.949414101629</v>
      </c>
      <c r="BM101" s="473">
        <v>100.677102178392</v>
      </c>
      <c r="BN101" s="473">
        <v>101.909213734394</v>
      </c>
      <c r="BO101" s="477">
        <f>ROW()</f>
        <v>101</v>
      </c>
    </row>
    <row r="102" spans="1:67" s="474" customFormat="1" ht="14" x14ac:dyDescent="0.15">
      <c r="A102" s="473" t="s">
        <v>395</v>
      </c>
      <c r="B102" s="473" t="s">
        <v>827</v>
      </c>
      <c r="C102" s="473" t="s">
        <v>1217</v>
      </c>
      <c r="D102" s="473" t="s">
        <v>1218</v>
      </c>
      <c r="E102" s="473"/>
      <c r="F102" s="473"/>
      <c r="G102" s="473"/>
      <c r="H102" s="473"/>
      <c r="I102" s="473"/>
      <c r="J102" s="473"/>
      <c r="K102" s="473"/>
      <c r="L102" s="473"/>
      <c r="M102" s="473"/>
      <c r="N102" s="473"/>
      <c r="O102" s="473"/>
      <c r="P102" s="473"/>
      <c r="Q102" s="473"/>
      <c r="R102" s="473"/>
      <c r="S102" s="473"/>
      <c r="T102" s="473"/>
      <c r="U102" s="473">
        <v>17.307958352648701</v>
      </c>
      <c r="V102" s="473">
        <v>20.502468063727601</v>
      </c>
      <c r="W102" s="473">
        <v>24.220667891376799</v>
      </c>
      <c r="X102" s="473">
        <v>29.278641600585001</v>
      </c>
      <c r="Y102" s="473">
        <v>35.667661022742699</v>
      </c>
      <c r="Z102" s="473">
        <v>42.368712472690198</v>
      </c>
      <c r="AA102" s="473">
        <v>45.678870417845097</v>
      </c>
      <c r="AB102" s="473">
        <v>48.463156204277098</v>
      </c>
      <c r="AC102" s="473">
        <v>51.205983189814098</v>
      </c>
      <c r="AD102" s="473">
        <v>52.4868419332591</v>
      </c>
      <c r="AE102" s="473">
        <v>52.779235581677597</v>
      </c>
      <c r="AF102" s="473">
        <v>52.318824687526003</v>
      </c>
      <c r="AG102" s="473">
        <v>54.411577675027097</v>
      </c>
      <c r="AH102" s="473">
        <v>57.454789311018303</v>
      </c>
      <c r="AI102" s="473">
        <v>59.019994149586502</v>
      </c>
      <c r="AJ102" s="473">
        <v>60.580839086098003</v>
      </c>
      <c r="AK102" s="473">
        <v>62.869787666177302</v>
      </c>
      <c r="AL102" s="473">
        <v>64.635547999381302</v>
      </c>
      <c r="AM102" s="473">
        <v>67.072733249408401</v>
      </c>
      <c r="AN102" s="473">
        <v>68.326205090880094</v>
      </c>
      <c r="AO102" s="473">
        <v>69.714833896128496</v>
      </c>
      <c r="AP102" s="473">
        <v>70.582454405529703</v>
      </c>
      <c r="AQ102" s="473">
        <v>71.554864153599496</v>
      </c>
      <c r="AR102" s="473">
        <v>71.968041716040204</v>
      </c>
      <c r="AS102" s="473">
        <v>73.538253535299305</v>
      </c>
      <c r="AT102" s="473">
        <v>75.848084969423894</v>
      </c>
      <c r="AU102" s="473">
        <v>76.657547473447096</v>
      </c>
      <c r="AV102" s="473">
        <v>78.309462504023202</v>
      </c>
      <c r="AW102" s="473">
        <v>80.120695204377199</v>
      </c>
      <c r="AX102" s="473">
        <v>82.905535886707497</v>
      </c>
      <c r="AY102" s="473">
        <v>86.430640489217893</v>
      </c>
      <c r="AZ102" s="473">
        <v>89.7658513035082</v>
      </c>
      <c r="BA102" s="473">
        <v>96.976987447698704</v>
      </c>
      <c r="BB102" s="473">
        <v>96.677663340843296</v>
      </c>
      <c r="BC102" s="473">
        <v>100</v>
      </c>
      <c r="BD102" s="473">
        <v>103.033472803347</v>
      </c>
      <c r="BE102" s="473">
        <v>105.51738010942999</v>
      </c>
      <c r="BF102" s="473">
        <v>105.47095268747999</v>
      </c>
      <c r="BG102" s="473">
        <v>104.433537174123</v>
      </c>
      <c r="BH102" s="473">
        <v>103.895236562601</v>
      </c>
      <c r="BI102" s="473">
        <v>105.609913099453</v>
      </c>
      <c r="BJ102" s="473">
        <v>106.569335074026</v>
      </c>
      <c r="BK102" s="473">
        <v>107.426261562601</v>
      </c>
      <c r="BL102" s="473">
        <v>108.068831493402</v>
      </c>
      <c r="BM102" s="473">
        <v>107.268330431284</v>
      </c>
      <c r="BN102" s="473">
        <v>108.57648052784</v>
      </c>
      <c r="BO102" s="477">
        <f>ROW()</f>
        <v>102</v>
      </c>
    </row>
    <row r="103" spans="1:67" s="474" customFormat="1" ht="14" x14ac:dyDescent="0.15">
      <c r="A103" s="473" t="s">
        <v>828</v>
      </c>
      <c r="B103" s="473" t="s">
        <v>829</v>
      </c>
      <c r="C103" s="473" t="s">
        <v>1217</v>
      </c>
      <c r="D103" s="473" t="s">
        <v>1218</v>
      </c>
      <c r="E103" s="473"/>
      <c r="F103" s="473"/>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c r="AZ103" s="473"/>
      <c r="BA103" s="473"/>
      <c r="BB103" s="473"/>
      <c r="BC103" s="473"/>
      <c r="BD103" s="473"/>
      <c r="BE103" s="473"/>
      <c r="BF103" s="473"/>
      <c r="BG103" s="473"/>
      <c r="BH103" s="473"/>
      <c r="BI103" s="473"/>
      <c r="BJ103" s="473"/>
      <c r="BK103" s="473"/>
      <c r="BL103" s="473"/>
      <c r="BM103" s="473"/>
      <c r="BN103" s="473"/>
      <c r="BO103" s="477">
        <f>ROW()</f>
        <v>103</v>
      </c>
    </row>
    <row r="104" spans="1:67" s="474" customFormat="1" ht="14" x14ac:dyDescent="0.15">
      <c r="A104" s="473" t="s">
        <v>397</v>
      </c>
      <c r="B104" s="473" t="s">
        <v>830</v>
      </c>
      <c r="C104" s="473" t="s">
        <v>1217</v>
      </c>
      <c r="D104" s="473" t="s">
        <v>1218</v>
      </c>
      <c r="E104" s="473">
        <v>1.75525896442981</v>
      </c>
      <c r="F104" s="473">
        <v>1.7455464955211399</v>
      </c>
      <c r="G104" s="473">
        <v>1.7813747141663201</v>
      </c>
      <c r="H104" s="473">
        <v>1.7840726221921801</v>
      </c>
      <c r="I104" s="473">
        <v>1.78061929991463</v>
      </c>
      <c r="J104" s="473">
        <v>1.7663743455152501</v>
      </c>
      <c r="K104" s="473">
        <v>1.7784609734883201</v>
      </c>
      <c r="L104" s="473">
        <v>1.7870942791892199</v>
      </c>
      <c r="M104" s="473">
        <v>1.8215195856522299</v>
      </c>
      <c r="N104" s="473">
        <v>1.8597219633618201</v>
      </c>
      <c r="O104" s="473">
        <v>1.9033201571274501</v>
      </c>
      <c r="P104" s="473">
        <v>1.8946868514297801</v>
      </c>
      <c r="Q104" s="473">
        <v>1.9047230693031401</v>
      </c>
      <c r="R104" s="473">
        <v>2.16749931144532</v>
      </c>
      <c r="S104" s="473">
        <v>2.5250260836032998</v>
      </c>
      <c r="T104" s="473">
        <v>2.8573004365998198</v>
      </c>
      <c r="U104" s="473">
        <v>3.1637459084037198</v>
      </c>
      <c r="V104" s="473">
        <v>3.55366429395067</v>
      </c>
      <c r="W104" s="473">
        <v>3.8481911466229999</v>
      </c>
      <c r="X104" s="473">
        <v>4.2847063178291096</v>
      </c>
      <c r="Y104" s="473">
        <v>4.7484762126885602</v>
      </c>
      <c r="Z104" s="473">
        <v>5.2913727246914704</v>
      </c>
      <c r="AA104" s="473">
        <v>5.3076376404489896</v>
      </c>
      <c r="AB104" s="473">
        <v>5.5485342303879603</v>
      </c>
      <c r="AC104" s="473">
        <v>5.7375589268499398</v>
      </c>
      <c r="AD104" s="473">
        <v>6.8097245890598801</v>
      </c>
      <c r="AE104" s="473">
        <v>9.3246322370032804</v>
      </c>
      <c r="AF104" s="473">
        <v>10.4737265547256</v>
      </c>
      <c r="AG104" s="473">
        <v>11.6083143259733</v>
      </c>
      <c r="AH104" s="473">
        <v>12.930168424439699</v>
      </c>
      <c r="AI104" s="473">
        <v>18.260225273094399</v>
      </c>
      <c r="AJ104" s="473">
        <v>24.316488630118499</v>
      </c>
      <c r="AK104" s="473">
        <v>26.7593031379926</v>
      </c>
      <c r="AL104" s="473">
        <v>29.922169861792199</v>
      </c>
      <c r="AM104" s="473">
        <v>33.170317495170501</v>
      </c>
      <c r="AN104" s="473">
        <v>35.960409933802403</v>
      </c>
      <c r="AO104" s="473">
        <v>39.936522444819403</v>
      </c>
      <c r="AP104" s="473">
        <v>43.623822803294999</v>
      </c>
      <c r="AQ104" s="473">
        <v>46.508867182488501</v>
      </c>
      <c r="AR104" s="473">
        <v>48.933658405348602</v>
      </c>
      <c r="AS104" s="473">
        <v>51.858705685426798</v>
      </c>
      <c r="AT104" s="473">
        <v>55.637065466542303</v>
      </c>
      <c r="AU104" s="473">
        <v>60.161822445797903</v>
      </c>
      <c r="AV104" s="473">
        <v>63.532976181538302</v>
      </c>
      <c r="AW104" s="473">
        <v>68.347900592259904</v>
      </c>
      <c r="AX104" s="473">
        <v>74.573471541950596</v>
      </c>
      <c r="AY104" s="473">
        <v>79.466127258514007</v>
      </c>
      <c r="AZ104" s="473">
        <v>84.887002530684001</v>
      </c>
      <c r="BA104" s="473">
        <v>94.526567765357498</v>
      </c>
      <c r="BB104" s="473">
        <v>96.283913594587105</v>
      </c>
      <c r="BC104" s="473">
        <v>100</v>
      </c>
      <c r="BD104" s="473">
        <v>106.21412393067099</v>
      </c>
      <c r="BE104" s="473">
        <v>110.230937685245</v>
      </c>
      <c r="BF104" s="473">
        <v>115.018676610491</v>
      </c>
      <c r="BG104" s="473">
        <v>118.950430995715</v>
      </c>
      <c r="BH104" s="473">
        <v>121.79182412162299</v>
      </c>
      <c r="BI104" s="473">
        <v>127.209662777719</v>
      </c>
      <c r="BJ104" s="473">
        <v>132.83810080477301</v>
      </c>
      <c r="BK104" s="473">
        <v>137.82200285377499</v>
      </c>
      <c r="BL104" s="473">
        <v>142.921394880398</v>
      </c>
      <c r="BM104" s="473">
        <v>147.51551825492501</v>
      </c>
      <c r="BN104" s="473">
        <v>153.80123012521</v>
      </c>
      <c r="BO104" s="477">
        <f>ROW()</f>
        <v>104</v>
      </c>
    </row>
    <row r="105" spans="1:67" s="474" customFormat="1" ht="14" x14ac:dyDescent="0.15">
      <c r="A105" s="473" t="s">
        <v>831</v>
      </c>
      <c r="B105" s="473" t="s">
        <v>832</v>
      </c>
      <c r="C105" s="473" t="s">
        <v>1217</v>
      </c>
      <c r="D105" s="473" t="s">
        <v>1218</v>
      </c>
      <c r="E105" s="473"/>
      <c r="F105" s="473"/>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c r="AZ105" s="473"/>
      <c r="BA105" s="473"/>
      <c r="BB105" s="473"/>
      <c r="BC105" s="473"/>
      <c r="BD105" s="473"/>
      <c r="BE105" s="473"/>
      <c r="BF105" s="473"/>
      <c r="BG105" s="473"/>
      <c r="BH105" s="473"/>
      <c r="BI105" s="473"/>
      <c r="BJ105" s="473"/>
      <c r="BK105" s="473"/>
      <c r="BL105" s="473"/>
      <c r="BM105" s="473"/>
      <c r="BN105" s="473"/>
      <c r="BO105" s="477">
        <f>ROW()</f>
        <v>105</v>
      </c>
    </row>
    <row r="106" spans="1:67" s="474" customFormat="1" ht="14" x14ac:dyDescent="0.15">
      <c r="A106" s="473" t="s">
        <v>403</v>
      </c>
      <c r="B106" s="473" t="s">
        <v>833</v>
      </c>
      <c r="C106" s="473" t="s">
        <v>1217</v>
      </c>
      <c r="D106" s="473" t="s">
        <v>1218</v>
      </c>
      <c r="E106" s="473"/>
      <c r="F106" s="473"/>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v>37.986799335962601</v>
      </c>
      <c r="AN106" s="473">
        <v>42.625187465406498</v>
      </c>
      <c r="AO106" s="473">
        <v>45.649321743926301</v>
      </c>
      <c r="AP106" s="473">
        <v>47.272461395864603</v>
      </c>
      <c r="AQ106" s="473">
        <v>49.440596843344103</v>
      </c>
      <c r="AR106" s="473">
        <v>53.167537505330202</v>
      </c>
      <c r="AS106" s="473">
        <v>56.436566586471599</v>
      </c>
      <c r="AT106" s="473">
        <v>57.919388353876997</v>
      </c>
      <c r="AU106" s="473">
        <v>61.012871697582398</v>
      </c>
      <c r="AV106" s="473">
        <v>64.662038216806707</v>
      </c>
      <c r="AW106" s="473">
        <v>67.680763630513496</v>
      </c>
      <c r="AX106" s="473">
        <v>72.368024044801999</v>
      </c>
      <c r="AY106" s="473">
        <v>77.200151282350603</v>
      </c>
      <c r="AZ106" s="473">
        <v>86.618688970312206</v>
      </c>
      <c r="BA106" s="473">
        <v>93.636554267165494</v>
      </c>
      <c r="BB106" s="473">
        <v>96.400987161273406</v>
      </c>
      <c r="BC106" s="473">
        <v>100</v>
      </c>
      <c r="BD106" s="473">
        <v>104.97773563707</v>
      </c>
      <c r="BE106" s="473">
        <v>107.48873506171201</v>
      </c>
      <c r="BF106" s="473">
        <v>109.53236659186901</v>
      </c>
      <c r="BG106" s="473">
        <v>110.466272954109</v>
      </c>
      <c r="BH106" s="473">
        <v>109.35969437732599</v>
      </c>
      <c r="BI106" s="473">
        <v>110.27395023836</v>
      </c>
      <c r="BJ106" s="473">
        <v>112.374289819108</v>
      </c>
      <c r="BK106" s="473">
        <v>113.81587539998699</v>
      </c>
      <c r="BL106" s="473">
        <v>116.191475510903</v>
      </c>
      <c r="BM106" s="473">
        <v>117.345648454536</v>
      </c>
      <c r="BN106" s="473">
        <v>123.251485665774</v>
      </c>
      <c r="BO106" s="477">
        <f>ROW()</f>
        <v>106</v>
      </c>
    </row>
    <row r="107" spans="1:67" s="474" customFormat="1" ht="14" x14ac:dyDescent="0.15">
      <c r="A107" s="473" t="s">
        <v>834</v>
      </c>
      <c r="B107" s="473" t="s">
        <v>835</v>
      </c>
      <c r="C107" s="473" t="s">
        <v>1217</v>
      </c>
      <c r="D107" s="473" t="s">
        <v>1218</v>
      </c>
      <c r="E107" s="473"/>
      <c r="F107" s="473"/>
      <c r="G107" s="473"/>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c r="AH107" s="473"/>
      <c r="AI107" s="473"/>
      <c r="AJ107" s="473"/>
      <c r="AK107" s="473"/>
      <c r="AL107" s="473"/>
      <c r="AM107" s="473"/>
      <c r="AN107" s="473"/>
      <c r="AO107" s="473"/>
      <c r="AP107" s="473"/>
      <c r="AQ107" s="473"/>
      <c r="AR107" s="473"/>
      <c r="AS107" s="473"/>
      <c r="AT107" s="473"/>
      <c r="AU107" s="473"/>
      <c r="AV107" s="473"/>
      <c r="AW107" s="473"/>
      <c r="AX107" s="473"/>
      <c r="AY107" s="473"/>
      <c r="AZ107" s="473"/>
      <c r="BA107" s="473"/>
      <c r="BB107" s="473"/>
      <c r="BC107" s="473"/>
      <c r="BD107" s="473"/>
      <c r="BE107" s="473"/>
      <c r="BF107" s="473"/>
      <c r="BG107" s="473"/>
      <c r="BH107" s="473"/>
      <c r="BI107" s="473"/>
      <c r="BJ107" s="473"/>
      <c r="BK107" s="473"/>
      <c r="BL107" s="473"/>
      <c r="BM107" s="473"/>
      <c r="BN107" s="473"/>
      <c r="BO107" s="477">
        <f>ROW()</f>
        <v>107</v>
      </c>
    </row>
    <row r="108" spans="1:67" s="474" customFormat="1" ht="14" x14ac:dyDescent="0.15">
      <c r="A108" s="473" t="s">
        <v>836</v>
      </c>
      <c r="B108" s="473" t="s">
        <v>837</v>
      </c>
      <c r="C108" s="473" t="s">
        <v>1217</v>
      </c>
      <c r="D108" s="473" t="s">
        <v>1218</v>
      </c>
      <c r="E108" s="473"/>
      <c r="F108" s="473"/>
      <c r="G108" s="473"/>
      <c r="H108" s="473"/>
      <c r="I108" s="473"/>
      <c r="J108" s="473"/>
      <c r="K108" s="473"/>
      <c r="L108" s="473"/>
      <c r="M108" s="473"/>
      <c r="N108" s="473"/>
      <c r="O108" s="473"/>
      <c r="P108" s="473"/>
      <c r="Q108" s="473"/>
      <c r="R108" s="473"/>
      <c r="S108" s="473"/>
      <c r="T108" s="473"/>
      <c r="U108" s="473"/>
      <c r="V108" s="473"/>
      <c r="W108" s="473"/>
      <c r="X108" s="473"/>
      <c r="Y108" s="473"/>
      <c r="Z108" s="473">
        <v>28.989092581034701</v>
      </c>
      <c r="AA108" s="473">
        <v>32.169330585705197</v>
      </c>
      <c r="AB108" s="473">
        <v>35.349568590375704</v>
      </c>
      <c r="AC108" s="473">
        <v>38.407489748712699</v>
      </c>
      <c r="AD108" s="473">
        <v>39.752975058380898</v>
      </c>
      <c r="AE108" s="473">
        <v>41.098460368049203</v>
      </c>
      <c r="AF108" s="473">
        <v>43.4224804483854</v>
      </c>
      <c r="AG108" s="473">
        <v>46.847352145722702</v>
      </c>
      <c r="AH108" s="473">
        <v>51.617709152728402</v>
      </c>
      <c r="AI108" s="473">
        <v>56.999650391401602</v>
      </c>
      <c r="AJ108" s="473">
        <v>63.360126400742502</v>
      </c>
      <c r="AK108" s="473">
        <v>69.475968717416507</v>
      </c>
      <c r="AL108" s="473">
        <v>75.591811034090597</v>
      </c>
      <c r="AM108" s="473">
        <v>82.196920736098406</v>
      </c>
      <c r="AN108" s="473">
        <v>89.658248362440702</v>
      </c>
      <c r="AO108" s="473">
        <v>95.284823293780704</v>
      </c>
      <c r="AP108" s="473">
        <v>100.789081378787</v>
      </c>
      <c r="AQ108" s="473">
        <v>103.72468569079101</v>
      </c>
      <c r="AR108" s="473">
        <v>99.5659129154525</v>
      </c>
      <c r="AS108" s="473">
        <v>95.896407525448097</v>
      </c>
      <c r="AT108" s="473">
        <v>94.306288523112897</v>
      </c>
      <c r="AU108" s="473">
        <v>91.493001057442896</v>
      </c>
      <c r="AV108" s="473">
        <v>89.046664130773195</v>
      </c>
      <c r="AW108" s="473">
        <v>88.8020304381063</v>
      </c>
      <c r="AX108" s="473">
        <v>89.535931516107198</v>
      </c>
      <c r="AY108" s="473">
        <v>91.326875422392405</v>
      </c>
      <c r="AZ108" s="473">
        <v>93.185402117594094</v>
      </c>
      <c r="BA108" s="473">
        <v>97.195314259968498</v>
      </c>
      <c r="BB108" s="473">
        <v>97.758504167605295</v>
      </c>
      <c r="BC108" s="473">
        <v>100</v>
      </c>
      <c r="BD108" s="473">
        <v>105.305248929939</v>
      </c>
      <c r="BE108" s="473">
        <v>109.574228429827</v>
      </c>
      <c r="BF108" s="473">
        <v>114.327551250282</v>
      </c>
      <c r="BG108" s="473">
        <v>119.384996620861</v>
      </c>
      <c r="BH108" s="473">
        <v>122.955620635278</v>
      </c>
      <c r="BI108" s="473">
        <v>125.917999549448</v>
      </c>
      <c r="BJ108" s="473">
        <v>127.799053840955</v>
      </c>
      <c r="BK108" s="473">
        <v>130.87407073665199</v>
      </c>
      <c r="BL108" s="473">
        <v>134.64744311781899</v>
      </c>
      <c r="BM108" s="473">
        <v>134.98535706240099</v>
      </c>
      <c r="BN108" s="473">
        <v>137.10295111511601</v>
      </c>
      <c r="BO108" s="477">
        <f>ROW()</f>
        <v>108</v>
      </c>
    </row>
    <row r="109" spans="1:67" s="474" customFormat="1" ht="14" x14ac:dyDescent="0.15">
      <c r="A109" s="473" t="s">
        <v>407</v>
      </c>
      <c r="B109" s="473" t="s">
        <v>838</v>
      </c>
      <c r="C109" s="473" t="s">
        <v>1217</v>
      </c>
      <c r="D109" s="473" t="s">
        <v>1218</v>
      </c>
      <c r="E109" s="473">
        <v>1.56193028792508</v>
      </c>
      <c r="F109" s="473">
        <v>1.5863431392114</v>
      </c>
      <c r="G109" s="473">
        <v>1.60366838851641</v>
      </c>
      <c r="H109" s="473">
        <v>1.6530847245939</v>
      </c>
      <c r="I109" s="473">
        <v>1.7270123508761499</v>
      </c>
      <c r="J109" s="473">
        <v>1.78203970519646</v>
      </c>
      <c r="K109" s="473">
        <v>1.8138354752214101</v>
      </c>
      <c r="L109" s="473">
        <v>1.85177802912291</v>
      </c>
      <c r="M109" s="473">
        <v>1.88624377529622</v>
      </c>
      <c r="N109" s="473">
        <v>1.9099767671782599</v>
      </c>
      <c r="O109" s="473">
        <v>1.9650010286152899</v>
      </c>
      <c r="P109" s="473">
        <v>2.0086878735489302</v>
      </c>
      <c r="Q109" s="473">
        <v>2.0812473391801598</v>
      </c>
      <c r="R109" s="473">
        <v>2.18933070985852</v>
      </c>
      <c r="S109" s="473">
        <v>2.4706498047269001</v>
      </c>
      <c r="T109" s="473">
        <v>2.6775954473323398</v>
      </c>
      <c r="U109" s="473">
        <v>2.8083536510234701</v>
      </c>
      <c r="V109" s="473">
        <v>3.0452300732017998</v>
      </c>
      <c r="W109" s="473">
        <v>3.2202797840326101</v>
      </c>
      <c r="X109" s="473">
        <v>3.61107219656262</v>
      </c>
      <c r="Y109" s="473">
        <v>4.2632875553911997</v>
      </c>
      <c r="Z109" s="473">
        <v>4.6642792204380497</v>
      </c>
      <c r="AA109" s="473">
        <v>5.0832537781294498</v>
      </c>
      <c r="AB109" s="473">
        <v>5.5027651385611698</v>
      </c>
      <c r="AC109" s="473">
        <v>5.7628460779459001</v>
      </c>
      <c r="AD109" s="473">
        <v>5.9566318759027403</v>
      </c>
      <c r="AE109" s="473">
        <v>6.2159076111541696</v>
      </c>
      <c r="AF109" s="473">
        <v>6.3705068073236504</v>
      </c>
      <c r="AG109" s="473">
        <v>6.6566226807850697</v>
      </c>
      <c r="AH109" s="473">
        <v>7.3123272575826803</v>
      </c>
      <c r="AI109" s="473">
        <v>9.0177496402974295</v>
      </c>
      <c r="AJ109" s="473">
        <v>12.0812830171161</v>
      </c>
      <c r="AK109" s="473">
        <v>13.139589667264699</v>
      </c>
      <c r="AL109" s="473">
        <v>14.551917740579899</v>
      </c>
      <c r="AM109" s="473">
        <v>17.713954424678501</v>
      </c>
      <c r="AN109" s="473">
        <v>22.933287703600602</v>
      </c>
      <c r="AO109" s="473">
        <v>28.4000870569425</v>
      </c>
      <c r="AP109" s="473">
        <v>34.136866800889699</v>
      </c>
      <c r="AQ109" s="473">
        <v>38.8027305372269</v>
      </c>
      <c r="AR109" s="473">
        <v>43.328580519918901</v>
      </c>
      <c r="AS109" s="473">
        <v>48.115537232381399</v>
      </c>
      <c r="AT109" s="473">
        <v>52.770309156935497</v>
      </c>
      <c r="AU109" s="473">
        <v>56.828614912104499</v>
      </c>
      <c r="AV109" s="473">
        <v>61.189737379853199</v>
      </c>
      <c r="AW109" s="473">
        <v>66.154544766517802</v>
      </c>
      <c r="AX109" s="473">
        <v>71.982138802694294</v>
      </c>
      <c r="AY109" s="473">
        <v>75.997124044501604</v>
      </c>
      <c r="AZ109" s="473">
        <v>81.268447740861305</v>
      </c>
      <c r="BA109" s="473">
        <v>90.535835919170495</v>
      </c>
      <c r="BB109" s="473">
        <v>95.511995761749802</v>
      </c>
      <c r="BC109" s="473">
        <v>100</v>
      </c>
      <c r="BD109" s="473">
        <v>106.76227957314801</v>
      </c>
      <c r="BE109" s="473">
        <v>112.30984636343</v>
      </c>
      <c r="BF109" s="473">
        <v>118.10716718383399</v>
      </c>
      <c r="BG109" s="473">
        <v>125.34624990539599</v>
      </c>
      <c r="BH109" s="473">
        <v>129.30447286763001</v>
      </c>
      <c r="BI109" s="473">
        <v>132.82751835313701</v>
      </c>
      <c r="BJ109" s="473">
        <v>138.05343222583801</v>
      </c>
      <c r="BK109" s="473">
        <v>144.05509725270599</v>
      </c>
      <c r="BL109" s="473">
        <v>150.34435782941</v>
      </c>
      <c r="BM109" s="473">
        <v>155.55891924619701</v>
      </c>
      <c r="BN109" s="473">
        <v>162.52932717777901</v>
      </c>
      <c r="BO109" s="477">
        <f>ROW()</f>
        <v>109</v>
      </c>
    </row>
    <row r="110" spans="1:67" s="474" customFormat="1" ht="14" x14ac:dyDescent="0.15">
      <c r="A110" s="473" t="s">
        <v>839</v>
      </c>
      <c r="B110" s="473" t="s">
        <v>840</v>
      </c>
      <c r="C110" s="473" t="s">
        <v>1217</v>
      </c>
      <c r="D110" s="473" t="s">
        <v>1218</v>
      </c>
      <c r="E110" s="473"/>
      <c r="F110" s="473"/>
      <c r="G110" s="473"/>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c r="AH110" s="473"/>
      <c r="AI110" s="473"/>
      <c r="AJ110" s="473"/>
      <c r="AK110" s="473"/>
      <c r="AL110" s="473"/>
      <c r="AM110" s="473"/>
      <c r="AN110" s="473"/>
      <c r="AO110" s="473"/>
      <c r="AP110" s="473"/>
      <c r="AQ110" s="473"/>
      <c r="AR110" s="473"/>
      <c r="AS110" s="473"/>
      <c r="AT110" s="473"/>
      <c r="AU110" s="473"/>
      <c r="AV110" s="473"/>
      <c r="AW110" s="473"/>
      <c r="AX110" s="473"/>
      <c r="AY110" s="473"/>
      <c r="AZ110" s="473"/>
      <c r="BA110" s="473"/>
      <c r="BB110" s="473"/>
      <c r="BC110" s="473"/>
      <c r="BD110" s="473"/>
      <c r="BE110" s="473"/>
      <c r="BF110" s="473"/>
      <c r="BG110" s="473"/>
      <c r="BH110" s="473"/>
      <c r="BI110" s="473"/>
      <c r="BJ110" s="473"/>
      <c r="BK110" s="473"/>
      <c r="BL110" s="473"/>
      <c r="BM110" s="473"/>
      <c r="BN110" s="473"/>
      <c r="BO110" s="477">
        <f>ROW()</f>
        <v>110</v>
      </c>
    </row>
    <row r="111" spans="1:67" s="474" customFormat="1" ht="14" x14ac:dyDescent="0.15">
      <c r="A111" s="473" t="s">
        <v>345</v>
      </c>
      <c r="B111" s="473" t="s">
        <v>841</v>
      </c>
      <c r="C111" s="473" t="s">
        <v>1217</v>
      </c>
      <c r="D111" s="473" t="s">
        <v>1218</v>
      </c>
      <c r="E111" s="473"/>
      <c r="F111" s="473"/>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v>1.2053999999999999E-4</v>
      </c>
      <c r="AE111" s="473">
        <v>1.8081E-4</v>
      </c>
      <c r="AF111" s="473">
        <v>4.2188987417609598E-4</v>
      </c>
      <c r="AG111" s="473">
        <v>1.2053996405031299E-3</v>
      </c>
      <c r="AH111" s="473">
        <v>1.8080994607546998E-2</v>
      </c>
      <c r="AI111" s="473">
        <v>0.108485967645282</v>
      </c>
      <c r="AJ111" s="473">
        <v>0.24107992810062601</v>
      </c>
      <c r="AK111" s="473">
        <v>1.7478294787295401</v>
      </c>
      <c r="AL111" s="473">
        <v>27.965271659672698</v>
      </c>
      <c r="AM111" s="473">
        <v>57.979722708200597</v>
      </c>
      <c r="AN111" s="473">
        <v>60.269982025156601</v>
      </c>
      <c r="AO111" s="473">
        <v>62.861591252238199</v>
      </c>
      <c r="AP111" s="473">
        <v>65.483335470332506</v>
      </c>
      <c r="AQ111" s="473">
        <v>69.672099221080899</v>
      </c>
      <c r="AR111" s="473">
        <v>72.472317562980805</v>
      </c>
      <c r="AS111" s="473">
        <v>75.814244810307699</v>
      </c>
      <c r="AT111" s="473">
        <v>78.677523264137406</v>
      </c>
      <c r="AU111" s="473">
        <v>79.992841803865403</v>
      </c>
      <c r="AV111" s="473">
        <v>81.4065855404438</v>
      </c>
      <c r="AW111" s="473">
        <v>83.079813886900396</v>
      </c>
      <c r="AX111" s="473">
        <v>85.835719398711504</v>
      </c>
      <c r="AY111" s="473">
        <v>88.573729420186098</v>
      </c>
      <c r="AZ111" s="473">
        <v>91.141732283464606</v>
      </c>
      <c r="BA111" s="473">
        <v>96.680386542591293</v>
      </c>
      <c r="BB111" s="473">
        <v>98.979957050823202</v>
      </c>
      <c r="BC111" s="473">
        <v>100</v>
      </c>
      <c r="BD111" s="473">
        <v>102.272727272727</v>
      </c>
      <c r="BE111" s="473">
        <v>105.762347888332</v>
      </c>
      <c r="BF111" s="473">
        <v>108.106657122405</v>
      </c>
      <c r="BG111" s="473">
        <v>107.87401574803199</v>
      </c>
      <c r="BH111" s="473">
        <v>107.372942018611</v>
      </c>
      <c r="BI111" s="473">
        <v>106.164996420902</v>
      </c>
      <c r="BJ111" s="473">
        <v>107.363994273443</v>
      </c>
      <c r="BK111" s="473">
        <v>108.974588403722</v>
      </c>
      <c r="BL111" s="473">
        <v>109.815676449535</v>
      </c>
      <c r="BM111" s="473">
        <v>109.985683607731</v>
      </c>
      <c r="BN111" s="473">
        <v>112.795275590551</v>
      </c>
      <c r="BO111" s="477">
        <f>ROW()</f>
        <v>111</v>
      </c>
    </row>
    <row r="112" spans="1:67" s="474" customFormat="1" ht="14" x14ac:dyDescent="0.15">
      <c r="A112" s="473" t="s">
        <v>405</v>
      </c>
      <c r="B112" s="473" t="s">
        <v>842</v>
      </c>
      <c r="C112" s="473" t="s">
        <v>1217</v>
      </c>
      <c r="D112" s="473" t="s">
        <v>1218</v>
      </c>
      <c r="E112" s="473">
        <v>0.85297117000647205</v>
      </c>
      <c r="F112" s="473">
        <v>0.88521097576799701</v>
      </c>
      <c r="G112" s="473">
        <v>0.88029890235462704</v>
      </c>
      <c r="H112" s="473">
        <v>0.91821180698462501</v>
      </c>
      <c r="I112" s="473">
        <v>1.002339712148</v>
      </c>
      <c r="J112" s="473">
        <v>1.02503210761638</v>
      </c>
      <c r="K112" s="473">
        <v>1.1101285906345499</v>
      </c>
      <c r="L112" s="473">
        <v>1.0775428642103599</v>
      </c>
      <c r="M112" s="473">
        <v>1.0917256113825899</v>
      </c>
      <c r="N112" s="473">
        <v>1.10715367293697</v>
      </c>
      <c r="O112" s="473">
        <v>1.12230499796053</v>
      </c>
      <c r="P112" s="473">
        <v>1.22981713992108</v>
      </c>
      <c r="Q112" s="473">
        <v>1.2690445430650801</v>
      </c>
      <c r="R112" s="473">
        <v>1.5576115598642699</v>
      </c>
      <c r="S112" s="473">
        <v>1.7904853499743001</v>
      </c>
      <c r="T112" s="473">
        <v>2.0908136693035702</v>
      </c>
      <c r="U112" s="473">
        <v>2.2379683192033402</v>
      </c>
      <c r="V112" s="473">
        <v>2.38325499752328</v>
      </c>
      <c r="W112" s="473">
        <v>2.3195364114608799</v>
      </c>
      <c r="X112" s="473">
        <v>2.62325475328432</v>
      </c>
      <c r="Y112" s="473">
        <v>3.0896249906944302</v>
      </c>
      <c r="Z112" s="473">
        <v>3.4251067709236902</v>
      </c>
      <c r="AA112" s="473">
        <v>3.6771686764093801</v>
      </c>
      <c r="AB112" s="473">
        <v>4.0538454565300102</v>
      </c>
      <c r="AC112" s="473">
        <v>4.3133739557406097</v>
      </c>
      <c r="AD112" s="473">
        <v>4.7726982043546098</v>
      </c>
      <c r="AE112" s="473">
        <v>4.92923920390374</v>
      </c>
      <c r="AF112" s="473">
        <v>4.3648677056035501</v>
      </c>
      <c r="AG112" s="473">
        <v>4.5440659550638198</v>
      </c>
      <c r="AH112" s="473">
        <v>4.8586927666162003</v>
      </c>
      <c r="AI112" s="473">
        <v>5.8924297947527204</v>
      </c>
      <c r="AJ112" s="473">
        <v>6.8010370107661</v>
      </c>
      <c r="AK112" s="473">
        <v>8.1176153969201206</v>
      </c>
      <c r="AL112" s="473">
        <v>10.529031913737899</v>
      </c>
      <c r="AM112" s="473">
        <v>14.6702706870075</v>
      </c>
      <c r="AN112" s="473">
        <v>18.720466183621699</v>
      </c>
      <c r="AO112" s="473">
        <v>22.573811352332498</v>
      </c>
      <c r="AP112" s="473">
        <v>27.214762885082301</v>
      </c>
      <c r="AQ112" s="473">
        <v>28.648718394688501</v>
      </c>
      <c r="AR112" s="473">
        <v>29.5094388329555</v>
      </c>
      <c r="AS112" s="473">
        <v>32.263620263005699</v>
      </c>
      <c r="AT112" s="473">
        <v>36.560076958808402</v>
      </c>
      <c r="AU112" s="473">
        <v>39.131301128381601</v>
      </c>
      <c r="AV112" s="473">
        <v>50.3618193354665</v>
      </c>
      <c r="AW112" s="473">
        <v>60.953833541081302</v>
      </c>
      <c r="AX112" s="473">
        <v>69.470917777026798</v>
      </c>
      <c r="AY112" s="473">
        <v>77.352542917217207</v>
      </c>
      <c r="AZ112" s="473">
        <v>82.424725308445602</v>
      </c>
      <c r="BA112" s="473">
        <v>95.020685947801098</v>
      </c>
      <c r="BB112" s="473">
        <v>95.394959165026407</v>
      </c>
      <c r="BC112" s="473">
        <v>100</v>
      </c>
      <c r="BD112" s="473">
        <v>106.33279483849</v>
      </c>
      <c r="BE112" s="473">
        <v>111.66861866932599</v>
      </c>
      <c r="BF112" s="473">
        <v>116.989655202756</v>
      </c>
      <c r="BG112" s="473">
        <v>121.011954452908</v>
      </c>
      <c r="BH112" s="473">
        <v>129.158286450508</v>
      </c>
      <c r="BI112" s="473">
        <v>144.015244532932</v>
      </c>
      <c r="BJ112" s="473">
        <v>159.39620042550601</v>
      </c>
      <c r="BK112" s="473">
        <v>179.291095505561</v>
      </c>
      <c r="BL112" s="473">
        <v>212.82531217136199</v>
      </c>
      <c r="BM112" s="473">
        <v>261.34163299588897</v>
      </c>
      <c r="BN112" s="473">
        <v>305.35554689083398</v>
      </c>
      <c r="BO112" s="477">
        <f>ROW()</f>
        <v>112</v>
      </c>
    </row>
    <row r="113" spans="1:67" s="474" customFormat="1" ht="14" x14ac:dyDescent="0.15">
      <c r="A113" s="473" t="s">
        <v>409</v>
      </c>
      <c r="B113" s="473" t="s">
        <v>843</v>
      </c>
      <c r="C113" s="473" t="s">
        <v>1217</v>
      </c>
      <c r="D113" s="473" t="s">
        <v>1218</v>
      </c>
      <c r="E113" s="473"/>
      <c r="F113" s="473"/>
      <c r="G113" s="473"/>
      <c r="H113" s="473"/>
      <c r="I113" s="473"/>
      <c r="J113" s="473"/>
      <c r="K113" s="473"/>
      <c r="L113" s="473"/>
      <c r="M113" s="473"/>
      <c r="N113" s="473"/>
      <c r="O113" s="473"/>
      <c r="P113" s="473"/>
      <c r="Q113" s="473">
        <v>2.2356448584762099</v>
      </c>
      <c r="R113" s="473">
        <v>2.3113880176089201</v>
      </c>
      <c r="S113" s="473">
        <v>2.3529245887291199</v>
      </c>
      <c r="T113" s="473">
        <v>2.4433277141765801</v>
      </c>
      <c r="U113" s="473">
        <v>2.57107461965643</v>
      </c>
      <c r="V113" s="473">
        <v>2.6715752447960801</v>
      </c>
      <c r="W113" s="473">
        <v>2.7967957901540998</v>
      </c>
      <c r="X113" s="473">
        <v>3.0478477127819499</v>
      </c>
      <c r="Y113" s="473">
        <v>3.3308665063552101</v>
      </c>
      <c r="Z113" s="473">
        <v>3.4861319821367198</v>
      </c>
      <c r="AA113" s="473">
        <v>3.7244371693576102</v>
      </c>
      <c r="AB113" s="473">
        <v>3.9955723119202999</v>
      </c>
      <c r="AC113" s="473">
        <v>4.3339115767777399</v>
      </c>
      <c r="AD113" s="473">
        <v>4.6347866712469896</v>
      </c>
      <c r="AE113" s="473">
        <v>4.8800439024390299</v>
      </c>
      <c r="AF113" s="473">
        <v>5.3033542425283402</v>
      </c>
      <c r="AG113" s="473">
        <v>6.1372297492270702</v>
      </c>
      <c r="AH113" s="473">
        <v>7.1897126073514297</v>
      </c>
      <c r="AI113" s="473">
        <v>9.22940529027826</v>
      </c>
      <c r="AJ113" s="473">
        <v>12.442857437306801</v>
      </c>
      <c r="AK113" s="473">
        <v>15.386305049811099</v>
      </c>
      <c r="AL113" s="473">
        <v>18.842720714531101</v>
      </c>
      <c r="AM113" s="473">
        <v>22.397979388526299</v>
      </c>
      <c r="AN113" s="473">
        <v>28.737832360013702</v>
      </c>
      <c r="AO113" s="473">
        <v>35.482322913088296</v>
      </c>
      <c r="AP113" s="473">
        <v>41.977388526279597</v>
      </c>
      <c r="AQ113" s="473">
        <v>47.9187798007558</v>
      </c>
      <c r="AR113" s="473">
        <v>52.709576777739599</v>
      </c>
      <c r="AS113" s="473">
        <v>57.8770182068018</v>
      </c>
      <c r="AT113" s="473">
        <v>63.153555479216799</v>
      </c>
      <c r="AU113" s="473">
        <v>66.478873239436595</v>
      </c>
      <c r="AV113" s="473">
        <v>69.577464788732399</v>
      </c>
      <c r="AW113" s="473">
        <v>74.270010305736903</v>
      </c>
      <c r="AX113" s="473">
        <v>76.915149433184496</v>
      </c>
      <c r="AY113" s="473">
        <v>79.938165578838905</v>
      </c>
      <c r="AZ113" s="473">
        <v>86.300240467193404</v>
      </c>
      <c r="BA113" s="473">
        <v>91.514943318447294</v>
      </c>
      <c r="BB113" s="473">
        <v>95.369288904156704</v>
      </c>
      <c r="BC113" s="473">
        <v>100</v>
      </c>
      <c r="BD113" s="473">
        <v>103.929920989351</v>
      </c>
      <c r="BE113" s="473">
        <v>109.804190999657</v>
      </c>
      <c r="BF113" s="473">
        <v>111.707317073171</v>
      </c>
      <c r="BG113" s="473">
        <v>111.453108897286</v>
      </c>
      <c r="BH113" s="473">
        <v>111.384403984885</v>
      </c>
      <c r="BI113" s="473">
        <v>111.82411542425299</v>
      </c>
      <c r="BJ113" s="473">
        <v>114.450017176228</v>
      </c>
      <c r="BK113" s="473">
        <v>117.712126417039</v>
      </c>
      <c r="BL113" s="473">
        <v>121.64204740639001</v>
      </c>
      <c r="BM113" s="473">
        <v>125.688766746822</v>
      </c>
      <c r="BN113" s="473">
        <v>132.11267605633799</v>
      </c>
      <c r="BO113" s="477">
        <f>ROW()</f>
        <v>113</v>
      </c>
    </row>
    <row r="114" spans="1:67" s="474" customFormat="1" ht="14" x14ac:dyDescent="0.15">
      <c r="A114" s="473" t="s">
        <v>844</v>
      </c>
      <c r="B114" s="473" t="s">
        <v>845</v>
      </c>
      <c r="C114" s="473" t="s">
        <v>1217</v>
      </c>
      <c r="D114" s="473" t="s">
        <v>1218</v>
      </c>
      <c r="E114" s="473"/>
      <c r="F114" s="473"/>
      <c r="G114" s="473"/>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c r="AH114" s="473"/>
      <c r="AI114" s="473"/>
      <c r="AJ114" s="473"/>
      <c r="AK114" s="473"/>
      <c r="AL114" s="473"/>
      <c r="AM114" s="473"/>
      <c r="AN114" s="473"/>
      <c r="AO114" s="473"/>
      <c r="AP114" s="473"/>
      <c r="AQ114" s="473"/>
      <c r="AR114" s="473"/>
      <c r="AS114" s="473"/>
      <c r="AT114" s="473"/>
      <c r="AU114" s="473"/>
      <c r="AV114" s="473"/>
      <c r="AW114" s="473"/>
      <c r="AX114" s="473"/>
      <c r="AY114" s="473"/>
      <c r="AZ114" s="473"/>
      <c r="BA114" s="473"/>
      <c r="BB114" s="473"/>
      <c r="BC114" s="473"/>
      <c r="BD114" s="473"/>
      <c r="BE114" s="473"/>
      <c r="BF114" s="473"/>
      <c r="BG114" s="473"/>
      <c r="BH114" s="473"/>
      <c r="BI114" s="473"/>
      <c r="BJ114" s="473"/>
      <c r="BK114" s="473"/>
      <c r="BL114" s="473"/>
      <c r="BM114" s="473"/>
      <c r="BN114" s="473"/>
      <c r="BO114" s="477">
        <f>ROW()</f>
        <v>114</v>
      </c>
    </row>
    <row r="115" spans="1:67" s="474" customFormat="1" ht="14" x14ac:dyDescent="0.15">
      <c r="A115" s="473" t="s">
        <v>846</v>
      </c>
      <c r="B115" s="473" t="s">
        <v>847</v>
      </c>
      <c r="C115" s="473" t="s">
        <v>1217</v>
      </c>
      <c r="D115" s="473" t="s">
        <v>1218</v>
      </c>
      <c r="E115" s="473"/>
      <c r="F115" s="473"/>
      <c r="G115" s="473"/>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c r="AH115" s="473"/>
      <c r="AI115" s="473"/>
      <c r="AJ115" s="473"/>
      <c r="AK115" s="473"/>
      <c r="AL115" s="473"/>
      <c r="AM115" s="473"/>
      <c r="AN115" s="473"/>
      <c r="AO115" s="473"/>
      <c r="AP115" s="473"/>
      <c r="AQ115" s="473"/>
      <c r="AR115" s="473"/>
      <c r="AS115" s="473"/>
      <c r="AT115" s="473"/>
      <c r="AU115" s="473"/>
      <c r="AV115" s="473"/>
      <c r="AW115" s="473"/>
      <c r="AX115" s="473"/>
      <c r="AY115" s="473"/>
      <c r="AZ115" s="473"/>
      <c r="BA115" s="473"/>
      <c r="BB115" s="473"/>
      <c r="BC115" s="473"/>
      <c r="BD115" s="473"/>
      <c r="BE115" s="473"/>
      <c r="BF115" s="473"/>
      <c r="BG115" s="473"/>
      <c r="BH115" s="473"/>
      <c r="BI115" s="473"/>
      <c r="BJ115" s="473"/>
      <c r="BK115" s="473"/>
      <c r="BL115" s="473"/>
      <c r="BM115" s="473"/>
      <c r="BN115" s="473"/>
      <c r="BO115" s="477">
        <f>ROW()</f>
        <v>115</v>
      </c>
    </row>
    <row r="116" spans="1:67" s="474" customFormat="1" ht="14" x14ac:dyDescent="0.15">
      <c r="A116" s="473" t="s">
        <v>848</v>
      </c>
      <c r="B116" s="473" t="s">
        <v>849</v>
      </c>
      <c r="C116" s="473" t="s">
        <v>1217</v>
      </c>
      <c r="D116" s="473" t="s">
        <v>1218</v>
      </c>
      <c r="E116" s="473"/>
      <c r="F116" s="473"/>
      <c r="G116" s="473"/>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c r="AH116" s="473"/>
      <c r="AI116" s="473"/>
      <c r="AJ116" s="473"/>
      <c r="AK116" s="473"/>
      <c r="AL116" s="473"/>
      <c r="AM116" s="473"/>
      <c r="AN116" s="473"/>
      <c r="AO116" s="473"/>
      <c r="AP116" s="473"/>
      <c r="AQ116" s="473"/>
      <c r="AR116" s="473"/>
      <c r="AS116" s="473"/>
      <c r="AT116" s="473"/>
      <c r="AU116" s="473"/>
      <c r="AV116" s="473"/>
      <c r="AW116" s="473"/>
      <c r="AX116" s="473"/>
      <c r="AY116" s="473"/>
      <c r="AZ116" s="473"/>
      <c r="BA116" s="473"/>
      <c r="BB116" s="473"/>
      <c r="BC116" s="473"/>
      <c r="BD116" s="473"/>
      <c r="BE116" s="473"/>
      <c r="BF116" s="473"/>
      <c r="BG116" s="473"/>
      <c r="BH116" s="473"/>
      <c r="BI116" s="473"/>
      <c r="BJ116" s="473"/>
      <c r="BK116" s="473"/>
      <c r="BL116" s="473"/>
      <c r="BM116" s="473"/>
      <c r="BN116" s="473"/>
      <c r="BO116" s="477">
        <f>ROW()</f>
        <v>116</v>
      </c>
    </row>
    <row r="117" spans="1:67" s="474" customFormat="1" ht="14" x14ac:dyDescent="0.15">
      <c r="A117" s="473" t="s">
        <v>850</v>
      </c>
      <c r="B117" s="473" t="s">
        <v>851</v>
      </c>
      <c r="C117" s="473" t="s">
        <v>1217</v>
      </c>
      <c r="D117" s="473" t="s">
        <v>1218</v>
      </c>
      <c r="E117" s="473"/>
      <c r="F117" s="473"/>
      <c r="G117" s="473"/>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c r="AH117" s="473"/>
      <c r="AI117" s="473"/>
      <c r="AJ117" s="473"/>
      <c r="AK117" s="473"/>
      <c r="AL117" s="473"/>
      <c r="AM117" s="473"/>
      <c r="AN117" s="473"/>
      <c r="AO117" s="473"/>
      <c r="AP117" s="473"/>
      <c r="AQ117" s="473"/>
      <c r="AR117" s="473"/>
      <c r="AS117" s="473"/>
      <c r="AT117" s="473"/>
      <c r="AU117" s="473"/>
      <c r="AV117" s="473"/>
      <c r="AW117" s="473"/>
      <c r="AX117" s="473"/>
      <c r="AY117" s="473"/>
      <c r="AZ117" s="473"/>
      <c r="BA117" s="473"/>
      <c r="BB117" s="473"/>
      <c r="BC117" s="473"/>
      <c r="BD117" s="473"/>
      <c r="BE117" s="473"/>
      <c r="BF117" s="473"/>
      <c r="BG117" s="473"/>
      <c r="BH117" s="473"/>
      <c r="BI117" s="473"/>
      <c r="BJ117" s="473"/>
      <c r="BK117" s="473"/>
      <c r="BL117" s="473"/>
      <c r="BM117" s="473"/>
      <c r="BN117" s="473"/>
      <c r="BO117" s="477">
        <f>ROW()</f>
        <v>117</v>
      </c>
    </row>
    <row r="118" spans="1:67" s="474" customFormat="1" ht="14" x14ac:dyDescent="0.15">
      <c r="A118" s="473" t="s">
        <v>415</v>
      </c>
      <c r="B118" s="473" t="s">
        <v>852</v>
      </c>
      <c r="C118" s="473" t="s">
        <v>1217</v>
      </c>
      <c r="D118" s="473" t="s">
        <v>1218</v>
      </c>
      <c r="E118" s="473">
        <v>2.77683799891138E-4</v>
      </c>
      <c r="F118" s="473">
        <v>3.1570407567085401E-4</v>
      </c>
      <c r="G118" s="473">
        <v>7.3053244176739501E-4</v>
      </c>
      <c r="H118" s="473">
        <v>1.79645803059157E-3</v>
      </c>
      <c r="I118" s="473">
        <v>3.7545022332469299E-3</v>
      </c>
      <c r="J118" s="473">
        <v>1.52719300605166E-2</v>
      </c>
      <c r="K118" s="473">
        <v>0.18879986338662</v>
      </c>
      <c r="L118" s="473">
        <v>0.38892771857643599</v>
      </c>
      <c r="M118" s="473">
        <v>0.89003402264842202</v>
      </c>
      <c r="N118" s="473">
        <v>1.02781013422518</v>
      </c>
      <c r="O118" s="473">
        <v>1.1552530884750301</v>
      </c>
      <c r="P118" s="473">
        <v>1.20416360391907</v>
      </c>
      <c r="Q118" s="473">
        <v>1.2826961342788501</v>
      </c>
      <c r="R118" s="473">
        <v>1.68086914535085</v>
      </c>
      <c r="S118" s="473">
        <v>2.3614831572312398</v>
      </c>
      <c r="T118" s="473">
        <v>2.8140778670061799</v>
      </c>
      <c r="U118" s="473">
        <v>3.3720716219811702</v>
      </c>
      <c r="V118" s="473">
        <v>3.74475600558161</v>
      </c>
      <c r="W118" s="473">
        <v>4.0485524295253397</v>
      </c>
      <c r="X118" s="473">
        <v>4.7057444618792701</v>
      </c>
      <c r="Y118" s="473">
        <v>5.5544457178890703</v>
      </c>
      <c r="Z118" s="473">
        <v>6.2357489481157504</v>
      </c>
      <c r="AA118" s="473">
        <v>6.82474187294335</v>
      </c>
      <c r="AB118" s="473">
        <v>7.63004370521403</v>
      </c>
      <c r="AC118" s="473">
        <v>8.4277674316187703</v>
      </c>
      <c r="AD118" s="473">
        <v>8.82594035113679</v>
      </c>
      <c r="AE118" s="473">
        <v>9.3398454640263697</v>
      </c>
      <c r="AF118" s="473">
        <v>10.206457607857701</v>
      </c>
      <c r="AG118" s="473">
        <v>11.0276045955446</v>
      </c>
      <c r="AH118" s="473">
        <v>11.7350849391573</v>
      </c>
      <c r="AI118" s="473">
        <v>12.652673697053901</v>
      </c>
      <c r="AJ118" s="473">
        <v>13.844436406208599</v>
      </c>
      <c r="AK118" s="473">
        <v>14.886024956350999</v>
      </c>
      <c r="AL118" s="473">
        <v>16.325785418917501</v>
      </c>
      <c r="AM118" s="473">
        <v>17.718702288647101</v>
      </c>
      <c r="AN118" s="473">
        <v>19.387861313997501</v>
      </c>
      <c r="AO118" s="473">
        <v>20.933709948556501</v>
      </c>
      <c r="AP118" s="473">
        <v>22.237072379178301</v>
      </c>
      <c r="AQ118" s="473">
        <v>35.234873444890503</v>
      </c>
      <c r="AR118" s="473">
        <v>42.450211321687597</v>
      </c>
      <c r="AS118" s="473">
        <v>44.016037949783097</v>
      </c>
      <c r="AT118" s="473">
        <v>49.0779328792702</v>
      </c>
      <c r="AU118" s="473">
        <v>54.918264591051297</v>
      </c>
      <c r="AV118" s="473">
        <v>58.629265926704797</v>
      </c>
      <c r="AW118" s="473">
        <v>62.184579722791597</v>
      </c>
      <c r="AX118" s="473">
        <v>68.684857227476598</v>
      </c>
      <c r="AY118" s="473">
        <v>77.688529942769705</v>
      </c>
      <c r="AZ118" s="473">
        <v>82.665694412249294</v>
      </c>
      <c r="BA118" s="473">
        <v>91.119637675498296</v>
      </c>
      <c r="BB118" s="473">
        <v>95.116523631734296</v>
      </c>
      <c r="BC118" s="473">
        <v>100</v>
      </c>
      <c r="BD118" s="473">
        <v>105.356047789822</v>
      </c>
      <c r="BE118" s="473">
        <v>109.864759851215</v>
      </c>
      <c r="BF118" s="473">
        <v>116.909852190406</v>
      </c>
      <c r="BG118" s="473">
        <v>124.38615003281799</v>
      </c>
      <c r="BH118" s="473">
        <v>132.30099142978801</v>
      </c>
      <c r="BI118" s="473">
        <v>136.96566660822199</v>
      </c>
      <c r="BJ118" s="473">
        <v>142.18241227391701</v>
      </c>
      <c r="BK118" s="473">
        <v>146.72989836052699</v>
      </c>
      <c r="BL118" s="473">
        <v>151.17667507135201</v>
      </c>
      <c r="BM118" s="473">
        <v>154.08073063150599</v>
      </c>
      <c r="BN118" s="473">
        <v>156.48459018832699</v>
      </c>
      <c r="BO118" s="477">
        <f>ROW()</f>
        <v>118</v>
      </c>
    </row>
    <row r="119" spans="1:67" s="474" customFormat="1" ht="14" x14ac:dyDescent="0.15">
      <c r="A119" s="473" t="s">
        <v>853</v>
      </c>
      <c r="B119" s="473" t="s">
        <v>854</v>
      </c>
      <c r="C119" s="473" t="s">
        <v>1217</v>
      </c>
      <c r="D119" s="473" t="s">
        <v>1218</v>
      </c>
      <c r="E119" s="473"/>
      <c r="F119" s="473"/>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3"/>
      <c r="AP119" s="473"/>
      <c r="AQ119" s="473"/>
      <c r="AR119" s="473"/>
      <c r="AS119" s="473"/>
      <c r="AT119" s="473"/>
      <c r="AU119" s="473"/>
      <c r="AV119" s="473"/>
      <c r="AW119" s="473"/>
      <c r="AX119" s="473"/>
      <c r="AY119" s="473"/>
      <c r="AZ119" s="473"/>
      <c r="BA119" s="473"/>
      <c r="BB119" s="473"/>
      <c r="BC119" s="473"/>
      <c r="BD119" s="473"/>
      <c r="BE119" s="473"/>
      <c r="BF119" s="473"/>
      <c r="BG119" s="473"/>
      <c r="BH119" s="473"/>
      <c r="BI119" s="473"/>
      <c r="BJ119" s="473"/>
      <c r="BK119" s="473"/>
      <c r="BL119" s="473"/>
      <c r="BM119" s="473"/>
      <c r="BN119" s="473"/>
      <c r="BO119" s="477">
        <f>ROW()</f>
        <v>119</v>
      </c>
    </row>
    <row r="120" spans="1:67" s="474" customFormat="1" ht="14" x14ac:dyDescent="0.15">
      <c r="A120" s="473" t="s">
        <v>855</v>
      </c>
      <c r="B120" s="473" t="s">
        <v>856</v>
      </c>
      <c r="C120" s="473" t="s">
        <v>1217</v>
      </c>
      <c r="D120" s="473" t="s">
        <v>1218</v>
      </c>
      <c r="E120" s="473"/>
      <c r="F120" s="473"/>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c r="AH120" s="473"/>
      <c r="AI120" s="473"/>
      <c r="AJ120" s="473"/>
      <c r="AK120" s="473"/>
      <c r="AL120" s="473"/>
      <c r="AM120" s="473"/>
      <c r="AN120" s="473"/>
      <c r="AO120" s="473"/>
      <c r="AP120" s="473"/>
      <c r="AQ120" s="473"/>
      <c r="AR120" s="473"/>
      <c r="AS120" s="473"/>
      <c r="AT120" s="473"/>
      <c r="AU120" s="473"/>
      <c r="AV120" s="473"/>
      <c r="AW120" s="473"/>
      <c r="AX120" s="473"/>
      <c r="AY120" s="473"/>
      <c r="AZ120" s="473"/>
      <c r="BA120" s="473"/>
      <c r="BB120" s="473"/>
      <c r="BC120" s="473"/>
      <c r="BD120" s="473"/>
      <c r="BE120" s="473"/>
      <c r="BF120" s="473"/>
      <c r="BG120" s="473"/>
      <c r="BH120" s="473"/>
      <c r="BI120" s="473"/>
      <c r="BJ120" s="473"/>
      <c r="BK120" s="473"/>
      <c r="BL120" s="473"/>
      <c r="BM120" s="473"/>
      <c r="BN120" s="473"/>
      <c r="BO120" s="477">
        <f>ROW()</f>
        <v>120</v>
      </c>
    </row>
    <row r="121" spans="1:67" s="474" customFormat="1" ht="14" x14ac:dyDescent="0.15">
      <c r="A121" s="473" t="s">
        <v>413</v>
      </c>
      <c r="B121" s="473" t="s">
        <v>857</v>
      </c>
      <c r="C121" s="473" t="s">
        <v>1217</v>
      </c>
      <c r="D121" s="473" t="s">
        <v>1218</v>
      </c>
      <c r="E121" s="473">
        <v>2.5274866887730898</v>
      </c>
      <c r="F121" s="473">
        <v>2.57033297015633</v>
      </c>
      <c r="G121" s="473">
        <v>2.6636929891046899</v>
      </c>
      <c r="H121" s="473">
        <v>2.74216968261487</v>
      </c>
      <c r="I121" s="473">
        <v>3.1083936049265701</v>
      </c>
      <c r="J121" s="473">
        <v>3.4029063950734302</v>
      </c>
      <c r="K121" s="473">
        <v>3.7704831833254402</v>
      </c>
      <c r="L121" s="473">
        <v>4.2629913311226897</v>
      </c>
      <c r="M121" s="473">
        <v>4.4010019422074897</v>
      </c>
      <c r="N121" s="473">
        <v>4.3752940786357204</v>
      </c>
      <c r="O121" s="473">
        <v>4.59809549976314</v>
      </c>
      <c r="P121" s="473">
        <v>4.7397140217906202</v>
      </c>
      <c r="Q121" s="473">
        <v>5.04505101847466</v>
      </c>
      <c r="R121" s="473">
        <v>5.8997238275698702</v>
      </c>
      <c r="S121" s="473">
        <v>7.5869701563240204</v>
      </c>
      <c r="T121" s="473">
        <v>8.0231018474656608</v>
      </c>
      <c r="U121" s="473">
        <v>7.4106224538133603</v>
      </c>
      <c r="V121" s="473">
        <v>8.0262576977735698</v>
      </c>
      <c r="W121" s="473">
        <v>8.2287640928469994</v>
      </c>
      <c r="X121" s="473">
        <v>8.7451752723827596</v>
      </c>
      <c r="Y121" s="473">
        <v>9.7374092846992006</v>
      </c>
      <c r="Z121" s="473">
        <v>11.0142316437707</v>
      </c>
      <c r="AA121" s="473">
        <v>11.883336333491201</v>
      </c>
      <c r="AB121" s="473">
        <v>13.293660350544799</v>
      </c>
      <c r="AC121" s="473">
        <v>14.399547607768801</v>
      </c>
      <c r="AD121" s="473">
        <v>15.199647560397899</v>
      </c>
      <c r="AE121" s="473">
        <v>16.5265343439129</v>
      </c>
      <c r="AF121" s="473">
        <v>17.9810554239697</v>
      </c>
      <c r="AG121" s="473">
        <v>19.6683027001421</v>
      </c>
      <c r="AH121" s="473">
        <v>21.059693510184701</v>
      </c>
      <c r="AI121" s="473">
        <v>22.949007579346301</v>
      </c>
      <c r="AJ121" s="473">
        <v>26.132091425864498</v>
      </c>
      <c r="AK121" s="473">
        <v>29.2124945523449</v>
      </c>
      <c r="AL121" s="473">
        <v>31.060737091425899</v>
      </c>
      <c r="AM121" s="473">
        <v>34.243821411653201</v>
      </c>
      <c r="AN121" s="473">
        <v>37.745213169114201</v>
      </c>
      <c r="AO121" s="473">
        <v>41.133658455708201</v>
      </c>
      <c r="AP121" s="473">
        <v>44.080577451444803</v>
      </c>
      <c r="AQ121" s="473">
        <v>49.9128076740881</v>
      </c>
      <c r="AR121" s="473">
        <v>52.243646139270503</v>
      </c>
      <c r="AS121" s="473">
        <v>54.338321648507801</v>
      </c>
      <c r="AT121" s="473">
        <v>56.391926101373798</v>
      </c>
      <c r="AU121" s="473">
        <v>58.815172903837102</v>
      </c>
      <c r="AV121" s="473">
        <v>61.053595452392202</v>
      </c>
      <c r="AW121" s="473">
        <v>63.353638086215</v>
      </c>
      <c r="AX121" s="473">
        <v>66.043851255329201</v>
      </c>
      <c r="AY121" s="473">
        <v>69.872098531501607</v>
      </c>
      <c r="AZ121" s="473">
        <v>74.324964471814397</v>
      </c>
      <c r="BA121" s="473">
        <v>80.530554239696897</v>
      </c>
      <c r="BB121" s="473">
        <v>89.294173377546201</v>
      </c>
      <c r="BC121" s="473">
        <v>100</v>
      </c>
      <c r="BD121" s="473">
        <v>108.911793364834</v>
      </c>
      <c r="BE121" s="473">
        <v>119.235538897084</v>
      </c>
      <c r="BF121" s="473">
        <v>131.18041028234001</v>
      </c>
      <c r="BG121" s="473">
        <v>139.92444611391599</v>
      </c>
      <c r="BH121" s="473">
        <v>146.79050152257301</v>
      </c>
      <c r="BI121" s="473">
        <v>154.05401310539401</v>
      </c>
      <c r="BJ121" s="473">
        <v>159.18119775208999</v>
      </c>
      <c r="BK121" s="473">
        <v>165.45106889950401</v>
      </c>
      <c r="BL121" s="473">
        <v>171.62157600337699</v>
      </c>
      <c r="BM121" s="473">
        <v>182.98882258442501</v>
      </c>
      <c r="BN121" s="473">
        <v>192.37872469901501</v>
      </c>
      <c r="BO121" s="477">
        <f>ROW()</f>
        <v>121</v>
      </c>
    </row>
    <row r="122" spans="1:67" s="474" customFormat="1" ht="14" x14ac:dyDescent="0.15">
      <c r="A122" s="473" t="s">
        <v>858</v>
      </c>
      <c r="B122" s="473" t="s">
        <v>859</v>
      </c>
      <c r="C122" s="473" t="s">
        <v>1217</v>
      </c>
      <c r="D122" s="473" t="s">
        <v>1218</v>
      </c>
      <c r="E122" s="473"/>
      <c r="F122" s="473"/>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c r="AH122" s="473"/>
      <c r="AI122" s="473"/>
      <c r="AJ122" s="473"/>
      <c r="AK122" s="473"/>
      <c r="AL122" s="473"/>
      <c r="AM122" s="473"/>
      <c r="AN122" s="473"/>
      <c r="AO122" s="473"/>
      <c r="AP122" s="473"/>
      <c r="AQ122" s="473"/>
      <c r="AR122" s="473"/>
      <c r="AS122" s="473"/>
      <c r="AT122" s="473"/>
      <c r="AU122" s="473"/>
      <c r="AV122" s="473"/>
      <c r="AW122" s="473"/>
      <c r="AX122" s="473"/>
      <c r="AY122" s="473"/>
      <c r="AZ122" s="473"/>
      <c r="BA122" s="473"/>
      <c r="BB122" s="473"/>
      <c r="BC122" s="473"/>
      <c r="BD122" s="473"/>
      <c r="BE122" s="473"/>
      <c r="BF122" s="473"/>
      <c r="BG122" s="473"/>
      <c r="BH122" s="473"/>
      <c r="BI122" s="473"/>
      <c r="BJ122" s="473"/>
      <c r="BK122" s="473"/>
      <c r="BL122" s="473"/>
      <c r="BM122" s="473"/>
      <c r="BN122" s="473"/>
      <c r="BO122" s="477">
        <f>ROW()</f>
        <v>122</v>
      </c>
    </row>
    <row r="123" spans="1:67" s="474" customFormat="1" ht="14" x14ac:dyDescent="0.15">
      <c r="A123" s="473" t="s">
        <v>421</v>
      </c>
      <c r="B123" s="473" t="s">
        <v>860</v>
      </c>
      <c r="C123" s="473" t="s">
        <v>1217</v>
      </c>
      <c r="D123" s="473" t="s">
        <v>1218</v>
      </c>
      <c r="E123" s="473">
        <v>5.0732653792393299</v>
      </c>
      <c r="F123" s="473">
        <v>5.2131352732068299</v>
      </c>
      <c r="G123" s="473">
        <v>5.4354091357305601</v>
      </c>
      <c r="H123" s="473">
        <v>5.5687734532556297</v>
      </c>
      <c r="I123" s="473">
        <v>5.9428440999202197</v>
      </c>
      <c r="J123" s="473">
        <v>6.2392805039542498</v>
      </c>
      <c r="K123" s="473">
        <v>6.42984676361983</v>
      </c>
      <c r="L123" s="473">
        <v>6.6345290426662702</v>
      </c>
      <c r="M123" s="473">
        <v>6.94508146594002</v>
      </c>
      <c r="N123" s="473">
        <v>7.46031616811905</v>
      </c>
      <c r="O123" s="473">
        <v>8.0725985026417106</v>
      </c>
      <c r="P123" s="473">
        <v>8.7960444886947808</v>
      </c>
      <c r="Q123" s="473">
        <v>9.5530160204774504</v>
      </c>
      <c r="R123" s="473">
        <v>10.643478506692601</v>
      </c>
      <c r="S123" s="473">
        <v>12.4503289693938</v>
      </c>
      <c r="T123" s="473">
        <v>15.049441011906399</v>
      </c>
      <c r="U123" s="473">
        <v>17.7561877011394</v>
      </c>
      <c r="V123" s="473">
        <v>20.148341306427799</v>
      </c>
      <c r="W123" s="473">
        <v>21.702008350004299</v>
      </c>
      <c r="X123" s="473">
        <v>24.587388884056701</v>
      </c>
      <c r="Y123" s="473">
        <v>29.0510924589023</v>
      </c>
      <c r="Z123" s="473">
        <v>34.969823432199703</v>
      </c>
      <c r="AA123" s="473">
        <v>40.966138992780699</v>
      </c>
      <c r="AB123" s="473">
        <v>45.246129425067402</v>
      </c>
      <c r="AC123" s="473">
        <v>49.160423588762299</v>
      </c>
      <c r="AD123" s="473">
        <v>51.812872923371302</v>
      </c>
      <c r="AE123" s="473">
        <v>53.795771940506199</v>
      </c>
      <c r="AF123" s="473">
        <v>55.495399669478999</v>
      </c>
      <c r="AG123" s="473">
        <v>56.679988692702501</v>
      </c>
      <c r="AH123" s="473">
        <v>58.997657649821697</v>
      </c>
      <c r="AI123" s="473">
        <v>60.954799512916402</v>
      </c>
      <c r="AJ123" s="473">
        <v>62.911946594763798</v>
      </c>
      <c r="AK123" s="473">
        <v>64.843341741323798</v>
      </c>
      <c r="AL123" s="473">
        <v>65.7961633469601</v>
      </c>
      <c r="AM123" s="473">
        <v>67.315527528920597</v>
      </c>
      <c r="AN123" s="473">
        <v>69.015155257893397</v>
      </c>
      <c r="AO123" s="473">
        <v>70.225496216404295</v>
      </c>
      <c r="AP123" s="473">
        <v>71.296860050447904</v>
      </c>
      <c r="AQ123" s="473">
        <v>73.019048447421099</v>
      </c>
      <c r="AR123" s="473">
        <v>74.210663651387307</v>
      </c>
      <c r="AS123" s="473">
        <v>78.359572062277095</v>
      </c>
      <c r="AT123" s="473">
        <v>82.177959467687202</v>
      </c>
      <c r="AU123" s="473">
        <v>85.9702531095068</v>
      </c>
      <c r="AV123" s="473">
        <v>88.971035922414501</v>
      </c>
      <c r="AW123" s="473">
        <v>90.928068191702195</v>
      </c>
      <c r="AX123" s="473">
        <v>93.137340175698</v>
      </c>
      <c r="AY123" s="473">
        <v>96.799164999565093</v>
      </c>
      <c r="AZ123" s="473">
        <v>101.53953205184</v>
      </c>
      <c r="BA123" s="473">
        <v>105.66234669913899</v>
      </c>
      <c r="BB123" s="473">
        <v>100.930677568061</v>
      </c>
      <c r="BC123" s="473">
        <v>100</v>
      </c>
      <c r="BD123" s="473">
        <v>102.557188831869</v>
      </c>
      <c r="BE123" s="473">
        <v>104.296773071236</v>
      </c>
      <c r="BF123" s="473">
        <v>104.827346264243</v>
      </c>
      <c r="BG123" s="473">
        <v>105.018700530573</v>
      </c>
      <c r="BH123" s="473">
        <v>104.714273288684</v>
      </c>
      <c r="BI123" s="473">
        <v>104.722971209881</v>
      </c>
      <c r="BJ123" s="473">
        <v>105.079585978951</v>
      </c>
      <c r="BK123" s="473">
        <v>105.59276332956399</v>
      </c>
      <c r="BL123" s="473">
        <v>106.584326346003</v>
      </c>
      <c r="BM123" s="473">
        <v>106.227711576933</v>
      </c>
      <c r="BN123" s="473">
        <v>108.732712881621</v>
      </c>
      <c r="BO123" s="477">
        <f>ROW()</f>
        <v>123</v>
      </c>
    </row>
    <row r="124" spans="1:67" s="474" customFormat="1" ht="14" x14ac:dyDescent="0.15">
      <c r="A124" s="473" t="s">
        <v>861</v>
      </c>
      <c r="B124" s="473" t="s">
        <v>862</v>
      </c>
      <c r="C124" s="473" t="s">
        <v>1217</v>
      </c>
      <c r="D124" s="473" t="s">
        <v>1218</v>
      </c>
      <c r="E124" s="473">
        <v>0.14143422224222801</v>
      </c>
      <c r="F124" s="473">
        <v>0.14590717059841901</v>
      </c>
      <c r="G124" s="473">
        <v>0.146959629035467</v>
      </c>
      <c r="H124" s="473">
        <v>0.14750609783881</v>
      </c>
      <c r="I124" s="473">
        <v>0.153132702559275</v>
      </c>
      <c r="J124" s="473">
        <v>0.15643175496768799</v>
      </c>
      <c r="K124" s="473">
        <v>0.15582456740695799</v>
      </c>
      <c r="L124" s="473">
        <v>0.15831403640241201</v>
      </c>
      <c r="M124" s="473">
        <v>0.15940697401051299</v>
      </c>
      <c r="N124" s="473">
        <v>0.165134776658004</v>
      </c>
      <c r="O124" s="473">
        <v>0.16788736026145601</v>
      </c>
      <c r="P124" s="473">
        <v>0.17493073595439701</v>
      </c>
      <c r="Q124" s="473">
        <v>0.18612322663834499</v>
      </c>
      <c r="R124" s="473">
        <v>0.204399572185478</v>
      </c>
      <c r="S124" s="473">
        <v>0.23352433546665899</v>
      </c>
      <c r="T124" s="473">
        <v>0.26360035925766301</v>
      </c>
      <c r="U124" s="473">
        <v>0.29327159134259001</v>
      </c>
      <c r="V124" s="473">
        <v>0.37329891171374002</v>
      </c>
      <c r="W124" s="473">
        <v>0.41705689518414402</v>
      </c>
      <c r="X124" s="473">
        <v>0.46079463906983498</v>
      </c>
      <c r="Y124" s="473">
        <v>0.55592069009144496</v>
      </c>
      <c r="Z124" s="473">
        <v>0.69047345332575205</v>
      </c>
      <c r="AA124" s="473">
        <v>0.81952104935072601</v>
      </c>
      <c r="AB124" s="473">
        <v>0.98129605484495197</v>
      </c>
      <c r="AC124" s="473">
        <v>1.10435273361484</v>
      </c>
      <c r="AD124" s="473">
        <v>1.1528265404657401</v>
      </c>
      <c r="AE124" s="473">
        <v>1.3652809784367601</v>
      </c>
      <c r="AF124" s="473">
        <v>1.7553612579901201</v>
      </c>
      <c r="AG124" s="473">
        <v>2.2586344758067298</v>
      </c>
      <c r="AH124" s="473">
        <v>2.7634314447153399</v>
      </c>
      <c r="AI124" s="473">
        <v>2.9742170124427401</v>
      </c>
      <c r="AJ124" s="473">
        <v>3.4836577942031899</v>
      </c>
      <c r="AK124" s="473">
        <v>4.3827105346299398</v>
      </c>
      <c r="AL124" s="473">
        <v>5.3119604663381903</v>
      </c>
      <c r="AM124" s="473">
        <v>6.9824141840471396</v>
      </c>
      <c r="AN124" s="473">
        <v>10.4496007830059</v>
      </c>
      <c r="AO124" s="473">
        <v>13.4734377099679</v>
      </c>
      <c r="AP124" s="473">
        <v>15.810974835077401</v>
      </c>
      <c r="AQ124" s="473">
        <v>18.635784819502302</v>
      </c>
      <c r="AR124" s="473">
        <v>22.376118739598301</v>
      </c>
      <c r="AS124" s="473">
        <v>25.615453804342</v>
      </c>
      <c r="AT124" s="473">
        <v>28.5034033705372</v>
      </c>
      <c r="AU124" s="473">
        <v>32.589632390766802</v>
      </c>
      <c r="AV124" s="473">
        <v>37.956496841253298</v>
      </c>
      <c r="AW124" s="473">
        <v>43.559448423577003</v>
      </c>
      <c r="AX124" s="473">
        <v>49.4108405341712</v>
      </c>
      <c r="AY124" s="473">
        <v>54.359780047132801</v>
      </c>
      <c r="AZ124" s="473">
        <v>63.786331500392798</v>
      </c>
      <c r="BA124" s="473">
        <v>79.994763026970404</v>
      </c>
      <c r="BB124" s="473">
        <v>90.835297198219394</v>
      </c>
      <c r="BC124" s="473">
        <v>100</v>
      </c>
      <c r="BD124" s="473">
        <v>126.293385673861</v>
      </c>
      <c r="BE124" s="473">
        <v>160.71693729015101</v>
      </c>
      <c r="BF124" s="473">
        <v>219.54421493167999</v>
      </c>
      <c r="BG124" s="473">
        <v>256.002941860308</v>
      </c>
      <c r="BH124" s="473">
        <v>287.96409393875098</v>
      </c>
      <c r="BI124" s="473">
        <v>308.828317801683</v>
      </c>
      <c r="BJ124" s="473">
        <v>333.67332242236301</v>
      </c>
      <c r="BK124" s="473">
        <v>393.78162958315301</v>
      </c>
      <c r="BL124" s="473">
        <v>550.92942529120603</v>
      </c>
      <c r="BM124" s="473">
        <v>719.48153967007102</v>
      </c>
      <c r="BN124" s="473"/>
      <c r="BO124" s="477">
        <f>ROW()</f>
        <v>124</v>
      </c>
    </row>
    <row r="125" spans="1:67" s="474" customFormat="1" ht="14" x14ac:dyDescent="0.15">
      <c r="A125" s="473" t="s">
        <v>419</v>
      </c>
      <c r="B125" s="473" t="s">
        <v>863</v>
      </c>
      <c r="C125" s="473" t="s">
        <v>1217</v>
      </c>
      <c r="D125" s="473" t="s">
        <v>1218</v>
      </c>
      <c r="E125" s="473">
        <v>59.059850994683799</v>
      </c>
      <c r="F125" s="473">
        <v>59.600993040455698</v>
      </c>
      <c r="G125" s="473">
        <v>60.371253724722301</v>
      </c>
      <c r="H125" s="473">
        <v>62.758911109068201</v>
      </c>
      <c r="I125" s="473">
        <v>62.702342410810601</v>
      </c>
      <c r="J125" s="473">
        <v>62.4166825363423</v>
      </c>
      <c r="K125" s="473">
        <v>63.654541991842798</v>
      </c>
      <c r="L125" s="473">
        <v>65.7493810701136</v>
      </c>
      <c r="M125" s="473">
        <v>67.193550434203004</v>
      </c>
      <c r="N125" s="473">
        <v>71.049958737700706</v>
      </c>
      <c r="O125" s="473">
        <v>74.144607376055305</v>
      </c>
      <c r="P125" s="473">
        <v>76.810766202786795</v>
      </c>
      <c r="Q125" s="473">
        <v>80.794134450104707</v>
      </c>
      <c r="R125" s="473">
        <v>84.745762711652503</v>
      </c>
      <c r="S125" s="473">
        <v>91.271186440254198</v>
      </c>
      <c r="T125" s="473">
        <v>99.957627117796605</v>
      </c>
      <c r="U125" s="473">
        <v>112.77542372839</v>
      </c>
      <c r="V125" s="473">
        <v>123.114406779237</v>
      </c>
      <c r="W125" s="473">
        <v>128.79237288072</v>
      </c>
      <c r="X125" s="473"/>
      <c r="Y125" s="473"/>
      <c r="Z125" s="473"/>
      <c r="AA125" s="473"/>
      <c r="AB125" s="473"/>
      <c r="AC125" s="473"/>
      <c r="AD125" s="473"/>
      <c r="AE125" s="473"/>
      <c r="AF125" s="473"/>
      <c r="AG125" s="473"/>
      <c r="AH125" s="473"/>
      <c r="AI125" s="473">
        <v>3.0567551136507699E-2</v>
      </c>
      <c r="AJ125" s="473">
        <v>8.5880262716854894E-2</v>
      </c>
      <c r="AK125" s="473">
        <v>0.15768974792642801</v>
      </c>
      <c r="AL125" s="473">
        <v>0.48519922438901097</v>
      </c>
      <c r="AM125" s="473">
        <v>2.66131774577372</v>
      </c>
      <c r="AN125" s="473">
        <v>12.9688900686939</v>
      </c>
      <c r="AO125" s="473">
        <v>10.878651810026</v>
      </c>
      <c r="AP125" s="473">
        <v>13.387616999341599</v>
      </c>
      <c r="AQ125" s="473">
        <v>15.3648038387268</v>
      </c>
      <c r="AR125" s="473">
        <v>17.297352349468198</v>
      </c>
      <c r="AS125" s="473">
        <v>18.158580972758699</v>
      </c>
      <c r="AT125" s="473">
        <v>21.131881819814598</v>
      </c>
      <c r="AU125" s="473">
        <v>25.213862894599298</v>
      </c>
      <c r="AV125" s="473">
        <v>33.689808145451003</v>
      </c>
      <c r="AW125" s="473">
        <v>42.773222825237603</v>
      </c>
      <c r="AX125" s="473">
        <v>58.581983954280403</v>
      </c>
      <c r="AY125" s="473">
        <v>89.765738105762097</v>
      </c>
      <c r="AZ125" s="473">
        <v>80.728579085367002</v>
      </c>
      <c r="BA125" s="473">
        <v>90.951120244213001</v>
      </c>
      <c r="BB125" s="473">
        <v>97.202750517390697</v>
      </c>
      <c r="BC125" s="473">
        <v>100</v>
      </c>
      <c r="BD125" s="473">
        <v>105.80145537085301</v>
      </c>
      <c r="BE125" s="473">
        <v>112.243807997863</v>
      </c>
      <c r="BF125" s="473">
        <v>114.353428132719</v>
      </c>
      <c r="BG125" s="473">
        <v>116.910341144268</v>
      </c>
      <c r="BH125" s="473">
        <v>118.539288337005</v>
      </c>
      <c r="BI125" s="473">
        <v>119.198984840636</v>
      </c>
      <c r="BJ125" s="473">
        <v>119.41838117957199</v>
      </c>
      <c r="BK125" s="473">
        <v>119.85717385744201</v>
      </c>
      <c r="BL125" s="473">
        <v>119.618699575991</v>
      </c>
      <c r="BM125" s="473">
        <v>120.305505506571</v>
      </c>
      <c r="BN125" s="473">
        <v>127.57420160520699</v>
      </c>
      <c r="BO125" s="477">
        <f>ROW()</f>
        <v>125</v>
      </c>
    </row>
    <row r="126" spans="1:67" s="474" customFormat="1" ht="14" x14ac:dyDescent="0.15">
      <c r="A126" s="473" t="s">
        <v>411</v>
      </c>
      <c r="B126" s="473" t="s">
        <v>864</v>
      </c>
      <c r="C126" s="473" t="s">
        <v>1217</v>
      </c>
      <c r="D126" s="473" t="s">
        <v>1218</v>
      </c>
      <c r="E126" s="473">
        <v>4.1528890897952198E-2</v>
      </c>
      <c r="F126" s="473">
        <v>4.3485572349502101E-2</v>
      </c>
      <c r="G126" s="473">
        <v>4.8276070171156302E-2</v>
      </c>
      <c r="H126" s="473">
        <v>5.4517211662871497E-2</v>
      </c>
      <c r="I126" s="473">
        <v>6.5009078681452406E-2</v>
      </c>
      <c r="J126" s="473">
        <v>6.9765838102969199E-2</v>
      </c>
      <c r="K126" s="473">
        <v>7.7221464180878399E-2</v>
      </c>
      <c r="L126" s="473">
        <v>7.9785385658203298E-2</v>
      </c>
      <c r="M126" s="473">
        <v>9.1938134757056103E-2</v>
      </c>
      <c r="N126" s="473">
        <v>0.11194690216757899</v>
      </c>
      <c r="O126" s="473">
        <v>0.12691697384022099</v>
      </c>
      <c r="P126" s="473">
        <v>0.13546086527617601</v>
      </c>
      <c r="Q126" s="473">
        <v>0.14875136954350299</v>
      </c>
      <c r="R126" s="473">
        <v>0.18051712174735601</v>
      </c>
      <c r="S126" s="473">
        <v>0.25726610969576202</v>
      </c>
      <c r="T126" s="473">
        <v>0.38425610426261098</v>
      </c>
      <c r="U126" s="473">
        <v>0.50735297080408204</v>
      </c>
      <c r="V126" s="473">
        <v>0.66116585830157004</v>
      </c>
      <c r="W126" s="473">
        <v>0.95042590997189602</v>
      </c>
      <c r="X126" s="473">
        <v>1.3728375334826799</v>
      </c>
      <c r="Y126" s="473">
        <v>2.1763377345941501</v>
      </c>
      <c r="Z126" s="473">
        <v>3.30353359552646</v>
      </c>
      <c r="AA126" s="473">
        <v>4.9633354587858198</v>
      </c>
      <c r="AB126" s="473">
        <v>9.1300578691849807</v>
      </c>
      <c r="AC126" s="473">
        <v>11.946899576354101</v>
      </c>
      <c r="AD126" s="473">
        <v>15.769265775686801</v>
      </c>
      <c r="AE126" s="473">
        <v>19.258752170879902</v>
      </c>
      <c r="AF126" s="473">
        <v>22.782674005793901</v>
      </c>
      <c r="AG126" s="473">
        <v>28.643632877024999</v>
      </c>
      <c r="AH126" s="473">
        <v>34.589534054302902</v>
      </c>
      <c r="AI126" s="473">
        <v>39.9546205205733</v>
      </c>
      <c r="AJ126" s="473">
        <v>42.675042283937003</v>
      </c>
      <c r="AK126" s="473">
        <v>44.359729950281498</v>
      </c>
      <c r="AL126" s="473">
        <v>46.1531285837859</v>
      </c>
      <c r="AM126" s="473">
        <v>46.869728030831403</v>
      </c>
      <c r="AN126" s="473">
        <v>47.643655744587598</v>
      </c>
      <c r="AO126" s="473">
        <v>48.7206019830776</v>
      </c>
      <c r="AP126" s="473">
        <v>49.605090798798898</v>
      </c>
      <c r="AQ126" s="473">
        <v>50.428159155385003</v>
      </c>
      <c r="AR126" s="473">
        <v>52.057912847119702</v>
      </c>
      <c r="AS126" s="473">
        <v>54.731852564726701</v>
      </c>
      <c r="AT126" s="473">
        <v>58.237474519348801</v>
      </c>
      <c r="AU126" s="473">
        <v>61.264089058337703</v>
      </c>
      <c r="AV126" s="473">
        <v>62.523472451680597</v>
      </c>
      <c r="AW126" s="473">
        <v>64.498084533929003</v>
      </c>
      <c r="AX126" s="473">
        <v>67.069654012483099</v>
      </c>
      <c r="AY126" s="473">
        <v>71.554654802482901</v>
      </c>
      <c r="AZ126" s="473">
        <v>75.169279237101804</v>
      </c>
      <c r="BA126" s="473">
        <v>84.711563919080405</v>
      </c>
      <c r="BB126" s="473">
        <v>94.879602931012599</v>
      </c>
      <c r="BC126" s="473">
        <v>100</v>
      </c>
      <c r="BD126" s="473">
        <v>104.001026643431</v>
      </c>
      <c r="BE126" s="473">
        <v>109.39441576713899</v>
      </c>
      <c r="BF126" s="473">
        <v>113.630473015855</v>
      </c>
      <c r="BG126" s="473">
        <v>115.953778501939</v>
      </c>
      <c r="BH126" s="473">
        <v>117.847368154088</v>
      </c>
      <c r="BI126" s="473">
        <v>119.847152693711</v>
      </c>
      <c r="BJ126" s="473">
        <v>121.956960656067</v>
      </c>
      <c r="BK126" s="473">
        <v>125.22896551876001</v>
      </c>
      <c r="BL126" s="473">
        <v>129.00333121435901</v>
      </c>
      <c r="BM126" s="473">
        <v>132.67724806440299</v>
      </c>
      <c r="BN126" s="473">
        <v>138.57374299826699</v>
      </c>
      <c r="BO126" s="477">
        <f>ROW()</f>
        <v>126</v>
      </c>
    </row>
    <row r="127" spans="1:67" s="474" customFormat="1" ht="14" x14ac:dyDescent="0.15">
      <c r="A127" s="473" t="s">
        <v>423</v>
      </c>
      <c r="B127" s="473" t="s">
        <v>865</v>
      </c>
      <c r="C127" s="473" t="s">
        <v>1217</v>
      </c>
      <c r="D127" s="473" t="s">
        <v>1218</v>
      </c>
      <c r="E127" s="473">
        <v>8.8859660574442604E-4</v>
      </c>
      <c r="F127" s="473">
        <v>9.4893074605198599E-4</v>
      </c>
      <c r="G127" s="473">
        <v>1.038207992214E-3</v>
      </c>
      <c r="H127" s="473">
        <v>1.1065338863122799E-3</v>
      </c>
      <c r="I127" s="473">
        <v>1.1637721226003201E-3</v>
      </c>
      <c r="J127" s="473">
        <v>1.25347955624627E-3</v>
      </c>
      <c r="K127" s="473">
        <v>1.3528850921515701E-3</v>
      </c>
      <c r="L127" s="473">
        <v>1.3759665721722299E-3</v>
      </c>
      <c r="M127" s="473">
        <v>1.40457596990148E-3</v>
      </c>
      <c r="N127" s="473">
        <v>1.4391012093108999E-3</v>
      </c>
      <c r="O127" s="473">
        <v>1.52704097184866E-3</v>
      </c>
      <c r="P127" s="473">
        <v>1.70986713286713E-3</v>
      </c>
      <c r="Q127" s="473">
        <v>1.9301230051999301E-3</v>
      </c>
      <c r="R127" s="473">
        <v>2.31677245831092E-3</v>
      </c>
      <c r="S127" s="473">
        <v>3.2360672404518598E-3</v>
      </c>
      <c r="T127" s="473">
        <v>4.5080595302133802E-3</v>
      </c>
      <c r="U127" s="473">
        <v>5.9195720817643901E-3</v>
      </c>
      <c r="V127" s="473">
        <v>7.9687334588488395E-3</v>
      </c>
      <c r="W127" s="473">
        <v>1.1997004124080999E-2</v>
      </c>
      <c r="X127" s="473">
        <v>2.1391859422628699E-2</v>
      </c>
      <c r="Y127" s="473">
        <v>4.9420543302850999E-2</v>
      </c>
      <c r="Z127" s="473">
        <v>0.107143732293348</v>
      </c>
      <c r="AA127" s="473">
        <v>0.23610663439124999</v>
      </c>
      <c r="AB127" s="473">
        <v>0.58070788058095701</v>
      </c>
      <c r="AC127" s="473">
        <v>2.74800071723149</v>
      </c>
      <c r="AD127" s="473">
        <v>11.2336381567151</v>
      </c>
      <c r="AE127" s="473">
        <v>16.621839698762798</v>
      </c>
      <c r="AF127" s="473">
        <v>19.7955890263583</v>
      </c>
      <c r="AG127" s="473">
        <v>23.0500268961807</v>
      </c>
      <c r="AH127" s="473">
        <v>27.729962345347001</v>
      </c>
      <c r="AI127" s="473">
        <v>32.517482517482499</v>
      </c>
      <c r="AJ127" s="473">
        <v>38.7036040882195</v>
      </c>
      <c r="AK127" s="473">
        <v>43.356643356643403</v>
      </c>
      <c r="AL127" s="473">
        <v>48.117267348036599</v>
      </c>
      <c r="AM127" s="473">
        <v>54.025461717769403</v>
      </c>
      <c r="AN127" s="473">
        <v>59.395732472655602</v>
      </c>
      <c r="AO127" s="473">
        <v>66.164604626143102</v>
      </c>
      <c r="AP127" s="473">
        <v>72.090729783037503</v>
      </c>
      <c r="AQ127" s="473">
        <v>76.053433745741401</v>
      </c>
      <c r="AR127" s="473">
        <v>79.989241527703101</v>
      </c>
      <c r="AS127" s="473">
        <v>80.831988524296193</v>
      </c>
      <c r="AT127" s="473">
        <v>81.764389456697103</v>
      </c>
      <c r="AU127" s="473">
        <v>86.471221086605695</v>
      </c>
      <c r="AV127" s="473">
        <v>87.098798637260202</v>
      </c>
      <c r="AW127" s="473">
        <v>86.740182894029005</v>
      </c>
      <c r="AX127" s="473">
        <v>87.878787878787904</v>
      </c>
      <c r="AY127" s="473">
        <v>89.689797382105098</v>
      </c>
      <c r="AZ127" s="473">
        <v>90.102205486820907</v>
      </c>
      <c r="BA127" s="473">
        <v>94.208355746817304</v>
      </c>
      <c r="BB127" s="473">
        <v>97.355208893670394</v>
      </c>
      <c r="BC127" s="473">
        <v>100</v>
      </c>
      <c r="BD127" s="473">
        <v>103.478572709342</v>
      </c>
      <c r="BE127" s="473">
        <v>105.22682445759401</v>
      </c>
      <c r="BF127" s="473">
        <v>106.88542227003801</v>
      </c>
      <c r="BG127" s="473">
        <v>107.40541509772299</v>
      </c>
      <c r="BH127" s="473">
        <v>106.724045185584</v>
      </c>
      <c r="BI127" s="473">
        <v>106.141294602833</v>
      </c>
      <c r="BJ127" s="473">
        <v>106.401291016676</v>
      </c>
      <c r="BK127" s="473">
        <v>107.27093419401101</v>
      </c>
      <c r="BL127" s="473">
        <v>108.17643894567</v>
      </c>
      <c r="BM127" s="473">
        <v>107.539896001434</v>
      </c>
      <c r="BN127" s="473">
        <v>109.144701452394</v>
      </c>
      <c r="BO127" s="477">
        <f>ROW()</f>
        <v>127</v>
      </c>
    </row>
    <row r="128" spans="1:67" s="474" customFormat="1" ht="14" x14ac:dyDescent="0.15">
      <c r="A128" s="473" t="s">
        <v>425</v>
      </c>
      <c r="B128" s="473" t="s">
        <v>866</v>
      </c>
      <c r="C128" s="473" t="s">
        <v>1217</v>
      </c>
      <c r="D128" s="473" t="s">
        <v>1218</v>
      </c>
      <c r="E128" s="473">
        <v>4.1478356168674999</v>
      </c>
      <c r="F128" s="473">
        <v>4.2328951704014202</v>
      </c>
      <c r="G128" s="473">
        <v>4.4314663615958496</v>
      </c>
      <c r="H128" s="473">
        <v>4.76181969210581</v>
      </c>
      <c r="I128" s="473">
        <v>5.04335383070425</v>
      </c>
      <c r="J128" s="473">
        <v>5.2712765220070601</v>
      </c>
      <c r="K128" s="473">
        <v>5.3949717135600297</v>
      </c>
      <c r="L128" s="473">
        <v>5.5963842599353599</v>
      </c>
      <c r="M128" s="473">
        <v>5.6678676234235201</v>
      </c>
      <c r="N128" s="473">
        <v>5.81847719079905</v>
      </c>
      <c r="O128" s="473">
        <v>6.1075577493925604</v>
      </c>
      <c r="P128" s="473">
        <v>6.4002114187619998</v>
      </c>
      <c r="Q128" s="473">
        <v>6.7681918262792502</v>
      </c>
      <c r="R128" s="473">
        <v>7.4990629702034903</v>
      </c>
      <c r="S128" s="473">
        <v>8.9358661563637707</v>
      </c>
      <c r="T128" s="473">
        <v>10.450540378566799</v>
      </c>
      <c r="U128" s="473">
        <v>12.1868105543459</v>
      </c>
      <c r="V128" s="473">
        <v>14.274417147842</v>
      </c>
      <c r="W128" s="473">
        <v>16.000767133639201</v>
      </c>
      <c r="X128" s="473">
        <v>18.368652429058901</v>
      </c>
      <c r="Y128" s="473">
        <v>22.237856286946801</v>
      </c>
      <c r="Z128" s="473">
        <v>26.233843119181401</v>
      </c>
      <c r="AA128" s="473">
        <v>30.557289236041001</v>
      </c>
      <c r="AB128" s="473">
        <v>35.032886033761599</v>
      </c>
      <c r="AC128" s="473">
        <v>38.814509518051501</v>
      </c>
      <c r="AD128" s="473">
        <v>42.387769942743802</v>
      </c>
      <c r="AE128" s="473">
        <v>44.856241613116197</v>
      </c>
      <c r="AF128" s="473">
        <v>46.985695199671703</v>
      </c>
      <c r="AG128" s="473">
        <v>49.362347941505497</v>
      </c>
      <c r="AH128" s="473">
        <v>52.452347687640199</v>
      </c>
      <c r="AI128" s="473">
        <v>55.838990721390999</v>
      </c>
      <c r="AJ128" s="473">
        <v>59.328927249434003</v>
      </c>
      <c r="AK128" s="473">
        <v>62.455911747801999</v>
      </c>
      <c r="AL128" s="473">
        <v>65.345581078416899</v>
      </c>
      <c r="AM128" s="473">
        <v>67.993280895747702</v>
      </c>
      <c r="AN128" s="473">
        <v>71.553016476947704</v>
      </c>
      <c r="AO128" s="473">
        <v>74.420129168035203</v>
      </c>
      <c r="AP128" s="473">
        <v>75.940612629977906</v>
      </c>
      <c r="AQ128" s="473">
        <v>77.425316594739201</v>
      </c>
      <c r="AR128" s="473">
        <v>78.713255727513101</v>
      </c>
      <c r="AS128" s="473">
        <v>80.710750463752106</v>
      </c>
      <c r="AT128" s="473">
        <v>82.958678381650202</v>
      </c>
      <c r="AU128" s="473">
        <v>85.003877919330506</v>
      </c>
      <c r="AV128" s="473">
        <v>87.275653757447103</v>
      </c>
      <c r="AW128" s="473">
        <v>89.201597564227001</v>
      </c>
      <c r="AX128" s="473">
        <v>90.972510623427198</v>
      </c>
      <c r="AY128" s="473">
        <v>92.874603821687202</v>
      </c>
      <c r="AZ128" s="473">
        <v>94.5739686397295</v>
      </c>
      <c r="BA128" s="473">
        <v>97.740146777842</v>
      </c>
      <c r="BB128" s="473">
        <v>98.497406286648001</v>
      </c>
      <c r="BC128" s="473">
        <v>100</v>
      </c>
      <c r="BD128" s="473">
        <v>102.78063272879299</v>
      </c>
      <c r="BE128" s="473">
        <v>105.90656520528</v>
      </c>
      <c r="BF128" s="473">
        <v>107.198618335037</v>
      </c>
      <c r="BG128" s="473">
        <v>107.457017849343</v>
      </c>
      <c r="BH128" s="473">
        <v>107.49870085602799</v>
      </c>
      <c r="BI128" s="473">
        <v>107.39763417125501</v>
      </c>
      <c r="BJ128" s="473">
        <v>108.714901774357</v>
      </c>
      <c r="BK128" s="473">
        <v>109.951520340534</v>
      </c>
      <c r="BL128" s="473">
        <v>110.623595648239</v>
      </c>
      <c r="BM128" s="473">
        <v>110.471258578492</v>
      </c>
      <c r="BN128" s="473">
        <v>112.541250526224</v>
      </c>
      <c r="BO128" s="477">
        <f>ROW()</f>
        <v>128</v>
      </c>
    </row>
    <row r="129" spans="1:67" s="474" customFormat="1" ht="14" x14ac:dyDescent="0.15">
      <c r="A129" s="473" t="s">
        <v>427</v>
      </c>
      <c r="B129" s="473" t="s">
        <v>867</v>
      </c>
      <c r="C129" s="473" t="s">
        <v>1217</v>
      </c>
      <c r="D129" s="473" t="s">
        <v>1218</v>
      </c>
      <c r="E129" s="473">
        <v>0.113116859650763</v>
      </c>
      <c r="F129" s="473">
        <v>0.120693936542745</v>
      </c>
      <c r="G129" s="473">
        <v>0.12239271178899</v>
      </c>
      <c r="H129" s="473">
        <v>0.124549886704857</v>
      </c>
      <c r="I129" s="473">
        <v>0.12705760254455201</v>
      </c>
      <c r="J129" s="473">
        <v>0.130401223664146</v>
      </c>
      <c r="K129" s="473">
        <v>0.132881974817392</v>
      </c>
      <c r="L129" s="473">
        <v>0.13689971309819399</v>
      </c>
      <c r="M129" s="473">
        <v>0.14501608371914301</v>
      </c>
      <c r="N129" s="473">
        <v>0.154157112425128</v>
      </c>
      <c r="O129" s="473">
        <v>0.176861378411929</v>
      </c>
      <c r="P129" s="473">
        <v>0.186299018669116</v>
      </c>
      <c r="Q129" s="473">
        <v>0.19641077608751101</v>
      </c>
      <c r="R129" s="473">
        <v>0.231141292232696</v>
      </c>
      <c r="S129" s="473">
        <v>0.29391508228603702</v>
      </c>
      <c r="T129" s="473">
        <v>0.34498619841783401</v>
      </c>
      <c r="U129" s="473">
        <v>0.37877295053867599</v>
      </c>
      <c r="V129" s="473">
        <v>0.42116143763410802</v>
      </c>
      <c r="W129" s="473">
        <v>0.56814594346425096</v>
      </c>
      <c r="X129" s="473">
        <v>0.73335857733346399</v>
      </c>
      <c r="Y129" s="473">
        <v>0.93362530358551299</v>
      </c>
      <c r="Z129" s="473">
        <v>1.05256653550804</v>
      </c>
      <c r="AA129" s="473">
        <v>1.1214613093832699</v>
      </c>
      <c r="AB129" s="473">
        <v>1.2513502040048901</v>
      </c>
      <c r="AC129" s="473">
        <v>1.5994103766810699</v>
      </c>
      <c r="AD129" s="473">
        <v>2.0100286219162999</v>
      </c>
      <c r="AE129" s="473">
        <v>2.3136509913259</v>
      </c>
      <c r="AF129" s="473">
        <v>2.4675654215735299</v>
      </c>
      <c r="AG129" s="473">
        <v>2.67155327455519</v>
      </c>
      <c r="AH129" s="473">
        <v>3.05437454381615</v>
      </c>
      <c r="AI129" s="473">
        <v>3.7251205423522298</v>
      </c>
      <c r="AJ129" s="473">
        <v>5.6275804951132997</v>
      </c>
      <c r="AK129" s="473">
        <v>9.9775084836903201</v>
      </c>
      <c r="AL129" s="473">
        <v>12.1795395592702</v>
      </c>
      <c r="AM129" s="473">
        <v>16.4500995325864</v>
      </c>
      <c r="AN129" s="473">
        <v>19.725108531869601</v>
      </c>
      <c r="AO129" s="473">
        <v>24.933850207318201</v>
      </c>
      <c r="AP129" s="473">
        <v>27.341849909458301</v>
      </c>
      <c r="AQ129" s="473">
        <v>29.701969993696402</v>
      </c>
      <c r="AR129" s="473">
        <v>31.470496420704698</v>
      </c>
      <c r="AS129" s="473">
        <v>34.041976980365597</v>
      </c>
      <c r="AT129" s="473">
        <v>36.357481381178097</v>
      </c>
      <c r="AU129" s="473">
        <v>38.930264048747503</v>
      </c>
      <c r="AV129" s="473">
        <v>42.857142857142897</v>
      </c>
      <c r="AW129" s="473">
        <v>48.6662153012864</v>
      </c>
      <c r="AX129" s="473">
        <v>55.991875423155001</v>
      </c>
      <c r="AY129" s="473">
        <v>60.785375761679099</v>
      </c>
      <c r="AZ129" s="473">
        <v>66.404874746106998</v>
      </c>
      <c r="BA129" s="473">
        <v>81.029113067027794</v>
      </c>
      <c r="BB129" s="473">
        <v>88.801624915369004</v>
      </c>
      <c r="BC129" s="473">
        <v>100</v>
      </c>
      <c r="BD129" s="473">
        <v>107.555856465809</v>
      </c>
      <c r="BE129" s="473">
        <v>114.949221394719</v>
      </c>
      <c r="BF129" s="473">
        <v>125.687203791469</v>
      </c>
      <c r="BG129" s="473">
        <v>136.08666215301301</v>
      </c>
      <c r="BH129" s="473">
        <v>141.110358835477</v>
      </c>
      <c r="BI129" s="473">
        <v>144.42789438050099</v>
      </c>
      <c r="BJ129" s="473">
        <v>150.75152335815801</v>
      </c>
      <c r="BK129" s="473">
        <v>156.38456330399501</v>
      </c>
      <c r="BL129" s="473">
        <v>162.49153689912001</v>
      </c>
      <c r="BM129" s="473">
        <v>170.98460846516201</v>
      </c>
      <c r="BN129" s="473">
        <v>181.00906404486</v>
      </c>
      <c r="BO129" s="477">
        <f>ROW()</f>
        <v>129</v>
      </c>
    </row>
    <row r="130" spans="1:67" s="474" customFormat="1" ht="14" x14ac:dyDescent="0.15">
      <c r="A130" s="473" t="s">
        <v>431</v>
      </c>
      <c r="B130" s="473" t="s">
        <v>868</v>
      </c>
      <c r="C130" s="473" t="s">
        <v>1217</v>
      </c>
      <c r="D130" s="473" t="s">
        <v>1218</v>
      </c>
      <c r="E130" s="473"/>
      <c r="F130" s="473"/>
      <c r="G130" s="473"/>
      <c r="H130" s="473"/>
      <c r="I130" s="473"/>
      <c r="J130" s="473"/>
      <c r="K130" s="473"/>
      <c r="L130" s="473"/>
      <c r="M130" s="473"/>
      <c r="N130" s="473">
        <v>7.6639022731121402</v>
      </c>
      <c r="O130" s="473">
        <v>8.1160725071491093</v>
      </c>
      <c r="P130" s="473">
        <v>8.5069315231544795</v>
      </c>
      <c r="Q130" s="473">
        <v>9.1583632163690005</v>
      </c>
      <c r="R130" s="473">
        <v>10.1776622186163</v>
      </c>
      <c r="S130" s="473">
        <v>12.154949005079301</v>
      </c>
      <c r="T130" s="473">
        <v>13.611090436970599</v>
      </c>
      <c r="U130" s="473">
        <v>15.1763658372221</v>
      </c>
      <c r="V130" s="473">
        <v>17.387033775625401</v>
      </c>
      <c r="W130" s="473">
        <v>18.590481021760802</v>
      </c>
      <c r="X130" s="473">
        <v>21.2389723692426</v>
      </c>
      <c r="Y130" s="473">
        <v>23.598858188047402</v>
      </c>
      <c r="Z130" s="473">
        <v>25.415970268527001</v>
      </c>
      <c r="AA130" s="473">
        <v>27.303878923570799</v>
      </c>
      <c r="AB130" s="473">
        <v>28.674579269855599</v>
      </c>
      <c r="AC130" s="473">
        <v>29.777825890107302</v>
      </c>
      <c r="AD130" s="473">
        <v>30.666716215269101</v>
      </c>
      <c r="AE130" s="473">
        <v>30.666716215269101</v>
      </c>
      <c r="AF130" s="473">
        <v>30.6053827828386</v>
      </c>
      <c r="AG130" s="473">
        <v>32.629386053046296</v>
      </c>
      <c r="AH130" s="473">
        <v>41.019288497606901</v>
      </c>
      <c r="AI130" s="473">
        <v>47.661188117897602</v>
      </c>
      <c r="AJ130" s="473">
        <v>51.5481943981829</v>
      </c>
      <c r="AK130" s="473">
        <v>53.607975503974899</v>
      </c>
      <c r="AL130" s="473">
        <v>55.385973358190299</v>
      </c>
      <c r="AM130" s="473">
        <v>57.3337298015012</v>
      </c>
      <c r="AN130" s="473">
        <v>58.6828638516848</v>
      </c>
      <c r="AO130" s="473">
        <v>62.497964775050598</v>
      </c>
      <c r="AP130" s="473">
        <v>64.396580574149894</v>
      </c>
      <c r="AQ130" s="473">
        <v>66.3875081902343</v>
      </c>
      <c r="AR130" s="473">
        <v>66.789986818822698</v>
      </c>
      <c r="AS130" s="473">
        <v>67.2353965011268</v>
      </c>
      <c r="AT130" s="473">
        <v>68.426945138466706</v>
      </c>
      <c r="AU130" s="473">
        <v>69.681206861982403</v>
      </c>
      <c r="AV130" s="473">
        <v>70.817010533832701</v>
      </c>
      <c r="AW130" s="473">
        <v>73.1977851016171</v>
      </c>
      <c r="AX130" s="473">
        <v>75.755085393451907</v>
      </c>
      <c r="AY130" s="473">
        <v>80.491084753171194</v>
      </c>
      <c r="AZ130" s="473">
        <v>84.309506466331499</v>
      </c>
      <c r="BA130" s="473">
        <v>96.088582370775796</v>
      </c>
      <c r="BB130" s="473">
        <v>95.378420731856593</v>
      </c>
      <c r="BC130" s="473">
        <v>100</v>
      </c>
      <c r="BD130" s="473">
        <v>104.16244162927801</v>
      </c>
      <c r="BE130" s="473">
        <v>108.86561499113</v>
      </c>
      <c r="BF130" s="473">
        <v>114.11797064643</v>
      </c>
      <c r="BG130" s="473">
        <v>117.426797297677</v>
      </c>
      <c r="BH130" s="473">
        <v>116.397138828916</v>
      </c>
      <c r="BI130" s="473">
        <v>115.491068042148</v>
      </c>
      <c r="BJ130" s="473">
        <v>119.32986927279801</v>
      </c>
      <c r="BK130" s="473">
        <v>124.65473925678199</v>
      </c>
      <c r="BL130" s="473">
        <v>125.604002606804</v>
      </c>
      <c r="BM130" s="473">
        <v>126.02263365165599</v>
      </c>
      <c r="BN130" s="473">
        <v>127.719016475095</v>
      </c>
      <c r="BO130" s="477">
        <f>ROW()</f>
        <v>130</v>
      </c>
    </row>
    <row r="131" spans="1:67" s="474" customFormat="1" ht="14" x14ac:dyDescent="0.15">
      <c r="A131" s="473" t="s">
        <v>429</v>
      </c>
      <c r="B131" s="473" t="s">
        <v>869</v>
      </c>
      <c r="C131" s="473" t="s">
        <v>1217</v>
      </c>
      <c r="D131" s="473" t="s">
        <v>1218</v>
      </c>
      <c r="E131" s="473">
        <v>18.972568602074499</v>
      </c>
      <c r="F131" s="473">
        <v>19.991103697071999</v>
      </c>
      <c r="G131" s="473">
        <v>21.357583665231601</v>
      </c>
      <c r="H131" s="473">
        <v>22.790016632406701</v>
      </c>
      <c r="I131" s="473">
        <v>23.6561260208547</v>
      </c>
      <c r="J131" s="473">
        <v>25.2306756261743</v>
      </c>
      <c r="K131" s="473">
        <v>26.502511611809702</v>
      </c>
      <c r="L131" s="473">
        <v>27.559921564841499</v>
      </c>
      <c r="M131" s="473">
        <v>29.031465099906502</v>
      </c>
      <c r="N131" s="473">
        <v>30.5555650254969</v>
      </c>
      <c r="O131" s="473">
        <v>32.671285464085301</v>
      </c>
      <c r="P131" s="473">
        <v>34.760728139114001</v>
      </c>
      <c r="Q131" s="473">
        <v>36.444369964033797</v>
      </c>
      <c r="R131" s="473">
        <v>40.675059677935003</v>
      </c>
      <c r="S131" s="473">
        <v>50.120722018767196</v>
      </c>
      <c r="T131" s="473">
        <v>56.000517315025697</v>
      </c>
      <c r="U131" s="473">
        <v>61.250026184519299</v>
      </c>
      <c r="V131" s="473">
        <v>66.249147295435094</v>
      </c>
      <c r="W131" s="473">
        <v>69.037948882353604</v>
      </c>
      <c r="X131" s="473">
        <v>71.593630831975503</v>
      </c>
      <c r="Y131" s="473">
        <v>77.162599945171905</v>
      </c>
      <c r="Z131" s="473">
        <v>80.952952566401606</v>
      </c>
      <c r="AA131" s="473">
        <v>83.171906151039593</v>
      </c>
      <c r="AB131" s="473">
        <v>84.751939248271995</v>
      </c>
      <c r="AC131" s="473">
        <v>86.668700710488494</v>
      </c>
      <c r="AD131" s="473">
        <v>88.430049081173806</v>
      </c>
      <c r="AE131" s="473">
        <v>88.956726780251302</v>
      </c>
      <c r="AF131" s="473">
        <v>89.068969568579305</v>
      </c>
      <c r="AG131" s="473">
        <v>89.673353813422295</v>
      </c>
      <c r="AH131" s="473">
        <v>91.710992124607301</v>
      </c>
      <c r="AI131" s="473">
        <v>94.534329954088307</v>
      </c>
      <c r="AJ131" s="473">
        <v>97.608055542147</v>
      </c>
      <c r="AK131" s="473">
        <v>99.326233609629298</v>
      </c>
      <c r="AL131" s="473">
        <v>100.560904281237</v>
      </c>
      <c r="AM131" s="473">
        <v>101.260263193127</v>
      </c>
      <c r="AN131" s="473">
        <v>101.13075228351801</v>
      </c>
      <c r="AO131" s="473">
        <v>101.268897253768</v>
      </c>
      <c r="AP131" s="473">
        <v>103.038879685094</v>
      </c>
      <c r="AQ131" s="473">
        <v>103.720970475702</v>
      </c>
      <c r="AR131" s="473">
        <v>103.366973989437</v>
      </c>
      <c r="AS131" s="473">
        <v>102.667615077547</v>
      </c>
      <c r="AT131" s="473">
        <v>101.90781774117301</v>
      </c>
      <c r="AU131" s="473">
        <v>100.966705131346</v>
      </c>
      <c r="AV131" s="473">
        <v>100.707683312128</v>
      </c>
      <c r="AW131" s="473">
        <v>100.699049251487</v>
      </c>
      <c r="AX131" s="473">
        <v>100.414125250347</v>
      </c>
      <c r="AY131" s="473">
        <v>100.664513008925</v>
      </c>
      <c r="AZ131" s="473">
        <v>100.724951433409</v>
      </c>
      <c r="BA131" s="473">
        <v>102.11503519654801</v>
      </c>
      <c r="BB131" s="473">
        <v>100.733585494049</v>
      </c>
      <c r="BC131" s="473">
        <v>100</v>
      </c>
      <c r="BD131" s="473">
        <v>99.727544383898703</v>
      </c>
      <c r="BE131" s="473">
        <v>99.683599929688896</v>
      </c>
      <c r="BF131" s="473">
        <v>100.017577781684</v>
      </c>
      <c r="BG131" s="473">
        <v>102.77728950606399</v>
      </c>
      <c r="BH131" s="473">
        <v>103.594656354368</v>
      </c>
      <c r="BI131" s="473">
        <v>103.46282299173799</v>
      </c>
      <c r="BJ131" s="473">
        <v>103.96378976973099</v>
      </c>
      <c r="BK131" s="473">
        <v>104.99208999824199</v>
      </c>
      <c r="BL131" s="473">
        <v>105.484267885393</v>
      </c>
      <c r="BM131" s="473">
        <v>105.457901212867</v>
      </c>
      <c r="BN131" s="473">
        <v>105.211812269292</v>
      </c>
      <c r="BO131" s="477">
        <f>ROW()</f>
        <v>131</v>
      </c>
    </row>
    <row r="132" spans="1:67" s="474" customFormat="1" ht="14" x14ac:dyDescent="0.15">
      <c r="A132" s="473" t="s">
        <v>433</v>
      </c>
      <c r="B132" s="473" t="s">
        <v>870</v>
      </c>
      <c r="C132" s="473" t="s">
        <v>1217</v>
      </c>
      <c r="D132" s="473" t="s">
        <v>1218</v>
      </c>
      <c r="E132" s="473"/>
      <c r="F132" s="473"/>
      <c r="G132" s="473"/>
      <c r="H132" s="473"/>
      <c r="I132" s="473"/>
      <c r="J132" s="473"/>
      <c r="K132" s="473"/>
      <c r="L132" s="473"/>
      <c r="M132" s="473"/>
      <c r="N132" s="473"/>
      <c r="O132" s="473"/>
      <c r="P132" s="473"/>
      <c r="Q132" s="473"/>
      <c r="R132" s="473"/>
      <c r="S132" s="473"/>
      <c r="T132" s="473"/>
      <c r="U132" s="473"/>
      <c r="V132" s="473"/>
      <c r="W132" s="473"/>
      <c r="X132" s="473"/>
      <c r="Y132" s="473"/>
      <c r="Z132" s="473"/>
      <c r="AA132" s="473"/>
      <c r="AB132" s="473"/>
      <c r="AC132" s="473"/>
      <c r="AD132" s="473"/>
      <c r="AE132" s="473"/>
      <c r="AF132" s="473"/>
      <c r="AG132" s="473"/>
      <c r="AH132" s="473"/>
      <c r="AI132" s="473"/>
      <c r="AJ132" s="473"/>
      <c r="AK132" s="473"/>
      <c r="AL132" s="473">
        <v>0.37366349930139098</v>
      </c>
      <c r="AM132" s="473">
        <v>7.3887188860333097</v>
      </c>
      <c r="AN132" s="473">
        <v>20.404338727736601</v>
      </c>
      <c r="AO132" s="473">
        <v>28.399277394114002</v>
      </c>
      <c r="AP132" s="473">
        <v>33.343035263833599</v>
      </c>
      <c r="AQ132" s="473">
        <v>35.725837480320102</v>
      </c>
      <c r="AR132" s="473">
        <v>38.689662837105402</v>
      </c>
      <c r="AS132" s="473">
        <v>43.789304963978303</v>
      </c>
      <c r="AT132" s="473">
        <v>47.447523829901002</v>
      </c>
      <c r="AU132" s="473">
        <v>50.216999982962498</v>
      </c>
      <c r="AV132" s="473">
        <v>53.450079965739903</v>
      </c>
      <c r="AW132" s="473">
        <v>57.128543540383902</v>
      </c>
      <c r="AX132" s="473">
        <v>61.458886735850797</v>
      </c>
      <c r="AY132" s="473">
        <v>66.819142687279694</v>
      </c>
      <c r="AZ132" s="473">
        <v>74.066905649861894</v>
      </c>
      <c r="BA132" s="473">
        <v>86.761899046326704</v>
      </c>
      <c r="BB132" s="473">
        <v>93.109467760559994</v>
      </c>
      <c r="BC132" s="473">
        <v>100</v>
      </c>
      <c r="BD132" s="473">
        <v>108.424887619198</v>
      </c>
      <c r="BE132" s="473">
        <v>113.952296065971</v>
      </c>
      <c r="BF132" s="473">
        <v>120.614413556249</v>
      </c>
      <c r="BG132" s="473">
        <v>128.703513631541</v>
      </c>
      <c r="BH132" s="473">
        <v>137.282601702893</v>
      </c>
      <c r="BI132" s="473">
        <v>157.25176161246199</v>
      </c>
      <c r="BJ132" s="473">
        <v>168.95129955345399</v>
      </c>
      <c r="BK132" s="473">
        <v>179.12069954184</v>
      </c>
      <c r="BL132" s="473">
        <v>188.51643427329</v>
      </c>
      <c r="BM132" s="473">
        <v>201.23941188762799</v>
      </c>
      <c r="BN132" s="473"/>
      <c r="BO132" s="477">
        <f>ROW()</f>
        <v>132</v>
      </c>
    </row>
    <row r="133" spans="1:67" s="474" customFormat="1" ht="14" x14ac:dyDescent="0.15">
      <c r="A133" s="473" t="s">
        <v>435</v>
      </c>
      <c r="B133" s="473" t="s">
        <v>871</v>
      </c>
      <c r="C133" s="473" t="s">
        <v>1217</v>
      </c>
      <c r="D133" s="473" t="s">
        <v>1218</v>
      </c>
      <c r="E133" s="473">
        <v>0.74124428382899299</v>
      </c>
      <c r="F133" s="473">
        <v>0.75945667409506201</v>
      </c>
      <c r="G133" s="473">
        <v>0.783132781440951</v>
      </c>
      <c r="H133" s="473">
        <v>0.78859649852077096</v>
      </c>
      <c r="I133" s="473">
        <v>0.78781338381728905</v>
      </c>
      <c r="J133" s="473">
        <v>0.81600551286856404</v>
      </c>
      <c r="K133" s="473">
        <v>0.85692325571438199</v>
      </c>
      <c r="L133" s="473">
        <v>0.87199821360370999</v>
      </c>
      <c r="M133" s="473">
        <v>0.87519593194363299</v>
      </c>
      <c r="N133" s="473">
        <v>0.87369496211095699</v>
      </c>
      <c r="O133" s="473">
        <v>0.89281601259578602</v>
      </c>
      <c r="P133" s="473">
        <v>0.92656629819292202</v>
      </c>
      <c r="Q133" s="473">
        <v>0.98060035301291903</v>
      </c>
      <c r="R133" s="473">
        <v>1.0716117763306201</v>
      </c>
      <c r="S133" s="473">
        <v>1.2624652768125599</v>
      </c>
      <c r="T133" s="473">
        <v>1.5038509608469901</v>
      </c>
      <c r="U133" s="473">
        <v>1.6760273159277801</v>
      </c>
      <c r="V133" s="473">
        <v>1.9244307291282701</v>
      </c>
      <c r="W133" s="473">
        <v>2.2502711537446398</v>
      </c>
      <c r="X133" s="473">
        <v>2.4298282239740399</v>
      </c>
      <c r="Y133" s="473">
        <v>2.7665582283274999</v>
      </c>
      <c r="Z133" s="473">
        <v>3.0875634578738902</v>
      </c>
      <c r="AA133" s="473">
        <v>3.7256613878531</v>
      </c>
      <c r="AB133" s="473">
        <v>4.1503041783513899</v>
      </c>
      <c r="AC133" s="473">
        <v>4.5771255361970198</v>
      </c>
      <c r="AD133" s="473">
        <v>5.17245240927544</v>
      </c>
      <c r="AE133" s="473">
        <v>5.3035366287224797</v>
      </c>
      <c r="AF133" s="473">
        <v>5.7616387902129098</v>
      </c>
      <c r="AG133" s="473">
        <v>6.4683016588008702</v>
      </c>
      <c r="AH133" s="473">
        <v>7.3602362969268098</v>
      </c>
      <c r="AI133" s="473">
        <v>8.6690198568499497</v>
      </c>
      <c r="AJ133" s="473">
        <v>10.410148766435</v>
      </c>
      <c r="AK133" s="473">
        <v>13.255488566812099</v>
      </c>
      <c r="AL133" s="473">
        <v>19.350213921161799</v>
      </c>
      <c r="AM133" s="473">
        <v>24.925859916073701</v>
      </c>
      <c r="AN133" s="473">
        <v>25.313289576008501</v>
      </c>
      <c r="AO133" s="473">
        <v>27.557081691834199</v>
      </c>
      <c r="AP133" s="473">
        <v>30.6880746141217</v>
      </c>
      <c r="AQ133" s="473">
        <v>32.751060945442298</v>
      </c>
      <c r="AR133" s="473">
        <v>34.631627223620796</v>
      </c>
      <c r="AS133" s="473">
        <v>38.087872331607898</v>
      </c>
      <c r="AT133" s="473">
        <v>40.273582266095701</v>
      </c>
      <c r="AU133" s="473">
        <v>41.063471344518597</v>
      </c>
      <c r="AV133" s="473">
        <v>45.094134653551698</v>
      </c>
      <c r="AW133" s="473">
        <v>50.335892894049202</v>
      </c>
      <c r="AX133" s="473">
        <v>55.526921962465103</v>
      </c>
      <c r="AY133" s="473">
        <v>63.552635676898198</v>
      </c>
      <c r="AZ133" s="473">
        <v>69.7546612757899</v>
      </c>
      <c r="BA133" s="473">
        <v>88.058156495553604</v>
      </c>
      <c r="BB133" s="473">
        <v>96.189557552658897</v>
      </c>
      <c r="BC133" s="473">
        <v>100</v>
      </c>
      <c r="BD133" s="473">
        <v>114.02249396384801</v>
      </c>
      <c r="BE133" s="473">
        <v>124.715258324443</v>
      </c>
      <c r="BF133" s="473">
        <v>131.84584520042199</v>
      </c>
      <c r="BG133" s="473">
        <v>140.91440678482101</v>
      </c>
      <c r="BH133" s="473">
        <v>150.18963879765201</v>
      </c>
      <c r="BI133" s="473">
        <v>159.647316938312</v>
      </c>
      <c r="BJ133" s="473">
        <v>172.42823857621599</v>
      </c>
      <c r="BK133" s="473">
        <v>180.514812183022</v>
      </c>
      <c r="BL133" s="473">
        <v>189.96631501781599</v>
      </c>
      <c r="BM133" s="473">
        <v>200.23364228346301</v>
      </c>
      <c r="BN133" s="473">
        <v>212.469738278737</v>
      </c>
      <c r="BO133" s="477">
        <f>ROW()</f>
        <v>133</v>
      </c>
    </row>
    <row r="134" spans="1:67" s="474" customFormat="1" ht="14" x14ac:dyDescent="0.15">
      <c r="A134" s="473" t="s">
        <v>872</v>
      </c>
      <c r="B134" s="473" t="s">
        <v>873</v>
      </c>
      <c r="C134" s="473" t="s">
        <v>1217</v>
      </c>
      <c r="D134" s="473" t="s">
        <v>1218</v>
      </c>
      <c r="E134" s="473"/>
      <c r="F134" s="473"/>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c r="AH134" s="473"/>
      <c r="AI134" s="473"/>
      <c r="AJ134" s="473"/>
      <c r="AK134" s="473"/>
      <c r="AL134" s="473"/>
      <c r="AM134" s="473"/>
      <c r="AN134" s="473">
        <v>16.740667363799201</v>
      </c>
      <c r="AO134" s="473">
        <v>22.088864903404701</v>
      </c>
      <c r="AP134" s="473">
        <v>27.265484900659899</v>
      </c>
      <c r="AQ134" s="473">
        <v>30.116740970287999</v>
      </c>
      <c r="AR134" s="473">
        <v>41.269248983496901</v>
      </c>
      <c r="AS134" s="473">
        <v>48.986901576821502</v>
      </c>
      <c r="AT134" s="473">
        <v>52.376638356039201</v>
      </c>
      <c r="AU134" s="473">
        <v>53.494465737795302</v>
      </c>
      <c r="AV134" s="473">
        <v>55.085719044151297</v>
      </c>
      <c r="AW134" s="473">
        <v>57.350100620744499</v>
      </c>
      <c r="AX134" s="473">
        <v>59.8383344785777</v>
      </c>
      <c r="AY134" s="473">
        <v>63.160632608418801</v>
      </c>
      <c r="AZ134" s="473">
        <v>69.622030547749503</v>
      </c>
      <c r="BA134" s="473">
        <v>86.693423747315606</v>
      </c>
      <c r="BB134" s="473">
        <v>92.620273828765406</v>
      </c>
      <c r="BC134" s="473">
        <v>100</v>
      </c>
      <c r="BD134" s="473">
        <v>116.63632627315</v>
      </c>
      <c r="BE134" s="473">
        <v>119.865335743153</v>
      </c>
      <c r="BF134" s="473">
        <v>127.792931811437</v>
      </c>
      <c r="BG134" s="473">
        <v>137.421167323167</v>
      </c>
      <c r="BH134" s="473">
        <v>146.358103369357</v>
      </c>
      <c r="BI134" s="473">
        <v>146.92719972586701</v>
      </c>
      <c r="BJ134" s="473">
        <v>151.59259359136701</v>
      </c>
      <c r="BK134" s="473">
        <v>153.93115409737101</v>
      </c>
      <c r="BL134" s="473">
        <v>155.676152413544</v>
      </c>
      <c r="BM134" s="473">
        <v>165.52332750681799</v>
      </c>
      <c r="BN134" s="473">
        <v>185.22894555543601</v>
      </c>
      <c r="BO134" s="477">
        <f>ROW()</f>
        <v>134</v>
      </c>
    </row>
    <row r="135" spans="1:67" s="474" customFormat="1" ht="14" x14ac:dyDescent="0.15">
      <c r="A135" s="473" t="s">
        <v>317</v>
      </c>
      <c r="B135" s="473" t="s">
        <v>874</v>
      </c>
      <c r="C135" s="473" t="s">
        <v>1217</v>
      </c>
      <c r="D135" s="473" t="s">
        <v>1218</v>
      </c>
      <c r="E135" s="473"/>
      <c r="F135" s="473"/>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c r="AH135" s="473"/>
      <c r="AI135" s="473"/>
      <c r="AJ135" s="473"/>
      <c r="AK135" s="473"/>
      <c r="AL135" s="473"/>
      <c r="AM135" s="473">
        <v>44.868400624124298</v>
      </c>
      <c r="AN135" s="473">
        <v>44.509927077871097</v>
      </c>
      <c r="AO135" s="473">
        <v>47.692770276335501</v>
      </c>
      <c r="AP135" s="473">
        <v>51.489216842260298</v>
      </c>
      <c r="AQ135" s="473">
        <v>59.112969558672198</v>
      </c>
      <c r="AR135" s="473">
        <v>61.482339754778202</v>
      </c>
      <c r="AS135" s="473">
        <v>60.995404216974798</v>
      </c>
      <c r="AT135" s="473">
        <v>60.629036358392</v>
      </c>
      <c r="AU135" s="473">
        <v>60.7572465008042</v>
      </c>
      <c r="AV135" s="473">
        <v>61.329425511007301</v>
      </c>
      <c r="AW135" s="473">
        <v>63.978449940600399</v>
      </c>
      <c r="AX135" s="473">
        <v>68.210790185140795</v>
      </c>
      <c r="AY135" s="473">
        <v>72.174304683031295</v>
      </c>
      <c r="AZ135" s="473">
        <v>78.459840525649398</v>
      </c>
      <c r="BA135" s="473">
        <v>97.366192122103996</v>
      </c>
      <c r="BB135" s="473">
        <v>96.157179034647299</v>
      </c>
      <c r="BC135" s="473">
        <v>100</v>
      </c>
      <c r="BD135" s="473">
        <v>105.47844749617499</v>
      </c>
      <c r="BE135" s="473">
        <v>108.573518555638</v>
      </c>
      <c r="BF135" s="473">
        <v>111.76734442450901</v>
      </c>
      <c r="BG135" s="473">
        <v>116.07674519792501</v>
      </c>
      <c r="BH135" s="473">
        <v>117.497445574856</v>
      </c>
      <c r="BI135" s="473">
        <v>121.044857661075</v>
      </c>
      <c r="BJ135" s="473">
        <v>124.57045324546399</v>
      </c>
      <c r="BK135" s="473">
        <v>127.633746767247</v>
      </c>
      <c r="BL135" s="473">
        <v>130.11312803414401</v>
      </c>
      <c r="BM135" s="473">
        <v>133.93883801766799</v>
      </c>
      <c r="BN135" s="473">
        <v>137.85083623812599</v>
      </c>
      <c r="BO135" s="477">
        <f>ROW()</f>
        <v>135</v>
      </c>
    </row>
    <row r="136" spans="1:67" s="474" customFormat="1" ht="14" x14ac:dyDescent="0.15">
      <c r="A136" s="473" t="s">
        <v>437</v>
      </c>
      <c r="B136" s="473" t="s">
        <v>875</v>
      </c>
      <c r="C136" s="473" t="s">
        <v>1217</v>
      </c>
      <c r="D136" s="473" t="s">
        <v>1218</v>
      </c>
      <c r="E136" s="473"/>
      <c r="F136" s="473"/>
      <c r="G136" s="473"/>
      <c r="H136" s="473"/>
      <c r="I136" s="473"/>
      <c r="J136" s="473"/>
      <c r="K136" s="473"/>
      <c r="L136" s="473"/>
      <c r="M136" s="473"/>
      <c r="N136" s="473"/>
      <c r="O136" s="473"/>
      <c r="P136" s="473"/>
      <c r="Q136" s="473"/>
      <c r="R136" s="473"/>
      <c r="S136" s="473"/>
      <c r="T136" s="473"/>
      <c r="U136" s="473"/>
      <c r="V136" s="473"/>
      <c r="W136" s="473"/>
      <c r="X136" s="473"/>
      <c r="Y136" s="473"/>
      <c r="Z136" s="473"/>
      <c r="AA136" s="473"/>
      <c r="AB136" s="473"/>
      <c r="AC136" s="473"/>
      <c r="AD136" s="473"/>
      <c r="AE136" s="473"/>
      <c r="AF136" s="473"/>
      <c r="AG136" s="473"/>
      <c r="AH136" s="473"/>
      <c r="AI136" s="473"/>
      <c r="AJ136" s="473"/>
      <c r="AK136" s="473"/>
      <c r="AL136" s="473"/>
      <c r="AM136" s="473"/>
      <c r="AN136" s="473"/>
      <c r="AO136" s="473"/>
      <c r="AP136" s="473"/>
      <c r="AQ136" s="473"/>
      <c r="AR136" s="473"/>
      <c r="AS136" s="473"/>
      <c r="AT136" s="473"/>
      <c r="AU136" s="473"/>
      <c r="AV136" s="473"/>
      <c r="AW136" s="473"/>
      <c r="AX136" s="473"/>
      <c r="AY136" s="473">
        <v>80.473064154664101</v>
      </c>
      <c r="AZ136" s="473">
        <v>83.364076135374304</v>
      </c>
      <c r="BA136" s="473">
        <v>94.756110199801896</v>
      </c>
      <c r="BB136" s="473">
        <v>104.05778580954799</v>
      </c>
      <c r="BC136" s="473">
        <v>100</v>
      </c>
      <c r="BD136" s="473">
        <v>101.49740979876</v>
      </c>
      <c r="BE136" s="473">
        <v>98.405937821066999</v>
      </c>
      <c r="BF136" s="473">
        <v>96.941599323455094</v>
      </c>
      <c r="BG136" s="473">
        <v>98.9812362348314</v>
      </c>
      <c r="BH136" s="473">
        <v>99.547424489338397</v>
      </c>
      <c r="BI136" s="473">
        <v>101.45605811206499</v>
      </c>
      <c r="BJ136" s="473">
        <v>101.81675559135</v>
      </c>
      <c r="BK136" s="473">
        <v>102.391033138334</v>
      </c>
      <c r="BL136" s="473">
        <v>100.534601842803</v>
      </c>
      <c r="BM136" s="473"/>
      <c r="BN136" s="473"/>
      <c r="BO136" s="477">
        <f>ROW()</f>
        <v>136</v>
      </c>
    </row>
    <row r="137" spans="1:67" s="474" customFormat="1" ht="14" x14ac:dyDescent="0.15">
      <c r="A137" s="473" t="s">
        <v>876</v>
      </c>
      <c r="B137" s="473" t="s">
        <v>877</v>
      </c>
      <c r="C137" s="473" t="s">
        <v>1217</v>
      </c>
      <c r="D137" s="473" t="s">
        <v>1218</v>
      </c>
      <c r="E137" s="473"/>
      <c r="F137" s="473"/>
      <c r="G137" s="473"/>
      <c r="H137" s="473"/>
      <c r="I137" s="473"/>
      <c r="J137" s="473"/>
      <c r="K137" s="473"/>
      <c r="L137" s="473"/>
      <c r="M137" s="473"/>
      <c r="N137" s="473"/>
      <c r="O137" s="473"/>
      <c r="P137" s="473"/>
      <c r="Q137" s="473"/>
      <c r="R137" s="473"/>
      <c r="S137" s="473"/>
      <c r="T137" s="473"/>
      <c r="U137" s="473"/>
      <c r="V137" s="473"/>
      <c r="W137" s="473"/>
      <c r="X137" s="473">
        <v>31.6546093069745</v>
      </c>
      <c r="Y137" s="473">
        <v>37.269078089522999</v>
      </c>
      <c r="Z137" s="473">
        <v>41.173522070239102</v>
      </c>
      <c r="AA137" s="473">
        <v>43.613968532893303</v>
      </c>
      <c r="AB137" s="473">
        <v>44.613398048236597</v>
      </c>
      <c r="AC137" s="473">
        <v>45.8246092911264</v>
      </c>
      <c r="AD137" s="473">
        <v>47.025006148098498</v>
      </c>
      <c r="AE137" s="473">
        <v>47.021862275453699</v>
      </c>
      <c r="AF137" s="473">
        <v>47.474688756797804</v>
      </c>
      <c r="AG137" s="473">
        <v>47.585079292969901</v>
      </c>
      <c r="AH137" s="473">
        <v>50.0452112165231</v>
      </c>
      <c r="AI137" s="473">
        <v>52.052516669997203</v>
      </c>
      <c r="AJ137" s="473">
        <v>54.303131864620603</v>
      </c>
      <c r="AK137" s="473">
        <v>55.855357959055702</v>
      </c>
      <c r="AL137" s="473">
        <v>56.8578842548308</v>
      </c>
      <c r="AM137" s="473">
        <v>57.6779282278465</v>
      </c>
      <c r="AN137" s="473">
        <v>59.383349354416502</v>
      </c>
      <c r="AO137" s="473">
        <v>60.622426794304197</v>
      </c>
      <c r="AP137" s="473">
        <v>66.020965076508901</v>
      </c>
      <c r="AQ137" s="473">
        <v>68.296284323543404</v>
      </c>
      <c r="AR137" s="473">
        <v>70.593113159374795</v>
      </c>
      <c r="AS137" s="473">
        <v>72.1100570323037</v>
      </c>
      <c r="AT137" s="473">
        <v>73.771074326359297</v>
      </c>
      <c r="AU137" s="473">
        <v>75.276809104367501</v>
      </c>
      <c r="AV137" s="473">
        <v>76.959574479328893</v>
      </c>
      <c r="AW137" s="473">
        <v>78.740845867804893</v>
      </c>
      <c r="AX137" s="473">
        <v>81.400569151691997</v>
      </c>
      <c r="AY137" s="473">
        <v>88.309430865746293</v>
      </c>
      <c r="AZ137" s="473">
        <v>92.266475866165294</v>
      </c>
      <c r="BA137" s="473">
        <v>97.1568728885089</v>
      </c>
      <c r="BB137" s="473">
        <v>99.156300211572201</v>
      </c>
      <c r="BC137" s="473">
        <v>100</v>
      </c>
      <c r="BD137" s="473">
        <v>105.835165195709</v>
      </c>
      <c r="BE137" s="473">
        <v>106.69887463499499</v>
      </c>
      <c r="BF137" s="473">
        <v>107.880015748548</v>
      </c>
      <c r="BG137" s="473">
        <v>108.147412972867</v>
      </c>
      <c r="BH137" s="473">
        <v>105.65799402867501</v>
      </c>
      <c r="BI137" s="473">
        <v>104.932084385971</v>
      </c>
      <c r="BJ137" s="473">
        <v>105.66127497621299</v>
      </c>
      <c r="BK137" s="473">
        <v>104.565438498638</v>
      </c>
      <c r="BL137" s="473">
        <v>104.22083048164301</v>
      </c>
      <c r="BM137" s="473">
        <v>103.004318030447</v>
      </c>
      <c r="BN137" s="473">
        <v>104.235929197152</v>
      </c>
      <c r="BO137" s="477">
        <f>ROW()</f>
        <v>137</v>
      </c>
    </row>
    <row r="138" spans="1:67" s="474" customFormat="1" ht="14" x14ac:dyDescent="0.15">
      <c r="A138" s="473" t="s">
        <v>878</v>
      </c>
      <c r="B138" s="473" t="s">
        <v>879</v>
      </c>
      <c r="C138" s="473" t="s">
        <v>1217</v>
      </c>
      <c r="D138" s="473" t="s">
        <v>1218</v>
      </c>
      <c r="E138" s="473">
        <v>1.4769538395634401</v>
      </c>
      <c r="F138" s="473">
        <v>1.5979998494894201</v>
      </c>
      <c r="G138" s="473">
        <v>1.70376044890745</v>
      </c>
      <c r="H138" s="473">
        <v>2.0562965521499899</v>
      </c>
      <c r="I138" s="473">
        <v>2.6621397394237398</v>
      </c>
      <c r="J138" s="473">
        <v>3.0228116147855402</v>
      </c>
      <c r="K138" s="473">
        <v>3.3632220648507598</v>
      </c>
      <c r="L138" s="473">
        <v>3.7292226900485499</v>
      </c>
      <c r="M138" s="473">
        <v>4.1309278977145496</v>
      </c>
      <c r="N138" s="473">
        <v>4.6427318827715602</v>
      </c>
      <c r="O138" s="473">
        <v>5.3832635131484503</v>
      </c>
      <c r="P138" s="473">
        <v>6.1106340547549802</v>
      </c>
      <c r="Q138" s="473">
        <v>6.8249052555206502</v>
      </c>
      <c r="R138" s="473">
        <v>7.0447374362259696</v>
      </c>
      <c r="S138" s="473">
        <v>8.7569044798122899</v>
      </c>
      <c r="T138" s="473">
        <v>10.96795774512</v>
      </c>
      <c r="U138" s="473">
        <v>12.6490517833574</v>
      </c>
      <c r="V138" s="473">
        <v>13.9261842095107</v>
      </c>
      <c r="W138" s="473">
        <v>15.9399501385469</v>
      </c>
      <c r="X138" s="473">
        <v>18.860706319128699</v>
      </c>
      <c r="Y138" s="473">
        <v>24.273278004615701</v>
      </c>
      <c r="Z138" s="473">
        <v>29.456021002014499</v>
      </c>
      <c r="AA138" s="473">
        <v>31.574158298535799</v>
      </c>
      <c r="AB138" s="473">
        <v>32.654188439243903</v>
      </c>
      <c r="AC138" s="473">
        <v>33.3967304471322</v>
      </c>
      <c r="AD138" s="473">
        <v>34.2179923818492</v>
      </c>
      <c r="AE138" s="473">
        <v>35.1589806574611</v>
      </c>
      <c r="AF138" s="473">
        <v>36.2312102980109</v>
      </c>
      <c r="AG138" s="473">
        <v>38.820327997283101</v>
      </c>
      <c r="AH138" s="473">
        <v>41.033150919658198</v>
      </c>
      <c r="AI138" s="473">
        <v>44.551034663743899</v>
      </c>
      <c r="AJ138" s="473">
        <v>48.708889386302801</v>
      </c>
      <c r="AK138" s="473">
        <v>51.735309781643899</v>
      </c>
      <c r="AL138" s="473">
        <v>54.219120246374203</v>
      </c>
      <c r="AM138" s="473">
        <v>57.616414143363301</v>
      </c>
      <c r="AN138" s="473">
        <v>60.198056483918499</v>
      </c>
      <c r="AO138" s="473">
        <v>63.162535987465198</v>
      </c>
      <c r="AP138" s="473">
        <v>65.966277911993799</v>
      </c>
      <c r="AQ138" s="473">
        <v>70.922707029229898</v>
      </c>
      <c r="AR138" s="473">
        <v>71.499278321073803</v>
      </c>
      <c r="AS138" s="473">
        <v>73.114565564723407</v>
      </c>
      <c r="AT138" s="473">
        <v>76.087824851997894</v>
      </c>
      <c r="AU138" s="473">
        <v>78.189570002855902</v>
      </c>
      <c r="AV138" s="473">
        <v>80.937835271961106</v>
      </c>
      <c r="AW138" s="473">
        <v>83.844040167028098</v>
      </c>
      <c r="AX138" s="473">
        <v>86.152930325179994</v>
      </c>
      <c r="AY138" s="473">
        <v>88.0847721887326</v>
      </c>
      <c r="AZ138" s="473">
        <v>90.317345765249797</v>
      </c>
      <c r="BA138" s="473">
        <v>94.538685077840995</v>
      </c>
      <c r="BB138" s="473">
        <v>97.144640665642697</v>
      </c>
      <c r="BC138" s="473">
        <v>100</v>
      </c>
      <c r="BD138" s="473">
        <v>104.025965004361</v>
      </c>
      <c r="BE138" s="473">
        <v>106.301086763559</v>
      </c>
      <c r="BF138" s="473">
        <v>107.684433346969</v>
      </c>
      <c r="BG138" s="473">
        <v>109.057167004994</v>
      </c>
      <c r="BH138" s="473">
        <v>109.82747242569</v>
      </c>
      <c r="BI138" s="473">
        <v>110.894650313757</v>
      </c>
      <c r="BJ138" s="473">
        <v>113.05081082749901</v>
      </c>
      <c r="BK138" s="473">
        <v>114.719259179216</v>
      </c>
      <c r="BL138" s="473">
        <v>115.158634290169</v>
      </c>
      <c r="BM138" s="473">
        <v>115.777367840135</v>
      </c>
      <c r="BN138" s="473">
        <v>118.669872413341</v>
      </c>
      <c r="BO138" s="477">
        <f>ROW()</f>
        <v>138</v>
      </c>
    </row>
    <row r="139" spans="1:67" s="474" customFormat="1" ht="14" x14ac:dyDescent="0.15">
      <c r="A139" s="473" t="s">
        <v>445</v>
      </c>
      <c r="B139" s="473" t="s">
        <v>880</v>
      </c>
      <c r="C139" s="473" t="s">
        <v>1217</v>
      </c>
      <c r="D139" s="473" t="s">
        <v>1218</v>
      </c>
      <c r="E139" s="473"/>
      <c r="F139" s="473"/>
      <c r="G139" s="473"/>
      <c r="H139" s="473"/>
      <c r="I139" s="473"/>
      <c r="J139" s="473"/>
      <c r="K139" s="473"/>
      <c r="L139" s="473"/>
      <c r="M139" s="473"/>
      <c r="N139" s="473"/>
      <c r="O139" s="473"/>
      <c r="P139" s="473"/>
      <c r="Q139" s="473">
        <v>20.0610574734572</v>
      </c>
      <c r="R139" s="473">
        <v>21.7194382244626</v>
      </c>
      <c r="S139" s="473">
        <v>24.541360309062298</v>
      </c>
      <c r="T139" s="473">
        <v>26.600962209653801</v>
      </c>
      <c r="U139" s="473">
        <v>27.993533949336499</v>
      </c>
      <c r="V139" s="473">
        <v>30.7619598806235</v>
      </c>
      <c r="W139" s="473">
        <v>33.435095789011797</v>
      </c>
      <c r="X139" s="473">
        <v>35.792270041886397</v>
      </c>
      <c r="Y139" s="473">
        <v>38.272039646321801</v>
      </c>
      <c r="Z139" s="473">
        <v>41.0945189825106</v>
      </c>
      <c r="AA139" s="473">
        <v>44.290356888288102</v>
      </c>
      <c r="AB139" s="473">
        <v>46.380050375157097</v>
      </c>
      <c r="AC139" s="473">
        <v>46.9261569397109</v>
      </c>
      <c r="AD139" s="473">
        <v>47.625507693186101</v>
      </c>
      <c r="AE139" s="473">
        <v>48.079667744599</v>
      </c>
      <c r="AF139" s="473">
        <v>48.3945148966123</v>
      </c>
      <c r="AG139" s="473">
        <v>49.1050106821288</v>
      </c>
      <c r="AH139" s="473">
        <v>50.746116633772601</v>
      </c>
      <c r="AI139" s="473">
        <v>55.736304680282601</v>
      </c>
      <c r="AJ139" s="473">
        <v>60.785004144423397</v>
      </c>
      <c r="AK139" s="473">
        <v>60.453439444515602</v>
      </c>
      <c r="AL139" s="473">
        <v>60.684698857056397</v>
      </c>
      <c r="AM139" s="473">
        <v>62.222713263350897</v>
      </c>
      <c r="AN139" s="473">
        <v>63.8944680528015</v>
      </c>
      <c r="AO139" s="473">
        <v>66.165268308471894</v>
      </c>
      <c r="AP139" s="473">
        <v>66.616642101623597</v>
      </c>
      <c r="AQ139" s="473">
        <v>66.703016099078496</v>
      </c>
      <c r="AR139" s="473">
        <v>68.697976814489706</v>
      </c>
      <c r="AS139" s="473">
        <v>69.943434132630401</v>
      </c>
      <c r="AT139" s="473">
        <v>70.8526987763546</v>
      </c>
      <c r="AU139" s="473">
        <v>71.482189683548199</v>
      </c>
      <c r="AV139" s="473">
        <v>72.169383923901293</v>
      </c>
      <c r="AW139" s="473">
        <v>73.070465185832006</v>
      </c>
      <c r="AX139" s="473">
        <v>76.097756901960494</v>
      </c>
      <c r="AY139" s="473">
        <v>78.424075521211805</v>
      </c>
      <c r="AZ139" s="473">
        <v>82.7255967203686</v>
      </c>
      <c r="BA139" s="473">
        <v>91.480206540447497</v>
      </c>
      <c r="BB139" s="473">
        <v>95.697074010327</v>
      </c>
      <c r="BC139" s="473">
        <v>100</v>
      </c>
      <c r="BD139" s="473">
        <v>104.83940349871</v>
      </c>
      <c r="BE139" s="473">
        <v>108.252079151133</v>
      </c>
      <c r="BF139" s="473">
        <v>111.155721250358</v>
      </c>
      <c r="BG139" s="473">
        <v>114.38915973616299</v>
      </c>
      <c r="BH139" s="473">
        <v>118.131631775165</v>
      </c>
      <c r="BI139" s="473">
        <v>121.90995124749099</v>
      </c>
      <c r="BJ139" s="473">
        <v>124.55763178080301</v>
      </c>
      <c r="BK139" s="473">
        <v>125.23414556761701</v>
      </c>
      <c r="BL139" s="473">
        <v>126.60151211457401</v>
      </c>
      <c r="BM139" s="473">
        <v>129.26233350324799</v>
      </c>
      <c r="BN139" s="473">
        <v>133.68779685454899</v>
      </c>
      <c r="BO139" s="477">
        <f>ROW()</f>
        <v>139</v>
      </c>
    </row>
    <row r="140" spans="1:67" s="474" customFormat="1" ht="14" x14ac:dyDescent="0.15">
      <c r="A140" s="473" t="s">
        <v>881</v>
      </c>
      <c r="B140" s="473" t="s">
        <v>882</v>
      </c>
      <c r="C140" s="473" t="s">
        <v>1217</v>
      </c>
      <c r="D140" s="473" t="s">
        <v>1218</v>
      </c>
      <c r="E140" s="473"/>
      <c r="F140" s="473"/>
      <c r="G140" s="473"/>
      <c r="H140" s="473"/>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7">
        <f>ROW()</f>
        <v>140</v>
      </c>
    </row>
    <row r="141" spans="1:67" s="474" customFormat="1" ht="14" x14ac:dyDescent="0.15">
      <c r="A141" s="473" t="s">
        <v>883</v>
      </c>
      <c r="B141" s="473" t="s">
        <v>884</v>
      </c>
      <c r="C141" s="473" t="s">
        <v>1217</v>
      </c>
      <c r="D141" s="473" t="s">
        <v>1218</v>
      </c>
      <c r="E141" s="473"/>
      <c r="F141" s="473"/>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v>1.6771253827207</v>
      </c>
      <c r="AH141" s="473">
        <v>2.7057499266819498</v>
      </c>
      <c r="AI141" s="473">
        <v>3.6701599122931801</v>
      </c>
      <c r="AJ141" s="473">
        <v>4.1634866018027301</v>
      </c>
      <c r="AK141" s="473">
        <v>4.5741949729403002</v>
      </c>
      <c r="AL141" s="473">
        <v>4.8608699455989202</v>
      </c>
      <c r="AM141" s="473">
        <v>5.1906547331003603</v>
      </c>
      <c r="AN141" s="473">
        <v>6.2077074164434798</v>
      </c>
      <c r="AO141" s="473">
        <v>7.0162250355740001</v>
      </c>
      <c r="AP141" s="473">
        <v>8.9463087297325092</v>
      </c>
      <c r="AQ141" s="473">
        <v>17.085726128253199</v>
      </c>
      <c r="AR141" s="473">
        <v>38.489378901587997</v>
      </c>
      <c r="AS141" s="473">
        <v>48.144301586966201</v>
      </c>
      <c r="AT141" s="473">
        <v>51.905241964766397</v>
      </c>
      <c r="AU141" s="473">
        <v>57.423467120287199</v>
      </c>
      <c r="AV141" s="473">
        <v>66.317990603373701</v>
      </c>
      <c r="AW141" s="473">
        <v>73.256355671217307</v>
      </c>
      <c r="AX141" s="473">
        <v>78.5054794732104</v>
      </c>
      <c r="AY141" s="473">
        <v>83.644129733865796</v>
      </c>
      <c r="AZ141" s="473">
        <v>87.543596222775605</v>
      </c>
      <c r="BA141" s="473">
        <v>94.222129861591498</v>
      </c>
      <c r="BB141" s="473">
        <v>94.355159896060101</v>
      </c>
      <c r="BC141" s="473">
        <v>100</v>
      </c>
      <c r="BD141" s="473">
        <v>107.5689885611</v>
      </c>
      <c r="BE141" s="473">
        <v>112.146185398532</v>
      </c>
      <c r="BF141" s="473">
        <v>119.29149793391301</v>
      </c>
      <c r="BG141" s="473">
        <v>124.217333843943</v>
      </c>
      <c r="BH141" s="473">
        <v>125.804029263158</v>
      </c>
      <c r="BI141" s="473">
        <v>127.813009249952</v>
      </c>
      <c r="BJ141" s="473">
        <v>128.86807829899999</v>
      </c>
      <c r="BK141" s="473">
        <v>131.497493121167</v>
      </c>
      <c r="BL141" s="473">
        <v>135.86657466717301</v>
      </c>
      <c r="BM141" s="473">
        <v>142.80130331753301</v>
      </c>
      <c r="BN141" s="473">
        <v>148.16437814868101</v>
      </c>
      <c r="BO141" s="477">
        <f>ROW()</f>
        <v>141</v>
      </c>
    </row>
    <row r="142" spans="1:67" s="474" customFormat="1" ht="14" x14ac:dyDescent="0.15">
      <c r="A142" s="473" t="s">
        <v>453</v>
      </c>
      <c r="B142" s="473" t="s">
        <v>885</v>
      </c>
      <c r="C142" s="473" t="s">
        <v>1217</v>
      </c>
      <c r="D142" s="473" t="s">
        <v>1218</v>
      </c>
      <c r="E142" s="473"/>
      <c r="F142" s="473"/>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c r="AH142" s="473"/>
      <c r="AI142" s="473"/>
      <c r="AJ142" s="473"/>
      <c r="AK142" s="473"/>
      <c r="AL142" s="473"/>
      <c r="AM142" s="473"/>
      <c r="AN142" s="473"/>
      <c r="AO142" s="473"/>
      <c r="AP142" s="473"/>
      <c r="AQ142" s="473"/>
      <c r="AR142" s="473"/>
      <c r="AS142" s="473"/>
      <c r="AT142" s="473"/>
      <c r="AU142" s="473"/>
      <c r="AV142" s="473"/>
      <c r="AW142" s="473"/>
      <c r="AX142" s="473"/>
      <c r="AY142" s="473"/>
      <c r="AZ142" s="473"/>
      <c r="BA142" s="473">
        <v>95.033381963954298</v>
      </c>
      <c r="BB142" s="473">
        <v>96.169122786780505</v>
      </c>
      <c r="BC142" s="473">
        <v>100</v>
      </c>
      <c r="BD142" s="473">
        <v>104.97148571692399</v>
      </c>
      <c r="BE142" s="473">
        <v>111.88015725734</v>
      </c>
      <c r="BF142" s="473">
        <v>117.273921525802</v>
      </c>
      <c r="BG142" s="473">
        <v>119.44888861565001</v>
      </c>
      <c r="BH142" s="473">
        <v>114.970576284332</v>
      </c>
      <c r="BI142" s="473">
        <v>114.069943209824</v>
      </c>
      <c r="BJ142" s="473">
        <v>118.999307190905</v>
      </c>
      <c r="BK142" s="473">
        <v>126.23088209285901</v>
      </c>
      <c r="BL142" s="473">
        <v>130.024611761339</v>
      </c>
      <c r="BM142" s="473">
        <v>240.36913132981701</v>
      </c>
      <c r="BN142" s="473">
        <v>612.35501502118404</v>
      </c>
      <c r="BO142" s="477">
        <f>ROW()</f>
        <v>142</v>
      </c>
    </row>
    <row r="143" spans="1:67" s="474" customFormat="1" ht="14" x14ac:dyDescent="0.15">
      <c r="A143" s="473" t="s">
        <v>457</v>
      </c>
      <c r="B143" s="473" t="s">
        <v>886</v>
      </c>
      <c r="C143" s="473" t="s">
        <v>1217</v>
      </c>
      <c r="D143" s="473" t="s">
        <v>1218</v>
      </c>
      <c r="E143" s="473"/>
      <c r="F143" s="473"/>
      <c r="G143" s="473"/>
      <c r="H143" s="473"/>
      <c r="I143" s="473"/>
      <c r="J143" s="473"/>
      <c r="K143" s="473"/>
      <c r="L143" s="473"/>
      <c r="M143" s="473"/>
      <c r="N143" s="473"/>
      <c r="O143" s="473"/>
      <c r="P143" s="473"/>
      <c r="Q143" s="473"/>
      <c r="R143" s="473"/>
      <c r="S143" s="473"/>
      <c r="T143" s="473"/>
      <c r="U143" s="473"/>
      <c r="V143" s="473"/>
      <c r="W143" s="473"/>
      <c r="X143" s="473"/>
      <c r="Y143" s="473"/>
      <c r="Z143" s="473"/>
      <c r="AA143" s="473"/>
      <c r="AB143" s="473"/>
      <c r="AC143" s="473"/>
      <c r="AD143" s="473"/>
      <c r="AE143" s="473"/>
      <c r="AF143" s="473"/>
      <c r="AG143" s="473"/>
      <c r="AH143" s="473"/>
      <c r="AI143" s="473"/>
      <c r="AJ143" s="473"/>
      <c r="AK143" s="473"/>
      <c r="AL143" s="473"/>
      <c r="AM143" s="473"/>
      <c r="AN143" s="473"/>
      <c r="AO143" s="473"/>
      <c r="AP143" s="473"/>
      <c r="AQ143" s="473"/>
      <c r="AR143" s="473"/>
      <c r="AS143" s="473"/>
      <c r="AT143" s="473">
        <v>41.028664566233701</v>
      </c>
      <c r="AU143" s="473">
        <v>46.8381786423992</v>
      </c>
      <c r="AV143" s="473">
        <v>51.676697448044102</v>
      </c>
      <c r="AW143" s="473">
        <v>55.722511075213099</v>
      </c>
      <c r="AX143" s="473">
        <v>61.759687884297001</v>
      </c>
      <c r="AY143" s="473">
        <v>66.293742071219398</v>
      </c>
      <c r="AZ143" s="473">
        <v>73.845856673749296</v>
      </c>
      <c r="BA143" s="473">
        <v>86.761089851682897</v>
      </c>
      <c r="BB143" s="473">
        <v>93.205393920093599</v>
      </c>
      <c r="BC143" s="473">
        <v>100</v>
      </c>
      <c r="BD143" s="473">
        <v>108.488167518494</v>
      </c>
      <c r="BE143" s="473">
        <v>115.899848080648</v>
      </c>
      <c r="BF143" s="473">
        <v>124.681935170635</v>
      </c>
      <c r="BG143" s="473">
        <v>136.97696150854401</v>
      </c>
      <c r="BH143" s="473">
        <v>147.59089104608799</v>
      </c>
      <c r="BI143" s="473">
        <v>160.62943739509299</v>
      </c>
      <c r="BJ143" s="473">
        <v>180.579023030835</v>
      </c>
      <c r="BK143" s="473">
        <v>223.12978802062801</v>
      </c>
      <c r="BL143" s="473"/>
      <c r="BM143" s="473"/>
      <c r="BN143" s="473"/>
      <c r="BO143" s="477">
        <f>ROW()</f>
        <v>143</v>
      </c>
    </row>
    <row r="144" spans="1:67" s="474" customFormat="1" ht="14" x14ac:dyDescent="0.15">
      <c r="A144" s="473" t="s">
        <v>459</v>
      </c>
      <c r="B144" s="473" t="s">
        <v>887</v>
      </c>
      <c r="C144" s="473" t="s">
        <v>1217</v>
      </c>
      <c r="D144" s="473" t="s">
        <v>1218</v>
      </c>
      <c r="E144" s="473"/>
      <c r="F144" s="473"/>
      <c r="G144" s="473"/>
      <c r="H144" s="473"/>
      <c r="I144" s="473">
        <v>10.781985707180899</v>
      </c>
      <c r="J144" s="473">
        <v>12.013827574190501</v>
      </c>
      <c r="K144" s="473">
        <v>13.4846701243758</v>
      </c>
      <c r="L144" s="473">
        <v>14.4685263201919</v>
      </c>
      <c r="M144" s="473">
        <v>14.525131745118699</v>
      </c>
      <c r="N144" s="473">
        <v>15.946556860839801</v>
      </c>
      <c r="O144" s="473">
        <v>15.101967980461801</v>
      </c>
      <c r="P144" s="473">
        <v>14.6332256366875</v>
      </c>
      <c r="Q144" s="473">
        <v>14.596492846588699</v>
      </c>
      <c r="R144" s="473">
        <v>15.759964047278199</v>
      </c>
      <c r="S144" s="473">
        <v>16.935413331748499</v>
      </c>
      <c r="T144" s="473">
        <v>18.479787595350199</v>
      </c>
      <c r="U144" s="473">
        <v>19.4923349409286</v>
      </c>
      <c r="V144" s="473">
        <v>20.716495099254502</v>
      </c>
      <c r="W144" s="473">
        <v>26.802958717445801</v>
      </c>
      <c r="X144" s="473">
        <v>25.184320334602798</v>
      </c>
      <c r="Y144" s="473">
        <v>27.635834806958901</v>
      </c>
      <c r="Z144" s="473">
        <v>30.730971645602299</v>
      </c>
      <c r="AA144" s="473">
        <v>33.883603286202003</v>
      </c>
      <c r="AB144" s="473">
        <v>37.477028408466097</v>
      </c>
      <c r="AC144" s="473">
        <v>42.153272300905698</v>
      </c>
      <c r="AD144" s="473">
        <v>46.005424031972801</v>
      </c>
      <c r="AE144" s="473">
        <v>47.519453816820103</v>
      </c>
      <c r="AF144" s="473">
        <v>49.589266687244198</v>
      </c>
      <c r="AG144" s="473">
        <v>52.607743789945999</v>
      </c>
      <c r="AH144" s="473">
        <v>53.403088550340399</v>
      </c>
      <c r="AI144" s="473">
        <v>57.916430503904103</v>
      </c>
      <c r="AJ144" s="473">
        <v>64.806224271658394</v>
      </c>
      <c r="AK144" s="473">
        <v>70.871925878040201</v>
      </c>
      <c r="AL144" s="473">
        <v>78.719966345064904</v>
      </c>
      <c r="AM144" s="473">
        <v>82.744602482000701</v>
      </c>
      <c r="AN144" s="473">
        <v>88.733644352440805</v>
      </c>
      <c r="AO144" s="473">
        <v>92.307904540719406</v>
      </c>
      <c r="AP144" s="473">
        <v>95.585108252224302</v>
      </c>
      <c r="AQ144" s="473">
        <v>99.130621039524797</v>
      </c>
      <c r="AR144" s="473">
        <v>101.756216995526</v>
      </c>
      <c r="AS144" s="473">
        <v>98.805286702655494</v>
      </c>
      <c r="AT144" s="473">
        <v>90.096650464788496</v>
      </c>
      <c r="AU144" s="473">
        <v>81.269298640426598</v>
      </c>
      <c r="AV144" s="473">
        <v>79.488564843004895</v>
      </c>
      <c r="AW144" s="473">
        <v>77.7417497845817</v>
      </c>
      <c r="AX144" s="473">
        <v>79.802066116321001</v>
      </c>
      <c r="AY144" s="473">
        <v>80.966592738608796</v>
      </c>
      <c r="AZ144" s="473">
        <v>86.027804597012704</v>
      </c>
      <c r="BA144" s="473">
        <v>94.940912206059494</v>
      </c>
      <c r="BB144" s="473">
        <v>97.276363948559606</v>
      </c>
      <c r="BC144" s="473">
        <v>100</v>
      </c>
      <c r="BD144" s="473">
        <v>115.518481531756</v>
      </c>
      <c r="BE144" s="473">
        <v>122.51867500575401</v>
      </c>
      <c r="BF144" s="473">
        <v>125.711288725735</v>
      </c>
      <c r="BG144" s="473"/>
      <c r="BH144" s="473"/>
      <c r="BI144" s="473"/>
      <c r="BJ144" s="473"/>
      <c r="BK144" s="473"/>
      <c r="BL144" s="473"/>
      <c r="BM144" s="473"/>
      <c r="BN144" s="473"/>
      <c r="BO144" s="477">
        <f>ROW()</f>
        <v>144</v>
      </c>
    </row>
    <row r="145" spans="1:67" s="474" customFormat="1" ht="14" x14ac:dyDescent="0.15">
      <c r="A145" s="473" t="s">
        <v>888</v>
      </c>
      <c r="B145" s="473" t="s">
        <v>889</v>
      </c>
      <c r="C145" s="473" t="s">
        <v>1217</v>
      </c>
      <c r="D145" s="473" t="s">
        <v>1218</v>
      </c>
      <c r="E145" s="473"/>
      <c r="F145" s="473"/>
      <c r="G145" s="473"/>
      <c r="H145" s="473"/>
      <c r="I145" s="473"/>
      <c r="J145" s="473">
        <v>8.2009285123206297</v>
      </c>
      <c r="K145" s="473">
        <v>8.4042302187383608</v>
      </c>
      <c r="L145" s="473">
        <v>8.6737689327526404</v>
      </c>
      <c r="M145" s="473">
        <v>9.0180702097418397</v>
      </c>
      <c r="N145" s="473">
        <v>9.2213719161792405</v>
      </c>
      <c r="O145" s="473">
        <v>10.4569216416805</v>
      </c>
      <c r="P145" s="473">
        <v>11.3343980390728</v>
      </c>
      <c r="Q145" s="473">
        <v>12.227613923447</v>
      </c>
      <c r="R145" s="473">
        <v>13.871078685689501</v>
      </c>
      <c r="S145" s="473">
        <v>18.617845624718299</v>
      </c>
      <c r="T145" s="473">
        <v>21.921170448161099</v>
      </c>
      <c r="U145" s="473">
        <v>24.040754690590401</v>
      </c>
      <c r="V145" s="473">
        <v>26.1721435482578</v>
      </c>
      <c r="W145" s="473">
        <v>29.019023250154</v>
      </c>
      <c r="X145" s="473">
        <v>31.743921928202202</v>
      </c>
      <c r="Y145" s="473">
        <v>37.926917051312103</v>
      </c>
      <c r="Z145" s="473">
        <v>43.663304232329999</v>
      </c>
      <c r="AA145" s="473">
        <v>45.6779585617859</v>
      </c>
      <c r="AB145" s="473">
        <v>46.350821628821897</v>
      </c>
      <c r="AC145" s="473">
        <v>46.909573415471201</v>
      </c>
      <c r="AD145" s="473">
        <v>47.577189986962402</v>
      </c>
      <c r="AE145" s="473">
        <v>48.619253317830797</v>
      </c>
      <c r="AF145" s="473">
        <v>52.0331772152282</v>
      </c>
      <c r="AG145" s="473">
        <v>52.464778072416202</v>
      </c>
      <c r="AH145" s="473">
        <v>54.7588727187307</v>
      </c>
      <c r="AI145" s="473">
        <v>57.095738621163498</v>
      </c>
      <c r="AJ145" s="473">
        <v>60.606869918828401</v>
      </c>
      <c r="AK145" s="473">
        <v>63.721395023401499</v>
      </c>
      <c r="AL145" s="473">
        <v>64.261868168888995</v>
      </c>
      <c r="AM145" s="473">
        <v>66.071428815247202</v>
      </c>
      <c r="AN145" s="473">
        <v>69.791025096108697</v>
      </c>
      <c r="AO145" s="473">
        <v>70.4364822338853</v>
      </c>
      <c r="AP145" s="473">
        <v>70.432593937874799</v>
      </c>
      <c r="AQ145" s="473">
        <v>72.687805742743606</v>
      </c>
      <c r="AR145" s="473">
        <v>75.234639511093107</v>
      </c>
      <c r="AS145" s="473">
        <v>78.026436046777803</v>
      </c>
      <c r="AT145" s="473">
        <v>82.167471298176395</v>
      </c>
      <c r="AU145" s="473">
        <v>81.957503313598494</v>
      </c>
      <c r="AV145" s="473">
        <v>82.805151843931696</v>
      </c>
      <c r="AW145" s="473">
        <v>84.014411903260395</v>
      </c>
      <c r="AX145" s="473">
        <v>87.289523633075504</v>
      </c>
      <c r="AY145" s="473">
        <v>89.380649639527405</v>
      </c>
      <c r="AZ145" s="473">
        <v>91.9039580999858</v>
      </c>
      <c r="BA145" s="473">
        <v>97.004212087270702</v>
      </c>
      <c r="BB145" s="473">
        <v>96.851977472432097</v>
      </c>
      <c r="BC145" s="473">
        <v>100</v>
      </c>
      <c r="BD145" s="473">
        <v>102.769407941441</v>
      </c>
      <c r="BE145" s="473">
        <v>107.062739592043</v>
      </c>
      <c r="BF145" s="473">
        <v>108.63502563188101</v>
      </c>
      <c r="BG145" s="473">
        <v>112.455671155643</v>
      </c>
      <c r="BH145" s="473">
        <v>111.349556102794</v>
      </c>
      <c r="BI145" s="473">
        <v>107.921974406103</v>
      </c>
      <c r="BJ145" s="473">
        <v>108.03449610027199</v>
      </c>
      <c r="BK145" s="473">
        <v>110.12563225934601</v>
      </c>
      <c r="BL145" s="473">
        <v>110.719305842338</v>
      </c>
      <c r="BM145" s="473">
        <v>108.77528704170901</v>
      </c>
      <c r="BN145" s="473">
        <v>111.397536282109</v>
      </c>
      <c r="BO145" s="477">
        <f>ROW()</f>
        <v>145</v>
      </c>
    </row>
    <row r="146" spans="1:67" s="474" customFormat="1" ht="14" x14ac:dyDescent="0.15">
      <c r="A146" s="473" t="s">
        <v>890</v>
      </c>
      <c r="B146" s="473" t="s">
        <v>891</v>
      </c>
      <c r="C146" s="473" t="s">
        <v>1217</v>
      </c>
      <c r="D146" s="473" t="s">
        <v>1218</v>
      </c>
      <c r="E146" s="473"/>
      <c r="F146" s="473"/>
      <c r="G146" s="473"/>
      <c r="H146" s="473"/>
      <c r="I146" s="473"/>
      <c r="J146" s="473"/>
      <c r="K146" s="473"/>
      <c r="L146" s="473"/>
      <c r="M146" s="473"/>
      <c r="N146" s="473"/>
      <c r="O146" s="473"/>
      <c r="P146" s="473"/>
      <c r="Q146" s="473"/>
      <c r="R146" s="473"/>
      <c r="S146" s="473"/>
      <c r="T146" s="473"/>
      <c r="U146" s="473"/>
      <c r="V146" s="473"/>
      <c r="W146" s="473"/>
      <c r="X146" s="473"/>
      <c r="Y146" s="473"/>
      <c r="Z146" s="473"/>
      <c r="AA146" s="473"/>
      <c r="AB146" s="473"/>
      <c r="AC146" s="473"/>
      <c r="AD146" s="473"/>
      <c r="AE146" s="473"/>
      <c r="AF146" s="473"/>
      <c r="AG146" s="473"/>
      <c r="AH146" s="473"/>
      <c r="AI146" s="473"/>
      <c r="AJ146" s="473"/>
      <c r="AK146" s="473"/>
      <c r="AL146" s="473"/>
      <c r="AM146" s="473"/>
      <c r="AN146" s="473"/>
      <c r="AO146" s="473"/>
      <c r="AP146" s="473"/>
      <c r="AQ146" s="473"/>
      <c r="AR146" s="473"/>
      <c r="AS146" s="473"/>
      <c r="AT146" s="473"/>
      <c r="AU146" s="473"/>
      <c r="AV146" s="473"/>
      <c r="AW146" s="473"/>
      <c r="AX146" s="473"/>
      <c r="AY146" s="473"/>
      <c r="AZ146" s="473"/>
      <c r="BA146" s="473"/>
      <c r="BB146" s="473"/>
      <c r="BC146" s="473"/>
      <c r="BD146" s="473"/>
      <c r="BE146" s="473"/>
      <c r="BF146" s="473"/>
      <c r="BG146" s="473"/>
      <c r="BH146" s="473"/>
      <c r="BI146" s="473"/>
      <c r="BJ146" s="473"/>
      <c r="BK146" s="473"/>
      <c r="BL146" s="473"/>
      <c r="BM146" s="473"/>
      <c r="BN146" s="473"/>
      <c r="BO146" s="477">
        <f>ROW()</f>
        <v>146</v>
      </c>
    </row>
    <row r="147" spans="1:67" s="474" customFormat="1" ht="14" x14ac:dyDescent="0.15">
      <c r="A147" s="473" t="s">
        <v>892</v>
      </c>
      <c r="B147" s="473" t="s">
        <v>893</v>
      </c>
      <c r="C147" s="473" t="s">
        <v>1217</v>
      </c>
      <c r="D147" s="473" t="s">
        <v>1218</v>
      </c>
      <c r="E147" s="473"/>
      <c r="F147" s="473"/>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73"/>
      <c r="AG147" s="473"/>
      <c r="AH147" s="473"/>
      <c r="AI147" s="473"/>
      <c r="AJ147" s="473"/>
      <c r="AK147" s="473"/>
      <c r="AL147" s="473"/>
      <c r="AM147" s="473"/>
      <c r="AN147" s="473"/>
      <c r="AO147" s="473"/>
      <c r="AP147" s="473"/>
      <c r="AQ147" s="473"/>
      <c r="AR147" s="473"/>
      <c r="AS147" s="473"/>
      <c r="AT147" s="473"/>
      <c r="AU147" s="473"/>
      <c r="AV147" s="473"/>
      <c r="AW147" s="473"/>
      <c r="AX147" s="473"/>
      <c r="AY147" s="473"/>
      <c r="AZ147" s="473"/>
      <c r="BA147" s="473"/>
      <c r="BB147" s="473"/>
      <c r="BC147" s="473"/>
      <c r="BD147" s="473"/>
      <c r="BE147" s="473"/>
      <c r="BF147" s="473"/>
      <c r="BG147" s="473"/>
      <c r="BH147" s="473"/>
      <c r="BI147" s="473"/>
      <c r="BJ147" s="473"/>
      <c r="BK147" s="473"/>
      <c r="BL147" s="473"/>
      <c r="BM147" s="473"/>
      <c r="BN147" s="473"/>
      <c r="BO147" s="477">
        <f>ROW()</f>
        <v>147</v>
      </c>
    </row>
    <row r="148" spans="1:67" s="474" customFormat="1" ht="14" x14ac:dyDescent="0.15">
      <c r="A148" s="473" t="s">
        <v>894</v>
      </c>
      <c r="B148" s="473" t="s">
        <v>895</v>
      </c>
      <c r="C148" s="473" t="s">
        <v>1217</v>
      </c>
      <c r="D148" s="473" t="s">
        <v>1218</v>
      </c>
      <c r="E148" s="473"/>
      <c r="F148" s="473"/>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c r="AH148" s="473"/>
      <c r="AI148" s="473"/>
      <c r="AJ148" s="473"/>
      <c r="AK148" s="473"/>
      <c r="AL148" s="473"/>
      <c r="AM148" s="473"/>
      <c r="AN148" s="473"/>
      <c r="AO148" s="473"/>
      <c r="AP148" s="473"/>
      <c r="AQ148" s="473"/>
      <c r="AR148" s="473"/>
      <c r="AS148" s="473"/>
      <c r="AT148" s="473"/>
      <c r="AU148" s="473"/>
      <c r="AV148" s="473"/>
      <c r="AW148" s="473"/>
      <c r="AX148" s="473"/>
      <c r="AY148" s="473"/>
      <c r="AZ148" s="473"/>
      <c r="BA148" s="473"/>
      <c r="BB148" s="473"/>
      <c r="BC148" s="473"/>
      <c r="BD148" s="473"/>
      <c r="BE148" s="473"/>
      <c r="BF148" s="473"/>
      <c r="BG148" s="473"/>
      <c r="BH148" s="473"/>
      <c r="BI148" s="473"/>
      <c r="BJ148" s="473"/>
      <c r="BK148" s="473"/>
      <c r="BL148" s="473"/>
      <c r="BM148" s="473"/>
      <c r="BN148" s="473"/>
      <c r="BO148" s="477">
        <f>ROW()</f>
        <v>148</v>
      </c>
    </row>
    <row r="149" spans="1:67" s="474" customFormat="1" ht="14" x14ac:dyDescent="0.15">
      <c r="A149" s="473" t="s">
        <v>461</v>
      </c>
      <c r="B149" s="473" t="s">
        <v>896</v>
      </c>
      <c r="C149" s="473" t="s">
        <v>1217</v>
      </c>
      <c r="D149" s="473" t="s">
        <v>1218</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c r="AZ149" s="473"/>
      <c r="BA149" s="473"/>
      <c r="BB149" s="473"/>
      <c r="BC149" s="473"/>
      <c r="BD149" s="473"/>
      <c r="BE149" s="473"/>
      <c r="BF149" s="473"/>
      <c r="BG149" s="473"/>
      <c r="BH149" s="473"/>
      <c r="BI149" s="473"/>
      <c r="BJ149" s="473"/>
      <c r="BK149" s="473"/>
      <c r="BL149" s="473"/>
      <c r="BM149" s="473"/>
      <c r="BN149" s="473"/>
      <c r="BO149" s="477">
        <f>ROW()</f>
        <v>149</v>
      </c>
    </row>
    <row r="150" spans="1:67" s="474" customFormat="1" ht="14" x14ac:dyDescent="0.15">
      <c r="A150" s="473" t="s">
        <v>579</v>
      </c>
      <c r="B150" s="473" t="s">
        <v>897</v>
      </c>
      <c r="C150" s="473" t="s">
        <v>1217</v>
      </c>
      <c r="D150" s="473" t="s">
        <v>1218</v>
      </c>
      <c r="E150" s="473">
        <v>1.4876690344772701</v>
      </c>
      <c r="F150" s="473">
        <v>1.50454580122017</v>
      </c>
      <c r="G150" s="473">
        <v>1.52716785026373</v>
      </c>
      <c r="H150" s="473">
        <v>1.5618789307988601</v>
      </c>
      <c r="I150" s="473">
        <v>1.61179107074419</v>
      </c>
      <c r="J150" s="473">
        <v>1.6153818721815001</v>
      </c>
      <c r="K150" s="473">
        <v>1.6128683111734701</v>
      </c>
      <c r="L150" s="473">
        <v>1.6481778586156099</v>
      </c>
      <c r="M150" s="473">
        <v>1.74477041721725</v>
      </c>
      <c r="N150" s="473">
        <v>1.87487712254117</v>
      </c>
      <c r="O150" s="473">
        <v>1.9848753398307499</v>
      </c>
      <c r="P150" s="473">
        <v>2.0377798143039798</v>
      </c>
      <c r="Q150" s="473">
        <v>2.1671683593457001</v>
      </c>
      <c r="R150" s="473">
        <v>2.37579392271312</v>
      </c>
      <c r="S150" s="473">
        <v>2.6680851595128798</v>
      </c>
      <c r="T150" s="473">
        <v>2.8448722834955</v>
      </c>
      <c r="U150" s="473">
        <v>2.8826953919432801</v>
      </c>
      <c r="V150" s="473">
        <v>2.9180049393842298</v>
      </c>
      <c r="W150" s="473">
        <v>3.2722973476316501</v>
      </c>
      <c r="X150" s="473">
        <v>3.62347772796402</v>
      </c>
      <c r="Y150" s="473">
        <v>4.5708508398747902</v>
      </c>
      <c r="Z150" s="473">
        <v>5.3921868214212303</v>
      </c>
      <c r="AA150" s="473">
        <v>5.97593144135499</v>
      </c>
      <c r="AB150" s="473">
        <v>6.8104336948282302</v>
      </c>
      <c r="AC150" s="473">
        <v>7.9435709343077097</v>
      </c>
      <c r="AD150" s="473">
        <v>8.0612295279917898</v>
      </c>
      <c r="AE150" s="473">
        <v>8.7042223716124401</v>
      </c>
      <c r="AF150" s="473">
        <v>9.3759416267088191</v>
      </c>
      <c r="AG150" s="473">
        <v>10.687781084264699</v>
      </c>
      <c r="AH150" s="473">
        <v>11.924094018306301</v>
      </c>
      <c r="AI150" s="473">
        <v>14.4872080825492</v>
      </c>
      <c r="AJ150" s="473">
        <v>16.252565761335099</v>
      </c>
      <c r="AK150" s="473">
        <v>18.102666353984901</v>
      </c>
      <c r="AL150" s="473">
        <v>20.229138963741999</v>
      </c>
      <c r="AM150" s="473">
        <v>21.938240753380899</v>
      </c>
      <c r="AN150" s="473">
        <v>23.6219675462129</v>
      </c>
      <c r="AO150" s="473">
        <v>27.386324383816302</v>
      </c>
      <c r="AP150" s="473">
        <v>30.008207898210799</v>
      </c>
      <c r="AQ150" s="473">
        <v>32.818249407794703</v>
      </c>
      <c r="AR150" s="473">
        <v>34.357985063086602</v>
      </c>
      <c r="AS150" s="473">
        <v>36.480029017740797</v>
      </c>
      <c r="AT150" s="473">
        <v>41.645037801723802</v>
      </c>
      <c r="AU150" s="473">
        <v>45.622568551180102</v>
      </c>
      <c r="AV150" s="473">
        <v>48.503468542413103</v>
      </c>
      <c r="AW150" s="473">
        <v>52.178055344143601</v>
      </c>
      <c r="AX150" s="473">
        <v>58.251417197779197</v>
      </c>
      <c r="AY150" s="473">
        <v>64.088316153920999</v>
      </c>
      <c r="AZ150" s="473">
        <v>74.241258652680997</v>
      </c>
      <c r="BA150" s="473">
        <v>90.993424142790303</v>
      </c>
      <c r="BB150" s="473">
        <v>94.1463128229218</v>
      </c>
      <c r="BC150" s="473">
        <v>100</v>
      </c>
      <c r="BD150" s="473">
        <v>106.716768435885</v>
      </c>
      <c r="BE150" s="473">
        <v>114.76632221700299</v>
      </c>
      <c r="BF150" s="473">
        <v>122.694896603917</v>
      </c>
      <c r="BG150" s="473">
        <v>126.595370167296</v>
      </c>
      <c r="BH150" s="473">
        <v>131.36594937173601</v>
      </c>
      <c r="BI150" s="473">
        <v>136.566580789574</v>
      </c>
      <c r="BJ150" s="473">
        <v>147.08785819643001</v>
      </c>
      <c r="BK150" s="473">
        <v>150.228239475663</v>
      </c>
      <c r="BL150" s="473">
        <v>155.528883036152</v>
      </c>
      <c r="BM150" s="473">
        <v>165.100045087827</v>
      </c>
      <c r="BN150" s="473">
        <v>176.68145120678199</v>
      </c>
      <c r="BO150" s="477">
        <f>ROW()</f>
        <v>150</v>
      </c>
    </row>
    <row r="151" spans="1:67" s="474" customFormat="1" ht="14" x14ac:dyDescent="0.15">
      <c r="A151" s="473" t="s">
        <v>898</v>
      </c>
      <c r="B151" s="473" t="s">
        <v>899</v>
      </c>
      <c r="C151" s="473" t="s">
        <v>1217</v>
      </c>
      <c r="D151" s="473" t="s">
        <v>1218</v>
      </c>
      <c r="E151" s="473"/>
      <c r="F151" s="473"/>
      <c r="G151" s="473"/>
      <c r="H151" s="473"/>
      <c r="I151" s="473"/>
      <c r="J151" s="473"/>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3"/>
      <c r="AP151" s="473"/>
      <c r="AQ151" s="473"/>
      <c r="AR151" s="473"/>
      <c r="AS151" s="473"/>
      <c r="AT151" s="473"/>
      <c r="AU151" s="473"/>
      <c r="AV151" s="473"/>
      <c r="AW151" s="473"/>
      <c r="AX151" s="473"/>
      <c r="AY151" s="473"/>
      <c r="AZ151" s="473"/>
      <c r="BA151" s="473"/>
      <c r="BB151" s="473"/>
      <c r="BC151" s="473"/>
      <c r="BD151" s="473"/>
      <c r="BE151" s="473"/>
      <c r="BF151" s="473"/>
      <c r="BG151" s="473"/>
      <c r="BH151" s="473"/>
      <c r="BI151" s="473"/>
      <c r="BJ151" s="473"/>
      <c r="BK151" s="473"/>
      <c r="BL151" s="473"/>
      <c r="BM151" s="473"/>
      <c r="BN151" s="473"/>
      <c r="BO151" s="477">
        <f>ROW()</f>
        <v>151</v>
      </c>
    </row>
    <row r="152" spans="1:67" s="474" customFormat="1" ht="14" x14ac:dyDescent="0.15">
      <c r="A152" s="473" t="s">
        <v>900</v>
      </c>
      <c r="B152" s="473" t="s">
        <v>901</v>
      </c>
      <c r="C152" s="473" t="s">
        <v>1217</v>
      </c>
      <c r="D152" s="473" t="s">
        <v>1218</v>
      </c>
      <c r="E152" s="473"/>
      <c r="F152" s="473"/>
      <c r="G152" s="473"/>
      <c r="H152" s="473"/>
      <c r="I152" s="473"/>
      <c r="J152" s="473"/>
      <c r="K152" s="473"/>
      <c r="L152" s="473"/>
      <c r="M152" s="473"/>
      <c r="N152" s="473"/>
      <c r="O152" s="473"/>
      <c r="P152" s="473"/>
      <c r="Q152" s="473"/>
      <c r="R152" s="473"/>
      <c r="S152" s="473"/>
      <c r="T152" s="473"/>
      <c r="U152" s="473"/>
      <c r="V152" s="473"/>
      <c r="W152" s="473"/>
      <c r="X152" s="473"/>
      <c r="Y152" s="473"/>
      <c r="Z152" s="473"/>
      <c r="AA152" s="473"/>
      <c r="AB152" s="473"/>
      <c r="AC152" s="473"/>
      <c r="AD152" s="473"/>
      <c r="AE152" s="473"/>
      <c r="AF152" s="473"/>
      <c r="AG152" s="473"/>
      <c r="AH152" s="473"/>
      <c r="AI152" s="473"/>
      <c r="AJ152" s="473"/>
      <c r="AK152" s="473"/>
      <c r="AL152" s="473"/>
      <c r="AM152" s="473"/>
      <c r="AN152" s="473"/>
      <c r="AO152" s="473"/>
      <c r="AP152" s="473"/>
      <c r="AQ152" s="473"/>
      <c r="AR152" s="473"/>
      <c r="AS152" s="473"/>
      <c r="AT152" s="473"/>
      <c r="AU152" s="473"/>
      <c r="AV152" s="473"/>
      <c r="AW152" s="473"/>
      <c r="AX152" s="473"/>
      <c r="AY152" s="473"/>
      <c r="AZ152" s="473"/>
      <c r="BA152" s="473"/>
      <c r="BB152" s="473"/>
      <c r="BC152" s="473"/>
      <c r="BD152" s="473"/>
      <c r="BE152" s="473"/>
      <c r="BF152" s="473"/>
      <c r="BG152" s="473"/>
      <c r="BH152" s="473"/>
      <c r="BI152" s="473"/>
      <c r="BJ152" s="473"/>
      <c r="BK152" s="473"/>
      <c r="BL152" s="473"/>
      <c r="BM152" s="473"/>
      <c r="BN152" s="473"/>
      <c r="BO152" s="477">
        <f>ROW()</f>
        <v>152</v>
      </c>
    </row>
    <row r="153" spans="1:67" s="474" customFormat="1" ht="14" x14ac:dyDescent="0.15">
      <c r="A153" s="473" t="s">
        <v>455</v>
      </c>
      <c r="B153" s="473" t="s">
        <v>902</v>
      </c>
      <c r="C153" s="473" t="s">
        <v>1217</v>
      </c>
      <c r="D153" s="473" t="s">
        <v>1218</v>
      </c>
      <c r="E153" s="473"/>
      <c r="F153" s="473"/>
      <c r="G153" s="473"/>
      <c r="H153" s="473"/>
      <c r="I153" s="473"/>
      <c r="J153" s="473"/>
      <c r="K153" s="473"/>
      <c r="L153" s="473"/>
      <c r="M153" s="473"/>
      <c r="N153" s="473"/>
      <c r="O153" s="473"/>
      <c r="P153" s="473"/>
      <c r="Q153" s="473"/>
      <c r="R153" s="473">
        <v>4.1872228461881997</v>
      </c>
      <c r="S153" s="473">
        <v>4.7492668396729902</v>
      </c>
      <c r="T153" s="473">
        <v>5.4242297782618198</v>
      </c>
      <c r="U153" s="473">
        <v>6.0432728222193797</v>
      </c>
      <c r="V153" s="473">
        <v>7.0517930269811098</v>
      </c>
      <c r="W153" s="473">
        <v>8.0026271115261594</v>
      </c>
      <c r="X153" s="473">
        <v>9.2833317345156097</v>
      </c>
      <c r="Y153" s="473">
        <v>10.794179271205101</v>
      </c>
      <c r="Z153" s="473">
        <v>12.134088957145</v>
      </c>
      <c r="AA153" s="473">
        <v>13.6071573696379</v>
      </c>
      <c r="AB153" s="473">
        <v>15.987369606773401</v>
      </c>
      <c r="AC153" s="473">
        <v>17.743400313191501</v>
      </c>
      <c r="AD153" s="473">
        <v>20.1069677095077</v>
      </c>
      <c r="AE153" s="473">
        <v>23.727220587668299</v>
      </c>
      <c r="AF153" s="473">
        <v>26.5152314248724</v>
      </c>
      <c r="AG153" s="473">
        <v>29.552914874363399</v>
      </c>
      <c r="AH153" s="473">
        <v>33.905540748565599</v>
      </c>
      <c r="AI153" s="473">
        <v>37.8503680226992</v>
      </c>
      <c r="AJ153" s="473">
        <v>44.541594031989</v>
      </c>
      <c r="AK153" s="473">
        <v>52.206543229197898</v>
      </c>
      <c r="AL153" s="473">
        <v>59.064217646678998</v>
      </c>
      <c r="AM153" s="473">
        <v>63.916188745455102</v>
      </c>
      <c r="AN153" s="473">
        <v>69.841752077064896</v>
      </c>
      <c r="AO153" s="473">
        <v>76.358207257753904</v>
      </c>
      <c r="AP153" s="473"/>
      <c r="AQ153" s="473"/>
      <c r="AR153" s="473">
        <v>47.756817595726403</v>
      </c>
      <c r="AS153" s="473">
        <v>50.685253896419198</v>
      </c>
      <c r="AT153" s="473">
        <v>45.811282060318099</v>
      </c>
      <c r="AU153" s="473">
        <v>61.301257694663001</v>
      </c>
      <c r="AV153" s="473">
        <v>65.365018338609104</v>
      </c>
      <c r="AW153" s="473">
        <v>68.648578191344896</v>
      </c>
      <c r="AX153" s="473">
        <v>71.008636835498706</v>
      </c>
      <c r="AY153" s="473">
        <v>75.320791672344996</v>
      </c>
      <c r="AZ153" s="473">
        <v>81.355822419825401</v>
      </c>
      <c r="BA153" s="473">
        <v>90.073640728437198</v>
      </c>
      <c r="BB153" s="473">
        <v>96.654286859417795</v>
      </c>
      <c r="BC153" s="473">
        <v>100</v>
      </c>
      <c r="BD153" s="473">
        <v>105.03663052101599</v>
      </c>
      <c r="BE153" s="473">
        <v>111.392855646249</v>
      </c>
      <c r="BF153" s="473">
        <v>116.812250625327</v>
      </c>
      <c r="BG153" s="473">
        <v>123.08540678396599</v>
      </c>
      <c r="BH153" s="473">
        <v>127.04684307241899</v>
      </c>
      <c r="BI153" s="473">
        <v>135.42749430983599</v>
      </c>
      <c r="BJ153" s="473">
        <v>141.45090212615699</v>
      </c>
      <c r="BK153" s="473">
        <v>148.172370359897</v>
      </c>
      <c r="BL153" s="473">
        <v>155.858195070683</v>
      </c>
      <c r="BM153" s="473">
        <v>163.61696683362399</v>
      </c>
      <c r="BN153" s="473">
        <v>173.51210526892501</v>
      </c>
      <c r="BO153" s="477">
        <f>ROW()</f>
        <v>153</v>
      </c>
    </row>
    <row r="154" spans="1:67" s="474" customFormat="1" ht="14" x14ac:dyDescent="0.15">
      <c r="A154" s="473" t="s">
        <v>903</v>
      </c>
      <c r="B154" s="473" t="s">
        <v>904</v>
      </c>
      <c r="C154" s="473" t="s">
        <v>1217</v>
      </c>
      <c r="D154" s="473" t="s">
        <v>1218</v>
      </c>
      <c r="E154" s="473"/>
      <c r="F154" s="473"/>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c r="AH154" s="473"/>
      <c r="AI154" s="473"/>
      <c r="AJ154" s="473"/>
      <c r="AK154" s="473"/>
      <c r="AL154" s="473"/>
      <c r="AM154" s="473"/>
      <c r="AN154" s="473"/>
      <c r="AO154" s="473"/>
      <c r="AP154" s="473"/>
      <c r="AQ154" s="473"/>
      <c r="AR154" s="473"/>
      <c r="AS154" s="473"/>
      <c r="AT154" s="473"/>
      <c r="AU154" s="473"/>
      <c r="AV154" s="473"/>
      <c r="AW154" s="473"/>
      <c r="AX154" s="473"/>
      <c r="AY154" s="473"/>
      <c r="AZ154" s="473"/>
      <c r="BA154" s="473"/>
      <c r="BB154" s="473"/>
      <c r="BC154" s="473"/>
      <c r="BD154" s="473"/>
      <c r="BE154" s="473"/>
      <c r="BF154" s="473"/>
      <c r="BG154" s="473"/>
      <c r="BH154" s="473"/>
      <c r="BI154" s="473"/>
      <c r="BJ154" s="473"/>
      <c r="BK154" s="473"/>
      <c r="BL154" s="473"/>
      <c r="BM154" s="473"/>
      <c r="BN154" s="473"/>
      <c r="BO154" s="477">
        <f>ROW()</f>
        <v>154</v>
      </c>
    </row>
    <row r="155" spans="1:67" s="474" customFormat="1" ht="14" x14ac:dyDescent="0.15">
      <c r="A155" s="473" t="s">
        <v>463</v>
      </c>
      <c r="B155" s="473" t="s">
        <v>905</v>
      </c>
      <c r="C155" s="473" t="s">
        <v>1217</v>
      </c>
      <c r="D155" s="473" t="s">
        <v>1218</v>
      </c>
      <c r="E155" s="473"/>
      <c r="F155" s="473"/>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c r="AH155" s="473"/>
      <c r="AI155" s="473"/>
      <c r="AJ155" s="473">
        <v>0.37287540616064602</v>
      </c>
      <c r="AK155" s="473">
        <v>4.1785184841715601</v>
      </c>
      <c r="AL155" s="473">
        <v>21.3293252627819</v>
      </c>
      <c r="AM155" s="473">
        <v>36.740761322340397</v>
      </c>
      <c r="AN155" s="473">
        <v>51.307602075258998</v>
      </c>
      <c r="AO155" s="473">
        <v>63.942199334393898</v>
      </c>
      <c r="AP155" s="473">
        <v>69.620937059438603</v>
      </c>
      <c r="AQ155" s="473">
        <v>73.149015541662195</v>
      </c>
      <c r="AR155" s="473">
        <v>73.681211662556194</v>
      </c>
      <c r="AS155" s="473">
        <v>74.404477841245594</v>
      </c>
      <c r="AT155" s="473">
        <v>75.4216765680072</v>
      </c>
      <c r="AU155" s="473">
        <v>75.633993573179595</v>
      </c>
      <c r="AV155" s="473">
        <v>74.776070717446402</v>
      </c>
      <c r="AW155" s="473">
        <v>75.646540841807806</v>
      </c>
      <c r="AX155" s="473">
        <v>77.657592662565406</v>
      </c>
      <c r="AY155" s="473">
        <v>80.561303272863995</v>
      </c>
      <c r="AZ155" s="473">
        <v>85.183245279729206</v>
      </c>
      <c r="BA155" s="473">
        <v>94.490269229944801</v>
      </c>
      <c r="BB155" s="473">
        <v>98.697963028517805</v>
      </c>
      <c r="BC155" s="473">
        <v>100</v>
      </c>
      <c r="BD155" s="473">
        <v>104.130275626451</v>
      </c>
      <c r="BE155" s="473">
        <v>107.347883202239</v>
      </c>
      <c r="BF155" s="473">
        <v>108.472330133615</v>
      </c>
      <c r="BG155" s="473">
        <v>108.584878864148</v>
      </c>
      <c r="BH155" s="473">
        <v>107.624882767345</v>
      </c>
      <c r="BI155" s="473">
        <v>108.59945306823801</v>
      </c>
      <c r="BJ155" s="473">
        <v>112.642489751195</v>
      </c>
      <c r="BK155" s="473">
        <v>115.68150278788799</v>
      </c>
      <c r="BL155" s="473">
        <v>118.382098321258</v>
      </c>
      <c r="BM155" s="473">
        <v>119.802558548614</v>
      </c>
      <c r="BN155" s="473">
        <v>125.41356434179301</v>
      </c>
      <c r="BO155" s="477">
        <f>ROW()</f>
        <v>155</v>
      </c>
    </row>
    <row r="156" spans="1:67" s="474" customFormat="1" ht="14" x14ac:dyDescent="0.15">
      <c r="A156" s="473" t="s">
        <v>465</v>
      </c>
      <c r="B156" s="473" t="s">
        <v>906</v>
      </c>
      <c r="C156" s="473" t="s">
        <v>1217</v>
      </c>
      <c r="D156" s="473" t="s">
        <v>1218</v>
      </c>
      <c r="E156" s="473">
        <v>17.089057239057201</v>
      </c>
      <c r="F156" s="473">
        <v>17.1715005915006</v>
      </c>
      <c r="G156" s="473">
        <v>17.325348075348099</v>
      </c>
      <c r="H156" s="473">
        <v>17.823680953680999</v>
      </c>
      <c r="I156" s="473">
        <v>18.375570115570099</v>
      </c>
      <c r="J156" s="473">
        <v>18.9881526981527</v>
      </c>
      <c r="K156" s="473">
        <v>19.620777140777101</v>
      </c>
      <c r="L156" s="473">
        <v>20.045793975793998</v>
      </c>
      <c r="M156" s="473">
        <v>20.572082082082101</v>
      </c>
      <c r="N156" s="473">
        <v>21.044095004094999</v>
      </c>
      <c r="O156" s="473">
        <v>22.020404950404899</v>
      </c>
      <c r="P156" s="473">
        <v>23.049245609245599</v>
      </c>
      <c r="Q156" s="473">
        <v>24.253725543725501</v>
      </c>
      <c r="R156" s="473">
        <v>25.725465465465501</v>
      </c>
      <c r="S156" s="473">
        <v>28.179843479843498</v>
      </c>
      <c r="T156" s="473">
        <v>31.2000664300664</v>
      </c>
      <c r="U156" s="473">
        <v>34.256845026844999</v>
      </c>
      <c r="V156" s="473">
        <v>36.553935753935797</v>
      </c>
      <c r="W156" s="473">
        <v>37.6851560651561</v>
      </c>
      <c r="X156" s="473">
        <v>39.398522158522198</v>
      </c>
      <c r="Y156" s="473">
        <v>41.880589680589701</v>
      </c>
      <c r="Z156" s="473">
        <v>45.2615861315861</v>
      </c>
      <c r="AA156" s="473">
        <v>49.496735826735801</v>
      </c>
      <c r="AB156" s="473">
        <v>53.787742287742297</v>
      </c>
      <c r="AC156" s="473">
        <v>57.249444899444903</v>
      </c>
      <c r="AD156" s="473">
        <v>59.593001183001199</v>
      </c>
      <c r="AE156" s="473">
        <v>59.768540358540399</v>
      </c>
      <c r="AF156" s="473">
        <v>59.734673764673801</v>
      </c>
      <c r="AG156" s="473">
        <v>60.5928164528164</v>
      </c>
      <c r="AH156" s="473">
        <v>62.635375375375403</v>
      </c>
      <c r="AI156" s="473">
        <v>64.673384293384302</v>
      </c>
      <c r="AJ156" s="473">
        <v>66.690131040131007</v>
      </c>
      <c r="AK156" s="473">
        <v>68.793653653653706</v>
      </c>
      <c r="AL156" s="473">
        <v>71.262037492037507</v>
      </c>
      <c r="AM156" s="473">
        <v>72.826071526071502</v>
      </c>
      <c r="AN156" s="473">
        <v>74.186239876239895</v>
      </c>
      <c r="AO156" s="473">
        <v>75.0645008645009</v>
      </c>
      <c r="AP156" s="473">
        <v>76.091017381017394</v>
      </c>
      <c r="AQ156" s="473">
        <v>76.820403130403093</v>
      </c>
      <c r="AR156" s="473">
        <v>77.607963417963404</v>
      </c>
      <c r="AS156" s="473">
        <v>80.0532095732096</v>
      </c>
      <c r="AT156" s="473">
        <v>82.185683865683899</v>
      </c>
      <c r="AU156" s="473">
        <v>83.890285740285705</v>
      </c>
      <c r="AV156" s="473">
        <v>85.609902629902606</v>
      </c>
      <c r="AW156" s="473">
        <v>87.515304395304398</v>
      </c>
      <c r="AX156" s="473">
        <v>89.692419692419705</v>
      </c>
      <c r="AY156" s="473">
        <v>92.083902083902103</v>
      </c>
      <c r="AZ156" s="473">
        <v>94.213304213304198</v>
      </c>
      <c r="BA156" s="473">
        <v>97.418327418327394</v>
      </c>
      <c r="BB156" s="473">
        <v>97.776867776867803</v>
      </c>
      <c r="BC156" s="473">
        <v>100</v>
      </c>
      <c r="BD156" s="473">
        <v>103.41068341068301</v>
      </c>
      <c r="BE156" s="473">
        <v>106.164346164346</v>
      </c>
      <c r="BF156" s="473">
        <v>108.005278005278</v>
      </c>
      <c r="BG156" s="473">
        <v>108.684138684139</v>
      </c>
      <c r="BH156" s="473">
        <v>109.200109200109</v>
      </c>
      <c r="BI156" s="473">
        <v>109.5176995177</v>
      </c>
      <c r="BJ156" s="473">
        <v>111.413231413231</v>
      </c>
      <c r="BK156" s="473">
        <v>113.11584311584301</v>
      </c>
      <c r="BL156" s="473">
        <v>115.087815087815</v>
      </c>
      <c r="BM156" s="473">
        <v>116.031486031486</v>
      </c>
      <c r="BN156" s="473">
        <v>118.963508963509</v>
      </c>
      <c r="BO156" s="477">
        <f>ROW()</f>
        <v>156</v>
      </c>
    </row>
    <row r="157" spans="1:67" s="474" customFormat="1" ht="14" x14ac:dyDescent="0.15">
      <c r="A157" s="473" t="s">
        <v>451</v>
      </c>
      <c r="B157" s="473" t="s">
        <v>907</v>
      </c>
      <c r="C157" s="473" t="s">
        <v>1217</v>
      </c>
      <c r="D157" s="473" t="s">
        <v>1218</v>
      </c>
      <c r="E157" s="473"/>
      <c r="F157" s="473"/>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c r="AH157" s="473"/>
      <c r="AI157" s="473"/>
      <c r="AJ157" s="473">
        <v>1.1299904270725101</v>
      </c>
      <c r="AK157" s="473">
        <v>11.8840663239259</v>
      </c>
      <c r="AL157" s="473">
        <v>24.836455617862701</v>
      </c>
      <c r="AM157" s="473">
        <v>33.758879128634199</v>
      </c>
      <c r="AN157" s="473">
        <v>42.190475016017899</v>
      </c>
      <c r="AO157" s="473">
        <v>49.6204158953758</v>
      </c>
      <c r="AP157" s="473">
        <v>53.812042681118001</v>
      </c>
      <c r="AQ157" s="473">
        <v>56.311189222942801</v>
      </c>
      <c r="AR157" s="473">
        <v>57.642846565050903</v>
      </c>
      <c r="AS157" s="473">
        <v>59.172834574156198</v>
      </c>
      <c r="AT157" s="473">
        <v>60.644486660187901</v>
      </c>
      <c r="AU157" s="473">
        <v>61.820307898815898</v>
      </c>
      <c r="AV157" s="473">
        <v>63.639461661920301</v>
      </c>
      <c r="AW157" s="473">
        <v>67.580262440315707</v>
      </c>
      <c r="AX157" s="473">
        <v>72.140882849471595</v>
      </c>
      <c r="AY157" s="473">
        <v>76.856154576107798</v>
      </c>
      <c r="AZ157" s="473">
        <v>84.613229030103298</v>
      </c>
      <c r="BA157" s="473">
        <v>97.6456285716324</v>
      </c>
      <c r="BB157" s="473">
        <v>101.096529301156</v>
      </c>
      <c r="BC157" s="473">
        <v>100</v>
      </c>
      <c r="BD157" s="473">
        <v>104.37073559939201</v>
      </c>
      <c r="BE157" s="473">
        <v>106.727206841374</v>
      </c>
      <c r="BF157" s="473">
        <v>106.695770579258</v>
      </c>
      <c r="BG157" s="473">
        <v>107.357807845492</v>
      </c>
      <c r="BH157" s="473">
        <v>107.544870498588</v>
      </c>
      <c r="BI157" s="473">
        <v>107.69611443606</v>
      </c>
      <c r="BJ157" s="473">
        <v>110.852001659202</v>
      </c>
      <c r="BK157" s="473">
        <v>113.661494917447</v>
      </c>
      <c r="BL157" s="473">
        <v>116.85698464327299</v>
      </c>
      <c r="BM157" s="473">
        <v>117.11297728548401</v>
      </c>
      <c r="BN157" s="473">
        <v>120.94939859653201</v>
      </c>
      <c r="BO157" s="477">
        <f>ROW()</f>
        <v>157</v>
      </c>
    </row>
    <row r="158" spans="1:67" s="474" customFormat="1" ht="14" x14ac:dyDescent="0.15">
      <c r="A158" s="473" t="s">
        <v>908</v>
      </c>
      <c r="B158" s="473" t="s">
        <v>909</v>
      </c>
      <c r="C158" s="473" t="s">
        <v>1217</v>
      </c>
      <c r="D158" s="473" t="s">
        <v>1218</v>
      </c>
      <c r="E158" s="473"/>
      <c r="F158" s="473"/>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v>45.608115156576503</v>
      </c>
      <c r="AH158" s="473">
        <v>49.608378099506297</v>
      </c>
      <c r="AI158" s="473">
        <v>53.562013954828501</v>
      </c>
      <c r="AJ158" s="473">
        <v>58.687297542049201</v>
      </c>
      <c r="AK158" s="473">
        <v>63.214389712644198</v>
      </c>
      <c r="AL158" s="473">
        <v>67.453474323808607</v>
      </c>
      <c r="AM158" s="473">
        <v>71.670712015395296</v>
      </c>
      <c r="AN158" s="473">
        <v>77.804768907493795</v>
      </c>
      <c r="AO158" s="473">
        <v>81.556893592802197</v>
      </c>
      <c r="AP158" s="473">
        <v>84.403993490751702</v>
      </c>
      <c r="AQ158" s="473">
        <v>84.549700429306</v>
      </c>
      <c r="AR158" s="473">
        <v>81.840590649620196</v>
      </c>
      <c r="AS158" s="473">
        <v>80.523187243477906</v>
      </c>
      <c r="AT158" s="473">
        <v>78.925083738264902</v>
      </c>
      <c r="AU158" s="473">
        <v>76.843421238854603</v>
      </c>
      <c r="AV158" s="473">
        <v>75.642779638628099</v>
      </c>
      <c r="AW158" s="473">
        <v>76.384629900457597</v>
      </c>
      <c r="AX158" s="473">
        <v>79.742416379676399</v>
      </c>
      <c r="AY158" s="473">
        <v>83.849129593810403</v>
      </c>
      <c r="AZ158" s="473">
        <v>88.520781242628701</v>
      </c>
      <c r="BA158" s="473">
        <v>96.143322168231407</v>
      </c>
      <c r="BB158" s="473">
        <v>97.267301976694796</v>
      </c>
      <c r="BC158" s="473">
        <v>100</v>
      </c>
      <c r="BD158" s="473">
        <v>105.80624616691</v>
      </c>
      <c r="BE158" s="473">
        <v>112.26824550644</v>
      </c>
      <c r="BF158" s="473">
        <v>118.443647685993</v>
      </c>
      <c r="BG158" s="473">
        <v>125.607397273199</v>
      </c>
      <c r="BH158" s="473">
        <v>131.33580223616599</v>
      </c>
      <c r="BI158" s="473">
        <v>134.44709156956199</v>
      </c>
      <c r="BJ158" s="473">
        <v>136.098268622918</v>
      </c>
      <c r="BK158" s="473">
        <v>140.187290654338</v>
      </c>
      <c r="BL158" s="473">
        <v>144.04514789828801</v>
      </c>
      <c r="BM158" s="473">
        <v>145.21394536962799</v>
      </c>
      <c r="BN158" s="473"/>
      <c r="BO158" s="477">
        <f>ROW()</f>
        <v>158</v>
      </c>
    </row>
    <row r="159" spans="1:67" s="474" customFormat="1" ht="14" x14ac:dyDescent="0.15">
      <c r="A159" s="473" t="s">
        <v>910</v>
      </c>
      <c r="B159" s="473" t="s">
        <v>911</v>
      </c>
      <c r="C159" s="473" t="s">
        <v>1217</v>
      </c>
      <c r="D159" s="473" t="s">
        <v>1218</v>
      </c>
      <c r="E159" s="473"/>
      <c r="F159" s="473"/>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c r="AH159" s="473"/>
      <c r="AI159" s="473"/>
      <c r="AJ159" s="473"/>
      <c r="AK159" s="473"/>
      <c r="AL159" s="473"/>
      <c r="AM159" s="473"/>
      <c r="AN159" s="473"/>
      <c r="AO159" s="473"/>
      <c r="AP159" s="473"/>
      <c r="AQ159" s="473"/>
      <c r="AR159" s="473"/>
      <c r="AS159" s="473"/>
      <c r="AT159" s="473"/>
      <c r="AU159" s="473"/>
      <c r="AV159" s="473"/>
      <c r="AW159" s="473"/>
      <c r="AX159" s="473"/>
      <c r="AY159" s="473"/>
      <c r="AZ159" s="473"/>
      <c r="BA159" s="473"/>
      <c r="BB159" s="473"/>
      <c r="BC159" s="473"/>
      <c r="BD159" s="473"/>
      <c r="BE159" s="473"/>
      <c r="BF159" s="473"/>
      <c r="BG159" s="473"/>
      <c r="BH159" s="473"/>
      <c r="BI159" s="473"/>
      <c r="BJ159" s="473"/>
      <c r="BK159" s="473"/>
      <c r="BL159" s="473"/>
      <c r="BM159" s="473"/>
      <c r="BN159" s="473"/>
      <c r="BO159" s="477">
        <f>ROW()</f>
        <v>159</v>
      </c>
    </row>
    <row r="160" spans="1:67" s="474" customFormat="1" ht="14" x14ac:dyDescent="0.15">
      <c r="A160" s="473" t="s">
        <v>499</v>
      </c>
      <c r="B160" s="473" t="s">
        <v>912</v>
      </c>
      <c r="C160" s="473" t="s">
        <v>1217</v>
      </c>
      <c r="D160" s="473" t="s">
        <v>1218</v>
      </c>
      <c r="E160" s="473">
        <v>9.9428060716900504</v>
      </c>
      <c r="F160" s="473">
        <v>10.118110131960901</v>
      </c>
      <c r="G160" s="473">
        <v>10.633802793542801</v>
      </c>
      <c r="H160" s="473">
        <v>11.239898894187</v>
      </c>
      <c r="I160" s="473">
        <v>11.6919160898762</v>
      </c>
      <c r="J160" s="473">
        <v>12.099124624481</v>
      </c>
      <c r="K160" s="473">
        <v>11.9764903939784</v>
      </c>
      <c r="L160" s="473">
        <v>11.8868730716838</v>
      </c>
      <c r="M160" s="473">
        <v>11.9387567846056</v>
      </c>
      <c r="N160" s="473">
        <v>12.2909371388167</v>
      </c>
      <c r="O160" s="473">
        <v>12.4481605112121</v>
      </c>
      <c r="P160" s="473">
        <v>12.9654254064867</v>
      </c>
      <c r="Q160" s="473">
        <v>13.452817860986</v>
      </c>
      <c r="R160" s="473">
        <v>14.0023135475908</v>
      </c>
      <c r="S160" s="473">
        <v>16.460674917374799</v>
      </c>
      <c r="T160" s="473">
        <v>17.7640787726375</v>
      </c>
      <c r="U160" s="473">
        <v>19.2744078300694</v>
      </c>
      <c r="V160" s="473">
        <v>21.702405175626701</v>
      </c>
      <c r="W160" s="473">
        <v>23.8110179699292</v>
      </c>
      <c r="X160" s="473">
        <v>25.794800886786401</v>
      </c>
      <c r="Y160" s="473">
        <v>28.221673638875899</v>
      </c>
      <c r="Z160" s="473">
        <v>31.747274230938299</v>
      </c>
      <c r="AA160" s="473">
        <v>35.089566084116299</v>
      </c>
      <c r="AB160" s="473">
        <v>37.267903674794503</v>
      </c>
      <c r="AC160" s="473">
        <v>41.906851822248598</v>
      </c>
      <c r="AD160" s="473">
        <v>45.1456810743083</v>
      </c>
      <c r="AE160" s="473">
        <v>49.088505851337402</v>
      </c>
      <c r="AF160" s="473">
        <v>50.413276982927002</v>
      </c>
      <c r="AG160" s="473">
        <v>51.6075952696199</v>
      </c>
      <c r="AH160" s="473">
        <v>53.289987131100602</v>
      </c>
      <c r="AI160" s="473">
        <v>56.904430608907496</v>
      </c>
      <c r="AJ160" s="473">
        <v>61.448912903188003</v>
      </c>
      <c r="AK160" s="473">
        <v>64.976232054478302</v>
      </c>
      <c r="AL160" s="473">
        <v>68.344024208976194</v>
      </c>
      <c r="AM160" s="473">
        <v>71.858049443866605</v>
      </c>
      <c r="AN160" s="473">
        <v>76.258335772046095</v>
      </c>
      <c r="AO160" s="473">
        <v>78.536026781799094</v>
      </c>
      <c r="AP160" s="473">
        <v>79.351386987624807</v>
      </c>
      <c r="AQ160" s="473">
        <v>81.536020582581799</v>
      </c>
      <c r="AR160" s="473">
        <v>82.094365071353806</v>
      </c>
      <c r="AS160" s="473">
        <v>83.649753290075907</v>
      </c>
      <c r="AT160" s="473">
        <v>84.168216029649898</v>
      </c>
      <c r="AU160" s="473">
        <v>86.521239232332107</v>
      </c>
      <c r="AV160" s="473">
        <v>87.531576878681406</v>
      </c>
      <c r="AW160" s="473">
        <v>88.838811991282697</v>
      </c>
      <c r="AX160" s="473">
        <v>89.711779168172299</v>
      </c>
      <c r="AY160" s="473">
        <v>92.658597303357993</v>
      </c>
      <c r="AZ160" s="473">
        <v>94.550764737529803</v>
      </c>
      <c r="BA160" s="473">
        <v>98.063177311505598</v>
      </c>
      <c r="BB160" s="473">
        <v>99.016217047113997</v>
      </c>
      <c r="BC160" s="473">
        <v>100</v>
      </c>
      <c r="BD160" s="473">
        <v>100.90692490969199</v>
      </c>
      <c r="BE160" s="473">
        <v>102.205720544155</v>
      </c>
      <c r="BF160" s="473">
        <v>104.127857197756</v>
      </c>
      <c r="BG160" s="473">
        <v>104.588425178695</v>
      </c>
      <c r="BH160" s="473">
        <v>106.217815694412</v>
      </c>
      <c r="BI160" s="473">
        <v>107.95480747060201</v>
      </c>
      <c r="BJ160" s="473">
        <v>108.76950272846101</v>
      </c>
      <c r="BK160" s="473">
        <v>110.73161396510601</v>
      </c>
      <c r="BL160" s="473">
        <v>111.06755821996801</v>
      </c>
      <c r="BM160" s="473">
        <v>111.851660373914</v>
      </c>
      <c r="BN160" s="473">
        <v>113.41977461378799</v>
      </c>
      <c r="BO160" s="477">
        <f>ROW()</f>
        <v>160</v>
      </c>
    </row>
    <row r="161" spans="1:67" s="474" customFormat="1" ht="14" x14ac:dyDescent="0.15">
      <c r="A161" s="473" t="s">
        <v>493</v>
      </c>
      <c r="B161" s="473" t="s">
        <v>913</v>
      </c>
      <c r="C161" s="473" t="s">
        <v>1217</v>
      </c>
      <c r="D161" s="473" t="s">
        <v>1218</v>
      </c>
      <c r="E161" s="473"/>
      <c r="F161" s="473"/>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c r="AH161" s="473"/>
      <c r="AI161" s="473"/>
      <c r="AJ161" s="473"/>
      <c r="AK161" s="473"/>
      <c r="AL161" s="473"/>
      <c r="AM161" s="473"/>
      <c r="AN161" s="473"/>
      <c r="AO161" s="473"/>
      <c r="AP161" s="473"/>
      <c r="AQ161" s="473"/>
      <c r="AR161" s="473"/>
      <c r="AS161" s="473"/>
      <c r="AT161" s="473"/>
      <c r="AU161" s="473"/>
      <c r="AV161" s="473"/>
      <c r="AW161" s="473"/>
      <c r="AX161" s="473"/>
      <c r="AY161" s="473"/>
      <c r="AZ161" s="473"/>
      <c r="BA161" s="473"/>
      <c r="BB161" s="473"/>
      <c r="BC161" s="473"/>
      <c r="BD161" s="473"/>
      <c r="BE161" s="473"/>
      <c r="BF161" s="473"/>
      <c r="BG161" s="473"/>
      <c r="BH161" s="473"/>
      <c r="BI161" s="473"/>
      <c r="BJ161" s="473"/>
      <c r="BK161" s="473"/>
      <c r="BL161" s="473"/>
      <c r="BM161" s="473"/>
      <c r="BN161" s="473"/>
      <c r="BO161" s="477">
        <f>ROW()</f>
        <v>161</v>
      </c>
    </row>
    <row r="162" spans="1:67" s="474" customFormat="1" ht="14" x14ac:dyDescent="0.15">
      <c r="A162" s="473" t="s">
        <v>491</v>
      </c>
      <c r="B162" s="473" t="s">
        <v>914</v>
      </c>
      <c r="C162" s="473" t="s">
        <v>1217</v>
      </c>
      <c r="D162" s="473" t="s">
        <v>1218</v>
      </c>
      <c r="E162" s="473"/>
      <c r="F162" s="473"/>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c r="AH162" s="473"/>
      <c r="AI162" s="473"/>
      <c r="AJ162" s="473">
        <v>1.0014185884712199E-2</v>
      </c>
      <c r="AK162" s="473">
        <v>0.112842476699455</v>
      </c>
      <c r="AL162" s="473">
        <v>1.93367318173962</v>
      </c>
      <c r="AM162" s="473">
        <v>11.339555018190399</v>
      </c>
      <c r="AN162" s="473">
        <v>14.7261823421022</v>
      </c>
      <c r="AO162" s="473">
        <v>18.187671241506902</v>
      </c>
      <c r="AP162" s="473">
        <v>20.328875303225701</v>
      </c>
      <c r="AQ162" s="473">
        <v>21.893337809315501</v>
      </c>
      <c r="AR162" s="473">
        <v>30.4877822719561</v>
      </c>
      <c r="AS162" s="473">
        <v>40.030245190851602</v>
      </c>
      <c r="AT162" s="473">
        <v>43.939063674799399</v>
      </c>
      <c r="AU162" s="473">
        <v>46.268380608726297</v>
      </c>
      <c r="AV162" s="473">
        <v>51.703101242279097</v>
      </c>
      <c r="AW162" s="473">
        <v>58.178540778186999</v>
      </c>
      <c r="AX162" s="473">
        <v>65.136219356752804</v>
      </c>
      <c r="AY162" s="473">
        <v>73.459166392460702</v>
      </c>
      <c r="AZ162" s="473">
        <v>82.543984060540197</v>
      </c>
      <c r="BA162" s="473">
        <v>93.0956205548394</v>
      </c>
      <c r="BB162" s="473">
        <v>93.037232288027994</v>
      </c>
      <c r="BC162" s="473">
        <v>100</v>
      </c>
      <c r="BD162" s="473">
        <v>107.68725103356201</v>
      </c>
      <c r="BE162" s="473">
        <v>112.583073435548</v>
      </c>
      <c r="BF162" s="473">
        <v>117.759506896909</v>
      </c>
      <c r="BG162" s="473">
        <v>123.75203566322401</v>
      </c>
      <c r="BH162" s="473">
        <v>135.72658004852599</v>
      </c>
      <c r="BI162" s="473">
        <v>144.35785264231299</v>
      </c>
      <c r="BJ162" s="473">
        <v>153.842495547244</v>
      </c>
      <c r="BK162" s="473">
        <v>158.52708257063799</v>
      </c>
      <c r="BL162" s="473">
        <v>166.19627963692099</v>
      </c>
      <c r="BM162" s="473">
        <v>172.45518370083599</v>
      </c>
      <c r="BN162" s="473">
        <v>181.261454671574</v>
      </c>
      <c r="BO162" s="477">
        <f>ROW()</f>
        <v>162</v>
      </c>
    </row>
    <row r="163" spans="1:67" s="474" customFormat="1" ht="14" x14ac:dyDescent="0.15">
      <c r="A163" s="473" t="s">
        <v>469</v>
      </c>
      <c r="B163" s="473" t="s">
        <v>915</v>
      </c>
      <c r="C163" s="473" t="s">
        <v>1217</v>
      </c>
      <c r="D163" s="473" t="s">
        <v>1218</v>
      </c>
      <c r="E163" s="473"/>
      <c r="F163" s="473"/>
      <c r="G163" s="473"/>
      <c r="H163" s="473"/>
      <c r="I163" s="473">
        <v>0.56625749247499102</v>
      </c>
      <c r="J163" s="473">
        <v>0.59005084162020605</v>
      </c>
      <c r="K163" s="473">
        <v>0.60900076091240596</v>
      </c>
      <c r="L163" s="473">
        <v>0.61396527650927701</v>
      </c>
      <c r="M163" s="473">
        <v>0.61983793520445796</v>
      </c>
      <c r="N163" s="473">
        <v>0.64357074147592697</v>
      </c>
      <c r="O163" s="473">
        <v>0.66209686065554396</v>
      </c>
      <c r="P163" s="473">
        <v>0.697756612935583</v>
      </c>
      <c r="Q163" s="473">
        <v>0.73698839472906796</v>
      </c>
      <c r="R163" s="473">
        <v>0.78209283521711903</v>
      </c>
      <c r="S163" s="473">
        <v>0.95494273803170004</v>
      </c>
      <c r="T163" s="473">
        <v>1.0331641301291301</v>
      </c>
      <c r="U163" s="473">
        <v>1.08468611517062</v>
      </c>
      <c r="V163" s="473">
        <v>1.1184084955095801</v>
      </c>
      <c r="W163" s="473">
        <v>1.19142320051697</v>
      </c>
      <c r="X163" s="473">
        <v>1.3588847876196799</v>
      </c>
      <c r="Y163" s="473">
        <v>1.60644459589138</v>
      </c>
      <c r="Z163" s="473">
        <v>2.0970234969438502</v>
      </c>
      <c r="AA163" s="473">
        <v>2.7636610730854998</v>
      </c>
      <c r="AB163" s="473">
        <v>3.29783084280175</v>
      </c>
      <c r="AC163" s="473">
        <v>3.6228855286920001</v>
      </c>
      <c r="AD163" s="473">
        <v>4.0053348583219597</v>
      </c>
      <c r="AE163" s="473">
        <v>4.5860015546066801</v>
      </c>
      <c r="AF163" s="473">
        <v>5.2735869648559603</v>
      </c>
      <c r="AG163" s="473">
        <v>6.6897453104727003</v>
      </c>
      <c r="AH163" s="473">
        <v>7.2926917840735603</v>
      </c>
      <c r="AI163" s="473">
        <v>8.1520978682951899</v>
      </c>
      <c r="AJ163" s="473">
        <v>8.8525789105245192</v>
      </c>
      <c r="AK163" s="473">
        <v>10.1372986785544</v>
      </c>
      <c r="AL163" s="473">
        <v>11.1518761466338</v>
      </c>
      <c r="AM163" s="473">
        <v>15.494616436963</v>
      </c>
      <c r="AN163" s="473">
        <v>23.0994067320729</v>
      </c>
      <c r="AO163" s="473">
        <v>27.663007423616602</v>
      </c>
      <c r="AP163" s="473">
        <v>28.904075780112599</v>
      </c>
      <c r="AQ163" s="473">
        <v>30.698445454234701</v>
      </c>
      <c r="AR163" s="473">
        <v>33.746658031085197</v>
      </c>
      <c r="AS163" s="473">
        <v>37.7489052028752</v>
      </c>
      <c r="AT163" s="473">
        <v>40.737465207489898</v>
      </c>
      <c r="AU163" s="473">
        <v>47.458546305668001</v>
      </c>
      <c r="AV163" s="473">
        <v>46.649850400430203</v>
      </c>
      <c r="AW163" s="473">
        <v>53.160211063860103</v>
      </c>
      <c r="AX163" s="473">
        <v>62.922459005545598</v>
      </c>
      <c r="AY163" s="473">
        <v>69.696462631392507</v>
      </c>
      <c r="AZ163" s="473">
        <v>76.866811232282203</v>
      </c>
      <c r="BA163" s="473">
        <v>84.012740790545905</v>
      </c>
      <c r="BB163" s="473">
        <v>91.535424768810103</v>
      </c>
      <c r="BC163" s="473">
        <v>100</v>
      </c>
      <c r="BD163" s="473">
        <v>109.48254048583</v>
      </c>
      <c r="BE163" s="473">
        <v>115.738202430759</v>
      </c>
      <c r="BF163" s="473">
        <v>122.481607135743</v>
      </c>
      <c r="BG163" s="473">
        <v>129.92898871036499</v>
      </c>
      <c r="BH163" s="473">
        <v>139.549180162949</v>
      </c>
      <c r="BI163" s="473">
        <v>147.97203178011301</v>
      </c>
      <c r="BJ163" s="473">
        <v>160.711019098127</v>
      </c>
      <c r="BK163" s="473">
        <v>174.52289305376701</v>
      </c>
      <c r="BL163" s="473">
        <v>184.31452512589101</v>
      </c>
      <c r="BM163" s="473">
        <v>192.059040165303</v>
      </c>
      <c r="BN163" s="473"/>
      <c r="BO163" s="477">
        <f>ROW()</f>
        <v>163</v>
      </c>
    </row>
    <row r="164" spans="1:67" s="474" customFormat="1" ht="14" x14ac:dyDescent="0.15">
      <c r="A164" s="473" t="s">
        <v>475</v>
      </c>
      <c r="B164" s="473" t="s">
        <v>916</v>
      </c>
      <c r="C164" s="473" t="s">
        <v>1217</v>
      </c>
      <c r="D164" s="473" t="s">
        <v>1218</v>
      </c>
      <c r="E164" s="473"/>
      <c r="F164" s="473"/>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v>24.8035203541275</v>
      </c>
      <c r="AE164" s="473">
        <v>27.2149665424026</v>
      </c>
      <c r="AF164" s="473">
        <v>29.855926580108399</v>
      </c>
      <c r="AG164" s="473">
        <v>31.783532761475598</v>
      </c>
      <c r="AH164" s="473">
        <v>34.061095870916198</v>
      </c>
      <c r="AI164" s="473">
        <v>35.304295888665699</v>
      </c>
      <c r="AJ164" s="473">
        <v>40.49885596283</v>
      </c>
      <c r="AK164" s="473">
        <v>47.3253422141401</v>
      </c>
      <c r="AL164" s="473">
        <v>56.850683888597899</v>
      </c>
      <c r="AM164" s="473">
        <v>58.775705454543498</v>
      </c>
      <c r="AN164" s="473">
        <v>62.0018224236807</v>
      </c>
      <c r="AO164" s="473">
        <v>65.871508632775601</v>
      </c>
      <c r="AP164" s="473">
        <v>70.8598490766487</v>
      </c>
      <c r="AQ164" s="473">
        <v>69.864797989167499</v>
      </c>
      <c r="AR164" s="473">
        <v>71.928400368553696</v>
      </c>
      <c r="AS164" s="473">
        <v>71.083416585634495</v>
      </c>
      <c r="AT164" s="473">
        <v>71.5615075594567</v>
      </c>
      <c r="AU164" s="473">
        <v>74.551828524186206</v>
      </c>
      <c r="AV164" s="473">
        <v>73.611990052102996</v>
      </c>
      <c r="AW164" s="473">
        <v>72.371324646609395</v>
      </c>
      <c r="AX164" s="473">
        <v>73.3123508948959</v>
      </c>
      <c r="AY164" s="473">
        <v>75.319951939077797</v>
      </c>
      <c r="AZ164" s="473">
        <v>80.437772103249003</v>
      </c>
      <c r="BA164" s="473">
        <v>90.123652929140505</v>
      </c>
      <c r="BB164" s="473">
        <v>94.206413557386099</v>
      </c>
      <c r="BC164" s="473">
        <v>100</v>
      </c>
      <c r="BD164" s="473">
        <v>111.273414605594</v>
      </c>
      <c r="BE164" s="473">
        <v>123.385187134304</v>
      </c>
      <c r="BF164" s="473">
        <v>128.08077084278699</v>
      </c>
      <c r="BG164" s="473">
        <v>130.79608543526601</v>
      </c>
      <c r="BH164" s="473">
        <v>132.04284243105499</v>
      </c>
      <c r="BI164" s="473">
        <v>132.706370144272</v>
      </c>
      <c r="BJ164" s="473">
        <v>136.445336799763</v>
      </c>
      <c r="BK164" s="473">
        <v>136.26335503387301</v>
      </c>
      <c r="BL164" s="473">
        <v>136.563174927495</v>
      </c>
      <c r="BM164" s="473">
        <v>134.69256771457401</v>
      </c>
      <c r="BN164" s="473">
        <v>135.42414997686799</v>
      </c>
      <c r="BO164" s="477">
        <f>ROW()</f>
        <v>164</v>
      </c>
    </row>
    <row r="165" spans="1:67" s="474" customFormat="1" ht="14" x14ac:dyDescent="0.15">
      <c r="A165" s="473" t="s">
        <v>917</v>
      </c>
      <c r="B165" s="473" t="s">
        <v>918</v>
      </c>
      <c r="C165" s="473" t="s">
        <v>1217</v>
      </c>
      <c r="D165" s="473" t="s">
        <v>1218</v>
      </c>
      <c r="E165" s="473"/>
      <c r="F165" s="473"/>
      <c r="G165" s="473"/>
      <c r="H165" s="473"/>
      <c r="I165" s="473"/>
      <c r="J165" s="473"/>
      <c r="K165" s="473"/>
      <c r="L165" s="473"/>
      <c r="M165" s="473"/>
      <c r="N165" s="473"/>
      <c r="O165" s="473"/>
      <c r="P165" s="473"/>
      <c r="Q165" s="473"/>
      <c r="R165" s="473"/>
      <c r="S165" s="473"/>
      <c r="T165" s="473"/>
      <c r="U165" s="473"/>
      <c r="V165" s="473"/>
      <c r="W165" s="473"/>
      <c r="X165" s="473"/>
      <c r="Y165" s="473"/>
      <c r="Z165" s="473"/>
      <c r="AA165" s="473"/>
      <c r="AB165" s="473"/>
      <c r="AC165" s="473"/>
      <c r="AD165" s="473"/>
      <c r="AE165" s="473"/>
      <c r="AF165" s="473"/>
      <c r="AG165" s="473"/>
      <c r="AH165" s="473"/>
      <c r="AI165" s="473"/>
      <c r="AJ165" s="473"/>
      <c r="AK165" s="473"/>
      <c r="AL165" s="473"/>
      <c r="AM165" s="473"/>
      <c r="AN165" s="473"/>
      <c r="AO165" s="473"/>
      <c r="AP165" s="473"/>
      <c r="AQ165" s="473"/>
      <c r="AR165" s="473"/>
      <c r="AS165" s="473"/>
      <c r="AT165" s="473"/>
      <c r="AU165" s="473"/>
      <c r="AV165" s="473"/>
      <c r="AW165" s="473"/>
      <c r="AX165" s="473"/>
      <c r="AY165" s="473"/>
      <c r="AZ165" s="473"/>
      <c r="BA165" s="473"/>
      <c r="BB165" s="473"/>
      <c r="BC165" s="473"/>
      <c r="BD165" s="473"/>
      <c r="BE165" s="473"/>
      <c r="BF165" s="473"/>
      <c r="BG165" s="473"/>
      <c r="BH165" s="473"/>
      <c r="BI165" s="473"/>
      <c r="BJ165" s="473"/>
      <c r="BK165" s="473"/>
      <c r="BL165" s="473"/>
      <c r="BM165" s="473"/>
      <c r="BN165" s="473"/>
      <c r="BO165" s="477">
        <f>ROW()</f>
        <v>165</v>
      </c>
    </row>
    <row r="166" spans="1:67" s="474" customFormat="1" ht="14" x14ac:dyDescent="0.15">
      <c r="A166" s="473" t="s">
        <v>487</v>
      </c>
      <c r="B166" s="473" t="s">
        <v>919</v>
      </c>
      <c r="C166" s="473" t="s">
        <v>1217</v>
      </c>
      <c r="D166" s="473" t="s">
        <v>1218</v>
      </c>
      <c r="E166" s="473">
        <v>1.2904548190088801E-2</v>
      </c>
      <c r="F166" s="473">
        <v>1.3112151359653299E-2</v>
      </c>
      <c r="G166" s="473">
        <v>1.32693639798707E-2</v>
      </c>
      <c r="H166" s="473">
        <v>1.33481913011842E-2</v>
      </c>
      <c r="I166" s="473">
        <v>1.36602590890651E-2</v>
      </c>
      <c r="J166" s="473">
        <v>1.41476624140679E-2</v>
      </c>
      <c r="K166" s="473">
        <v>1.47440979217918E-2</v>
      </c>
      <c r="L166" s="473">
        <v>1.51889197591989E-2</v>
      </c>
      <c r="M166" s="473">
        <v>1.55434216938851E-2</v>
      </c>
      <c r="N166" s="473">
        <v>1.6066769225683401E-2</v>
      </c>
      <c r="O166" s="473">
        <v>1.6870655893943601E-2</v>
      </c>
      <c r="P166" s="473">
        <v>1.7793316956222299E-2</v>
      </c>
      <c r="Q166" s="473">
        <v>1.8672963807849999E-2</v>
      </c>
      <c r="R166" s="473">
        <v>2.0929019990743699E-2</v>
      </c>
      <c r="S166" s="473">
        <v>2.5906781337322601E-2</v>
      </c>
      <c r="T166" s="473">
        <v>2.9778429248627902E-2</v>
      </c>
      <c r="U166" s="473">
        <v>3.4490783038909803E-2</v>
      </c>
      <c r="V166" s="473">
        <v>4.4515227234913503E-2</v>
      </c>
      <c r="W166" s="473">
        <v>5.2286380690545101E-2</v>
      </c>
      <c r="X166" s="473">
        <v>6.1797924982671698E-2</v>
      </c>
      <c r="Y166" s="473">
        <v>7.8082698719522906E-2</v>
      </c>
      <c r="Z166" s="473">
        <v>9.9894134410133395E-2</v>
      </c>
      <c r="AA166" s="473">
        <v>0.15874518522379999</v>
      </c>
      <c r="AB166" s="473">
        <v>0.32046674494064797</v>
      </c>
      <c r="AC166" s="473">
        <v>0.53020840674546399</v>
      </c>
      <c r="AD166" s="473">
        <v>0.83639553493194396</v>
      </c>
      <c r="AE166" s="473">
        <v>1.5576471478797</v>
      </c>
      <c r="AF166" s="473">
        <v>3.6110526336821298</v>
      </c>
      <c r="AG166" s="473">
        <v>7.7335118776891498</v>
      </c>
      <c r="AH166" s="473">
        <v>9.2808233998395799</v>
      </c>
      <c r="AI166" s="473">
        <v>11.7543180636707</v>
      </c>
      <c r="AJ166" s="473">
        <v>14.418123874751</v>
      </c>
      <c r="AK166" s="473">
        <v>16.6540715669279</v>
      </c>
      <c r="AL166" s="473">
        <v>18.278086769687</v>
      </c>
      <c r="AM166" s="473">
        <v>19.551303999238598</v>
      </c>
      <c r="AN166" s="473">
        <v>26.394117926461199</v>
      </c>
      <c r="AO166" s="473">
        <v>35.467988935687004</v>
      </c>
      <c r="AP166" s="473">
        <v>42.783484650113799</v>
      </c>
      <c r="AQ166" s="473">
        <v>49.598207085054703</v>
      </c>
      <c r="AR166" s="473">
        <v>57.824375736543097</v>
      </c>
      <c r="AS166" s="473">
        <v>63.312811918303503</v>
      </c>
      <c r="AT166" s="473">
        <v>67.344405941169498</v>
      </c>
      <c r="AU166" s="473">
        <v>70.732319377096999</v>
      </c>
      <c r="AV166" s="473">
        <v>73.948447292572695</v>
      </c>
      <c r="AW166" s="473">
        <v>77.415452838715396</v>
      </c>
      <c r="AX166" s="473">
        <v>80.502825337738201</v>
      </c>
      <c r="AY166" s="473">
        <v>83.424649320091703</v>
      </c>
      <c r="AZ166" s="473">
        <v>86.733979232934303</v>
      </c>
      <c r="BA166" s="473">
        <v>91.179080703332403</v>
      </c>
      <c r="BB166" s="473">
        <v>96.009161061915407</v>
      </c>
      <c r="BC166" s="473">
        <v>100</v>
      </c>
      <c r="BD166" s="473">
        <v>103.40737824605699</v>
      </c>
      <c r="BE166" s="473">
        <v>107.65898274763499</v>
      </c>
      <c r="BF166" s="473">
        <v>111.756904251934</v>
      </c>
      <c r="BG166" s="473">
        <v>116.247985177591</v>
      </c>
      <c r="BH166" s="473">
        <v>119.41067511672099</v>
      </c>
      <c r="BI166" s="473">
        <v>122.780095507214</v>
      </c>
      <c r="BJ166" s="473">
        <v>130.197802476747</v>
      </c>
      <c r="BK166" s="473">
        <v>136.57664871233001</v>
      </c>
      <c r="BL166" s="473">
        <v>141.54252296997399</v>
      </c>
      <c r="BM166" s="473">
        <v>146.35048773505801</v>
      </c>
      <c r="BN166" s="473">
        <v>154.67667208917399</v>
      </c>
      <c r="BO166" s="477">
        <f>ROW()</f>
        <v>166</v>
      </c>
    </row>
    <row r="167" spans="1:67" s="474" customFormat="1" ht="14" x14ac:dyDescent="0.15">
      <c r="A167" s="473" t="s">
        <v>481</v>
      </c>
      <c r="B167" s="473" t="s">
        <v>920</v>
      </c>
      <c r="C167" s="473" t="s">
        <v>1217</v>
      </c>
      <c r="D167" s="473" t="s">
        <v>1218</v>
      </c>
      <c r="E167" s="473"/>
      <c r="F167" s="473"/>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c r="AH167" s="473"/>
      <c r="AI167" s="473"/>
      <c r="AJ167" s="473"/>
      <c r="AK167" s="473"/>
      <c r="AL167" s="473"/>
      <c r="AM167" s="473"/>
      <c r="AN167" s="473"/>
      <c r="AO167" s="473"/>
      <c r="AP167" s="473"/>
      <c r="AQ167" s="473"/>
      <c r="AR167" s="473"/>
      <c r="AS167" s="473"/>
      <c r="AT167" s="473"/>
      <c r="AU167" s="473"/>
      <c r="AV167" s="473"/>
      <c r="AW167" s="473"/>
      <c r="AX167" s="473"/>
      <c r="AY167" s="473"/>
      <c r="AZ167" s="473"/>
      <c r="BA167" s="473"/>
      <c r="BB167" s="473"/>
      <c r="BC167" s="473"/>
      <c r="BD167" s="473"/>
      <c r="BE167" s="473"/>
      <c r="BF167" s="473"/>
      <c r="BG167" s="473"/>
      <c r="BH167" s="473"/>
      <c r="BI167" s="473"/>
      <c r="BJ167" s="473"/>
      <c r="BK167" s="473"/>
      <c r="BL167" s="473"/>
      <c r="BM167" s="473"/>
      <c r="BN167" s="473"/>
      <c r="BO167" s="477">
        <f>ROW()</f>
        <v>167</v>
      </c>
    </row>
    <row r="168" spans="1:67" s="474" customFormat="1" ht="14" x14ac:dyDescent="0.15">
      <c r="A168" s="473" t="s">
        <v>921</v>
      </c>
      <c r="B168" s="473" t="s">
        <v>922</v>
      </c>
      <c r="C168" s="473" t="s">
        <v>1217</v>
      </c>
      <c r="D168" s="473" t="s">
        <v>1218</v>
      </c>
      <c r="E168" s="473"/>
      <c r="F168" s="473"/>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c r="AH168" s="473"/>
      <c r="AI168" s="473"/>
      <c r="AJ168" s="473"/>
      <c r="AK168" s="473"/>
      <c r="AL168" s="473"/>
      <c r="AM168" s="473"/>
      <c r="AN168" s="473"/>
      <c r="AO168" s="473"/>
      <c r="AP168" s="473"/>
      <c r="AQ168" s="473"/>
      <c r="AR168" s="473"/>
      <c r="AS168" s="473"/>
      <c r="AT168" s="473"/>
      <c r="AU168" s="473"/>
      <c r="AV168" s="473"/>
      <c r="AW168" s="473"/>
      <c r="AX168" s="473"/>
      <c r="AY168" s="473"/>
      <c r="AZ168" s="473"/>
      <c r="BA168" s="473"/>
      <c r="BB168" s="473"/>
      <c r="BC168" s="473"/>
      <c r="BD168" s="473"/>
      <c r="BE168" s="473"/>
      <c r="BF168" s="473"/>
      <c r="BG168" s="473"/>
      <c r="BH168" s="473"/>
      <c r="BI168" s="473"/>
      <c r="BJ168" s="473"/>
      <c r="BK168" s="473"/>
      <c r="BL168" s="473"/>
      <c r="BM168" s="473"/>
      <c r="BN168" s="473"/>
      <c r="BO168" s="477">
        <f>ROW()</f>
        <v>168</v>
      </c>
    </row>
    <row r="169" spans="1:67" s="474" customFormat="1" ht="14" x14ac:dyDescent="0.15">
      <c r="A169" s="473" t="s">
        <v>923</v>
      </c>
      <c r="B169" s="473" t="s">
        <v>924</v>
      </c>
      <c r="C169" s="473" t="s">
        <v>1217</v>
      </c>
      <c r="D169" s="473" t="s">
        <v>1218</v>
      </c>
      <c r="E169" s="473"/>
      <c r="F169" s="473"/>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c r="AH169" s="473"/>
      <c r="AI169" s="473"/>
      <c r="AJ169" s="473"/>
      <c r="AK169" s="473"/>
      <c r="AL169" s="473">
        <v>27.5915658594426</v>
      </c>
      <c r="AM169" s="473">
        <v>62.517899301038298</v>
      </c>
      <c r="AN169" s="473">
        <v>72.754323166742296</v>
      </c>
      <c r="AO169" s="473">
        <v>74.548881364417596</v>
      </c>
      <c r="AP169" s="473">
        <v>75.513815896932499</v>
      </c>
      <c r="AQ169" s="473">
        <v>75.924761820650502</v>
      </c>
      <c r="AR169" s="473">
        <v>74.953466535026806</v>
      </c>
      <c r="AS169" s="473">
        <v>79.905959054990106</v>
      </c>
      <c r="AT169" s="473">
        <v>84.060178180116495</v>
      </c>
      <c r="AU169" s="473">
        <v>86.0058333333333</v>
      </c>
      <c r="AV169" s="473">
        <v>86.741666666666603</v>
      </c>
      <c r="AW169" s="473">
        <v>86.352499999999907</v>
      </c>
      <c r="AX169" s="473">
        <v>86.806296161340498</v>
      </c>
      <c r="AY169" s="473">
        <v>89.595928725608999</v>
      </c>
      <c r="AZ169" s="473">
        <v>91.613412203179706</v>
      </c>
      <c r="BA169" s="473">
        <v>99.246547043517594</v>
      </c>
      <c r="BB169" s="473">
        <v>98.512485874418203</v>
      </c>
      <c r="BC169" s="473">
        <v>100</v>
      </c>
      <c r="BD169" s="473">
        <v>103.904754220697</v>
      </c>
      <c r="BE169" s="473">
        <v>107.35029371118701</v>
      </c>
      <c r="BF169" s="473">
        <v>110.34</v>
      </c>
      <c r="BG169" s="473">
        <v>110.029166666667</v>
      </c>
      <c r="BH169" s="473">
        <v>109.699166666667</v>
      </c>
      <c r="BI169" s="473">
        <v>109.43666666666699</v>
      </c>
      <c r="BJ169" s="473">
        <v>110.915833333333</v>
      </c>
      <c r="BK169" s="473">
        <v>112.533333333333</v>
      </c>
      <c r="BL169" s="473">
        <v>113.395833333333</v>
      </c>
      <c r="BM169" s="473">
        <v>114.756666666667</v>
      </c>
      <c r="BN169" s="473">
        <v>118.464166666667</v>
      </c>
      <c r="BO169" s="477">
        <f>ROW()</f>
        <v>169</v>
      </c>
    </row>
    <row r="170" spans="1:67" s="474" customFormat="1" ht="14" x14ac:dyDescent="0.15">
      <c r="A170" s="473" t="s">
        <v>477</v>
      </c>
      <c r="B170" s="473" t="s">
        <v>925</v>
      </c>
      <c r="C170" s="473" t="s">
        <v>1217</v>
      </c>
      <c r="D170" s="473" t="s">
        <v>1218</v>
      </c>
      <c r="E170" s="473"/>
      <c r="F170" s="473"/>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v>52.594061990904002</v>
      </c>
      <c r="AH170" s="473">
        <v>52.553726028030603</v>
      </c>
      <c r="AI170" s="473">
        <v>52.872380134731998</v>
      </c>
      <c r="AJ170" s="473">
        <v>53.824308858549401</v>
      </c>
      <c r="AK170" s="473">
        <v>50.464323151177197</v>
      </c>
      <c r="AL170" s="473">
        <v>50.331214473694303</v>
      </c>
      <c r="AM170" s="473">
        <v>61.996374936743301</v>
      </c>
      <c r="AN170" s="473">
        <v>70.329784866431893</v>
      </c>
      <c r="AO170" s="473">
        <v>75.116050221014703</v>
      </c>
      <c r="AP170" s="473">
        <v>74.843379111989194</v>
      </c>
      <c r="AQ170" s="473">
        <v>77.864499064394707</v>
      </c>
      <c r="AR170" s="473">
        <v>76.928642779762299</v>
      </c>
      <c r="AS170" s="473">
        <v>76.407326862818806</v>
      </c>
      <c r="AT170" s="473">
        <v>80.370584014519196</v>
      </c>
      <c r="AU170" s="473">
        <v>84.415493056825696</v>
      </c>
      <c r="AV170" s="473">
        <v>83.278647503009793</v>
      </c>
      <c r="AW170" s="473">
        <v>80.697191576941705</v>
      </c>
      <c r="AX170" s="473">
        <v>85.860103429077895</v>
      </c>
      <c r="AY170" s="473">
        <v>87.185376422752796</v>
      </c>
      <c r="AZ170" s="473">
        <v>88.416435696498198</v>
      </c>
      <c r="BA170" s="473">
        <v>96.525096525096501</v>
      </c>
      <c r="BB170" s="473">
        <v>98.903235410929497</v>
      </c>
      <c r="BC170" s="473">
        <v>100</v>
      </c>
      <c r="BD170" s="473">
        <v>102.955643952294</v>
      </c>
      <c r="BE170" s="473">
        <v>108.43610514765</v>
      </c>
      <c r="BF170" s="473">
        <v>107.778183874307</v>
      </c>
      <c r="BG170" s="473">
        <v>108.73074314202999</v>
      </c>
      <c r="BH170" s="473">
        <v>110.30808978607099</v>
      </c>
      <c r="BI170" s="473">
        <v>108.32293347934301</v>
      </c>
      <c r="BJ170" s="473">
        <v>110.229262671784</v>
      </c>
      <c r="BK170" s="473">
        <v>110.559450578237</v>
      </c>
      <c r="BL170" s="473">
        <v>108.726079750895</v>
      </c>
      <c r="BM170" s="473">
        <v>109.202396681528</v>
      </c>
      <c r="BN170" s="473">
        <v>113.489249057224</v>
      </c>
      <c r="BO170" s="477">
        <f>ROW()</f>
        <v>170</v>
      </c>
    </row>
    <row r="171" spans="1:67" s="474" customFormat="1" ht="14" x14ac:dyDescent="0.15">
      <c r="A171" s="473" t="s">
        <v>479</v>
      </c>
      <c r="B171" s="473" t="s">
        <v>926</v>
      </c>
      <c r="C171" s="473" t="s">
        <v>1217</v>
      </c>
      <c r="D171" s="473" t="s">
        <v>1218</v>
      </c>
      <c r="E171" s="473">
        <v>20.900782695204299</v>
      </c>
      <c r="F171" s="473">
        <v>21.425668551177999</v>
      </c>
      <c r="G171" s="473">
        <v>21.4618082331063</v>
      </c>
      <c r="H171" s="473">
        <v>21.86450754562</v>
      </c>
      <c r="I171" s="473">
        <v>22.3412071592061</v>
      </c>
      <c r="J171" s="473">
        <v>22.699162103626801</v>
      </c>
      <c r="K171" s="473">
        <v>22.8179067727581</v>
      </c>
      <c r="L171" s="473">
        <v>22.976232998163201</v>
      </c>
      <c r="M171" s="473">
        <v>23.444327925566899</v>
      </c>
      <c r="N171" s="473">
        <v>23.991585965673298</v>
      </c>
      <c r="O171" s="473">
        <v>24.883031452404602</v>
      </c>
      <c r="P171" s="473">
        <v>25.4612663626711</v>
      </c>
      <c r="Q171" s="473">
        <v>26.320014041923098</v>
      </c>
      <c r="R171" s="473">
        <v>28.343836228028401</v>
      </c>
      <c r="S171" s="473">
        <v>30.4003562215096</v>
      </c>
      <c r="T171" s="473">
        <v>33.073054205832101</v>
      </c>
      <c r="U171" s="473">
        <v>33.255456343135599</v>
      </c>
      <c r="V171" s="473">
        <v>36.594428801515399</v>
      </c>
      <c r="W171" s="473">
        <v>38.317115654042503</v>
      </c>
      <c r="X171" s="473">
        <v>41.055681076971503</v>
      </c>
      <c r="Y171" s="473">
        <v>47.520823500079103</v>
      </c>
      <c r="Z171" s="473">
        <v>52.990354257008399</v>
      </c>
      <c r="AA171" s="473">
        <v>56.073457050371701</v>
      </c>
      <c r="AB171" s="473">
        <v>55.579451261772199</v>
      </c>
      <c r="AC171" s="473">
        <v>55.333512189521997</v>
      </c>
      <c r="AD171" s="473">
        <v>55.203363641150702</v>
      </c>
      <c r="AE171" s="473">
        <v>56.322826422259503</v>
      </c>
      <c r="AF171" s="473">
        <v>56.565986521668599</v>
      </c>
      <c r="AG171" s="473">
        <v>57.096770281218603</v>
      </c>
      <c r="AH171" s="473">
        <v>57.580774669289703</v>
      </c>
      <c r="AI171" s="473">
        <v>59.2986428753727</v>
      </c>
      <c r="AJ171" s="473">
        <v>60.8061287334342</v>
      </c>
      <c r="AK171" s="473">
        <v>61.799221784775597</v>
      </c>
      <c r="AL171" s="473">
        <v>64.360688005994305</v>
      </c>
      <c r="AM171" s="473">
        <v>67.018734101127805</v>
      </c>
      <c r="AN171" s="473">
        <v>69.985415880293502</v>
      </c>
      <c r="AO171" s="473">
        <v>71.422916322474705</v>
      </c>
      <c r="AP171" s="473">
        <v>73.645653130832798</v>
      </c>
      <c r="AQ171" s="473">
        <v>75.402287069428198</v>
      </c>
      <c r="AR171" s="473">
        <v>77.011951634674901</v>
      </c>
      <c r="AS171" s="473">
        <v>78.836821353753606</v>
      </c>
      <c r="AT171" s="473">
        <v>81.146340077803302</v>
      </c>
      <c r="AU171" s="473">
        <v>82.922220005765794</v>
      </c>
      <c r="AV171" s="473">
        <v>84.003391233593604</v>
      </c>
      <c r="AW171" s="473">
        <v>86.347781800875694</v>
      </c>
      <c r="AX171" s="473">
        <v>88.945094172097001</v>
      </c>
      <c r="AY171" s="473">
        <v>91.412235462873397</v>
      </c>
      <c r="AZ171" s="473">
        <v>92.554174694139704</v>
      </c>
      <c r="BA171" s="473">
        <v>96.495706879478504</v>
      </c>
      <c r="BB171" s="473">
        <v>98.506993396483097</v>
      </c>
      <c r="BC171" s="473">
        <v>100</v>
      </c>
      <c r="BD171" s="473">
        <v>102.96298528192899</v>
      </c>
      <c r="BE171" s="473">
        <v>105.40920107357201</v>
      </c>
      <c r="BF171" s="473">
        <v>106.653329391708</v>
      </c>
      <c r="BG171" s="473">
        <v>106.98428157560799</v>
      </c>
      <c r="BH171" s="473">
        <v>108.161695229016</v>
      </c>
      <c r="BI171" s="473">
        <v>108.85685344198301</v>
      </c>
      <c r="BJ171" s="473">
        <v>110.34204680034701</v>
      </c>
      <c r="BK171" s="473">
        <v>111.619613085975</v>
      </c>
      <c r="BL171" s="473">
        <v>113.452474124359</v>
      </c>
      <c r="BM171" s="473">
        <v>114.176919176219</v>
      </c>
      <c r="BN171" s="473">
        <v>115.887166319179</v>
      </c>
      <c r="BO171" s="477">
        <f>ROW()</f>
        <v>171</v>
      </c>
    </row>
    <row r="172" spans="1:67" s="474" customFormat="1" ht="14" x14ac:dyDescent="0.15">
      <c r="A172" s="473" t="s">
        <v>927</v>
      </c>
      <c r="B172" s="473" t="s">
        <v>928</v>
      </c>
      <c r="C172" s="473" t="s">
        <v>1217</v>
      </c>
      <c r="D172" s="473" t="s">
        <v>1218</v>
      </c>
      <c r="E172" s="473">
        <v>0.155438056879804</v>
      </c>
      <c r="F172" s="473">
        <v>0.15521047553964601</v>
      </c>
      <c r="G172" s="473">
        <v>0.15270708077060199</v>
      </c>
      <c r="H172" s="473">
        <v>0.148610616606799</v>
      </c>
      <c r="I172" s="473">
        <v>0.14792787258177401</v>
      </c>
      <c r="J172" s="473">
        <v>0.17409972696162601</v>
      </c>
      <c r="K172" s="473">
        <v>0.21847808873615901</v>
      </c>
      <c r="L172" s="473">
        <v>0.22029873947335099</v>
      </c>
      <c r="M172" s="473">
        <v>0.225533110349321</v>
      </c>
      <c r="N172" s="473">
        <v>0.21574711262468099</v>
      </c>
      <c r="O172" s="473">
        <v>0.20709902161448401</v>
      </c>
      <c r="P172" s="473">
        <v>0.21142306712072001</v>
      </c>
      <c r="Q172" s="473">
        <v>0.22758134243349801</v>
      </c>
      <c r="R172" s="473">
        <v>0.28493184072503303</v>
      </c>
      <c r="S172" s="473">
        <v>0.35676789146473598</v>
      </c>
      <c r="T172" s="473">
        <v>0.46970513264641101</v>
      </c>
      <c r="U172" s="473">
        <v>0.57484581633988097</v>
      </c>
      <c r="V172" s="473">
        <v>0.56819664811806803</v>
      </c>
      <c r="W172" s="473">
        <v>0.53385083052323801</v>
      </c>
      <c r="X172" s="473">
        <v>0.56413242464463298</v>
      </c>
      <c r="Y172" s="473">
        <v>0.56756321338238702</v>
      </c>
      <c r="Z172" s="473">
        <v>0.56937058854335798</v>
      </c>
      <c r="AA172" s="473">
        <v>0.59957422021016704</v>
      </c>
      <c r="AB172" s="473">
        <v>0.63345066347782297</v>
      </c>
      <c r="AC172" s="473">
        <v>0.66414965613087096</v>
      </c>
      <c r="AD172" s="473">
        <v>0.70936208601460504</v>
      </c>
      <c r="AE172" s="473">
        <v>0.77551337707948498</v>
      </c>
      <c r="AF172" s="473">
        <v>0.96753048924436502</v>
      </c>
      <c r="AG172" s="473">
        <v>1.1227494916668199</v>
      </c>
      <c r="AH172" s="473">
        <v>1.4281208091148301</v>
      </c>
      <c r="AI172" s="473">
        <v>1.6798524513148301</v>
      </c>
      <c r="AJ172" s="473">
        <v>2.2219750775622402</v>
      </c>
      <c r="AK172" s="473">
        <v>2.7088811513616</v>
      </c>
      <c r="AL172" s="473">
        <v>3.5711615501133198</v>
      </c>
      <c r="AM172" s="473">
        <v>4.4317681324928504</v>
      </c>
      <c r="AN172" s="473">
        <v>5.5483393675889401</v>
      </c>
      <c r="AO172" s="473">
        <v>6.4513536064717698</v>
      </c>
      <c r="AP172" s="473">
        <v>8.3672270914892604</v>
      </c>
      <c r="AQ172" s="473">
        <v>12.675307302949401</v>
      </c>
      <c r="AR172" s="473">
        <v>15.0076960975733</v>
      </c>
      <c r="AS172" s="473">
        <v>14.9913128688885</v>
      </c>
      <c r="AT172" s="473">
        <v>18.1546755773626</v>
      </c>
      <c r="AU172" s="473">
        <v>28.516367934374902</v>
      </c>
      <c r="AV172" s="473">
        <v>38.950426412060402</v>
      </c>
      <c r="AW172" s="473">
        <v>40.716521998729803</v>
      </c>
      <c r="AX172" s="473">
        <v>44.531097465480798</v>
      </c>
      <c r="AY172" s="473">
        <v>53.435752730712501</v>
      </c>
      <c r="AZ172" s="473">
        <v>72.151409816911794</v>
      </c>
      <c r="BA172" s="473">
        <v>91.487653726359099</v>
      </c>
      <c r="BB172" s="473">
        <v>92.834665896028</v>
      </c>
      <c r="BC172" s="473">
        <v>100</v>
      </c>
      <c r="BD172" s="473">
        <v>105.021460146207</v>
      </c>
      <c r="BE172" s="473">
        <v>106.562737479798</v>
      </c>
      <c r="BF172" s="473">
        <v>112.576114138628</v>
      </c>
      <c r="BG172" s="473">
        <v>118.152345882585</v>
      </c>
      <c r="BH172" s="473">
        <v>129.32267176060699</v>
      </c>
      <c r="BI172" s="473">
        <v>138.28321370608501</v>
      </c>
      <c r="BJ172" s="473">
        <v>144.606264199701</v>
      </c>
      <c r="BK172" s="473">
        <v>154.54408193357801</v>
      </c>
      <c r="BL172" s="473">
        <v>168.18270065936699</v>
      </c>
      <c r="BM172" s="473"/>
      <c r="BN172" s="473"/>
      <c r="BO172" s="477">
        <f>ROW()</f>
        <v>172</v>
      </c>
    </row>
    <row r="173" spans="1:67" s="474" customFormat="1" ht="14" x14ac:dyDescent="0.15">
      <c r="A173" s="473" t="s">
        <v>929</v>
      </c>
      <c r="B173" s="473" t="s">
        <v>930</v>
      </c>
      <c r="C173" s="473" t="s">
        <v>1217</v>
      </c>
      <c r="D173" s="473" t="s">
        <v>1218</v>
      </c>
      <c r="E173" s="473"/>
      <c r="F173" s="473"/>
      <c r="G173" s="473"/>
      <c r="H173" s="473"/>
      <c r="I173" s="473"/>
      <c r="J173" s="473"/>
      <c r="K173" s="473"/>
      <c r="L173" s="473"/>
      <c r="M173" s="473"/>
      <c r="N173" s="473"/>
      <c r="O173" s="473"/>
      <c r="P173" s="473"/>
      <c r="Q173" s="473"/>
      <c r="R173" s="473"/>
      <c r="S173" s="473"/>
      <c r="T173" s="473"/>
      <c r="U173" s="473"/>
      <c r="V173" s="473"/>
      <c r="W173" s="473"/>
      <c r="X173" s="473"/>
      <c r="Y173" s="473"/>
      <c r="Z173" s="473"/>
      <c r="AA173" s="473"/>
      <c r="AB173" s="473"/>
      <c r="AC173" s="473"/>
      <c r="AD173" s="473"/>
      <c r="AE173" s="473"/>
      <c r="AF173" s="473"/>
      <c r="AG173" s="473"/>
      <c r="AH173" s="473"/>
      <c r="AI173" s="473"/>
      <c r="AJ173" s="473"/>
      <c r="AK173" s="473"/>
      <c r="AL173" s="473"/>
      <c r="AM173" s="473"/>
      <c r="AN173" s="473"/>
      <c r="AO173" s="473"/>
      <c r="AP173" s="473"/>
      <c r="AQ173" s="473"/>
      <c r="AR173" s="473"/>
      <c r="AS173" s="473"/>
      <c r="AT173" s="473"/>
      <c r="AU173" s="473"/>
      <c r="AV173" s="473"/>
      <c r="AW173" s="473"/>
      <c r="AX173" s="473"/>
      <c r="AY173" s="473"/>
      <c r="AZ173" s="473"/>
      <c r="BA173" s="473"/>
      <c r="BB173" s="473"/>
      <c r="BC173" s="473"/>
      <c r="BD173" s="473"/>
      <c r="BE173" s="473"/>
      <c r="BF173" s="473"/>
      <c r="BG173" s="473"/>
      <c r="BH173" s="473"/>
      <c r="BI173" s="473"/>
      <c r="BJ173" s="473"/>
      <c r="BK173" s="473"/>
      <c r="BL173" s="473"/>
      <c r="BM173" s="473"/>
      <c r="BN173" s="473"/>
      <c r="BO173" s="477">
        <f>ROW()</f>
        <v>173</v>
      </c>
    </row>
    <row r="174" spans="1:67" s="474" customFormat="1" ht="14" x14ac:dyDescent="0.15">
      <c r="A174" s="473" t="s">
        <v>497</v>
      </c>
      <c r="B174" s="473" t="s">
        <v>931</v>
      </c>
      <c r="C174" s="473" t="s">
        <v>1217</v>
      </c>
      <c r="D174" s="473" t="s">
        <v>1218</v>
      </c>
      <c r="E174" s="473"/>
      <c r="F174" s="473"/>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c r="AH174" s="473"/>
      <c r="AI174" s="473"/>
      <c r="AJ174" s="473"/>
      <c r="AK174" s="473"/>
      <c r="AL174" s="473"/>
      <c r="AM174" s="473"/>
      <c r="AN174" s="473"/>
      <c r="AO174" s="473"/>
      <c r="AP174" s="473"/>
      <c r="AQ174" s="473"/>
      <c r="AR174" s="473"/>
      <c r="AS174" s="473"/>
      <c r="AT174" s="473"/>
      <c r="AU174" s="473"/>
      <c r="AV174" s="473"/>
      <c r="AW174" s="473"/>
      <c r="AX174" s="473">
        <v>82.205479452054803</v>
      </c>
      <c r="AY174" s="473">
        <v>84.609589041095902</v>
      </c>
      <c r="AZ174" s="473">
        <v>88.287671232876704</v>
      </c>
      <c r="BA174" s="473">
        <v>96.020547945205195</v>
      </c>
      <c r="BB174" s="473">
        <v>99.349315068492899</v>
      </c>
      <c r="BC174" s="473">
        <v>100</v>
      </c>
      <c r="BD174" s="473">
        <v>103.450143112487</v>
      </c>
      <c r="BE174" s="473">
        <v>107.738407324783</v>
      </c>
      <c r="BF174" s="473">
        <v>110.11500096703</v>
      </c>
      <c r="BG174" s="473">
        <v>109.33261841211799</v>
      </c>
      <c r="BH174" s="473">
        <v>111.02584347009299</v>
      </c>
      <c r="BI174" s="473">
        <v>110.724535958828</v>
      </c>
      <c r="BJ174" s="473">
        <v>113.360041214069</v>
      </c>
      <c r="BK174" s="473">
        <v>116.32012557025899</v>
      </c>
      <c r="BL174" s="473">
        <v>116.740696925397</v>
      </c>
      <c r="BM174" s="473">
        <v>116.44224267966401</v>
      </c>
      <c r="BN174" s="473">
        <v>119.249434576437</v>
      </c>
      <c r="BO174" s="477">
        <f>ROW()</f>
        <v>174</v>
      </c>
    </row>
    <row r="175" spans="1:67" s="474" customFormat="1" ht="14" x14ac:dyDescent="0.15">
      <c r="A175" s="473" t="s">
        <v>495</v>
      </c>
      <c r="B175" s="473" t="s">
        <v>932</v>
      </c>
      <c r="C175" s="473" t="s">
        <v>1217</v>
      </c>
      <c r="D175" s="473" t="s">
        <v>1218</v>
      </c>
      <c r="E175" s="473"/>
      <c r="F175" s="473"/>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c r="AH175" s="473"/>
      <c r="AI175" s="473"/>
      <c r="AJ175" s="473"/>
      <c r="AK175" s="473">
        <v>2.2886632031108101</v>
      </c>
      <c r="AL175" s="473">
        <v>8.42572477113284</v>
      </c>
      <c r="AM175" s="473">
        <v>15.8049753117949</v>
      </c>
      <c r="AN175" s="473">
        <v>15.8118530208079</v>
      </c>
      <c r="AO175" s="473">
        <v>23.226023336784799</v>
      </c>
      <c r="AP175" s="473">
        <v>31.716555113290902</v>
      </c>
      <c r="AQ175" s="473">
        <v>34.684286552385402</v>
      </c>
      <c r="AR175" s="473">
        <v>37.308132540831899</v>
      </c>
      <c r="AS175" s="473">
        <v>41.634211509987203</v>
      </c>
      <c r="AT175" s="473">
        <v>44.247740934914098</v>
      </c>
      <c r="AU175" s="473">
        <v>44.653525766679103</v>
      </c>
      <c r="AV175" s="473">
        <v>46.943802867996602</v>
      </c>
      <c r="AW175" s="473">
        <v>50.812514187789802</v>
      </c>
      <c r="AX175" s="473">
        <v>57.274121805470898</v>
      </c>
      <c r="AY175" s="473">
        <v>60.1923337396722</v>
      </c>
      <c r="AZ175" s="473">
        <v>65.989435188947596</v>
      </c>
      <c r="BA175" s="473">
        <v>84.437220642015404</v>
      </c>
      <c r="BB175" s="473">
        <v>90.870919680346702</v>
      </c>
      <c r="BC175" s="473">
        <v>100</v>
      </c>
      <c r="BD175" s="473">
        <v>108.411214953271</v>
      </c>
      <c r="BE175" s="473">
        <v>123.946905052147</v>
      </c>
      <c r="BF175" s="473">
        <v>136.949749424353</v>
      </c>
      <c r="BG175" s="473">
        <v>153.731545442232</v>
      </c>
      <c r="BH175" s="473">
        <v>162.53555465258</v>
      </c>
      <c r="BI175" s="473">
        <v>163.74205725487101</v>
      </c>
      <c r="BJ175" s="473">
        <v>170.80058852264401</v>
      </c>
      <c r="BK175" s="473">
        <v>182.43626920422301</v>
      </c>
      <c r="BL175" s="473">
        <v>195.762902940885</v>
      </c>
      <c r="BM175" s="473">
        <v>202.99275823150001</v>
      </c>
      <c r="BN175" s="473">
        <v>217.40232945834001</v>
      </c>
      <c r="BO175" s="477">
        <f>ROW()</f>
        <v>175</v>
      </c>
    </row>
    <row r="176" spans="1:67" s="474" customFormat="1" ht="14" x14ac:dyDescent="0.15">
      <c r="A176" s="473" t="s">
        <v>933</v>
      </c>
      <c r="B176" s="473" t="s">
        <v>934</v>
      </c>
      <c r="C176" s="473" t="s">
        <v>1217</v>
      </c>
      <c r="D176" s="473" t="s">
        <v>1218</v>
      </c>
      <c r="E176" s="473"/>
      <c r="F176" s="473"/>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c r="AH176" s="473"/>
      <c r="AI176" s="473"/>
      <c r="AJ176" s="473"/>
      <c r="AK176" s="473"/>
      <c r="AL176" s="473"/>
      <c r="AM176" s="473"/>
      <c r="AN176" s="473"/>
      <c r="AO176" s="473"/>
      <c r="AP176" s="473"/>
      <c r="AQ176" s="473"/>
      <c r="AR176" s="473"/>
      <c r="AS176" s="473"/>
      <c r="AT176" s="473"/>
      <c r="AU176" s="473"/>
      <c r="AV176" s="473"/>
      <c r="AW176" s="473"/>
      <c r="AX176" s="473"/>
      <c r="AY176" s="473"/>
      <c r="AZ176" s="473"/>
      <c r="BA176" s="473"/>
      <c r="BB176" s="473"/>
      <c r="BC176" s="473"/>
      <c r="BD176" s="473"/>
      <c r="BE176" s="473"/>
      <c r="BF176" s="473"/>
      <c r="BG176" s="473"/>
      <c r="BH176" s="473"/>
      <c r="BI176" s="473"/>
      <c r="BJ176" s="473"/>
      <c r="BK176" s="473"/>
      <c r="BL176" s="473"/>
      <c r="BM176" s="473"/>
      <c r="BN176" s="473"/>
      <c r="BO176" s="477">
        <f>ROW()</f>
        <v>176</v>
      </c>
    </row>
    <row r="177" spans="1:67" s="474" customFormat="1" ht="14" x14ac:dyDescent="0.15">
      <c r="A177" s="473" t="s">
        <v>501</v>
      </c>
      <c r="B177" s="473" t="s">
        <v>935</v>
      </c>
      <c r="C177" s="473" t="s">
        <v>1217</v>
      </c>
      <c r="D177" s="473" t="s">
        <v>1218</v>
      </c>
      <c r="E177" s="473"/>
      <c r="F177" s="473"/>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c r="AH177" s="473"/>
      <c r="AI177" s="473"/>
      <c r="AJ177" s="473"/>
      <c r="AK177" s="473"/>
      <c r="AL177" s="473"/>
      <c r="AM177" s="473"/>
      <c r="AN177" s="473"/>
      <c r="AO177" s="473"/>
      <c r="AP177" s="473"/>
      <c r="AQ177" s="473"/>
      <c r="AR177" s="473"/>
      <c r="AS177" s="473"/>
      <c r="AT177" s="473"/>
      <c r="AU177" s="473"/>
      <c r="AV177" s="473"/>
      <c r="AW177" s="473">
        <v>57.241112924067302</v>
      </c>
      <c r="AX177" s="473">
        <v>60.920315669522303</v>
      </c>
      <c r="AY177" s="473">
        <v>68.989265033233295</v>
      </c>
      <c r="AZ177" s="473">
        <v>74.846099550583901</v>
      </c>
      <c r="BA177" s="473">
        <v>85.700883643219001</v>
      </c>
      <c r="BB177" s="473">
        <v>88.947758726981903</v>
      </c>
      <c r="BC177" s="473">
        <v>100</v>
      </c>
      <c r="BD177" s="473">
        <v>111.166605612787</v>
      </c>
      <c r="BE177" s="473">
        <v>114.059666020389</v>
      </c>
      <c r="BF177" s="473">
        <v>118.92015046058501</v>
      </c>
      <c r="BG177" s="473">
        <v>121.96420753553799</v>
      </c>
      <c r="BH177" s="473">
        <v>126.29486343289599</v>
      </c>
      <c r="BI177" s="473">
        <v>148.29295556184599</v>
      </c>
      <c r="BJ177" s="473">
        <v>170.70477748057701</v>
      </c>
      <c r="BK177" s="473">
        <v>177.38161216445999</v>
      </c>
      <c r="BL177" s="473">
        <v>182.31478337639101</v>
      </c>
      <c r="BM177" s="473">
        <v>188.04255105357001</v>
      </c>
      <c r="BN177" s="473"/>
      <c r="BO177" s="477">
        <f>ROW()</f>
        <v>177</v>
      </c>
    </row>
    <row r="178" spans="1:67" s="474" customFormat="1" ht="14" x14ac:dyDescent="0.15">
      <c r="A178" s="473" t="s">
        <v>483</v>
      </c>
      <c r="B178" s="473" t="s">
        <v>936</v>
      </c>
      <c r="C178" s="473" t="s">
        <v>1217</v>
      </c>
      <c r="D178" s="473" t="s">
        <v>1218</v>
      </c>
      <c r="E178" s="473"/>
      <c r="F178" s="473"/>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v>20.895154387434602</v>
      </c>
      <c r="AE178" s="473">
        <v>22.448360863567199</v>
      </c>
      <c r="AF178" s="473">
        <v>24.278428135333499</v>
      </c>
      <c r="AG178" s="473">
        <v>24.598820502607399</v>
      </c>
      <c r="AH178" s="473">
        <v>27.780107758094299</v>
      </c>
      <c r="AI178" s="473">
        <v>29.613657555591701</v>
      </c>
      <c r="AJ178" s="473">
        <v>31.280511627204199</v>
      </c>
      <c r="AK178" s="473">
        <v>34.452924048942698</v>
      </c>
      <c r="AL178" s="473">
        <v>37.681281605413702</v>
      </c>
      <c r="AM178" s="473">
        <v>39.236862358760803</v>
      </c>
      <c r="AN178" s="473">
        <v>41.804440502974501</v>
      </c>
      <c r="AO178" s="473">
        <v>43.761434384487899</v>
      </c>
      <c r="AP178" s="473">
        <v>45.785552556460402</v>
      </c>
      <c r="AQ178" s="473">
        <v>49.462895513939898</v>
      </c>
      <c r="AR178" s="473">
        <v>51.478100999127399</v>
      </c>
      <c r="AS178" s="473">
        <v>53.153233131908102</v>
      </c>
      <c r="AT178" s="473">
        <v>55.659352979101598</v>
      </c>
      <c r="AU178" s="473">
        <v>57.827677319446202</v>
      </c>
      <c r="AV178" s="473">
        <v>60.806902299132197</v>
      </c>
      <c r="AW178" s="473">
        <v>67.1111328986714</v>
      </c>
      <c r="AX178" s="473">
        <v>75.248793125006301</v>
      </c>
      <c r="AY178" s="473">
        <v>79.945095347811005</v>
      </c>
      <c r="AZ178" s="473">
        <v>85.744399235256495</v>
      </c>
      <c r="BA178" s="473">
        <v>92.043727633707405</v>
      </c>
      <c r="BB178" s="473">
        <v>94.087945487523896</v>
      </c>
      <c r="BC178" s="473">
        <v>100</v>
      </c>
      <c r="BD178" s="473">
        <v>105.68631959576</v>
      </c>
      <c r="BE178" s="473">
        <v>110.867514550585</v>
      </c>
      <c r="BF178" s="473">
        <v>115.44534702058699</v>
      </c>
      <c r="BG178" s="473">
        <v>119.525611071366</v>
      </c>
      <c r="BH178" s="473">
        <v>123.39549546634601</v>
      </c>
      <c r="BI178" s="473">
        <v>125.22916088234101</v>
      </c>
      <c r="BJ178" s="473">
        <v>128.078167587292</v>
      </c>
      <c r="BK178" s="473">
        <v>131.98316183125399</v>
      </c>
      <c r="BL178" s="473">
        <v>135.01889679773399</v>
      </c>
      <c r="BM178" s="473">
        <v>138.24003571183101</v>
      </c>
      <c r="BN178" s="473"/>
      <c r="BO178" s="477">
        <f>ROW()</f>
        <v>178</v>
      </c>
    </row>
    <row r="179" spans="1:67" s="474" customFormat="1" ht="14" x14ac:dyDescent="0.15">
      <c r="A179" s="473" t="s">
        <v>485</v>
      </c>
      <c r="B179" s="473" t="s">
        <v>937</v>
      </c>
      <c r="C179" s="473" t="s">
        <v>1217</v>
      </c>
      <c r="D179" s="473" t="s">
        <v>1218</v>
      </c>
      <c r="E179" s="473"/>
      <c r="F179" s="473"/>
      <c r="G179" s="473"/>
      <c r="H179" s="473">
        <v>2.9132076266063698</v>
      </c>
      <c r="I179" s="473">
        <v>2.9684296379766502</v>
      </c>
      <c r="J179" s="473">
        <v>3.02143290782112</v>
      </c>
      <c r="K179" s="473">
        <v>3.0971166466064699</v>
      </c>
      <c r="L179" s="473">
        <v>3.1552969800169102</v>
      </c>
      <c r="M179" s="473">
        <v>3.3754454449935198</v>
      </c>
      <c r="N179" s="473">
        <v>3.4535944521559299</v>
      </c>
      <c r="O179" s="473">
        <v>3.5068442488319298</v>
      </c>
      <c r="P179" s="473">
        <v>3.5179379564634301</v>
      </c>
      <c r="Q179" s="473">
        <v>3.7077636205561699</v>
      </c>
      <c r="R179" s="473">
        <v>4.2064874107538497</v>
      </c>
      <c r="S179" s="473">
        <v>5.4312327343515596</v>
      </c>
      <c r="T179" s="473">
        <v>6.23170537238168</v>
      </c>
      <c r="U179" s="473">
        <v>7.0390682429242704</v>
      </c>
      <c r="V179" s="473">
        <v>7.6847267050567503</v>
      </c>
      <c r="W179" s="473">
        <v>8.3413972953643007</v>
      </c>
      <c r="X179" s="473">
        <v>9.5480947084508205</v>
      </c>
      <c r="Y179" s="473">
        <v>13.5582481191699</v>
      </c>
      <c r="Z179" s="473">
        <v>15.518986518991101</v>
      </c>
      <c r="AA179" s="473">
        <v>17.2905863966315</v>
      </c>
      <c r="AB179" s="473">
        <v>18.257043380647801</v>
      </c>
      <c r="AC179" s="473">
        <v>19.606085995002999</v>
      </c>
      <c r="AD179" s="473">
        <v>20.919439651321099</v>
      </c>
      <c r="AE179" s="473">
        <v>21.260981523179499</v>
      </c>
      <c r="AF179" s="473">
        <v>21.371271085967098</v>
      </c>
      <c r="AG179" s="473">
        <v>23.328732939055001</v>
      </c>
      <c r="AH179" s="473">
        <v>26.284493221761899</v>
      </c>
      <c r="AI179" s="473">
        <v>29.829769006207901</v>
      </c>
      <c r="AJ179" s="473">
        <v>31.9181552435081</v>
      </c>
      <c r="AK179" s="473">
        <v>33.400280942073202</v>
      </c>
      <c r="AL179" s="473">
        <v>36.913268532501299</v>
      </c>
      <c r="AM179" s="473">
        <v>39.616601249484702</v>
      </c>
      <c r="AN179" s="473">
        <v>42.005217620311903</v>
      </c>
      <c r="AO179" s="473">
        <v>44.756968236703997</v>
      </c>
      <c r="AP179" s="473">
        <v>47.815365549351</v>
      </c>
      <c r="AQ179" s="473">
        <v>51.071971232897702</v>
      </c>
      <c r="AR179" s="473">
        <v>54.600608417456201</v>
      </c>
      <c r="AS179" s="473">
        <v>56.893445354559503</v>
      </c>
      <c r="AT179" s="473">
        <v>59.959628987397402</v>
      </c>
      <c r="AU179" s="473">
        <v>63.808637670698303</v>
      </c>
      <c r="AV179" s="473">
        <v>66.310608539615302</v>
      </c>
      <c r="AW179" s="473">
        <v>69.434083949648596</v>
      </c>
      <c r="AX179" s="473">
        <v>72.862162746775994</v>
      </c>
      <c r="AY179" s="473">
        <v>79.356732392999703</v>
      </c>
      <c r="AZ179" s="473">
        <v>86.361783457477898</v>
      </c>
      <c r="BA179" s="473">
        <v>94.766756775490407</v>
      </c>
      <c r="BB179" s="473">
        <v>97.151174880432507</v>
      </c>
      <c r="BC179" s="473">
        <v>100</v>
      </c>
      <c r="BD179" s="473">
        <v>106.52249254869299</v>
      </c>
      <c r="BE179" s="473">
        <v>110.625909752547</v>
      </c>
      <c r="BF179" s="473">
        <v>114.545712899425</v>
      </c>
      <c r="BG179" s="473">
        <v>118.23144104803499</v>
      </c>
      <c r="BH179" s="473">
        <v>119.75254730713201</v>
      </c>
      <c r="BI179" s="473">
        <v>120.92333818534701</v>
      </c>
      <c r="BJ179" s="473">
        <v>125.35759340126199</v>
      </c>
      <c r="BK179" s="473">
        <v>129.389161086851</v>
      </c>
      <c r="BL179" s="473">
        <v>129.91403493449801</v>
      </c>
      <c r="BM179" s="473">
        <v>133.26685735080099</v>
      </c>
      <c r="BN179" s="473">
        <v>138.63555118874299</v>
      </c>
      <c r="BO179" s="477">
        <f>ROW()</f>
        <v>179</v>
      </c>
    </row>
    <row r="180" spans="1:67" s="474" customFormat="1" ht="14" x14ac:dyDescent="0.15">
      <c r="A180" s="473" t="s">
        <v>471</v>
      </c>
      <c r="B180" s="473" t="s">
        <v>938</v>
      </c>
      <c r="C180" s="473" t="s">
        <v>1217</v>
      </c>
      <c r="D180" s="473" t="s">
        <v>1218</v>
      </c>
      <c r="E180" s="473"/>
      <c r="F180" s="473"/>
      <c r="G180" s="473"/>
      <c r="H180" s="473"/>
      <c r="I180" s="473"/>
      <c r="J180" s="473"/>
      <c r="K180" s="473"/>
      <c r="L180" s="473"/>
      <c r="M180" s="473"/>
      <c r="N180" s="473"/>
      <c r="O180" s="473"/>
      <c r="P180" s="473"/>
      <c r="Q180" s="473"/>
      <c r="R180" s="473"/>
      <c r="S180" s="473"/>
      <c r="T180" s="473"/>
      <c r="U180" s="473"/>
      <c r="V180" s="473"/>
      <c r="W180" s="473"/>
      <c r="X180" s="473"/>
      <c r="Y180" s="473">
        <v>0.47155663952601001</v>
      </c>
      <c r="Z180" s="473">
        <v>0.52726963026305196</v>
      </c>
      <c r="AA180" s="473">
        <v>0.57905363717075597</v>
      </c>
      <c r="AB180" s="473">
        <v>0.65724041542891198</v>
      </c>
      <c r="AC180" s="473">
        <v>0.788861373803463</v>
      </c>
      <c r="AD180" s="473">
        <v>0.87184151233755203</v>
      </c>
      <c r="AE180" s="473">
        <v>0.99430793838530296</v>
      </c>
      <c r="AF180" s="473">
        <v>1.2444270491372</v>
      </c>
      <c r="AG180" s="473">
        <v>1.66643920254176</v>
      </c>
      <c r="AH180" s="473">
        <v>1.87385025903768</v>
      </c>
      <c r="AI180" s="473">
        <v>2.0954056573291102</v>
      </c>
      <c r="AJ180" s="473">
        <v>2.3597476895519902</v>
      </c>
      <c r="AK180" s="473">
        <v>2.9202196937505098</v>
      </c>
      <c r="AL180" s="473">
        <v>3.5852328627946601</v>
      </c>
      <c r="AM180" s="473">
        <v>4.8275030049130798</v>
      </c>
      <c r="AN180" s="473">
        <v>8.8500572850462298</v>
      </c>
      <c r="AO180" s="473">
        <v>12.177859809975001</v>
      </c>
      <c r="AP180" s="473">
        <v>13.290593779248001</v>
      </c>
      <c r="AQ180" s="473">
        <v>17.2443661760535</v>
      </c>
      <c r="AR180" s="473">
        <v>24.970560327680801</v>
      </c>
      <c r="AS180" s="473">
        <v>32.357223750202202</v>
      </c>
      <c r="AT180" s="473">
        <v>39.7023135414981</v>
      </c>
      <c r="AU180" s="473">
        <v>45.556274604972202</v>
      </c>
      <c r="AV180" s="473">
        <v>49.919106940624502</v>
      </c>
      <c r="AW180" s="473">
        <v>55.624764061910099</v>
      </c>
      <c r="AX180" s="473">
        <v>64.196731920401206</v>
      </c>
      <c r="AY180" s="473">
        <v>73.1677722051448</v>
      </c>
      <c r="AZ180" s="473">
        <v>78.986227036373705</v>
      </c>
      <c r="BA180" s="473">
        <v>85.867982527099201</v>
      </c>
      <c r="BB180" s="473">
        <v>93.099822035269398</v>
      </c>
      <c r="BC180" s="473">
        <v>100</v>
      </c>
      <c r="BD180" s="473">
        <v>107.622822628485</v>
      </c>
      <c r="BE180" s="473">
        <v>130.51555843175299</v>
      </c>
      <c r="BF180" s="473">
        <v>166.12455329055001</v>
      </c>
      <c r="BG180" s="473">
        <v>205.649014902299</v>
      </c>
      <c r="BH180" s="473">
        <v>250.618999732887</v>
      </c>
      <c r="BI180" s="473">
        <v>305.03117449981102</v>
      </c>
      <c r="BJ180" s="473">
        <v>340.24212454770202</v>
      </c>
      <c r="BK180" s="473">
        <v>382.50080241810298</v>
      </c>
      <c r="BL180" s="473">
        <v>418.344325525805</v>
      </c>
      <c r="BM180" s="473">
        <v>454.42867680603001</v>
      </c>
      <c r="BN180" s="473"/>
      <c r="BO180" s="477">
        <f>ROW()</f>
        <v>180</v>
      </c>
    </row>
    <row r="181" spans="1:67" s="474" customFormat="1" ht="14" x14ac:dyDescent="0.15">
      <c r="A181" s="473" t="s">
        <v>473</v>
      </c>
      <c r="B181" s="473" t="s">
        <v>939</v>
      </c>
      <c r="C181" s="473" t="s">
        <v>1217</v>
      </c>
      <c r="D181" s="473" t="s">
        <v>1218</v>
      </c>
      <c r="E181" s="473">
        <v>21.309241279733399</v>
      </c>
      <c r="F181" s="473">
        <v>21.2707977630436</v>
      </c>
      <c r="G181" s="473">
        <v>21.293863873111299</v>
      </c>
      <c r="H181" s="473">
        <v>21.955092359552498</v>
      </c>
      <c r="I181" s="473">
        <v>21.866672271177599</v>
      </c>
      <c r="J181" s="473">
        <v>21.843606161148301</v>
      </c>
      <c r="K181" s="473">
        <v>22.0550455027883</v>
      </c>
      <c r="L181" s="473">
        <v>23.064187814847099</v>
      </c>
      <c r="M181" s="473">
        <v>23.027666474047699</v>
      </c>
      <c r="N181" s="473">
        <v>22.9334798581942</v>
      </c>
      <c r="O181" s="473">
        <v>23.356358541454799</v>
      </c>
      <c r="P181" s="473">
        <v>23.733105004599398</v>
      </c>
      <c r="Q181" s="473">
        <v>24.500053161754799</v>
      </c>
      <c r="R181" s="473">
        <v>27.087301832350501</v>
      </c>
      <c r="S181" s="473">
        <v>31.781255215535001</v>
      </c>
      <c r="T181" s="473">
        <v>33.207509683260803</v>
      </c>
      <c r="U181" s="473">
        <v>34.082099687078497</v>
      </c>
      <c r="V181" s="473">
        <v>35.7140269689273</v>
      </c>
      <c r="W181" s="473">
        <v>37.449751745715197</v>
      </c>
      <c r="X181" s="473">
        <v>38.818340938579396</v>
      </c>
      <c r="Y181" s="473">
        <v>41.409433960859403</v>
      </c>
      <c r="Z181" s="473">
        <v>45.426149055062901</v>
      </c>
      <c r="AA181" s="473">
        <v>48.069451255955101</v>
      </c>
      <c r="AB181" s="473">
        <v>49.850056916340797</v>
      </c>
      <c r="AC181" s="473">
        <v>51.792849526372301</v>
      </c>
      <c r="AD181" s="473">
        <v>51.972290406800397</v>
      </c>
      <c r="AE181" s="473">
        <v>52.355327671111198</v>
      </c>
      <c r="AF181" s="473">
        <v>52.507162262369803</v>
      </c>
      <c r="AG181" s="473">
        <v>53.849518079934398</v>
      </c>
      <c r="AH181" s="473">
        <v>55.364413205669102</v>
      </c>
      <c r="AI181" s="473">
        <v>56.813743394299202</v>
      </c>
      <c r="AJ181" s="473">
        <v>59.289875710567202</v>
      </c>
      <c r="AK181" s="473">
        <v>62.116359444433598</v>
      </c>
      <c r="AL181" s="473">
        <v>64.3131575223467</v>
      </c>
      <c r="AM181" s="473">
        <v>66.708803702139903</v>
      </c>
      <c r="AN181" s="473">
        <v>69.010641069424693</v>
      </c>
      <c r="AO181" s="473">
        <v>71.418118315885096</v>
      </c>
      <c r="AP181" s="473">
        <v>73.319636141033598</v>
      </c>
      <c r="AQ181" s="473">
        <v>77.183831721378795</v>
      </c>
      <c r="AR181" s="473">
        <v>79.302189298518002</v>
      </c>
      <c r="AS181" s="473">
        <v>80.519271906485997</v>
      </c>
      <c r="AT181" s="473">
        <v>81.660056657223805</v>
      </c>
      <c r="AU181" s="473">
        <v>83.136366334649196</v>
      </c>
      <c r="AV181" s="473">
        <v>84.042283636705605</v>
      </c>
      <c r="AW181" s="473">
        <v>85.236752375713394</v>
      </c>
      <c r="AX181" s="473">
        <v>87.772606214629704</v>
      </c>
      <c r="AY181" s="473">
        <v>90.940526402254505</v>
      </c>
      <c r="AZ181" s="473">
        <v>92.784212054174702</v>
      </c>
      <c r="BA181" s="473">
        <v>97.832398958241896</v>
      </c>
      <c r="BB181" s="473">
        <v>98.403063564788695</v>
      </c>
      <c r="BC181" s="473">
        <v>100</v>
      </c>
      <c r="BD181" s="473">
        <v>103.17447092151301</v>
      </c>
      <c r="BE181" s="473">
        <v>104.890851524746</v>
      </c>
      <c r="BF181" s="473">
        <v>107.098816863856</v>
      </c>
      <c r="BG181" s="473">
        <v>110.464922512915</v>
      </c>
      <c r="BH181" s="473">
        <v>112.789535077487</v>
      </c>
      <c r="BI181" s="473">
        <v>115.147475420763</v>
      </c>
      <c r="BJ181" s="473">
        <v>119.605065822363</v>
      </c>
      <c r="BK181" s="473">
        <v>120.663222796201</v>
      </c>
      <c r="BL181" s="473">
        <v>121.463089485086</v>
      </c>
      <c r="BM181" s="473">
        <v>120.07998666888901</v>
      </c>
      <c r="BN181" s="473">
        <v>123.05449091817999</v>
      </c>
      <c r="BO181" s="477">
        <f>ROW()</f>
        <v>181</v>
      </c>
    </row>
    <row r="182" spans="1:67" s="474" customFormat="1" ht="14" x14ac:dyDescent="0.15">
      <c r="A182" s="473" t="s">
        <v>940</v>
      </c>
      <c r="B182" s="473" t="s">
        <v>941</v>
      </c>
      <c r="C182" s="473" t="s">
        <v>1217</v>
      </c>
      <c r="D182" s="473" t="s">
        <v>1218</v>
      </c>
      <c r="E182" s="473"/>
      <c r="F182" s="473"/>
      <c r="G182" s="473"/>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c r="AH182" s="473"/>
      <c r="AI182" s="473"/>
      <c r="AJ182" s="473"/>
      <c r="AK182" s="473"/>
      <c r="AL182" s="473"/>
      <c r="AM182" s="473"/>
      <c r="AN182" s="473"/>
      <c r="AO182" s="473"/>
      <c r="AP182" s="473"/>
      <c r="AQ182" s="473"/>
      <c r="AR182" s="473"/>
      <c r="AS182" s="473"/>
      <c r="AT182" s="473"/>
      <c r="AU182" s="473"/>
      <c r="AV182" s="473"/>
      <c r="AW182" s="473"/>
      <c r="AX182" s="473"/>
      <c r="AY182" s="473"/>
      <c r="AZ182" s="473"/>
      <c r="BA182" s="473"/>
      <c r="BB182" s="473"/>
      <c r="BC182" s="473"/>
      <c r="BD182" s="473"/>
      <c r="BE182" s="473"/>
      <c r="BF182" s="473"/>
      <c r="BG182" s="473"/>
      <c r="BH182" s="473"/>
      <c r="BI182" s="473"/>
      <c r="BJ182" s="473"/>
      <c r="BK182" s="473"/>
      <c r="BL182" s="473"/>
      <c r="BM182" s="473"/>
      <c r="BN182" s="473"/>
      <c r="BO182" s="477">
        <f>ROW()</f>
        <v>182</v>
      </c>
    </row>
    <row r="183" spans="1:67" s="474" customFormat="1" ht="14" x14ac:dyDescent="0.15">
      <c r="A183" s="473" t="s">
        <v>505</v>
      </c>
      <c r="B183" s="473" t="s">
        <v>942</v>
      </c>
      <c r="C183" s="473" t="s">
        <v>1217</v>
      </c>
      <c r="D183" s="473" t="s">
        <v>1218</v>
      </c>
      <c r="E183" s="473"/>
      <c r="F183" s="473"/>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c r="AH183" s="473"/>
      <c r="AI183" s="473"/>
      <c r="AJ183" s="473"/>
      <c r="AK183" s="473"/>
      <c r="AL183" s="473"/>
      <c r="AM183" s="473"/>
      <c r="AN183" s="473"/>
      <c r="AO183" s="473"/>
      <c r="AP183" s="473"/>
      <c r="AQ183" s="473"/>
      <c r="AR183" s="473"/>
      <c r="AS183" s="473"/>
      <c r="AT183" s="473"/>
      <c r="AU183" s="473">
        <v>62.573476964414603</v>
      </c>
      <c r="AV183" s="473">
        <v>67.038816089715596</v>
      </c>
      <c r="AW183" s="473">
        <v>69.811965296624706</v>
      </c>
      <c r="AX183" s="473">
        <v>71.405036695270496</v>
      </c>
      <c r="AY183" s="473">
        <v>74.947559735723004</v>
      </c>
      <c r="AZ183" s="473">
        <v>79.8550370676694</v>
      </c>
      <c r="BA183" s="473">
        <v>87.117567663929805</v>
      </c>
      <c r="BB183" s="473">
        <v>95.351681906233594</v>
      </c>
      <c r="BC183" s="473">
        <v>100</v>
      </c>
      <c r="BD183" s="473">
        <v>105.00559518081199</v>
      </c>
      <c r="BE183" s="473">
        <v>112.064068950758</v>
      </c>
      <c r="BF183" s="473">
        <v>118.340693430305</v>
      </c>
      <c r="BG183" s="473">
        <v>124.67212131581999</v>
      </c>
      <c r="BH183" s="473">
        <v>128.903512292969</v>
      </c>
      <c r="BI183" s="473">
        <v>137.57689126440201</v>
      </c>
      <c r="BJ183" s="473">
        <v>146.03209158786299</v>
      </c>
      <c r="BK183" s="473">
        <v>152.29919176550999</v>
      </c>
      <c r="BL183" s="473">
        <v>157.96836796149401</v>
      </c>
      <c r="BM183" s="473">
        <v>161.45849323236101</v>
      </c>
      <c r="BN183" s="473">
        <v>167.298294033139</v>
      </c>
      <c r="BO183" s="477">
        <f>ROW()</f>
        <v>183</v>
      </c>
    </row>
    <row r="184" spans="1:67" s="474" customFormat="1" ht="14" x14ac:dyDescent="0.15">
      <c r="A184" s="473" t="s">
        <v>943</v>
      </c>
      <c r="B184" s="473" t="s">
        <v>944</v>
      </c>
      <c r="C184" s="473" t="s">
        <v>1217</v>
      </c>
      <c r="D184" s="473" t="s">
        <v>1218</v>
      </c>
      <c r="E184" s="473"/>
      <c r="F184" s="473"/>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c r="AH184" s="473"/>
      <c r="AI184" s="473"/>
      <c r="AJ184" s="473"/>
      <c r="AK184" s="473"/>
      <c r="AL184" s="473"/>
      <c r="AM184" s="473"/>
      <c r="AN184" s="473"/>
      <c r="AO184" s="473"/>
      <c r="AP184" s="473"/>
      <c r="AQ184" s="473"/>
      <c r="AR184" s="473"/>
      <c r="AS184" s="473"/>
      <c r="AT184" s="473"/>
      <c r="AU184" s="473"/>
      <c r="AV184" s="473"/>
      <c r="AW184" s="473"/>
      <c r="AX184" s="473"/>
      <c r="AY184" s="473"/>
      <c r="AZ184" s="473"/>
      <c r="BA184" s="473"/>
      <c r="BB184" s="473"/>
      <c r="BC184" s="473">
        <v>100</v>
      </c>
      <c r="BD184" s="473">
        <v>102.428996937534</v>
      </c>
      <c r="BE184" s="473">
        <v>104.221168771238</v>
      </c>
      <c r="BF184" s="473">
        <v>105.552712170156</v>
      </c>
      <c r="BG184" s="473">
        <v>105.74149431556</v>
      </c>
      <c r="BH184" s="473">
        <v>106.34475814909599</v>
      </c>
      <c r="BI184" s="473">
        <v>106.95976842723501</v>
      </c>
      <c r="BJ184" s="473"/>
      <c r="BK184" s="473"/>
      <c r="BL184" s="473"/>
      <c r="BM184" s="473"/>
      <c r="BN184" s="473"/>
      <c r="BO184" s="477">
        <f>ROW()</f>
        <v>184</v>
      </c>
    </row>
    <row r="185" spans="1:67" s="474" customFormat="1" ht="14" x14ac:dyDescent="0.15">
      <c r="A185" s="473" t="s">
        <v>517</v>
      </c>
      <c r="B185" s="473" t="s">
        <v>945</v>
      </c>
      <c r="C185" s="473" t="s">
        <v>1217</v>
      </c>
      <c r="D185" s="473" t="s">
        <v>1218</v>
      </c>
      <c r="E185" s="473"/>
      <c r="F185" s="473"/>
      <c r="G185" s="473"/>
      <c r="H185" s="473">
        <v>11.6668848328589</v>
      </c>
      <c r="I185" s="473">
        <v>11.7840222307803</v>
      </c>
      <c r="J185" s="473">
        <v>12.2994267817518</v>
      </c>
      <c r="K185" s="473">
        <v>13.5996518985627</v>
      </c>
      <c r="L185" s="473">
        <v>13.6582205975234</v>
      </c>
      <c r="M185" s="473">
        <v>13.258977299705499</v>
      </c>
      <c r="N185" s="473">
        <v>14.670482944610001</v>
      </c>
      <c r="O185" s="473">
        <v>14.834475301700101</v>
      </c>
      <c r="P185" s="473">
        <v>15.456279655666499</v>
      </c>
      <c r="Q185" s="473">
        <v>16.963447508941901</v>
      </c>
      <c r="R185" s="473">
        <v>18.962592433438701</v>
      </c>
      <c r="S185" s="473">
        <v>19.606848121996801</v>
      </c>
      <c r="T185" s="473">
        <v>21.394169585310902</v>
      </c>
      <c r="U185" s="473">
        <v>26.428149260965402</v>
      </c>
      <c r="V185" s="473">
        <v>32.572981926927902</v>
      </c>
      <c r="W185" s="473">
        <v>35.8606382285801</v>
      </c>
      <c r="X185" s="473">
        <v>38.466945332351699</v>
      </c>
      <c r="Y185" s="473">
        <v>42.431070106990497</v>
      </c>
      <c r="Z185" s="473">
        <v>52.153474134441197</v>
      </c>
      <c r="AA185" s="473">
        <v>58.2250959267516</v>
      </c>
      <c r="AB185" s="473">
        <v>56.775520627463997</v>
      </c>
      <c r="AC185" s="473">
        <v>61.524465968117802</v>
      </c>
      <c r="AD185" s="473">
        <v>60.9563495883257</v>
      </c>
      <c r="AE185" s="473">
        <v>59.001131188010397</v>
      </c>
      <c r="AF185" s="473">
        <v>55.040910993321901</v>
      </c>
      <c r="AG185" s="473">
        <v>54.273661036936502</v>
      </c>
      <c r="AH185" s="473">
        <v>52.730375819321402</v>
      </c>
      <c r="AI185" s="473">
        <v>52.321371071579101</v>
      </c>
      <c r="AJ185" s="473">
        <v>48.242061188964797</v>
      </c>
      <c r="AK185" s="473">
        <v>46.082930861870103</v>
      </c>
      <c r="AL185" s="473">
        <v>45.523007138985498</v>
      </c>
      <c r="AM185" s="473">
        <v>61.929980687971501</v>
      </c>
      <c r="AN185" s="473">
        <v>68.471823320810202</v>
      </c>
      <c r="AO185" s="473">
        <v>72.093200492560499</v>
      </c>
      <c r="AP185" s="473">
        <v>74.208020309210994</v>
      </c>
      <c r="AQ185" s="473">
        <v>77.583012780812197</v>
      </c>
      <c r="AR185" s="473">
        <v>75.796954817965201</v>
      </c>
      <c r="AS185" s="473">
        <v>77.995180003007704</v>
      </c>
      <c r="AT185" s="473">
        <v>81.119288078490598</v>
      </c>
      <c r="AU185" s="473">
        <v>83.251805445502399</v>
      </c>
      <c r="AV185" s="473">
        <v>81.907781894864499</v>
      </c>
      <c r="AW185" s="473">
        <v>82.122825662966505</v>
      </c>
      <c r="AX185" s="473">
        <v>88.526351202004903</v>
      </c>
      <c r="AY185" s="473">
        <v>88.562191830021902</v>
      </c>
      <c r="AZ185" s="473">
        <v>88.609979334044596</v>
      </c>
      <c r="BA185" s="473">
        <v>98.627434864797806</v>
      </c>
      <c r="BB185" s="473">
        <v>99.202340682962799</v>
      </c>
      <c r="BC185" s="473">
        <v>100</v>
      </c>
      <c r="BD185" s="473">
        <v>102.942385140133</v>
      </c>
      <c r="BE185" s="473">
        <v>103.410865455741</v>
      </c>
      <c r="BF185" s="473">
        <v>105.786452069013</v>
      </c>
      <c r="BG185" s="473">
        <v>104.802334182625</v>
      </c>
      <c r="BH185" s="473">
        <v>104.19857802803899</v>
      </c>
      <c r="BI185" s="473">
        <v>105.92190708147901</v>
      </c>
      <c r="BJ185" s="473">
        <v>108.883878892078</v>
      </c>
      <c r="BK185" s="473">
        <v>112.11512086727799</v>
      </c>
      <c r="BL185" s="473">
        <v>109.323686827592</v>
      </c>
      <c r="BM185" s="473">
        <v>112.492099097718</v>
      </c>
      <c r="BN185" s="473">
        <v>116.809397403471</v>
      </c>
      <c r="BO185" s="477">
        <f>ROW()</f>
        <v>185</v>
      </c>
    </row>
    <row r="186" spans="1:67" s="474" customFormat="1" ht="14" x14ac:dyDescent="0.15">
      <c r="A186" s="473" t="s">
        <v>519</v>
      </c>
      <c r="B186" s="473" t="s">
        <v>946</v>
      </c>
      <c r="C186" s="473" t="s">
        <v>1217</v>
      </c>
      <c r="D186" s="473" t="s">
        <v>1218</v>
      </c>
      <c r="E186" s="473">
        <v>6.5887434125969202E-2</v>
      </c>
      <c r="F186" s="473">
        <v>7.0024603123954296E-2</v>
      </c>
      <c r="G186" s="473">
        <v>7.3711841276359505E-2</v>
      </c>
      <c r="H186" s="473">
        <v>7.1725561200107105E-2</v>
      </c>
      <c r="I186" s="473">
        <v>7.2340100892211406E-2</v>
      </c>
      <c r="J186" s="473">
        <v>7.5308547083434901E-2</v>
      </c>
      <c r="K186" s="473">
        <v>8.2606205926464504E-2</v>
      </c>
      <c r="L186" s="473">
        <v>7.9528020504737604E-2</v>
      </c>
      <c r="M186" s="473">
        <v>7.9149420158632994E-2</v>
      </c>
      <c r="N186" s="473">
        <v>8.7187818809097997E-2</v>
      </c>
      <c r="O186" s="473">
        <v>9.9182316727349298E-2</v>
      </c>
      <c r="P186" s="473">
        <v>0.115050609489687</v>
      </c>
      <c r="Q186" s="473">
        <v>0.11902865660339899</v>
      </c>
      <c r="R186" s="473">
        <v>0.125459375523715</v>
      </c>
      <c r="S186" s="473">
        <v>0.141360590055543</v>
      </c>
      <c r="T186" s="473">
        <v>0.189372567075349</v>
      </c>
      <c r="U186" s="473">
        <v>0.235390100874659</v>
      </c>
      <c r="V186" s="473">
        <v>0.27090536868186499</v>
      </c>
      <c r="W186" s="473">
        <v>0.32971688089637802</v>
      </c>
      <c r="X186" s="473">
        <v>0.36832583946200498</v>
      </c>
      <c r="Y186" s="473">
        <v>0.40505625715007598</v>
      </c>
      <c r="Z186" s="473">
        <v>0.48935989864548601</v>
      </c>
      <c r="AA186" s="473">
        <v>0.527029586772088</v>
      </c>
      <c r="AB186" s="473">
        <v>0.64936544182631195</v>
      </c>
      <c r="AC186" s="473">
        <v>0.765085826535298</v>
      </c>
      <c r="AD186" s="473">
        <v>0.82197259596518601</v>
      </c>
      <c r="AE186" s="473">
        <v>0.86896601418987496</v>
      </c>
      <c r="AF186" s="473">
        <v>0.96707508030808698</v>
      </c>
      <c r="AG186" s="473">
        <v>1.4942395511239399</v>
      </c>
      <c r="AH186" s="473">
        <v>2.2483327652090201</v>
      </c>
      <c r="AI186" s="473">
        <v>2.41390899024046</v>
      </c>
      <c r="AJ186" s="473">
        <v>2.7278854833498598</v>
      </c>
      <c r="AK186" s="473">
        <v>3.94421805096668</v>
      </c>
      <c r="AL186" s="473">
        <v>6.1989402721623996</v>
      </c>
      <c r="AM186" s="473">
        <v>9.7343018438086801</v>
      </c>
      <c r="AN186" s="473">
        <v>16.824329486878501</v>
      </c>
      <c r="AO186" s="473">
        <v>21.748523483038198</v>
      </c>
      <c r="AP186" s="473">
        <v>23.603645179508</v>
      </c>
      <c r="AQ186" s="473">
        <v>25.963154802667699</v>
      </c>
      <c r="AR186" s="473">
        <v>27.681493332577599</v>
      </c>
      <c r="AS186" s="473">
        <v>29.6007321383724</v>
      </c>
      <c r="AT186" s="473">
        <v>35.187469597556998</v>
      </c>
      <c r="AU186" s="473">
        <v>39.718411989856598</v>
      </c>
      <c r="AV186" s="473">
        <v>45.291613614850199</v>
      </c>
      <c r="AW186" s="473">
        <v>52.084465141670499</v>
      </c>
      <c r="AX186" s="473">
        <v>61.388570117053</v>
      </c>
      <c r="AY186" s="473">
        <v>66.437915997245796</v>
      </c>
      <c r="AZ186" s="473">
        <v>70.017596205340098</v>
      </c>
      <c r="BA186" s="473">
        <v>78.126386657485995</v>
      </c>
      <c r="BB186" s="473">
        <v>87.9351235559636</v>
      </c>
      <c r="BC186" s="473">
        <v>100</v>
      </c>
      <c r="BD186" s="473">
        <v>110.840027541887</v>
      </c>
      <c r="BE186" s="473">
        <v>124.38222018208199</v>
      </c>
      <c r="BF186" s="473">
        <v>134.92464233800001</v>
      </c>
      <c r="BG186" s="473">
        <v>145.80292250019099</v>
      </c>
      <c r="BH186" s="473">
        <v>158.93887231275301</v>
      </c>
      <c r="BI186" s="473">
        <v>183.85308181827699</v>
      </c>
      <c r="BJ186" s="473">
        <v>214.23211929738099</v>
      </c>
      <c r="BK186" s="473">
        <v>240.142919021414</v>
      </c>
      <c r="BL186" s="473">
        <v>267.51151513417602</v>
      </c>
      <c r="BM186" s="473">
        <v>302.94615310053598</v>
      </c>
      <c r="BN186" s="473">
        <v>354.304147056891</v>
      </c>
      <c r="BO186" s="477">
        <f>ROW()</f>
        <v>186</v>
      </c>
    </row>
    <row r="187" spans="1:67" s="474" customFormat="1" ht="14" x14ac:dyDescent="0.15">
      <c r="A187" s="473" t="s">
        <v>515</v>
      </c>
      <c r="B187" s="473" t="s">
        <v>947</v>
      </c>
      <c r="C187" s="473" t="s">
        <v>1217</v>
      </c>
      <c r="D187" s="473" t="s">
        <v>1218</v>
      </c>
      <c r="E187" s="473"/>
      <c r="F187" s="473"/>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c r="AH187" s="473"/>
      <c r="AI187" s="473"/>
      <c r="AJ187" s="473"/>
      <c r="AK187" s="473"/>
      <c r="AL187" s="473"/>
      <c r="AM187" s="473"/>
      <c r="AN187" s="473"/>
      <c r="AO187" s="473"/>
      <c r="AP187" s="473"/>
      <c r="AQ187" s="473"/>
      <c r="AR187" s="473">
        <v>42.6964164952416</v>
      </c>
      <c r="AS187" s="473">
        <v>45.715016218672297</v>
      </c>
      <c r="AT187" s="473">
        <v>48.451536227105599</v>
      </c>
      <c r="AU187" s="473">
        <v>50.268553460001897</v>
      </c>
      <c r="AV187" s="473">
        <v>52.933987071819097</v>
      </c>
      <c r="AW187" s="473">
        <v>57.4176072747509</v>
      </c>
      <c r="AX187" s="473">
        <v>62.929180734646799</v>
      </c>
      <c r="AY187" s="473">
        <v>68.681033503089907</v>
      </c>
      <c r="AZ187" s="473">
        <v>76.323127282903798</v>
      </c>
      <c r="BA187" s="473">
        <v>91.455105532221197</v>
      </c>
      <c r="BB187" s="473">
        <v>94.827056741037595</v>
      </c>
      <c r="BC187" s="473">
        <v>100</v>
      </c>
      <c r="BD187" s="473">
        <v>108.082387980991</v>
      </c>
      <c r="BE187" s="473">
        <v>115.857349178098</v>
      </c>
      <c r="BF187" s="473">
        <v>124.12431308391599</v>
      </c>
      <c r="BG187" s="473">
        <v>131.61641766894999</v>
      </c>
      <c r="BH187" s="473">
        <v>136.87762598205799</v>
      </c>
      <c r="BI187" s="473">
        <v>141.70006178499301</v>
      </c>
      <c r="BJ187" s="473">
        <v>147.15646591038501</v>
      </c>
      <c r="BK187" s="473">
        <v>154.436645452421</v>
      </c>
      <c r="BL187" s="473">
        <v>162.739607236815</v>
      </c>
      <c r="BM187" s="473">
        <v>168.73137592962101</v>
      </c>
      <c r="BN187" s="473">
        <v>177.04715663184899</v>
      </c>
      <c r="BO187" s="477">
        <f>ROW()</f>
        <v>187</v>
      </c>
    </row>
    <row r="188" spans="1:67" s="474" customFormat="1" ht="14" x14ac:dyDescent="0.15">
      <c r="A188" s="473" t="s">
        <v>511</v>
      </c>
      <c r="B188" s="473" t="s">
        <v>948</v>
      </c>
      <c r="C188" s="473" t="s">
        <v>1217</v>
      </c>
      <c r="D188" s="473" t="s">
        <v>1218</v>
      </c>
      <c r="E188" s="473">
        <v>16.8430929999958</v>
      </c>
      <c r="F188" s="473">
        <v>17.063339914655099</v>
      </c>
      <c r="G188" s="473">
        <v>17.478170635173399</v>
      </c>
      <c r="H188" s="473">
        <v>18.045100857998101</v>
      </c>
      <c r="I188" s="473">
        <v>19.096005713921802</v>
      </c>
      <c r="J188" s="473">
        <v>19.84228484082</v>
      </c>
      <c r="K188" s="473">
        <v>20.985625119419101</v>
      </c>
      <c r="L188" s="473">
        <v>21.710748178005002</v>
      </c>
      <c r="M188" s="473">
        <v>22.518560237291499</v>
      </c>
      <c r="N188" s="473">
        <v>24.189840501514901</v>
      </c>
      <c r="O188" s="473">
        <v>25.077349031453899</v>
      </c>
      <c r="P188" s="473">
        <v>26.9525526126634</v>
      </c>
      <c r="Q188" s="473">
        <v>29.055604283621602</v>
      </c>
      <c r="R188" s="473">
        <v>31.386505864048701</v>
      </c>
      <c r="S188" s="473">
        <v>34.396918303656697</v>
      </c>
      <c r="T188" s="473">
        <v>37.9114151054983</v>
      </c>
      <c r="U188" s="473">
        <v>41.259240084799004</v>
      </c>
      <c r="V188" s="473">
        <v>43.899540520621997</v>
      </c>
      <c r="W188" s="473">
        <v>45.704694878397198</v>
      </c>
      <c r="X188" s="473">
        <v>47.6239720854905</v>
      </c>
      <c r="Y188" s="473">
        <v>50.725938293284301</v>
      </c>
      <c r="Z188" s="473">
        <v>54.144322017705903</v>
      </c>
      <c r="AA188" s="473">
        <v>57.344845187294702</v>
      </c>
      <c r="AB188" s="473">
        <v>58.916575832294598</v>
      </c>
      <c r="AC188" s="473">
        <v>60.861789512951802</v>
      </c>
      <c r="AD188" s="473">
        <v>62.236404414641498</v>
      </c>
      <c r="AE188" s="473">
        <v>62.288276451909297</v>
      </c>
      <c r="AF188" s="473">
        <v>61.8577333563831</v>
      </c>
      <c r="AG188" s="473">
        <v>62.314212925473399</v>
      </c>
      <c r="AH188" s="473">
        <v>62.988551229675998</v>
      </c>
      <c r="AI188" s="473">
        <v>64.534348130692294</v>
      </c>
      <c r="AJ188" s="473">
        <v>66.572472181025802</v>
      </c>
      <c r="AK188" s="473">
        <v>68.691861300918006</v>
      </c>
      <c r="AL188" s="473">
        <v>70.466985724294204</v>
      </c>
      <c r="AM188" s="473">
        <v>72.441135687444799</v>
      </c>
      <c r="AN188" s="473">
        <v>73.834338122230605</v>
      </c>
      <c r="AO188" s="473">
        <v>75.273640441464096</v>
      </c>
      <c r="AP188" s="473">
        <v>76.861346411056601</v>
      </c>
      <c r="AQ188" s="473">
        <v>78.367164966744596</v>
      </c>
      <c r="AR188" s="473">
        <v>80.057685133794905</v>
      </c>
      <c r="AS188" s="473">
        <v>81.947464674679495</v>
      </c>
      <c r="AT188" s="473">
        <v>85.353071232951507</v>
      </c>
      <c r="AU188" s="473">
        <v>88.159079949411804</v>
      </c>
      <c r="AV188" s="473">
        <v>90.003366482571593</v>
      </c>
      <c r="AW188" s="473">
        <v>91.140691675689396</v>
      </c>
      <c r="AX188" s="473">
        <v>92.679265196939198</v>
      </c>
      <c r="AY188" s="473">
        <v>93.700128290281796</v>
      </c>
      <c r="AZ188" s="473">
        <v>95.212315867051203</v>
      </c>
      <c r="BA188" s="473">
        <v>97.579771989045298</v>
      </c>
      <c r="BB188" s="473">
        <v>98.740753546179903</v>
      </c>
      <c r="BC188" s="473">
        <v>100</v>
      </c>
      <c r="BD188" s="473">
        <v>102.341070177514</v>
      </c>
      <c r="BE188" s="473">
        <v>104.854103924227</v>
      </c>
      <c r="BF188" s="473">
        <v>107.48268991056101</v>
      </c>
      <c r="BG188" s="473">
        <v>108.531758668693</v>
      </c>
      <c r="BH188" s="473">
        <v>109.183218539311</v>
      </c>
      <c r="BI188" s="473">
        <v>109.528965398018</v>
      </c>
      <c r="BJ188" s="473">
        <v>111.042062834942</v>
      </c>
      <c r="BK188" s="473">
        <v>112.933662096136</v>
      </c>
      <c r="BL188" s="473">
        <v>115.907994941178</v>
      </c>
      <c r="BM188" s="473">
        <v>117.38287825161299</v>
      </c>
      <c r="BN188" s="473">
        <v>120.523715504927</v>
      </c>
      <c r="BO188" s="477">
        <f>ROW()</f>
        <v>188</v>
      </c>
    </row>
    <row r="189" spans="1:67" s="474" customFormat="1" ht="14" x14ac:dyDescent="0.15">
      <c r="A189" s="473" t="s">
        <v>521</v>
      </c>
      <c r="B189" s="473" t="s">
        <v>949</v>
      </c>
      <c r="C189" s="473" t="s">
        <v>1217</v>
      </c>
      <c r="D189" s="473" t="s">
        <v>1218</v>
      </c>
      <c r="E189" s="473">
        <v>9.0278320513980592</v>
      </c>
      <c r="F189" s="473">
        <v>9.2223974300968194</v>
      </c>
      <c r="G189" s="473">
        <v>9.7088106053750796</v>
      </c>
      <c r="H189" s="473">
        <v>9.9487745905347893</v>
      </c>
      <c r="I189" s="473">
        <v>10.5324707266311</v>
      </c>
      <c r="J189" s="473">
        <v>10.9734889150303</v>
      </c>
      <c r="K189" s="473">
        <v>11.3301891231563</v>
      </c>
      <c r="L189" s="473">
        <v>11.8490290471451</v>
      </c>
      <c r="M189" s="473">
        <v>12.257618315084599</v>
      </c>
      <c r="N189" s="473">
        <v>12.6208053569813</v>
      </c>
      <c r="O189" s="473">
        <v>13.963306488100599</v>
      </c>
      <c r="P189" s="473">
        <v>14.8323635870057</v>
      </c>
      <c r="Q189" s="473">
        <v>15.908961179983701</v>
      </c>
      <c r="R189" s="473">
        <v>17.0893222332821</v>
      </c>
      <c r="S189" s="473">
        <v>18.6977296172292</v>
      </c>
      <c r="T189" s="473">
        <v>20.883349018188401</v>
      </c>
      <c r="U189" s="473">
        <v>22.796571351009</v>
      </c>
      <c r="V189" s="473">
        <v>24.871934666546</v>
      </c>
      <c r="W189" s="473">
        <v>26.901900280517602</v>
      </c>
      <c r="X189" s="473">
        <v>28.115102705637501</v>
      </c>
      <c r="Y189" s="473">
        <v>31.1736494434893</v>
      </c>
      <c r="Z189" s="473">
        <v>35.426658220975497</v>
      </c>
      <c r="AA189" s="473">
        <v>39.444394172473103</v>
      </c>
      <c r="AB189" s="473">
        <v>42.783458510541998</v>
      </c>
      <c r="AC189" s="473">
        <v>45.443851235182301</v>
      </c>
      <c r="AD189" s="473">
        <v>48.040901275902598</v>
      </c>
      <c r="AE189" s="473">
        <v>51.488553072120197</v>
      </c>
      <c r="AF189" s="473">
        <v>55.976834675595001</v>
      </c>
      <c r="AG189" s="473">
        <v>59.714053026875398</v>
      </c>
      <c r="AH189" s="473">
        <v>62.428739480589996</v>
      </c>
      <c r="AI189" s="473">
        <v>65.007691611618895</v>
      </c>
      <c r="AJ189" s="473">
        <v>67.242783458510502</v>
      </c>
      <c r="AK189" s="473">
        <v>68.808252646819298</v>
      </c>
      <c r="AL189" s="473">
        <v>70.382770789973705</v>
      </c>
      <c r="AM189" s="473">
        <v>71.3510089584653</v>
      </c>
      <c r="AN189" s="473">
        <v>73.106506198534106</v>
      </c>
      <c r="AO189" s="473">
        <v>74.029499592796995</v>
      </c>
      <c r="AP189" s="473">
        <v>75.929780110397203</v>
      </c>
      <c r="AQ189" s="473">
        <v>77.640032576237402</v>
      </c>
      <c r="AR189" s="473">
        <v>79.476970409917598</v>
      </c>
      <c r="AS189" s="473">
        <v>81.9292371731065</v>
      </c>
      <c r="AT189" s="473">
        <v>84.390552891141098</v>
      </c>
      <c r="AU189" s="473">
        <v>85.476427472626895</v>
      </c>
      <c r="AV189" s="473">
        <v>87.602931861369996</v>
      </c>
      <c r="AW189" s="473">
        <v>88.001085874581506</v>
      </c>
      <c r="AX189" s="473">
        <v>89.349380146593106</v>
      </c>
      <c r="AY189" s="473">
        <v>91.430639761107599</v>
      </c>
      <c r="AZ189" s="473">
        <v>92.082164509999103</v>
      </c>
      <c r="BA189" s="473">
        <v>95.538865261062298</v>
      </c>
      <c r="BB189" s="473">
        <v>97.638222785268297</v>
      </c>
      <c r="BC189" s="473">
        <v>100</v>
      </c>
      <c r="BD189" s="473">
        <v>101.284951588092</v>
      </c>
      <c r="BE189" s="473">
        <v>101.990770066057</v>
      </c>
      <c r="BF189" s="473">
        <v>104.15347027418299</v>
      </c>
      <c r="BG189" s="473">
        <v>106.27997466292599</v>
      </c>
      <c r="BH189" s="473">
        <v>108.58745814858401</v>
      </c>
      <c r="BI189" s="473">
        <v>112.44231291285899</v>
      </c>
      <c r="BJ189" s="473">
        <v>114.55071939190999</v>
      </c>
      <c r="BK189" s="473">
        <v>117.71785358791099</v>
      </c>
      <c r="BL189" s="473">
        <v>120.269658854402</v>
      </c>
      <c r="BM189" s="473">
        <v>121.81703013302</v>
      </c>
      <c r="BN189" s="473">
        <v>126.06098995566001</v>
      </c>
      <c r="BO189" s="477">
        <f>ROW()</f>
        <v>189</v>
      </c>
    </row>
    <row r="190" spans="1:67" s="474" customFormat="1" ht="14" x14ac:dyDescent="0.15">
      <c r="A190" s="473" t="s">
        <v>509</v>
      </c>
      <c r="B190" s="473" t="s">
        <v>950</v>
      </c>
      <c r="C190" s="473" t="s">
        <v>1217</v>
      </c>
      <c r="D190" s="473" t="s">
        <v>1218</v>
      </c>
      <c r="E190" s="473"/>
      <c r="F190" s="473"/>
      <c r="G190" s="473"/>
      <c r="H190" s="473"/>
      <c r="I190" s="473">
        <v>2.96946523316725</v>
      </c>
      <c r="J190" s="473">
        <v>3.22103444747537</v>
      </c>
      <c r="K190" s="473">
        <v>3.6845081499364398</v>
      </c>
      <c r="L190" s="473">
        <v>3.5810349512398001</v>
      </c>
      <c r="M190" s="473">
        <v>3.6232865073772</v>
      </c>
      <c r="N190" s="473">
        <v>3.7703046771711399</v>
      </c>
      <c r="O190" s="473">
        <v>4.34479649905792</v>
      </c>
      <c r="P190" s="473">
        <v>4.2579221259927804</v>
      </c>
      <c r="Q190" s="473">
        <v>4.6151202306282402</v>
      </c>
      <c r="R190" s="473">
        <v>5.14261797478399</v>
      </c>
      <c r="S190" s="473">
        <v>6.1611822743627602</v>
      </c>
      <c r="T190" s="473">
        <v>6.6285686506745396</v>
      </c>
      <c r="U190" s="473">
        <v>6.4222056828372702</v>
      </c>
      <c r="V190" s="473">
        <v>7.0579303726647797</v>
      </c>
      <c r="W190" s="473">
        <v>7.57641237826099</v>
      </c>
      <c r="X190" s="473">
        <v>7.8465458601842304</v>
      </c>
      <c r="Y190" s="473">
        <v>8.9987721048726694</v>
      </c>
      <c r="Z190" s="473">
        <v>10.001672363226</v>
      </c>
      <c r="AA190" s="473">
        <v>11.1717226646585</v>
      </c>
      <c r="AB190" s="473">
        <v>12.5544733763075</v>
      </c>
      <c r="AC190" s="473">
        <v>12.911746691101399</v>
      </c>
      <c r="AD190" s="473">
        <v>13.951483333335799</v>
      </c>
      <c r="AE190" s="473">
        <v>16.602118613346398</v>
      </c>
      <c r="AF190" s="473">
        <v>18.3869008266986</v>
      </c>
      <c r="AG190" s="473">
        <v>20.038596749822499</v>
      </c>
      <c r="AH190" s="473">
        <v>21.811388743096199</v>
      </c>
      <c r="AI190" s="473">
        <v>23.608581823051701</v>
      </c>
      <c r="AJ190" s="473">
        <v>27.281475827069301</v>
      </c>
      <c r="AK190" s="473">
        <v>31.9601189691023</v>
      </c>
      <c r="AL190" s="473">
        <v>34.358851881604799</v>
      </c>
      <c r="AM190" s="473">
        <v>37.227570941935298</v>
      </c>
      <c r="AN190" s="473">
        <v>40.065417323029003</v>
      </c>
      <c r="AO190" s="473">
        <v>43.759635754972898</v>
      </c>
      <c r="AP190" s="473">
        <v>45.514392162438298</v>
      </c>
      <c r="AQ190" s="473">
        <v>50.632243325253697</v>
      </c>
      <c r="AR190" s="473">
        <v>54.404908792172698</v>
      </c>
      <c r="AS190" s="473">
        <v>55.753508664962602</v>
      </c>
      <c r="AT190" s="473">
        <v>57.252332321050801</v>
      </c>
      <c r="AU190" s="473">
        <v>58.986734182765503</v>
      </c>
      <c r="AV190" s="473">
        <v>62.353112599400703</v>
      </c>
      <c r="AW190" s="473">
        <v>64.125070406939898</v>
      </c>
      <c r="AX190" s="473">
        <v>68.508873537730594</v>
      </c>
      <c r="AY190" s="473">
        <v>73.249917644186496</v>
      </c>
      <c r="AZ190" s="473">
        <v>74.912118871868799</v>
      </c>
      <c r="BA190" s="473">
        <v>82.3342842988434</v>
      </c>
      <c r="BB190" s="473">
        <v>91.469128018319196</v>
      </c>
      <c r="BC190" s="473">
        <v>100</v>
      </c>
      <c r="BD190" s="473">
        <v>109.22707546126</v>
      </c>
      <c r="BE190" s="473">
        <v>119.559749053898</v>
      </c>
      <c r="BF190" s="473">
        <v>130.368145393248</v>
      </c>
      <c r="BG190" s="473">
        <v>141.272338749022</v>
      </c>
      <c r="BH190" s="473">
        <v>152.38893046506601</v>
      </c>
      <c r="BI190" s="473">
        <v>165.784440634692</v>
      </c>
      <c r="BJ190" s="473">
        <v>171.797601626909</v>
      </c>
      <c r="BK190" s="473">
        <v>178.77458292480199</v>
      </c>
      <c r="BL190" s="473">
        <v>188.72997716222099</v>
      </c>
      <c r="BM190" s="473">
        <v>198.26530740364601</v>
      </c>
      <c r="BN190" s="473">
        <v>206.37021564122</v>
      </c>
      <c r="BO190" s="477">
        <f>ROW()</f>
        <v>190</v>
      </c>
    </row>
    <row r="191" spans="1:67" s="474" customFormat="1" ht="14" x14ac:dyDescent="0.15">
      <c r="A191" s="473" t="s">
        <v>507</v>
      </c>
      <c r="B191" s="473" t="s">
        <v>951</v>
      </c>
      <c r="C191" s="473" t="s">
        <v>1217</v>
      </c>
      <c r="D191" s="473" t="s">
        <v>1218</v>
      </c>
      <c r="E191" s="473"/>
      <c r="F191" s="473"/>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c r="AH191" s="473"/>
      <c r="AI191" s="473"/>
      <c r="AJ191" s="473"/>
      <c r="AK191" s="473"/>
      <c r="AL191" s="473"/>
      <c r="AM191" s="473"/>
      <c r="AN191" s="473"/>
      <c r="AO191" s="473"/>
      <c r="AP191" s="473"/>
      <c r="AQ191" s="473"/>
      <c r="AR191" s="473"/>
      <c r="AS191" s="473"/>
      <c r="AT191" s="473"/>
      <c r="AU191" s="473"/>
      <c r="AV191" s="473"/>
      <c r="AW191" s="473"/>
      <c r="AX191" s="473"/>
      <c r="AY191" s="473"/>
      <c r="AZ191" s="473"/>
      <c r="BA191" s="473"/>
      <c r="BB191" s="473"/>
      <c r="BC191" s="473">
        <v>100</v>
      </c>
      <c r="BD191" s="473">
        <v>100.30030030029999</v>
      </c>
      <c r="BE191" s="473">
        <v>100.175175175175</v>
      </c>
      <c r="BF191" s="473"/>
      <c r="BG191" s="473"/>
      <c r="BH191" s="473"/>
      <c r="BI191" s="473"/>
      <c r="BJ191" s="473"/>
      <c r="BK191" s="473"/>
      <c r="BL191" s="473"/>
      <c r="BM191" s="473"/>
      <c r="BN191" s="473"/>
      <c r="BO191" s="477">
        <f>ROW()</f>
        <v>191</v>
      </c>
    </row>
    <row r="192" spans="1:67" s="474" customFormat="1" ht="14" x14ac:dyDescent="0.15">
      <c r="A192" s="473" t="s">
        <v>513</v>
      </c>
      <c r="B192" s="473" t="s">
        <v>952</v>
      </c>
      <c r="C192" s="473" t="s">
        <v>1217</v>
      </c>
      <c r="D192" s="473" t="s">
        <v>1218</v>
      </c>
      <c r="E192" s="473">
        <v>4.9921648004466999</v>
      </c>
      <c r="F192" s="473">
        <v>5.0819091612328</v>
      </c>
      <c r="G192" s="473">
        <v>5.21814772472713</v>
      </c>
      <c r="H192" s="473">
        <v>5.3208668846467502</v>
      </c>
      <c r="I192" s="473">
        <v>5.5057619794327701</v>
      </c>
      <c r="J192" s="473">
        <v>5.6928196786798502</v>
      </c>
      <c r="K192" s="473">
        <v>5.8496842305056598</v>
      </c>
      <c r="L192" s="473">
        <v>6.2039949282663098</v>
      </c>
      <c r="M192" s="473">
        <v>6.4715065344367</v>
      </c>
      <c r="N192" s="473">
        <v>6.7902439199337001</v>
      </c>
      <c r="O192" s="473">
        <v>7.2327764100379701</v>
      </c>
      <c r="P192" s="473">
        <v>7.9840860009777099</v>
      </c>
      <c r="Q192" s="473">
        <v>8.53760708188819</v>
      </c>
      <c r="R192" s="473">
        <v>9.2348452161169892</v>
      </c>
      <c r="S192" s="473">
        <v>10.2607812963819</v>
      </c>
      <c r="T192" s="473">
        <v>11.767575333894699</v>
      </c>
      <c r="U192" s="473">
        <v>13.757102468663099</v>
      </c>
      <c r="V192" s="473">
        <v>15.7358621009293</v>
      </c>
      <c r="W192" s="473">
        <v>17.617339017147401</v>
      </c>
      <c r="X192" s="473">
        <v>20.0308431150332</v>
      </c>
      <c r="Y192" s="473">
        <v>23.466241962306299</v>
      </c>
      <c r="Z192" s="473">
        <v>27.073040800089199</v>
      </c>
      <c r="AA192" s="473">
        <v>31.4490443048381</v>
      </c>
      <c r="AB192" s="473">
        <v>33.757742504681602</v>
      </c>
      <c r="AC192" s="473">
        <v>35.841018363516199</v>
      </c>
      <c r="AD192" s="473">
        <v>41.366863128297403</v>
      </c>
      <c r="AE192" s="473">
        <v>46.832831420030303</v>
      </c>
      <c r="AF192" s="473">
        <v>54.206333266754903</v>
      </c>
      <c r="AG192" s="473">
        <v>57.662122227016397</v>
      </c>
      <c r="AH192" s="473">
        <v>60.9580842618453</v>
      </c>
      <c r="AI192" s="473">
        <v>64.675578984306995</v>
      </c>
      <c r="AJ192" s="473">
        <v>66.358691633956795</v>
      </c>
      <c r="AK192" s="473">
        <v>67.031940556102995</v>
      </c>
      <c r="AL192" s="473">
        <v>67.895451219875596</v>
      </c>
      <c r="AM192" s="473">
        <v>69.080483425825904</v>
      </c>
      <c r="AN192" s="473">
        <v>71.674416987880093</v>
      </c>
      <c r="AO192" s="473">
        <v>73.312688493366196</v>
      </c>
      <c r="AP192" s="473">
        <v>74.183018851267803</v>
      </c>
      <c r="AQ192" s="473">
        <v>75.121615119857793</v>
      </c>
      <c r="AR192" s="473">
        <v>75.035775806417803</v>
      </c>
      <c r="AS192" s="473">
        <v>76.998137274483895</v>
      </c>
      <c r="AT192" s="473">
        <v>79.019966916758904</v>
      </c>
      <c r="AU192" s="473">
        <v>81.135404585526999</v>
      </c>
      <c r="AV192" s="473">
        <v>82.558174308292095</v>
      </c>
      <c r="AW192" s="473">
        <v>84.448962093315004</v>
      </c>
      <c r="AX192" s="473">
        <v>87.013696770797594</v>
      </c>
      <c r="AY192" s="473">
        <v>89.942057428886997</v>
      </c>
      <c r="AZ192" s="473">
        <v>92.079209423095804</v>
      </c>
      <c r="BA192" s="473">
        <v>95.724578707325904</v>
      </c>
      <c r="BB192" s="473">
        <v>97.749776815026294</v>
      </c>
      <c r="BC192" s="473">
        <v>100</v>
      </c>
      <c r="BD192" s="473">
        <v>104.02790667392</v>
      </c>
      <c r="BE192" s="473">
        <v>105.130512172271</v>
      </c>
      <c r="BF192" s="473">
        <v>106.323136529614</v>
      </c>
      <c r="BG192" s="473">
        <v>107.628261011102</v>
      </c>
      <c r="BH192" s="473">
        <v>107.943293912264</v>
      </c>
      <c r="BI192" s="473">
        <v>108.640866961892</v>
      </c>
      <c r="BJ192" s="473">
        <v>110.651578737121</v>
      </c>
      <c r="BK192" s="473">
        <v>112.420119642595</v>
      </c>
      <c r="BL192" s="473">
        <v>114.24091176441399</v>
      </c>
      <c r="BM192" s="473">
        <v>116.19964268334</v>
      </c>
      <c r="BN192" s="473">
        <v>120.779210747308</v>
      </c>
      <c r="BO192" s="477">
        <f>ROW()</f>
        <v>192</v>
      </c>
    </row>
    <row r="193" spans="1:67" s="474" customFormat="1" ht="14" x14ac:dyDescent="0.15">
      <c r="A193" s="473" t="s">
        <v>953</v>
      </c>
      <c r="B193" s="473" t="s">
        <v>954</v>
      </c>
      <c r="C193" s="473" t="s">
        <v>1217</v>
      </c>
      <c r="D193" s="473" t="s">
        <v>1218</v>
      </c>
      <c r="E193" s="473"/>
      <c r="F193" s="473"/>
      <c r="G193" s="473"/>
      <c r="H193" s="473"/>
      <c r="I193" s="473"/>
      <c r="J193" s="473"/>
      <c r="K193" s="473"/>
      <c r="L193" s="473"/>
      <c r="M193" s="473"/>
      <c r="N193" s="473"/>
      <c r="O193" s="473"/>
      <c r="P193" s="473"/>
      <c r="Q193" s="473"/>
      <c r="R193" s="473"/>
      <c r="S193" s="473"/>
      <c r="T193" s="473"/>
      <c r="U193" s="473"/>
      <c r="V193" s="473"/>
      <c r="W193" s="473"/>
      <c r="X193" s="473"/>
      <c r="Y193" s="473"/>
      <c r="Z193" s="473"/>
      <c r="AA193" s="473"/>
      <c r="AB193" s="473"/>
      <c r="AC193" s="473"/>
      <c r="AD193" s="473"/>
      <c r="AE193" s="473"/>
      <c r="AF193" s="473"/>
      <c r="AG193" s="473"/>
      <c r="AH193" s="473"/>
      <c r="AI193" s="473"/>
      <c r="AJ193" s="473"/>
      <c r="AK193" s="473"/>
      <c r="AL193" s="473"/>
      <c r="AM193" s="473"/>
      <c r="AN193" s="473"/>
      <c r="AO193" s="473"/>
      <c r="AP193" s="473"/>
      <c r="AQ193" s="473"/>
      <c r="AR193" s="473"/>
      <c r="AS193" s="473"/>
      <c r="AT193" s="473"/>
      <c r="AU193" s="473"/>
      <c r="AV193" s="473"/>
      <c r="AW193" s="473"/>
      <c r="AX193" s="473"/>
      <c r="AY193" s="473"/>
      <c r="AZ193" s="473"/>
      <c r="BA193" s="473"/>
      <c r="BB193" s="473"/>
      <c r="BC193" s="473"/>
      <c r="BD193" s="473"/>
      <c r="BE193" s="473"/>
      <c r="BF193" s="473"/>
      <c r="BG193" s="473"/>
      <c r="BH193" s="473"/>
      <c r="BI193" s="473"/>
      <c r="BJ193" s="473"/>
      <c r="BK193" s="473"/>
      <c r="BL193" s="473"/>
      <c r="BM193" s="473"/>
      <c r="BN193" s="473"/>
      <c r="BO193" s="477">
        <f>ROW()</f>
        <v>193</v>
      </c>
    </row>
    <row r="194" spans="1:67" s="474" customFormat="1" ht="14" x14ac:dyDescent="0.15">
      <c r="A194" s="473" t="s">
        <v>523</v>
      </c>
      <c r="B194" s="473" t="s">
        <v>955</v>
      </c>
      <c r="C194" s="473" t="s">
        <v>1217</v>
      </c>
      <c r="D194" s="473" t="s">
        <v>1218</v>
      </c>
      <c r="E194" s="473"/>
      <c r="F194" s="473"/>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c r="AH194" s="473"/>
      <c r="AI194" s="473"/>
      <c r="AJ194" s="473"/>
      <c r="AK194" s="473"/>
      <c r="AL194" s="473"/>
      <c r="AM194" s="473"/>
      <c r="AN194" s="473"/>
      <c r="AO194" s="473"/>
      <c r="AP194" s="473"/>
      <c r="AQ194" s="473"/>
      <c r="AR194" s="473"/>
      <c r="AS194" s="473">
        <v>74.767612952311595</v>
      </c>
      <c r="AT194" s="473">
        <v>74.157010779867704</v>
      </c>
      <c r="AU194" s="473">
        <v>73.949683482275205</v>
      </c>
      <c r="AV194" s="473">
        <v>74.120750310615506</v>
      </c>
      <c r="AW194" s="473">
        <v>74.583982069047096</v>
      </c>
      <c r="AX194" s="473">
        <v>76.008413462257394</v>
      </c>
      <c r="AY194" s="473">
        <v>78.702901014507802</v>
      </c>
      <c r="AZ194" s="473">
        <v>83.291661208089394</v>
      </c>
      <c r="BA194" s="473">
        <v>93.599345072913593</v>
      </c>
      <c r="BB194" s="473">
        <v>96.8461287370816</v>
      </c>
      <c r="BC194" s="473">
        <v>100</v>
      </c>
      <c r="BD194" s="473">
        <v>104.042188671164</v>
      </c>
      <c r="BE194" s="473">
        <v>107.109076632045</v>
      </c>
      <c r="BF194" s="473">
        <v>108.228932433879</v>
      </c>
      <c r="BG194" s="473">
        <v>109.33540350501499</v>
      </c>
      <c r="BH194" s="473">
        <v>109.406788735411</v>
      </c>
      <c r="BI194" s="473">
        <v>110.62033765213999</v>
      </c>
      <c r="BJ194" s="473">
        <v>112.387122104437</v>
      </c>
      <c r="BK194" s="473">
        <v>113.37759217617899</v>
      </c>
      <c r="BL194" s="473">
        <v>113.52928579077</v>
      </c>
      <c r="BM194" s="473">
        <v>112.50312310383001</v>
      </c>
      <c r="BN194" s="473">
        <v>114.243138094728</v>
      </c>
      <c r="BO194" s="477">
        <f>ROW()</f>
        <v>194</v>
      </c>
    </row>
    <row r="195" spans="1:67" s="474" customFormat="1" ht="14" x14ac:dyDescent="0.15">
      <c r="A195" s="473" t="s">
        <v>956</v>
      </c>
      <c r="B195" s="473" t="s">
        <v>957</v>
      </c>
      <c r="C195" s="473" t="s">
        <v>1217</v>
      </c>
      <c r="D195" s="473" t="s">
        <v>1218</v>
      </c>
      <c r="E195" s="473"/>
      <c r="F195" s="473"/>
      <c r="G195" s="473"/>
      <c r="H195" s="473"/>
      <c r="I195" s="473"/>
      <c r="J195" s="473"/>
      <c r="K195" s="473"/>
      <c r="L195" s="473"/>
      <c r="M195" s="473"/>
      <c r="N195" s="473"/>
      <c r="O195" s="473"/>
      <c r="P195" s="473"/>
      <c r="Q195" s="473"/>
      <c r="R195" s="473"/>
      <c r="S195" s="473"/>
      <c r="T195" s="473"/>
      <c r="U195" s="473"/>
      <c r="V195" s="473"/>
      <c r="W195" s="473"/>
      <c r="X195" s="473"/>
      <c r="Y195" s="473"/>
      <c r="Z195" s="473"/>
      <c r="AA195" s="473"/>
      <c r="AB195" s="473"/>
      <c r="AC195" s="473"/>
      <c r="AD195" s="473"/>
      <c r="AE195" s="473"/>
      <c r="AF195" s="473"/>
      <c r="AG195" s="473"/>
      <c r="AH195" s="473"/>
      <c r="AI195" s="473"/>
      <c r="AJ195" s="473"/>
      <c r="AK195" s="473"/>
      <c r="AL195" s="473"/>
      <c r="AM195" s="473"/>
      <c r="AN195" s="473"/>
      <c r="AO195" s="473"/>
      <c r="AP195" s="473"/>
      <c r="AQ195" s="473"/>
      <c r="AR195" s="473"/>
      <c r="AS195" s="473"/>
      <c r="AT195" s="473"/>
      <c r="AU195" s="473"/>
      <c r="AV195" s="473"/>
      <c r="AW195" s="473"/>
      <c r="AX195" s="473"/>
      <c r="AY195" s="473"/>
      <c r="AZ195" s="473"/>
      <c r="BA195" s="473"/>
      <c r="BB195" s="473"/>
      <c r="BC195" s="473"/>
      <c r="BD195" s="473"/>
      <c r="BE195" s="473"/>
      <c r="BF195" s="473"/>
      <c r="BG195" s="473"/>
      <c r="BH195" s="473"/>
      <c r="BI195" s="473"/>
      <c r="BJ195" s="473"/>
      <c r="BK195" s="473"/>
      <c r="BL195" s="473"/>
      <c r="BM195" s="473"/>
      <c r="BN195" s="473"/>
      <c r="BO195" s="477">
        <f>ROW()</f>
        <v>195</v>
      </c>
    </row>
    <row r="196" spans="1:67" s="474" customFormat="1" ht="14" x14ac:dyDescent="0.15">
      <c r="A196" s="473" t="s">
        <v>525</v>
      </c>
      <c r="B196" s="473" t="s">
        <v>958</v>
      </c>
      <c r="C196" s="473" t="s">
        <v>1217</v>
      </c>
      <c r="D196" s="473" t="s">
        <v>1218</v>
      </c>
      <c r="E196" s="473">
        <v>2.0720647777700099</v>
      </c>
      <c r="F196" s="473">
        <v>2.1060553417098</v>
      </c>
      <c r="G196" s="473">
        <v>2.0951783612490802</v>
      </c>
      <c r="H196" s="473">
        <v>2.1256943920451401</v>
      </c>
      <c r="I196" s="473">
        <v>2.2145396359948499</v>
      </c>
      <c r="J196" s="473">
        <v>2.3378592758694299</v>
      </c>
      <c r="K196" s="473">
        <v>2.5068308978201501</v>
      </c>
      <c r="L196" s="473">
        <v>2.6775811684264599</v>
      </c>
      <c r="M196" s="473">
        <v>2.6821498541764202</v>
      </c>
      <c r="N196" s="473">
        <v>2.7676296158709</v>
      </c>
      <c r="O196" s="473">
        <v>2.9156933972933401</v>
      </c>
      <c r="P196" s="473">
        <v>3.0536258564897398</v>
      </c>
      <c r="Q196" s="473">
        <v>3.21190254143578</v>
      </c>
      <c r="R196" s="473">
        <v>3.9528911565488301</v>
      </c>
      <c r="S196" s="473">
        <v>5.0068519033502001</v>
      </c>
      <c r="T196" s="473">
        <v>6.0535097330040397</v>
      </c>
      <c r="U196" s="473">
        <v>6.4868395567912396</v>
      </c>
      <c r="V196" s="473">
        <v>7.14414891301473</v>
      </c>
      <c r="W196" s="473">
        <v>7.58270625848807</v>
      </c>
      <c r="X196" s="473">
        <v>8.2095721469426906</v>
      </c>
      <c r="Y196" s="473">
        <v>9.1896498266259403</v>
      </c>
      <c r="Z196" s="473">
        <v>10.281372285485</v>
      </c>
      <c r="AA196" s="473">
        <v>10.8883360577857</v>
      </c>
      <c r="AB196" s="473">
        <v>11.5810556453586</v>
      </c>
      <c r="AC196" s="473">
        <v>12.286013812250101</v>
      </c>
      <c r="AD196" s="473">
        <v>12.9758537341009</v>
      </c>
      <c r="AE196" s="473">
        <v>13.4308409181788</v>
      </c>
      <c r="AF196" s="473">
        <v>14.059567934151501</v>
      </c>
      <c r="AG196" s="473">
        <v>15.302143693199699</v>
      </c>
      <c r="AH196" s="473">
        <v>16.502484354991701</v>
      </c>
      <c r="AI196" s="473">
        <v>17.996310948285402</v>
      </c>
      <c r="AJ196" s="473">
        <v>20.118304622550401</v>
      </c>
      <c r="AK196" s="473">
        <v>22.0313625505404</v>
      </c>
      <c r="AL196" s="473">
        <v>24.2286967934558</v>
      </c>
      <c r="AM196" s="473">
        <v>27.2253491119294</v>
      </c>
      <c r="AN196" s="473">
        <v>30.585931456101701</v>
      </c>
      <c r="AO196" s="473">
        <v>33.758857440367599</v>
      </c>
      <c r="AP196" s="473">
        <v>37.599093867064397</v>
      </c>
      <c r="AQ196" s="473">
        <v>39.940766995063797</v>
      </c>
      <c r="AR196" s="473">
        <v>41.595368058906701</v>
      </c>
      <c r="AS196" s="473">
        <v>43.411698234952098</v>
      </c>
      <c r="AT196" s="473">
        <v>44.778411993496199</v>
      </c>
      <c r="AU196" s="473">
        <v>46.251776110969701</v>
      </c>
      <c r="AV196" s="473">
        <v>47.599615168260797</v>
      </c>
      <c r="AW196" s="473">
        <v>51.143227873053597</v>
      </c>
      <c r="AX196" s="473">
        <v>55.778506042929102</v>
      </c>
      <c r="AY196" s="473">
        <v>60.1967685839765</v>
      </c>
      <c r="AZ196" s="473">
        <v>64.770931053996605</v>
      </c>
      <c r="BA196" s="473">
        <v>77.910440560645</v>
      </c>
      <c r="BB196" s="473">
        <v>88.543474448670594</v>
      </c>
      <c r="BC196" s="473">
        <v>100</v>
      </c>
      <c r="BD196" s="473">
        <v>111.916092711628</v>
      </c>
      <c r="BE196" s="473">
        <v>122.752202596554</v>
      </c>
      <c r="BF196" s="473">
        <v>132.19449365978701</v>
      </c>
      <c r="BG196" s="473">
        <v>141.69846347348101</v>
      </c>
      <c r="BH196" s="473">
        <v>145.282482630175</v>
      </c>
      <c r="BI196" s="473">
        <v>150.75254122498799</v>
      </c>
      <c r="BJ196" s="473">
        <v>156.91134586661701</v>
      </c>
      <c r="BK196" s="473">
        <v>164.87939385510299</v>
      </c>
      <c r="BL196" s="473">
        <v>182.32093267149401</v>
      </c>
      <c r="BM196" s="473">
        <v>200.07897900462399</v>
      </c>
      <c r="BN196" s="473">
        <v>219.078900139702</v>
      </c>
      <c r="BO196" s="477">
        <f>ROW()</f>
        <v>196</v>
      </c>
    </row>
    <row r="197" spans="1:67" s="474" customFormat="1" ht="14" x14ac:dyDescent="0.15">
      <c r="A197" s="473" t="s">
        <v>529</v>
      </c>
      <c r="B197" s="473" t="s">
        <v>959</v>
      </c>
      <c r="C197" s="473" t="s">
        <v>1217</v>
      </c>
      <c r="D197" s="473" t="s">
        <v>1218</v>
      </c>
      <c r="E197" s="473">
        <v>25.7069689396222</v>
      </c>
      <c r="F197" s="473">
        <v>25.864761076402502</v>
      </c>
      <c r="G197" s="473">
        <v>26.068575919659001</v>
      </c>
      <c r="H197" s="473">
        <v>26.185855191480002</v>
      </c>
      <c r="I197" s="473">
        <v>26.817860156163398</v>
      </c>
      <c r="J197" s="473">
        <v>26.941654943085702</v>
      </c>
      <c r="K197" s="473">
        <v>26.993779063960201</v>
      </c>
      <c r="L197" s="473">
        <v>27.365163424727001</v>
      </c>
      <c r="M197" s="473">
        <v>27.808218451737101</v>
      </c>
      <c r="N197" s="473">
        <v>28.316428629628401</v>
      </c>
      <c r="O197" s="473">
        <v>29.189507653120302</v>
      </c>
      <c r="P197" s="473">
        <v>29.7498419518211</v>
      </c>
      <c r="Q197" s="473">
        <v>31.359174181875701</v>
      </c>
      <c r="R197" s="473">
        <v>33.509294165197403</v>
      </c>
      <c r="S197" s="473">
        <v>38.960608466467797</v>
      </c>
      <c r="T197" s="473">
        <v>41.251897943648203</v>
      </c>
      <c r="U197" s="473">
        <v>42.881347912181901</v>
      </c>
      <c r="V197" s="473">
        <v>44.847688380828799</v>
      </c>
      <c r="W197" s="473">
        <v>46.731525053623201</v>
      </c>
      <c r="X197" s="473">
        <v>50.464821817351698</v>
      </c>
      <c r="Y197" s="473">
        <v>57.432954911838102</v>
      </c>
      <c r="Z197" s="473">
        <v>61.626897869373501</v>
      </c>
      <c r="AA197" s="473">
        <v>64.246393388795298</v>
      </c>
      <c r="AB197" s="473">
        <v>65.597393046552796</v>
      </c>
      <c r="AC197" s="473">
        <v>66.635565811330295</v>
      </c>
      <c r="AD197" s="473">
        <v>67.319659785596997</v>
      </c>
      <c r="AE197" s="473">
        <v>67.2749702296978</v>
      </c>
      <c r="AF197" s="473">
        <v>67.945313571350596</v>
      </c>
      <c r="AG197" s="473">
        <v>68.189387300850697</v>
      </c>
      <c r="AH197" s="473">
        <v>68.329766922950597</v>
      </c>
      <c r="AI197" s="473">
        <v>68.855554472498298</v>
      </c>
      <c r="AJ197" s="473">
        <v>69.720559795947807</v>
      </c>
      <c r="AK197" s="473">
        <v>70.992626448079605</v>
      </c>
      <c r="AL197" s="473">
        <v>71.314883333286303</v>
      </c>
      <c r="AM197" s="473">
        <v>72.219464063690793</v>
      </c>
      <c r="AN197" s="473">
        <v>72.937475018449405</v>
      </c>
      <c r="AO197" s="473">
        <v>73.853363007984299</v>
      </c>
      <c r="AP197" s="473">
        <v>74.8314409227346</v>
      </c>
      <c r="AQ197" s="473">
        <v>75.249809510547095</v>
      </c>
      <c r="AR197" s="473">
        <v>76.188312018341804</v>
      </c>
      <c r="AS197" s="473">
        <v>77.330345190477502</v>
      </c>
      <c r="AT197" s="473">
        <v>77.567797632208794</v>
      </c>
      <c r="AU197" s="473">
        <v>78.347998512183196</v>
      </c>
      <c r="AV197" s="473">
        <v>78.6548615063559</v>
      </c>
      <c r="AW197" s="473">
        <v>79.028254286056296</v>
      </c>
      <c r="AX197" s="473">
        <v>81.285208961090007</v>
      </c>
      <c r="AY197" s="473">
        <v>83.283112799685597</v>
      </c>
      <c r="AZ197" s="473">
        <v>86.754880125769702</v>
      </c>
      <c r="BA197" s="473">
        <v>94.353465216821704</v>
      </c>
      <c r="BB197" s="473">
        <v>96.626490239748506</v>
      </c>
      <c r="BC197" s="473">
        <v>100</v>
      </c>
      <c r="BD197" s="473">
        <v>105.87580243678801</v>
      </c>
      <c r="BE197" s="473">
        <v>111.908816978907</v>
      </c>
      <c r="BF197" s="473">
        <v>116.415563998428</v>
      </c>
      <c r="BG197" s="473">
        <v>119.473250218224</v>
      </c>
      <c r="BH197" s="473">
        <v>119.63751644926</v>
      </c>
      <c r="BI197" s="473">
        <v>120.522515865459</v>
      </c>
      <c r="BJ197" s="473">
        <v>121.577794043312</v>
      </c>
      <c r="BK197" s="473">
        <v>122.50370421258199</v>
      </c>
      <c r="BL197" s="473">
        <v>122.06871337877099</v>
      </c>
      <c r="BM197" s="473">
        <v>120.176312134352</v>
      </c>
      <c r="BN197" s="473">
        <v>122.13603130989701</v>
      </c>
      <c r="BO197" s="477">
        <f>ROW()</f>
        <v>197</v>
      </c>
    </row>
    <row r="198" spans="1:67" s="474" customFormat="1" ht="14" x14ac:dyDescent="0.15">
      <c r="A198" s="473" t="s">
        <v>535</v>
      </c>
      <c r="B198" s="473" t="s">
        <v>960</v>
      </c>
      <c r="C198" s="473" t="s">
        <v>1217</v>
      </c>
      <c r="D198" s="473" t="s">
        <v>1218</v>
      </c>
      <c r="E198" s="473">
        <v>4.0772253335880798E-8</v>
      </c>
      <c r="F198" s="473">
        <v>4.3184628913763301E-8</v>
      </c>
      <c r="G198" s="473">
        <v>4.6052560395464801E-8</v>
      </c>
      <c r="H198" s="473">
        <v>4.8848017073867199E-8</v>
      </c>
      <c r="I198" s="473">
        <v>5.3631354057442703E-8</v>
      </c>
      <c r="J198" s="473">
        <v>6.2421512280092704E-8</v>
      </c>
      <c r="K198" s="473">
        <v>6.7939950835047698E-8</v>
      </c>
      <c r="L198" s="473">
        <v>7.4586925604638995E-8</v>
      </c>
      <c r="M198" s="473">
        <v>8.8823047579566094E-8</v>
      </c>
      <c r="N198" s="473">
        <v>9.4362193221030197E-8</v>
      </c>
      <c r="O198" s="473">
        <v>9.9104116031484197E-8</v>
      </c>
      <c r="P198" s="473">
        <v>1.05833919147008E-7</v>
      </c>
      <c r="Q198" s="473">
        <v>1.13474834068616E-7</v>
      </c>
      <c r="R198" s="473">
        <v>1.2424251905339199E-7</v>
      </c>
      <c r="S198" s="473">
        <v>1.4522915123004099E-7</v>
      </c>
      <c r="T198" s="473">
        <v>1.79530440032175E-7</v>
      </c>
      <c r="U198" s="473">
        <v>2.39643112167965E-7</v>
      </c>
      <c r="V198" s="473">
        <v>3.3083712115332699E-7</v>
      </c>
      <c r="W198" s="473">
        <v>5.2222236821262103E-7</v>
      </c>
      <c r="X198" s="473">
        <v>8.7051556329395504E-7</v>
      </c>
      <c r="Y198" s="473">
        <v>1.38538261339855E-6</v>
      </c>
      <c r="Z198" s="473">
        <v>2.4304220034846298E-6</v>
      </c>
      <c r="AA198" s="473">
        <v>3.9967842294521096E-6</v>
      </c>
      <c r="AB198" s="473">
        <v>8.4392352884275608E-6</v>
      </c>
      <c r="AC198" s="473">
        <v>1.7739991562203301E-5</v>
      </c>
      <c r="AD198" s="473">
        <v>4.67270500051154E-5</v>
      </c>
      <c r="AE198" s="473">
        <v>8.3137246577128806E-5</v>
      </c>
      <c r="AF198" s="473">
        <v>1.5448754893254699E-4</v>
      </c>
      <c r="AG198" s="473">
        <v>1.18494936057133E-3</v>
      </c>
      <c r="AH198" s="473">
        <v>4.1457574558070198E-2</v>
      </c>
      <c r="AI198" s="473">
        <v>3.14317384437408</v>
      </c>
      <c r="AJ198" s="473">
        <v>16.015418926459098</v>
      </c>
      <c r="AK198" s="473">
        <v>27.791283279157501</v>
      </c>
      <c r="AL198" s="473">
        <v>41.292284929588597</v>
      </c>
      <c r="AM198" s="473">
        <v>51.093795398986401</v>
      </c>
      <c r="AN198" s="473">
        <v>56.779872125401297</v>
      </c>
      <c r="AO198" s="473">
        <v>63.331101072563499</v>
      </c>
      <c r="AP198" s="473">
        <v>68.753629952206296</v>
      </c>
      <c r="AQ198" s="473">
        <v>73.736770499264495</v>
      </c>
      <c r="AR198" s="473">
        <v>76.295185703235205</v>
      </c>
      <c r="AS198" s="473">
        <v>79.161853962235696</v>
      </c>
      <c r="AT198" s="473">
        <v>80.726962015122794</v>
      </c>
      <c r="AU198" s="473">
        <v>80.882874036321695</v>
      </c>
      <c r="AV198" s="473">
        <v>82.710323520853194</v>
      </c>
      <c r="AW198" s="473">
        <v>85.739566954200598</v>
      </c>
      <c r="AX198" s="473">
        <v>87.125377237050401</v>
      </c>
      <c r="AY198" s="473">
        <v>88.869852083689807</v>
      </c>
      <c r="AZ198" s="473">
        <v>90.451723406073995</v>
      </c>
      <c r="BA198" s="473">
        <v>95.685147945992199</v>
      </c>
      <c r="BB198" s="473">
        <v>98.494685435219097</v>
      </c>
      <c r="BC198" s="473">
        <v>100</v>
      </c>
      <c r="BD198" s="473">
        <v>103.369310953339</v>
      </c>
      <c r="BE198" s="473">
        <v>107.10219689619301</v>
      </c>
      <c r="BF198" s="473">
        <v>110.066675027747</v>
      </c>
      <c r="BG198" s="473">
        <v>113.822090321437</v>
      </c>
      <c r="BH198" s="473">
        <v>117.68986960708401</v>
      </c>
      <c r="BI198" s="473">
        <v>121.87630615117099</v>
      </c>
      <c r="BJ198" s="473">
        <v>125.526380202402</v>
      </c>
      <c r="BK198" s="473">
        <v>127.420766879303</v>
      </c>
      <c r="BL198" s="473">
        <v>130.29043789264301</v>
      </c>
      <c r="BM198" s="473">
        <v>132.89938933089601</v>
      </c>
      <c r="BN198" s="473">
        <v>138.576404455789</v>
      </c>
      <c r="BO198" s="477">
        <f>ROW()</f>
        <v>198</v>
      </c>
    </row>
    <row r="199" spans="1:67" s="474" customFormat="1" ht="14" x14ac:dyDescent="0.15">
      <c r="A199" s="473" t="s">
        <v>537</v>
      </c>
      <c r="B199" s="473" t="s">
        <v>961</v>
      </c>
      <c r="C199" s="473" t="s">
        <v>1217</v>
      </c>
      <c r="D199" s="473" t="s">
        <v>1218</v>
      </c>
      <c r="E199" s="473">
        <v>1.1289570744394</v>
      </c>
      <c r="F199" s="473">
        <v>1.1469710861261</v>
      </c>
      <c r="G199" s="473">
        <v>1.21345701083502</v>
      </c>
      <c r="H199" s="473">
        <v>1.2817206340643399</v>
      </c>
      <c r="I199" s="473">
        <v>1.38660484683975</v>
      </c>
      <c r="J199" s="473">
        <v>1.42215881727406</v>
      </c>
      <c r="K199" s="473">
        <v>1.4989553934023201</v>
      </c>
      <c r="L199" s="473">
        <v>1.5926993621043</v>
      </c>
      <c r="M199" s="473">
        <v>1.63026805752857</v>
      </c>
      <c r="N199" s="473">
        <v>1.6621481176837301</v>
      </c>
      <c r="O199" s="473">
        <v>1.90118931222233</v>
      </c>
      <c r="P199" s="473">
        <v>2.3081073919986701</v>
      </c>
      <c r="Q199" s="473">
        <v>2.4974653103104298</v>
      </c>
      <c r="R199" s="473">
        <v>2.9115458645382701</v>
      </c>
      <c r="S199" s="473">
        <v>3.90623450399154</v>
      </c>
      <c r="T199" s="473">
        <v>4.1703507493909102</v>
      </c>
      <c r="U199" s="473">
        <v>4.55399078719985</v>
      </c>
      <c r="V199" s="473">
        <v>5.0047790229916798</v>
      </c>
      <c r="W199" s="473">
        <v>5.3718558386314896</v>
      </c>
      <c r="X199" s="473">
        <v>6.3137212289735496</v>
      </c>
      <c r="Y199" s="473">
        <v>7.4628507238053698</v>
      </c>
      <c r="Z199" s="473">
        <v>8.4391855224587609</v>
      </c>
      <c r="AA199" s="473">
        <v>9.3018160392078606</v>
      </c>
      <c r="AB199" s="473">
        <v>10.2347283365258</v>
      </c>
      <c r="AC199" s="473">
        <v>15.386785740408699</v>
      </c>
      <c r="AD199" s="473">
        <v>18.9416113416321</v>
      </c>
      <c r="AE199" s="473">
        <v>19.1590871369295</v>
      </c>
      <c r="AF199" s="473">
        <v>19.938817427385899</v>
      </c>
      <c r="AG199" s="473">
        <v>22.702351313969601</v>
      </c>
      <c r="AH199" s="473">
        <v>25.481798063623799</v>
      </c>
      <c r="AI199" s="473">
        <v>28.584806362378998</v>
      </c>
      <c r="AJ199" s="473">
        <v>34.090656984785603</v>
      </c>
      <c r="AK199" s="473">
        <v>37.0398409405256</v>
      </c>
      <c r="AL199" s="473">
        <v>39.527551867219898</v>
      </c>
      <c r="AM199" s="473">
        <v>43.633070539419101</v>
      </c>
      <c r="AN199" s="473">
        <v>46.6140802213001</v>
      </c>
      <c r="AO199" s="473">
        <v>50.0989972337483</v>
      </c>
      <c r="AP199" s="473">
        <v>52.899661134163203</v>
      </c>
      <c r="AQ199" s="473">
        <v>57.784910096818798</v>
      </c>
      <c r="AR199" s="473">
        <v>61.2167842323652</v>
      </c>
      <c r="AS199" s="473">
        <v>63.651452282157699</v>
      </c>
      <c r="AT199" s="473">
        <v>67.053941908713696</v>
      </c>
      <c r="AU199" s="473">
        <v>68.8796680497925</v>
      </c>
      <c r="AV199" s="473">
        <v>70.456431535269701</v>
      </c>
      <c r="AW199" s="473">
        <v>73.858921161825705</v>
      </c>
      <c r="AX199" s="473">
        <v>78.6721991701245</v>
      </c>
      <c r="AY199" s="473">
        <v>82.987551867219906</v>
      </c>
      <c r="AZ199" s="473">
        <v>85.394190871369304</v>
      </c>
      <c r="BA199" s="473">
        <v>92.448132780083</v>
      </c>
      <c r="BB199" s="473">
        <v>96.348547717842294</v>
      </c>
      <c r="BC199" s="473">
        <v>100</v>
      </c>
      <c r="BD199" s="473">
        <v>104.718417047184</v>
      </c>
      <c r="BE199" s="473">
        <v>107.88820573963299</v>
      </c>
      <c r="BF199" s="473">
        <v>110.67462111739501</v>
      </c>
      <c r="BG199" s="473">
        <v>114.65649857658499</v>
      </c>
      <c r="BH199" s="473">
        <v>115.429504132997</v>
      </c>
      <c r="BI199" s="473">
        <v>116.876642442093</v>
      </c>
      <c r="BJ199" s="473">
        <v>120.211352458706</v>
      </c>
      <c r="BK199" s="473">
        <v>126.59378983285301</v>
      </c>
      <c r="BL199" s="473">
        <v>129.62199600738501</v>
      </c>
      <c r="BM199" s="473">
        <v>132.72406086909999</v>
      </c>
      <c r="BN199" s="473">
        <v>137.93637393606301</v>
      </c>
      <c r="BO199" s="477">
        <f>ROW()</f>
        <v>199</v>
      </c>
    </row>
    <row r="200" spans="1:67" s="474" customFormat="1" ht="14" x14ac:dyDescent="0.15">
      <c r="A200" s="473" t="s">
        <v>527</v>
      </c>
      <c r="B200" s="473" t="s">
        <v>962</v>
      </c>
      <c r="C200" s="473" t="s">
        <v>1217</v>
      </c>
      <c r="D200" s="473" t="s">
        <v>1218</v>
      </c>
      <c r="E200" s="473"/>
      <c r="F200" s="473"/>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c r="AH200" s="473"/>
      <c r="AI200" s="473"/>
      <c r="AJ200" s="473"/>
      <c r="AK200" s="473"/>
      <c r="AL200" s="473"/>
      <c r="AM200" s="473"/>
      <c r="AN200" s="473"/>
      <c r="AO200" s="473"/>
      <c r="AP200" s="473"/>
      <c r="AQ200" s="473"/>
      <c r="AR200" s="473"/>
      <c r="AS200" s="473"/>
      <c r="AT200" s="473">
        <v>74.072289156626496</v>
      </c>
      <c r="AU200" s="473">
        <v>73.108433734939794</v>
      </c>
      <c r="AV200" s="473">
        <v>73.783132530120497</v>
      </c>
      <c r="AW200" s="473">
        <v>77.445783132530096</v>
      </c>
      <c r="AX200" s="473">
        <v>80.506024096385502</v>
      </c>
      <c r="AY200" s="473">
        <v>84.072289156626496</v>
      </c>
      <c r="AZ200" s="473">
        <v>86.795180722891601</v>
      </c>
      <c r="BA200" s="473">
        <v>97.180722891566205</v>
      </c>
      <c r="BB200" s="473">
        <v>98.578313253011999</v>
      </c>
      <c r="BC200" s="473">
        <v>100</v>
      </c>
      <c r="BD200" s="473">
        <v>104.674698795181</v>
      </c>
      <c r="BE200" s="473">
        <v>108.457831325301</v>
      </c>
      <c r="BF200" s="473">
        <v>112.096385542169</v>
      </c>
      <c r="BG200" s="473">
        <v>116.795180722892</v>
      </c>
      <c r="BH200" s="473">
        <v>117.903614457831</v>
      </c>
      <c r="BI200" s="473">
        <v>116.674698795181</v>
      </c>
      <c r="BJ200" s="473">
        <v>118.329132252596</v>
      </c>
      <c r="BK200" s="473">
        <v>120.825527447798</v>
      </c>
      <c r="BL200" s="473">
        <v>121.14859035541301</v>
      </c>
      <c r="BM200" s="473">
        <v>121.412914552552</v>
      </c>
      <c r="BN200" s="473">
        <v>124.64354362869599</v>
      </c>
      <c r="BO200" s="477">
        <f>ROW()</f>
        <v>200</v>
      </c>
    </row>
    <row r="201" spans="1:67" s="474" customFormat="1" ht="14" x14ac:dyDescent="0.15">
      <c r="A201" s="473" t="s">
        <v>531</v>
      </c>
      <c r="B201" s="473" t="s">
        <v>963</v>
      </c>
      <c r="C201" s="473" t="s">
        <v>1217</v>
      </c>
      <c r="D201" s="473" t="s">
        <v>1218</v>
      </c>
      <c r="E201" s="473"/>
      <c r="F201" s="473"/>
      <c r="G201" s="473"/>
      <c r="H201" s="473"/>
      <c r="I201" s="473"/>
      <c r="J201" s="473"/>
      <c r="K201" s="473"/>
      <c r="L201" s="473"/>
      <c r="M201" s="473"/>
      <c r="N201" s="473"/>
      <c r="O201" s="473"/>
      <c r="P201" s="473">
        <v>5.5047043203061996</v>
      </c>
      <c r="Q201" s="473">
        <v>5.8391151077381096</v>
      </c>
      <c r="R201" s="473">
        <v>6.3262814401001899</v>
      </c>
      <c r="S201" s="473">
        <v>7.7919089653578499</v>
      </c>
      <c r="T201" s="473">
        <v>8.6093575569391305</v>
      </c>
      <c r="U201" s="473">
        <v>9.26854589928368</v>
      </c>
      <c r="V201" s="473">
        <v>9.6882796037493595</v>
      </c>
      <c r="W201" s="473">
        <v>10.2501998206699</v>
      </c>
      <c r="X201" s="473">
        <v>10.8411848764987</v>
      </c>
      <c r="Y201" s="473">
        <v>12.149102623004801</v>
      </c>
      <c r="Z201" s="473">
        <v>13.1276188630804</v>
      </c>
      <c r="AA201" s="473">
        <v>13.8542398333616</v>
      </c>
      <c r="AB201" s="473">
        <v>14.9490154284884</v>
      </c>
      <c r="AC201" s="473">
        <v>16.058323443214601</v>
      </c>
      <c r="AD201" s="473">
        <v>16.654152638845201</v>
      </c>
      <c r="AE201" s="473">
        <v>17.562428851696701</v>
      </c>
      <c r="AF201" s="473">
        <v>18.148569767723501</v>
      </c>
      <c r="AG201" s="473">
        <v>19.136774287305901</v>
      </c>
      <c r="AH201" s="473">
        <v>19.9941870322378</v>
      </c>
      <c r="AI201" s="473">
        <v>21.3844551553758</v>
      </c>
      <c r="AJ201" s="473">
        <v>22.8740281444522</v>
      </c>
      <c r="AK201" s="473">
        <v>23.859810594133702</v>
      </c>
      <c r="AL201" s="473">
        <v>25.046624845593001</v>
      </c>
      <c r="AM201" s="473">
        <v>25.761135466369598</v>
      </c>
      <c r="AN201" s="473">
        <v>30.212899944292399</v>
      </c>
      <c r="AO201" s="473">
        <v>33.724901300651503</v>
      </c>
      <c r="AP201" s="473">
        <v>35.061883885969003</v>
      </c>
      <c r="AQ201" s="473">
        <v>39.821251241310797</v>
      </c>
      <c r="AR201" s="473">
        <v>45.767432848112001</v>
      </c>
      <c r="AS201" s="473">
        <v>52.905272846174299</v>
      </c>
      <c r="AT201" s="473">
        <v>57.824496814978097</v>
      </c>
      <c r="AU201" s="473">
        <v>64.647467725918602</v>
      </c>
      <c r="AV201" s="473">
        <v>74.156514156998597</v>
      </c>
      <c r="AW201" s="473">
        <v>75.757502361518206</v>
      </c>
      <c r="AX201" s="473">
        <v>77.106595296340302</v>
      </c>
      <c r="AY201" s="473">
        <v>78.932836001647004</v>
      </c>
      <c r="AZ201" s="473">
        <v>79.652190762225402</v>
      </c>
      <c r="BA201" s="473">
        <v>88.223896141642697</v>
      </c>
      <c r="BB201" s="473">
        <v>94.327512292004698</v>
      </c>
      <c r="BC201" s="473">
        <v>100</v>
      </c>
      <c r="BD201" s="473">
        <v>104.44083401029</v>
      </c>
      <c r="BE201" s="473">
        <v>109.179528838343</v>
      </c>
      <c r="BF201" s="473">
        <v>114.595180070403</v>
      </c>
      <c r="BG201" s="473">
        <v>120.579474681831</v>
      </c>
      <c r="BH201" s="473">
        <v>127.809369076631</v>
      </c>
      <c r="BI201" s="473">
        <v>136.33901976712701</v>
      </c>
      <c r="BJ201" s="473">
        <v>143.73138369889</v>
      </c>
      <c r="BK201" s="473">
        <v>150.018897576695</v>
      </c>
      <c r="BL201" s="473">
        <v>155.912649364765</v>
      </c>
      <c r="BM201" s="473">
        <v>163.50820534421399</v>
      </c>
      <c r="BN201" s="473">
        <v>170.839243117812</v>
      </c>
      <c r="BO201" s="477">
        <f>ROW()</f>
        <v>201</v>
      </c>
    </row>
    <row r="202" spans="1:67" s="474" customFormat="1" ht="14" x14ac:dyDescent="0.15">
      <c r="A202" s="473" t="s">
        <v>539</v>
      </c>
      <c r="B202" s="473" t="s">
        <v>964</v>
      </c>
      <c r="C202" s="473" t="s">
        <v>1217</v>
      </c>
      <c r="D202" s="473" t="s">
        <v>1218</v>
      </c>
      <c r="E202" s="473"/>
      <c r="F202" s="473"/>
      <c r="G202" s="473"/>
      <c r="H202" s="473"/>
      <c r="I202" s="473"/>
      <c r="J202" s="473"/>
      <c r="K202" s="473"/>
      <c r="L202" s="473"/>
      <c r="M202" s="473"/>
      <c r="N202" s="473"/>
      <c r="O202" s="473">
        <v>2.1040344038583399E-2</v>
      </c>
      <c r="P202" s="473">
        <v>2.12717878227974E-2</v>
      </c>
      <c r="Q202" s="473">
        <v>2.1250747478969299E-2</v>
      </c>
      <c r="R202" s="473">
        <v>2.17767560799338E-2</v>
      </c>
      <c r="S202" s="473">
        <v>2.331270119454E-2</v>
      </c>
      <c r="T202" s="473">
        <v>2.3838709795504599E-2</v>
      </c>
      <c r="U202" s="473">
        <v>2.4890726997433801E-2</v>
      </c>
      <c r="V202" s="473">
        <v>2.6111066951671601E-2</v>
      </c>
      <c r="W202" s="473">
        <v>2.8226393894591799E-2</v>
      </c>
      <c r="X202" s="473">
        <v>3.02095129035795E-2</v>
      </c>
      <c r="Y202" s="473">
        <v>3.3134613441836401E-2</v>
      </c>
      <c r="Z202" s="473">
        <v>3.9472331274726297E-2</v>
      </c>
      <c r="AA202" s="473">
        <v>8.0349371847485598E-2</v>
      </c>
      <c r="AB202" s="473">
        <v>0.10086639059463801</v>
      </c>
      <c r="AC202" s="473">
        <v>0.116400822831708</v>
      </c>
      <c r="AD202" s="473">
        <v>0.12981166512998699</v>
      </c>
      <c r="AE202" s="473">
        <v>0.15129545439402101</v>
      </c>
      <c r="AF202" s="473">
        <v>0.191205724449899</v>
      </c>
      <c r="AG202" s="473">
        <v>0.30348331234208697</v>
      </c>
      <c r="AH202" s="473">
        <v>1.0456545841279199</v>
      </c>
      <c r="AI202" s="473">
        <v>6.9837052955845698</v>
      </c>
      <c r="AJ202" s="473">
        <v>12.3450608772187</v>
      </c>
      <c r="AK202" s="473">
        <v>18.035956432448302</v>
      </c>
      <c r="AL202" s="473">
        <v>24.702797418219198</v>
      </c>
      <c r="AM202" s="473">
        <v>32.852565644711703</v>
      </c>
      <c r="AN202" s="473">
        <v>42.035313921079599</v>
      </c>
      <c r="AO202" s="473">
        <v>50.356190406337099</v>
      </c>
      <c r="AP202" s="473">
        <v>57.865888954085399</v>
      </c>
      <c r="AQ202" s="473">
        <v>64.577091095789896</v>
      </c>
      <c r="AR202" s="473">
        <v>69.196983277101396</v>
      </c>
      <c r="AS202" s="473">
        <v>76.047605985037407</v>
      </c>
      <c r="AT202" s="473">
        <v>80.160515622707905</v>
      </c>
      <c r="AU202" s="473">
        <v>81.687799618600593</v>
      </c>
      <c r="AV202" s="473">
        <v>82.245483350447401</v>
      </c>
      <c r="AW202" s="473">
        <v>85.027557576646601</v>
      </c>
      <c r="AX202" s="473">
        <v>86.8843882939709</v>
      </c>
      <c r="AY202" s="473">
        <v>88.000586768373196</v>
      </c>
      <c r="AZ202" s="473">
        <v>90.164295144491703</v>
      </c>
      <c r="BA202" s="473">
        <v>93.919612732873702</v>
      </c>
      <c r="BB202" s="473">
        <v>97.484230599970701</v>
      </c>
      <c r="BC202" s="473">
        <v>100</v>
      </c>
      <c r="BD202" s="473">
        <v>104.23940149625901</v>
      </c>
      <c r="BE202" s="473">
        <v>107.950711456653</v>
      </c>
      <c r="BF202" s="473">
        <v>109.021563737715</v>
      </c>
      <c r="BG202" s="473">
        <v>109.080240575033</v>
      </c>
      <c r="BH202" s="473">
        <v>108.126741968608</v>
      </c>
      <c r="BI202" s="473">
        <v>107.407950711457</v>
      </c>
      <c r="BJ202" s="473">
        <v>109.63767052955799</v>
      </c>
      <c r="BK202" s="473">
        <v>111.62534839372201</v>
      </c>
      <c r="BL202" s="473">
        <v>114.111779375092</v>
      </c>
      <c r="BM202" s="473">
        <v>117.962446824116</v>
      </c>
      <c r="BN202" s="473">
        <v>123.92548041660601</v>
      </c>
      <c r="BO202" s="477">
        <f>ROW()</f>
        <v>202</v>
      </c>
    </row>
    <row r="203" spans="1:67" s="474" customFormat="1" ht="14" x14ac:dyDescent="0.15">
      <c r="A203" s="473" t="s">
        <v>965</v>
      </c>
      <c r="B203" s="473" t="s">
        <v>966</v>
      </c>
      <c r="C203" s="473" t="s">
        <v>1217</v>
      </c>
      <c r="D203" s="473" t="s">
        <v>1218</v>
      </c>
      <c r="E203" s="473"/>
      <c r="F203" s="473"/>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c r="AF203" s="473"/>
      <c r="AG203" s="473"/>
      <c r="AH203" s="473"/>
      <c r="AI203" s="473"/>
      <c r="AJ203" s="473"/>
      <c r="AK203" s="473"/>
      <c r="AL203" s="473"/>
      <c r="AM203" s="473"/>
      <c r="AN203" s="473"/>
      <c r="AO203" s="473"/>
      <c r="AP203" s="473"/>
      <c r="AQ203" s="473"/>
      <c r="AR203" s="473"/>
      <c r="AS203" s="473"/>
      <c r="AT203" s="473"/>
      <c r="AU203" s="473"/>
      <c r="AV203" s="473"/>
      <c r="AW203" s="473"/>
      <c r="AX203" s="473"/>
      <c r="AY203" s="473"/>
      <c r="AZ203" s="473"/>
      <c r="BA203" s="473"/>
      <c r="BB203" s="473"/>
      <c r="BC203" s="473"/>
      <c r="BD203" s="473"/>
      <c r="BE203" s="473"/>
      <c r="BF203" s="473"/>
      <c r="BG203" s="473"/>
      <c r="BH203" s="473"/>
      <c r="BI203" s="473"/>
      <c r="BJ203" s="473"/>
      <c r="BK203" s="473"/>
      <c r="BL203" s="473"/>
      <c r="BM203" s="473"/>
      <c r="BN203" s="473"/>
      <c r="BO203" s="477">
        <f>ROW()</f>
        <v>203</v>
      </c>
    </row>
    <row r="204" spans="1:67" s="474" customFormat="1" ht="14" x14ac:dyDescent="0.15">
      <c r="A204" s="473" t="s">
        <v>967</v>
      </c>
      <c r="B204" s="473" t="s">
        <v>968</v>
      </c>
      <c r="C204" s="473" t="s">
        <v>1217</v>
      </c>
      <c r="D204" s="473" t="s">
        <v>1218</v>
      </c>
      <c r="E204" s="473"/>
      <c r="F204" s="473"/>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c r="AH204" s="473"/>
      <c r="AI204" s="473"/>
      <c r="AJ204" s="473"/>
      <c r="AK204" s="473"/>
      <c r="AL204" s="473"/>
      <c r="AM204" s="473"/>
      <c r="AN204" s="473"/>
      <c r="AO204" s="473"/>
      <c r="AP204" s="473"/>
      <c r="AQ204" s="473"/>
      <c r="AR204" s="473"/>
      <c r="AS204" s="473"/>
      <c r="AT204" s="473"/>
      <c r="AU204" s="473"/>
      <c r="AV204" s="473"/>
      <c r="AW204" s="473"/>
      <c r="AX204" s="473"/>
      <c r="AY204" s="473"/>
      <c r="AZ204" s="473"/>
      <c r="BA204" s="473"/>
      <c r="BB204" s="473"/>
      <c r="BC204" s="473"/>
      <c r="BD204" s="473"/>
      <c r="BE204" s="473"/>
      <c r="BF204" s="473"/>
      <c r="BG204" s="473"/>
      <c r="BH204" s="473"/>
      <c r="BI204" s="473"/>
      <c r="BJ204" s="473"/>
      <c r="BK204" s="473"/>
      <c r="BL204" s="473"/>
      <c r="BM204" s="473"/>
      <c r="BN204" s="473"/>
      <c r="BO204" s="477">
        <f>ROW()</f>
        <v>204</v>
      </c>
    </row>
    <row r="205" spans="1:67" s="474" customFormat="1" ht="14" x14ac:dyDescent="0.15">
      <c r="A205" s="473" t="s">
        <v>1108</v>
      </c>
      <c r="B205" s="473" t="s">
        <v>969</v>
      </c>
      <c r="C205" s="473" t="s">
        <v>1217</v>
      </c>
      <c r="D205" s="473" t="s">
        <v>1218</v>
      </c>
      <c r="E205" s="473"/>
      <c r="F205" s="473"/>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c r="AH205" s="473"/>
      <c r="AI205" s="473"/>
      <c r="AJ205" s="473"/>
      <c r="AK205" s="473"/>
      <c r="AL205" s="473"/>
      <c r="AM205" s="473"/>
      <c r="AN205" s="473"/>
      <c r="AO205" s="473"/>
      <c r="AP205" s="473"/>
      <c r="AQ205" s="473"/>
      <c r="AR205" s="473"/>
      <c r="AS205" s="473"/>
      <c r="AT205" s="473"/>
      <c r="AU205" s="473"/>
      <c r="AV205" s="473"/>
      <c r="AW205" s="473"/>
      <c r="AX205" s="473"/>
      <c r="AY205" s="473"/>
      <c r="AZ205" s="473"/>
      <c r="BA205" s="473"/>
      <c r="BB205" s="473"/>
      <c r="BC205" s="473"/>
      <c r="BD205" s="473"/>
      <c r="BE205" s="473"/>
      <c r="BF205" s="473"/>
      <c r="BG205" s="473"/>
      <c r="BH205" s="473"/>
      <c r="BI205" s="473"/>
      <c r="BJ205" s="473"/>
      <c r="BK205" s="473"/>
      <c r="BL205" s="473"/>
      <c r="BM205" s="473"/>
      <c r="BN205" s="473"/>
      <c r="BO205" s="477">
        <f>ROW()</f>
        <v>205</v>
      </c>
    </row>
    <row r="206" spans="1:67" s="474" customFormat="1" ht="14" x14ac:dyDescent="0.15">
      <c r="A206" s="473" t="s">
        <v>541</v>
      </c>
      <c r="B206" s="473" t="s">
        <v>970</v>
      </c>
      <c r="C206" s="473" t="s">
        <v>1217</v>
      </c>
      <c r="D206" s="473" t="s">
        <v>1218</v>
      </c>
      <c r="E206" s="473">
        <v>1.18281007538607</v>
      </c>
      <c r="F206" s="473">
        <v>1.2011317676134601</v>
      </c>
      <c r="G206" s="473">
        <v>1.2331066661458601</v>
      </c>
      <c r="H206" s="473">
        <v>1.2580349375215301</v>
      </c>
      <c r="I206" s="473">
        <v>1.3013729639900999</v>
      </c>
      <c r="J206" s="473">
        <v>1.3459440481220999</v>
      </c>
      <c r="K206" s="473">
        <v>1.41376976531957</v>
      </c>
      <c r="L206" s="473">
        <v>1.49190141220168</v>
      </c>
      <c r="M206" s="473">
        <v>1.5826293334564301</v>
      </c>
      <c r="N206" s="473">
        <v>1.72162804447175</v>
      </c>
      <c r="O206" s="473">
        <v>1.8314704012896901</v>
      </c>
      <c r="P206" s="473">
        <v>2.0502743087242599</v>
      </c>
      <c r="Q206" s="473">
        <v>2.26890235674693</v>
      </c>
      <c r="R206" s="473">
        <v>2.5632835553251399</v>
      </c>
      <c r="S206" s="473">
        <v>3.2062262754024098</v>
      </c>
      <c r="T206" s="473">
        <v>3.69587107667506</v>
      </c>
      <c r="U206" s="473">
        <v>4.4772486213545397</v>
      </c>
      <c r="V206" s="473">
        <v>5.8659455927731603</v>
      </c>
      <c r="W206" s="473">
        <v>7.1000685327945403</v>
      </c>
      <c r="X206" s="473">
        <v>8.6549285021855908</v>
      </c>
      <c r="Y206" s="473">
        <v>10.0282475844853</v>
      </c>
      <c r="Z206" s="473">
        <v>11.9376671152665</v>
      </c>
      <c r="AA206" s="473">
        <v>14.5256678396546</v>
      </c>
      <c r="AB206" s="473">
        <v>18.0122293753573</v>
      </c>
      <c r="AC206" s="473">
        <v>23.124935639538801</v>
      </c>
      <c r="AD206" s="473">
        <v>27.625374178405401</v>
      </c>
      <c r="AE206" s="473">
        <v>31.031951196128102</v>
      </c>
      <c r="AF206" s="473">
        <v>34.0218275175149</v>
      </c>
      <c r="AG206" s="473">
        <v>37.458587372211198</v>
      </c>
      <c r="AH206" s="473">
        <v>42.210697507607897</v>
      </c>
      <c r="AI206" s="473">
        <v>47.9642564191792</v>
      </c>
      <c r="AJ206" s="473">
        <v>53.647773394361799</v>
      </c>
      <c r="AK206" s="473">
        <v>58.776103715329697</v>
      </c>
      <c r="AL206" s="473">
        <v>62.763345252594803</v>
      </c>
      <c r="AM206" s="473">
        <v>66.165394844771498</v>
      </c>
      <c r="AN206" s="473">
        <v>68.9594378180294</v>
      </c>
      <c r="AO206" s="473">
        <v>71.0757873281798</v>
      </c>
      <c r="AP206" s="473">
        <v>72.736731092228098</v>
      </c>
      <c r="AQ206" s="473">
        <v>74.608066984592497</v>
      </c>
      <c r="AR206" s="473">
        <v>76.353966557416598</v>
      </c>
      <c r="AS206" s="473">
        <v>78.532368429462693</v>
      </c>
      <c r="AT206" s="473">
        <v>81.964156993363304</v>
      </c>
      <c r="AU206" s="473">
        <v>84.915150718884206</v>
      </c>
      <c r="AV206" s="473">
        <v>87.648561699045203</v>
      </c>
      <c r="AW206" s="473">
        <v>89.721767506933205</v>
      </c>
      <c r="AX206" s="473">
        <v>91.764879250897494</v>
      </c>
      <c r="AY206" s="473">
        <v>94.616624706605094</v>
      </c>
      <c r="AZ206" s="473">
        <v>96.938483827325797</v>
      </c>
      <c r="BA206" s="473">
        <v>99.447742856432697</v>
      </c>
      <c r="BB206" s="473">
        <v>98.616827109158905</v>
      </c>
      <c r="BC206" s="473">
        <v>100</v>
      </c>
      <c r="BD206" s="473">
        <v>103.653011004307</v>
      </c>
      <c r="BE206" s="473">
        <v>106.527659906895</v>
      </c>
      <c r="BF206" s="473">
        <v>106.819989560289</v>
      </c>
      <c r="BG206" s="473">
        <v>106.52286616219899</v>
      </c>
      <c r="BH206" s="473">
        <v>107.042632369495</v>
      </c>
      <c r="BI206" s="473">
        <v>107.692806187126</v>
      </c>
      <c r="BJ206" s="473">
        <v>109.16670513498801</v>
      </c>
      <c r="BK206" s="473">
        <v>110.25151180504</v>
      </c>
      <c r="BL206" s="473">
        <v>110.624358614714</v>
      </c>
      <c r="BM206" s="473">
        <v>110.610598791976</v>
      </c>
      <c r="BN206" s="473">
        <v>112.01054978925301</v>
      </c>
      <c r="BO206" s="477">
        <f>ROW()</f>
        <v>206</v>
      </c>
    </row>
    <row r="207" spans="1:67" s="474" customFormat="1" ht="14" x14ac:dyDescent="0.15">
      <c r="A207" s="473" t="s">
        <v>533</v>
      </c>
      <c r="B207" s="473" t="s">
        <v>971</v>
      </c>
      <c r="C207" s="473" t="s">
        <v>1217</v>
      </c>
      <c r="D207" s="473" t="s">
        <v>1218</v>
      </c>
      <c r="E207" s="473">
        <v>0.410927393229438</v>
      </c>
      <c r="F207" s="473">
        <v>0.48689716340630901</v>
      </c>
      <c r="G207" s="473">
        <v>0.49380350614966101</v>
      </c>
      <c r="H207" s="473">
        <v>0.50416302026468895</v>
      </c>
      <c r="I207" s="473">
        <v>0.51106936300804096</v>
      </c>
      <c r="J207" s="473">
        <v>0.53079305351971695</v>
      </c>
      <c r="K207" s="473">
        <v>0.54604376886211703</v>
      </c>
      <c r="L207" s="473">
        <v>0.553498727477723</v>
      </c>
      <c r="M207" s="473">
        <v>0.557417905720753</v>
      </c>
      <c r="N207" s="473">
        <v>0.56994223619925299</v>
      </c>
      <c r="O207" s="473">
        <v>0.56504326339174105</v>
      </c>
      <c r="P207" s="473">
        <v>0.59303130802940895</v>
      </c>
      <c r="Q207" s="473">
        <v>0.64747380581401404</v>
      </c>
      <c r="R207" s="473">
        <v>0.73033034587025802</v>
      </c>
      <c r="S207" s="473">
        <v>0.91461692288095497</v>
      </c>
      <c r="T207" s="473">
        <v>0.97583278306476895</v>
      </c>
      <c r="U207" s="473">
        <v>1.0194975406783799</v>
      </c>
      <c r="V207" s="473">
        <v>1.11492101097452</v>
      </c>
      <c r="W207" s="473">
        <v>1.23377435120987</v>
      </c>
      <c r="X207" s="473">
        <v>1.5812180225211301</v>
      </c>
      <c r="Y207" s="473">
        <v>1.9361592522098201</v>
      </c>
      <c r="Z207" s="473">
        <v>2.1873700577179598</v>
      </c>
      <c r="AA207" s="473">
        <v>2.29936483602535</v>
      </c>
      <c r="AB207" s="473">
        <v>2.6082558876023199</v>
      </c>
      <c r="AC207" s="473">
        <v>3.1380308053171699</v>
      </c>
      <c r="AD207" s="473">
        <v>3.9291508533163002</v>
      </c>
      <c r="AE207" s="473">
        <v>5.17636538470917</v>
      </c>
      <c r="AF207" s="473">
        <v>6.3053448601722097</v>
      </c>
      <c r="AG207" s="473">
        <v>7.7299906938725398</v>
      </c>
      <c r="AH207" s="473">
        <v>9.7724186307268397</v>
      </c>
      <c r="AI207" s="473">
        <v>13.413617530253999</v>
      </c>
      <c r="AJ207" s="473">
        <v>16.663113608005698</v>
      </c>
      <c r="AK207" s="473">
        <v>19.1946977616029</v>
      </c>
      <c r="AL207" s="473">
        <v>22.689795287091599</v>
      </c>
      <c r="AM207" s="473">
        <v>27.356222794095501</v>
      </c>
      <c r="AN207" s="473">
        <v>31.028909058717101</v>
      </c>
      <c r="AO207" s="473">
        <v>34.069643905892299</v>
      </c>
      <c r="AP207" s="473">
        <v>36.437336324172698</v>
      </c>
      <c r="AQ207" s="473">
        <v>40.647039600480902</v>
      </c>
      <c r="AR207" s="473">
        <v>43.391635778942401</v>
      </c>
      <c r="AS207" s="473">
        <v>47.289141830338799</v>
      </c>
      <c r="AT207" s="473">
        <v>50.726145167228097</v>
      </c>
      <c r="AU207" s="473">
        <v>56.057585825027701</v>
      </c>
      <c r="AV207" s="473">
        <v>64.038390550018406</v>
      </c>
      <c r="AW207" s="473">
        <v>66.806939830195603</v>
      </c>
      <c r="AX207" s="473">
        <v>71.354743447766694</v>
      </c>
      <c r="AY207" s="473">
        <v>78.197199118504301</v>
      </c>
      <c r="AZ207" s="473">
        <v>84.555002199960398</v>
      </c>
      <c r="BA207" s="473">
        <v>93.141380583241101</v>
      </c>
      <c r="BB207" s="473">
        <v>95.5555555555555</v>
      </c>
      <c r="BC207" s="473">
        <v>100</v>
      </c>
      <c r="BD207" s="473">
        <v>108.253968253968</v>
      </c>
      <c r="BE207" s="473">
        <v>112.23329641934301</v>
      </c>
      <c r="BF207" s="473">
        <v>115.245478036176</v>
      </c>
      <c r="BG207" s="473">
        <v>121.040974529347</v>
      </c>
      <c r="BH207" s="473">
        <v>124.828349944629</v>
      </c>
      <c r="BI207" s="473">
        <v>129.92986341823601</v>
      </c>
      <c r="BJ207" s="473">
        <v>134.61055740125499</v>
      </c>
      <c r="BK207" s="473">
        <v>139.96214839424101</v>
      </c>
      <c r="BL207" s="473">
        <v>143.82104097452901</v>
      </c>
      <c r="BM207" s="473">
        <v>146.363100775194</v>
      </c>
      <c r="BN207" s="473">
        <v>153.37094130675499</v>
      </c>
      <c r="BO207" s="477">
        <f>ROW()</f>
        <v>207</v>
      </c>
    </row>
    <row r="208" spans="1:67" s="474" customFormat="1" ht="14" x14ac:dyDescent="0.15">
      <c r="A208" s="473" t="s">
        <v>972</v>
      </c>
      <c r="B208" s="473" t="s">
        <v>973</v>
      </c>
      <c r="C208" s="473" t="s">
        <v>1217</v>
      </c>
      <c r="D208" s="473" t="s">
        <v>1218</v>
      </c>
      <c r="E208" s="473"/>
      <c r="F208" s="47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c r="AH208" s="473"/>
      <c r="AI208" s="473"/>
      <c r="AJ208" s="473"/>
      <c r="AK208" s="473"/>
      <c r="AL208" s="473"/>
      <c r="AM208" s="473"/>
      <c r="AN208" s="473"/>
      <c r="AO208" s="473">
        <v>54.916496261452103</v>
      </c>
      <c r="AP208" s="473">
        <v>58.808431598195803</v>
      </c>
      <c r="AQ208" s="473">
        <v>62.089733345776899</v>
      </c>
      <c r="AR208" s="473">
        <v>65.5322314323315</v>
      </c>
      <c r="AS208" s="473">
        <v>67.365953627378602</v>
      </c>
      <c r="AT208" s="473">
        <v>68.189694240947006</v>
      </c>
      <c r="AU208" s="473">
        <v>72.082995648359997</v>
      </c>
      <c r="AV208" s="473">
        <v>75.256833169958597</v>
      </c>
      <c r="AW208" s="473">
        <v>77.517680127596705</v>
      </c>
      <c r="AX208" s="473">
        <v>80.701525592810995</v>
      </c>
      <c r="AY208" s="473">
        <v>83.802353605084903</v>
      </c>
      <c r="AZ208" s="473">
        <v>85.360862675071701</v>
      </c>
      <c r="BA208" s="473">
        <v>93.803050189891707</v>
      </c>
      <c r="BB208" s="473">
        <v>96.386325080214107</v>
      </c>
      <c r="BC208" s="473">
        <v>100</v>
      </c>
      <c r="BD208" s="473">
        <v>102.877243584959</v>
      </c>
      <c r="BE208" s="473">
        <v>105.736292389859</v>
      </c>
      <c r="BF208" s="473">
        <v>107.559608314025</v>
      </c>
      <c r="BG208" s="473">
        <v>109.423600300128</v>
      </c>
      <c r="BH208" s="473">
        <v>110.990121099896</v>
      </c>
      <c r="BI208" s="473">
        <v>110.746934413771</v>
      </c>
      <c r="BJ208" s="473">
        <v>110.98235020688401</v>
      </c>
      <c r="BK208" s="473">
        <v>110.765815014162</v>
      </c>
      <c r="BL208" s="473">
        <v>112.516117965437</v>
      </c>
      <c r="BM208" s="473">
        <v>111.688750943651</v>
      </c>
      <c r="BN208" s="473">
        <v>113.07087804733899</v>
      </c>
      <c r="BO208" s="477">
        <f>ROW()</f>
        <v>208</v>
      </c>
    </row>
    <row r="209" spans="1:67" s="474" customFormat="1" ht="14" x14ac:dyDescent="0.15">
      <c r="A209" s="473" t="s">
        <v>974</v>
      </c>
      <c r="B209" s="473" t="s">
        <v>975</v>
      </c>
      <c r="C209" s="473" t="s">
        <v>1217</v>
      </c>
      <c r="D209" s="473" t="s">
        <v>1218</v>
      </c>
      <c r="E209" s="473"/>
      <c r="F209" s="473"/>
      <c r="G209" s="473"/>
      <c r="H209" s="473"/>
      <c r="I209" s="473"/>
      <c r="J209" s="473"/>
      <c r="K209" s="473"/>
      <c r="L209" s="473"/>
      <c r="M209" s="473"/>
      <c r="N209" s="473"/>
      <c r="O209" s="473"/>
      <c r="P209" s="473"/>
      <c r="Q209" s="473"/>
      <c r="R209" s="473"/>
      <c r="S209" s="473"/>
      <c r="T209" s="473"/>
      <c r="U209" s="473"/>
      <c r="V209" s="473"/>
      <c r="W209" s="473"/>
      <c r="X209" s="473"/>
      <c r="Y209" s="473"/>
      <c r="Z209" s="473"/>
      <c r="AA209" s="473"/>
      <c r="AB209" s="473"/>
      <c r="AC209" s="473"/>
      <c r="AD209" s="473"/>
      <c r="AE209" s="473"/>
      <c r="AF209" s="473"/>
      <c r="AG209" s="473"/>
      <c r="AH209" s="473"/>
      <c r="AI209" s="473"/>
      <c r="AJ209" s="473"/>
      <c r="AK209" s="473"/>
      <c r="AL209" s="473"/>
      <c r="AM209" s="473"/>
      <c r="AN209" s="473"/>
      <c r="AO209" s="473"/>
      <c r="AP209" s="473"/>
      <c r="AQ209" s="473"/>
      <c r="AR209" s="473"/>
      <c r="AS209" s="473"/>
      <c r="AT209" s="473"/>
      <c r="AU209" s="473"/>
      <c r="AV209" s="473"/>
      <c r="AW209" s="473"/>
      <c r="AX209" s="473"/>
      <c r="AY209" s="473"/>
      <c r="AZ209" s="473"/>
      <c r="BA209" s="473"/>
      <c r="BB209" s="473"/>
      <c r="BC209" s="473"/>
      <c r="BD209" s="473"/>
      <c r="BE209" s="473"/>
      <c r="BF209" s="473"/>
      <c r="BG209" s="473"/>
      <c r="BH209" s="473"/>
      <c r="BI209" s="473"/>
      <c r="BJ209" s="473"/>
      <c r="BK209" s="473"/>
      <c r="BL209" s="473"/>
      <c r="BM209" s="473"/>
      <c r="BN209" s="473"/>
      <c r="BO209" s="477">
        <f>ROW()</f>
        <v>209</v>
      </c>
    </row>
    <row r="210" spans="1:67" s="474" customFormat="1" ht="14" x14ac:dyDescent="0.15">
      <c r="A210" s="473" t="s">
        <v>976</v>
      </c>
      <c r="B210" s="473" t="s">
        <v>977</v>
      </c>
      <c r="C210" s="473" t="s">
        <v>1217</v>
      </c>
      <c r="D210" s="473" t="s">
        <v>1218</v>
      </c>
      <c r="E210" s="473"/>
      <c r="F210" s="473"/>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c r="AH210" s="473"/>
      <c r="AI210" s="473"/>
      <c r="AJ210" s="473"/>
      <c r="AK210" s="473"/>
      <c r="AL210" s="473"/>
      <c r="AM210" s="473"/>
      <c r="AN210" s="473"/>
      <c r="AO210" s="473"/>
      <c r="AP210" s="473"/>
      <c r="AQ210" s="473"/>
      <c r="AR210" s="473"/>
      <c r="AS210" s="473"/>
      <c r="AT210" s="473"/>
      <c r="AU210" s="473"/>
      <c r="AV210" s="473"/>
      <c r="AW210" s="473"/>
      <c r="AX210" s="473"/>
      <c r="AY210" s="473"/>
      <c r="AZ210" s="473"/>
      <c r="BA210" s="473"/>
      <c r="BB210" s="473"/>
      <c r="BC210" s="473"/>
      <c r="BD210" s="473"/>
      <c r="BE210" s="473"/>
      <c r="BF210" s="473"/>
      <c r="BG210" s="473"/>
      <c r="BH210" s="473"/>
      <c r="BI210" s="473"/>
      <c r="BJ210" s="473"/>
      <c r="BK210" s="473"/>
      <c r="BL210" s="473"/>
      <c r="BM210" s="473"/>
      <c r="BN210" s="473"/>
      <c r="BO210" s="477">
        <f>ROW()</f>
        <v>210</v>
      </c>
    </row>
    <row r="211" spans="1:67" s="474" customFormat="1" ht="14" x14ac:dyDescent="0.15">
      <c r="A211" s="473" t="s">
        <v>978</v>
      </c>
      <c r="B211" s="473" t="s">
        <v>979</v>
      </c>
      <c r="C211" s="473" t="s">
        <v>1217</v>
      </c>
      <c r="D211" s="473" t="s">
        <v>1218</v>
      </c>
      <c r="E211" s="473"/>
      <c r="F211" s="473"/>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c r="AH211" s="473"/>
      <c r="AI211" s="473"/>
      <c r="AJ211" s="473"/>
      <c r="AK211" s="473"/>
      <c r="AL211" s="473"/>
      <c r="AM211" s="473"/>
      <c r="AN211" s="473"/>
      <c r="AO211" s="473"/>
      <c r="AP211" s="473"/>
      <c r="AQ211" s="473"/>
      <c r="AR211" s="473"/>
      <c r="AS211" s="473"/>
      <c r="AT211" s="473"/>
      <c r="AU211" s="473"/>
      <c r="AV211" s="473"/>
      <c r="AW211" s="473"/>
      <c r="AX211" s="473"/>
      <c r="AY211" s="473"/>
      <c r="AZ211" s="473"/>
      <c r="BA211" s="473"/>
      <c r="BB211" s="473"/>
      <c r="BC211" s="473"/>
      <c r="BD211" s="473"/>
      <c r="BE211" s="473"/>
      <c r="BF211" s="473"/>
      <c r="BG211" s="473"/>
      <c r="BH211" s="473"/>
      <c r="BI211" s="473"/>
      <c r="BJ211" s="473"/>
      <c r="BK211" s="473"/>
      <c r="BL211" s="473"/>
      <c r="BM211" s="473"/>
      <c r="BN211" s="473"/>
      <c r="BO211" s="477">
        <f>ROW()</f>
        <v>211</v>
      </c>
    </row>
    <row r="212" spans="1:67" s="474" customFormat="1" ht="14" x14ac:dyDescent="0.15">
      <c r="A212" s="473" t="s">
        <v>543</v>
      </c>
      <c r="B212" s="473" t="s">
        <v>980</v>
      </c>
      <c r="C212" s="473" t="s">
        <v>1217</v>
      </c>
      <c r="D212" s="473" t="s">
        <v>1218</v>
      </c>
      <c r="E212" s="473"/>
      <c r="F212" s="473"/>
      <c r="G212" s="473"/>
      <c r="H212" s="473"/>
      <c r="I212" s="473"/>
      <c r="J212" s="473"/>
      <c r="K212" s="473"/>
      <c r="L212" s="473"/>
      <c r="M212" s="473"/>
      <c r="N212" s="473"/>
      <c r="O212" s="473"/>
      <c r="P212" s="473"/>
      <c r="Q212" s="473"/>
      <c r="R212" s="473"/>
      <c r="S212" s="473"/>
      <c r="T212" s="473"/>
      <c r="U212" s="473"/>
      <c r="V212" s="473"/>
      <c r="W212" s="473"/>
      <c r="X212" s="473">
        <v>31.152535305699502</v>
      </c>
      <c r="Y212" s="473">
        <v>33.270907706175599</v>
      </c>
      <c r="Z212" s="473">
        <v>36.105788418994301</v>
      </c>
      <c r="AA212" s="473">
        <v>38.163818358876902</v>
      </c>
      <c r="AB212" s="473">
        <v>39.210886222666701</v>
      </c>
      <c r="AC212" s="473">
        <v>39.644155683694599</v>
      </c>
      <c r="AD212" s="473">
        <v>40.402377240854598</v>
      </c>
      <c r="AE212" s="473">
        <v>40.708455856315602</v>
      </c>
      <c r="AF212" s="473">
        <v>41.801593768676398</v>
      </c>
      <c r="AG212" s="473">
        <v>43.725516494431297</v>
      </c>
      <c r="AH212" s="473">
        <v>45.168458538747601</v>
      </c>
      <c r="AI212" s="473">
        <v>46.523949550075002</v>
      </c>
      <c r="AJ212" s="473">
        <v>48.579048825313201</v>
      </c>
      <c r="AK212" s="473">
        <v>50.065716386123903</v>
      </c>
      <c r="AL212" s="473">
        <v>49.628461221179599</v>
      </c>
      <c r="AM212" s="473">
        <v>50.284343968596097</v>
      </c>
      <c r="AN212" s="473">
        <v>51.771011529406699</v>
      </c>
      <c r="AO212" s="473">
        <v>54.310138705848999</v>
      </c>
      <c r="AP212" s="473">
        <v>56.935756832340402</v>
      </c>
      <c r="AQ212" s="473">
        <v>58.6161524332949</v>
      </c>
      <c r="AR212" s="473">
        <v>59.894982909021302</v>
      </c>
      <c r="AS212" s="473">
        <v>60.883450909582699</v>
      </c>
      <c r="AT212" s="473">
        <v>61.7792500350916</v>
      </c>
      <c r="AU212" s="473">
        <v>61.927520235175798</v>
      </c>
      <c r="AV212" s="473">
        <v>63.329909210972403</v>
      </c>
      <c r="AW212" s="473">
        <v>67.635922938418204</v>
      </c>
      <c r="AX212" s="473">
        <v>73.597620566804594</v>
      </c>
      <c r="AY212" s="473">
        <v>82.308494821752504</v>
      </c>
      <c r="AZ212" s="473">
        <v>93.632631353184806</v>
      </c>
      <c r="BA212" s="473">
        <v>107.724478286189</v>
      </c>
      <c r="BB212" s="473">
        <v>102.48553741560301</v>
      </c>
      <c r="BC212" s="473">
        <v>100</v>
      </c>
      <c r="BD212" s="473">
        <v>101.138366235292</v>
      </c>
      <c r="BE212" s="473">
        <v>103.480071915553</v>
      </c>
      <c r="BF212" s="473">
        <v>106.814176620325</v>
      </c>
      <c r="BG212" s="473">
        <v>110.392153372377</v>
      </c>
      <c r="BH212" s="473">
        <v>112.394752300764</v>
      </c>
      <c r="BI212" s="473">
        <v>115.403100913185</v>
      </c>
      <c r="BJ212" s="473">
        <v>115.858803424889</v>
      </c>
      <c r="BK212" s="473">
        <v>116.15518806628999</v>
      </c>
      <c r="BL212" s="473">
        <v>115.380849813981</v>
      </c>
      <c r="BM212" s="473">
        <v>112.44981274436</v>
      </c>
      <c r="BN212" s="473">
        <v>115.04118006088601</v>
      </c>
      <c r="BO212" s="477">
        <f>ROW()</f>
        <v>212</v>
      </c>
    </row>
    <row r="213" spans="1:67" s="474" customFormat="1" ht="14" x14ac:dyDescent="0.15">
      <c r="A213" s="473" t="s">
        <v>545</v>
      </c>
      <c r="B213" s="473" t="s">
        <v>981</v>
      </c>
      <c r="C213" s="473" t="s">
        <v>1217</v>
      </c>
      <c r="D213" s="473" t="s">
        <v>1218</v>
      </c>
      <c r="E213" s="473"/>
      <c r="F213" s="473"/>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c r="AH213" s="473"/>
      <c r="AI213" s="473">
        <v>2.3388925898987101E-2</v>
      </c>
      <c r="AJ213" s="473">
        <v>7.7329050337585206E-2</v>
      </c>
      <c r="AK213" s="473">
        <v>0.24065232549637799</v>
      </c>
      <c r="AL213" s="473">
        <v>0.85471731237845605</v>
      </c>
      <c r="AM213" s="473">
        <v>2.0236235190756902</v>
      </c>
      <c r="AN213" s="473">
        <v>2.67609002312054</v>
      </c>
      <c r="AO213" s="473">
        <v>3.7151970822818101</v>
      </c>
      <c r="AP213" s="473">
        <v>9.4649653918893293</v>
      </c>
      <c r="AQ213" s="473">
        <v>15.0584364973557</v>
      </c>
      <c r="AR213" s="473">
        <v>21.955769792601501</v>
      </c>
      <c r="AS213" s="473">
        <v>31.9822220530293</v>
      </c>
      <c r="AT213" s="473">
        <v>43.008736699849599</v>
      </c>
      <c r="AU213" s="473">
        <v>52.7028570340903</v>
      </c>
      <c r="AV213" s="473">
        <v>60.752422102518203</v>
      </c>
      <c r="AW213" s="473">
        <v>67.966385594914101</v>
      </c>
      <c r="AX213" s="473">
        <v>74.093496012334199</v>
      </c>
      <c r="AY213" s="473">
        <v>78.952928412356997</v>
      </c>
      <c r="AZ213" s="473">
        <v>82.7721415383444</v>
      </c>
      <c r="BA213" s="473">
        <v>89.270418942840294</v>
      </c>
      <c r="BB213" s="473">
        <v>94.2583322230047</v>
      </c>
      <c r="BC213" s="473">
        <v>100</v>
      </c>
      <c r="BD213" s="473">
        <v>105.789253288159</v>
      </c>
      <c r="BE213" s="473">
        <v>109.317243085825</v>
      </c>
      <c r="BF213" s="473">
        <v>113.673220777738</v>
      </c>
      <c r="BG213" s="473">
        <v>114.88760302263201</v>
      </c>
      <c r="BH213" s="473">
        <v>114.204990933389</v>
      </c>
      <c r="BI213" s="473">
        <v>112.44075603860099</v>
      </c>
      <c r="BJ213" s="473">
        <v>113.946361611816</v>
      </c>
      <c r="BK213" s="473">
        <v>119.216932828292</v>
      </c>
      <c r="BL213" s="473">
        <v>123.780383348878</v>
      </c>
      <c r="BM213" s="473">
        <v>127.03713573291201</v>
      </c>
      <c r="BN213" s="473">
        <v>133.45546947865299</v>
      </c>
      <c r="BO213" s="477">
        <f>ROW()</f>
        <v>213</v>
      </c>
    </row>
    <row r="214" spans="1:67" s="474" customFormat="1" ht="14" x14ac:dyDescent="0.15">
      <c r="A214" s="473" t="s">
        <v>982</v>
      </c>
      <c r="B214" s="473" t="s">
        <v>983</v>
      </c>
      <c r="C214" s="473" t="s">
        <v>1217</v>
      </c>
      <c r="D214" s="473" t="s">
        <v>1218</v>
      </c>
      <c r="E214" s="473"/>
      <c r="F214" s="473"/>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c r="AH214" s="473"/>
      <c r="AI214" s="473"/>
      <c r="AJ214" s="473"/>
      <c r="AK214" s="473">
        <v>5.3595784106736898E-2</v>
      </c>
      <c r="AL214" s="473">
        <v>0.52215463296408904</v>
      </c>
      <c r="AM214" s="473">
        <v>2.1289426311842901</v>
      </c>
      <c r="AN214" s="473">
        <v>6.3317791444703504</v>
      </c>
      <c r="AO214" s="473">
        <v>9.3553310940778101</v>
      </c>
      <c r="AP214" s="473">
        <v>10.736302321061601</v>
      </c>
      <c r="AQ214" s="473">
        <v>13.708720604854699</v>
      </c>
      <c r="AR214" s="473">
        <v>25.463467908942199</v>
      </c>
      <c r="AS214" s="473">
        <v>30.759553654007401</v>
      </c>
      <c r="AT214" s="473">
        <v>37.365785210570202</v>
      </c>
      <c r="AU214" s="473">
        <v>43.265368445577202</v>
      </c>
      <c r="AV214" s="473">
        <v>49.176842513719301</v>
      </c>
      <c r="AW214" s="473">
        <v>54.531519924474701</v>
      </c>
      <c r="AX214" s="473">
        <v>61.4490089758499</v>
      </c>
      <c r="AY214" s="473">
        <v>67.390301376828305</v>
      </c>
      <c r="AZ214" s="473">
        <v>73.460347108994199</v>
      </c>
      <c r="BA214" s="473">
        <v>83.826166102897204</v>
      </c>
      <c r="BB214" s="473">
        <v>93.5896759401721</v>
      </c>
      <c r="BC214" s="473">
        <v>100</v>
      </c>
      <c r="BD214" s="473">
        <v>108.440464859326</v>
      </c>
      <c r="BE214" s="473">
        <v>113.943539767608</v>
      </c>
      <c r="BF214" s="473">
        <v>121.63895630601699</v>
      </c>
      <c r="BG214" s="473">
        <v>131.15527281407901</v>
      </c>
      <c r="BH214" s="473">
        <v>151.52946414117599</v>
      </c>
      <c r="BI214" s="473">
        <v>162.200847296653</v>
      </c>
      <c r="BJ214" s="473">
        <v>168.17523886374599</v>
      </c>
      <c r="BK214" s="473">
        <v>173.015822116403</v>
      </c>
      <c r="BL214" s="473">
        <v>180.75026365416201</v>
      </c>
      <c r="BM214" s="473">
        <v>186.86262188562301</v>
      </c>
      <c r="BN214" s="473">
        <v>199.372063343799</v>
      </c>
      <c r="BO214" s="477">
        <f>ROW()</f>
        <v>214</v>
      </c>
    </row>
    <row r="215" spans="1:67" s="474" customFormat="1" ht="14" x14ac:dyDescent="0.15">
      <c r="A215" s="473" t="s">
        <v>549</v>
      </c>
      <c r="B215" s="473" t="s">
        <v>984</v>
      </c>
      <c r="C215" s="473" t="s">
        <v>1217</v>
      </c>
      <c r="D215" s="473" t="s">
        <v>1218</v>
      </c>
      <c r="E215" s="473"/>
      <c r="F215" s="473"/>
      <c r="G215" s="473"/>
      <c r="H215" s="473"/>
      <c r="I215" s="473"/>
      <c r="J215" s="473"/>
      <c r="K215" s="473">
        <v>2.30062899893055</v>
      </c>
      <c r="L215" s="473">
        <v>2.3340554657329902</v>
      </c>
      <c r="M215" s="473">
        <v>2.4078568284673101</v>
      </c>
      <c r="N215" s="473">
        <v>2.41953347861581</v>
      </c>
      <c r="O215" s="473">
        <v>2.4319913131175501</v>
      </c>
      <c r="P215" s="473">
        <v>2.4438735380802799</v>
      </c>
      <c r="Q215" s="473">
        <v>2.5194428443229899</v>
      </c>
      <c r="R215" s="473">
        <v>2.7556072050728102</v>
      </c>
      <c r="S215" s="473">
        <v>3.61227862232171</v>
      </c>
      <c r="T215" s="473">
        <v>4.7041276411200599</v>
      </c>
      <c r="U215" s="473">
        <v>5.0412189133165999</v>
      </c>
      <c r="V215" s="473">
        <v>5.7296047416505704</v>
      </c>
      <c r="W215" s="473">
        <v>6.4899538753480499</v>
      </c>
      <c r="X215" s="473">
        <v>7.5071457268893802</v>
      </c>
      <c r="Y215" s="473">
        <v>8.0513682232077706</v>
      </c>
      <c r="Z215" s="473">
        <v>8.5707349726769806</v>
      </c>
      <c r="AA215" s="473">
        <v>9.6476595239108605</v>
      </c>
      <c r="AB215" s="473">
        <v>10.2837299230785</v>
      </c>
      <c r="AC215" s="473">
        <v>10.8359220398382</v>
      </c>
      <c r="AD215" s="473">
        <v>11.0265616731858</v>
      </c>
      <c r="AE215" s="473">
        <v>10.9033876386047</v>
      </c>
      <c r="AF215" s="473">
        <v>11.354026275195199</v>
      </c>
      <c r="AG215" s="473">
        <v>11.692222247253699</v>
      </c>
      <c r="AH215" s="473">
        <v>11.810346225361901</v>
      </c>
      <c r="AI215" s="473">
        <v>12.304699413637101</v>
      </c>
      <c r="AJ215" s="473">
        <v>14.7209936405104</v>
      </c>
      <c r="AK215" s="473">
        <v>16.1283812647841</v>
      </c>
      <c r="AL215" s="473">
        <v>18.1209441874216</v>
      </c>
      <c r="AM215" s="473"/>
      <c r="AN215" s="473">
        <v>36.048881527513501</v>
      </c>
      <c r="AO215" s="473">
        <v>38.720598143923297</v>
      </c>
      <c r="AP215" s="473">
        <v>43.3730416130199</v>
      </c>
      <c r="AQ215" s="473">
        <v>46.066536598139002</v>
      </c>
      <c r="AR215" s="473">
        <v>44.958207007953497</v>
      </c>
      <c r="AS215" s="473">
        <v>46.711365689054297</v>
      </c>
      <c r="AT215" s="473">
        <v>48.2728589440866</v>
      </c>
      <c r="AU215" s="473">
        <v>49.234736895415203</v>
      </c>
      <c r="AV215" s="473">
        <v>52.902577158877797</v>
      </c>
      <c r="AW215" s="473">
        <v>59.383518622258897</v>
      </c>
      <c r="AX215" s="473">
        <v>64.7364019496396</v>
      </c>
      <c r="AY215" s="473">
        <v>70.486824248099197</v>
      </c>
      <c r="AZ215" s="473">
        <v>76.887536846095799</v>
      </c>
      <c r="BA215" s="473">
        <v>88.757599224482703</v>
      </c>
      <c r="BB215" s="473">
        <v>100.24673598148399</v>
      </c>
      <c r="BC215" s="473">
        <v>100</v>
      </c>
      <c r="BD215" s="473">
        <v>103.080170692403</v>
      </c>
      <c r="BE215" s="473">
        <v>113.66755381768</v>
      </c>
      <c r="BF215" s="473">
        <v>120.401525107651</v>
      </c>
      <c r="BG215" s="473">
        <v>123.236367612123</v>
      </c>
      <c r="BH215" s="473">
        <v>126.35240266948</v>
      </c>
      <c r="BI215" s="473">
        <v>135.41735745077301</v>
      </c>
      <c r="BJ215" s="473">
        <v>146.62928728969499</v>
      </c>
      <c r="BK215" s="473">
        <v>146.17296204954101</v>
      </c>
      <c r="BL215" s="473">
        <v>151.066652368988</v>
      </c>
      <c r="BM215" s="473">
        <v>165.94732041763299</v>
      </c>
      <c r="BN215" s="473">
        <v>165.29789097528601</v>
      </c>
      <c r="BO215" s="477">
        <f>ROW()</f>
        <v>215</v>
      </c>
    </row>
    <row r="216" spans="1:67" s="474" customFormat="1" ht="14" x14ac:dyDescent="0.15">
      <c r="A216" s="473" t="s">
        <v>985</v>
      </c>
      <c r="B216" s="473" t="s">
        <v>986</v>
      </c>
      <c r="C216" s="473" t="s">
        <v>1217</v>
      </c>
      <c r="D216" s="473" t="s">
        <v>1218</v>
      </c>
      <c r="E216" s="473"/>
      <c r="F216" s="473"/>
      <c r="G216" s="473"/>
      <c r="H216" s="473"/>
      <c r="I216" s="473"/>
      <c r="J216" s="473"/>
      <c r="K216" s="473"/>
      <c r="L216" s="473"/>
      <c r="M216" s="473"/>
      <c r="N216" s="473"/>
      <c r="O216" s="473"/>
      <c r="P216" s="473"/>
      <c r="Q216" s="473"/>
      <c r="R216" s="473"/>
      <c r="S216" s="473"/>
      <c r="T216" s="473"/>
      <c r="U216" s="473"/>
      <c r="V216" s="473"/>
      <c r="W216" s="473"/>
      <c r="X216" s="473"/>
      <c r="Y216" s="473"/>
      <c r="Z216" s="473"/>
      <c r="AA216" s="473"/>
      <c r="AB216" s="473"/>
      <c r="AC216" s="473"/>
      <c r="AD216" s="473"/>
      <c r="AE216" s="473"/>
      <c r="AF216" s="473"/>
      <c r="AG216" s="473"/>
      <c r="AH216" s="473"/>
      <c r="AI216" s="473"/>
      <c r="AJ216" s="473"/>
      <c r="AK216" s="473"/>
      <c r="AL216" s="473"/>
      <c r="AM216" s="473"/>
      <c r="AN216" s="473"/>
      <c r="AO216" s="473"/>
      <c r="AP216" s="473"/>
      <c r="AQ216" s="473"/>
      <c r="AR216" s="473"/>
      <c r="AS216" s="473"/>
      <c r="AT216" s="473"/>
      <c r="AU216" s="473"/>
      <c r="AV216" s="473"/>
      <c r="AW216" s="473"/>
      <c r="AX216" s="473"/>
      <c r="AY216" s="473"/>
      <c r="AZ216" s="473"/>
      <c r="BA216" s="473"/>
      <c r="BB216" s="473"/>
      <c r="BC216" s="473"/>
      <c r="BD216" s="473"/>
      <c r="BE216" s="473"/>
      <c r="BF216" s="473"/>
      <c r="BG216" s="473"/>
      <c r="BH216" s="473"/>
      <c r="BI216" s="473"/>
      <c r="BJ216" s="473"/>
      <c r="BK216" s="473"/>
      <c r="BL216" s="473"/>
      <c r="BM216" s="473"/>
      <c r="BN216" s="473"/>
      <c r="BO216" s="477">
        <f>ROW()</f>
        <v>216</v>
      </c>
    </row>
    <row r="217" spans="1:67" s="474" customFormat="1" ht="14" x14ac:dyDescent="0.15">
      <c r="A217" s="473" t="s">
        <v>563</v>
      </c>
      <c r="B217" s="473" t="s">
        <v>987</v>
      </c>
      <c r="C217" s="473" t="s">
        <v>1217</v>
      </c>
      <c r="D217" s="473" t="s">
        <v>1218</v>
      </c>
      <c r="E217" s="473"/>
      <c r="F217" s="473"/>
      <c r="G217" s="473"/>
      <c r="H217" s="473">
        <v>19.9437117835331</v>
      </c>
      <c r="I217" s="473">
        <v>20.502135713272502</v>
      </c>
      <c r="J217" s="473">
        <v>20.581910560606101</v>
      </c>
      <c r="K217" s="473">
        <v>20.901009948943202</v>
      </c>
      <c r="L217" s="473">
        <v>21.3397716083803</v>
      </c>
      <c r="M217" s="473">
        <v>21.6788147087005</v>
      </c>
      <c r="N217" s="473">
        <v>22.436675756474699</v>
      </c>
      <c r="O217" s="473">
        <v>22.476563180041801</v>
      </c>
      <c r="P217" s="473">
        <v>23.482389382292499</v>
      </c>
      <c r="Q217" s="473">
        <v>24.499453866133099</v>
      </c>
      <c r="R217" s="473">
        <v>28.545235238596899</v>
      </c>
      <c r="S217" s="473">
        <v>34.664479564250797</v>
      </c>
      <c r="T217" s="473">
        <v>46.650106879951899</v>
      </c>
      <c r="U217" s="473">
        <v>61.3722557629916</v>
      </c>
      <c r="V217" s="473">
        <v>68.368086052667294</v>
      </c>
      <c r="W217" s="473">
        <v>67.285407776976697</v>
      </c>
      <c r="X217" s="473">
        <v>68.013144477962598</v>
      </c>
      <c r="Y217" s="473">
        <v>70.848793762756301</v>
      </c>
      <c r="Z217" s="473">
        <v>72.831838880797605</v>
      </c>
      <c r="AA217" s="473">
        <v>73.575480800063104</v>
      </c>
      <c r="AB217" s="473">
        <v>73.716322072651806</v>
      </c>
      <c r="AC217" s="473">
        <v>72.567057288332293</v>
      </c>
      <c r="AD217" s="473">
        <v>70.347398832342094</v>
      </c>
      <c r="AE217" s="473">
        <v>68.093938470931505</v>
      </c>
      <c r="AF217" s="473">
        <v>67.040445751971902</v>
      </c>
      <c r="AG217" s="473">
        <v>67.6488800495531</v>
      </c>
      <c r="AH217" s="473">
        <v>68.347452761590304</v>
      </c>
      <c r="AI217" s="473">
        <v>69.767132789279103</v>
      </c>
      <c r="AJ217" s="473">
        <v>73.158590633202607</v>
      </c>
      <c r="AK217" s="473">
        <v>73.102254124166905</v>
      </c>
      <c r="AL217" s="473">
        <v>73.874064297950298</v>
      </c>
      <c r="AM217" s="473">
        <v>74.290954464811605</v>
      </c>
      <c r="AN217" s="473">
        <v>77.907758344875901</v>
      </c>
      <c r="AO217" s="473">
        <v>78.859845597307796</v>
      </c>
      <c r="AP217" s="473">
        <v>78.904917708452999</v>
      </c>
      <c r="AQ217" s="473">
        <v>78.611967629587696</v>
      </c>
      <c r="AR217" s="473">
        <v>77.563469896908899</v>
      </c>
      <c r="AS217" s="473">
        <v>76.690884910508203</v>
      </c>
      <c r="AT217" s="473">
        <v>75.831222443531004</v>
      </c>
      <c r="AU217" s="473">
        <v>76.018666999039695</v>
      </c>
      <c r="AV217" s="473">
        <v>76.484049017656702</v>
      </c>
      <c r="AW217" s="473">
        <v>76.878329466016893</v>
      </c>
      <c r="AX217" s="473">
        <v>77.246753790158905</v>
      </c>
      <c r="AY217" s="473">
        <v>78.953153181406805</v>
      </c>
      <c r="AZ217" s="473">
        <v>82.2437810967334</v>
      </c>
      <c r="BA217" s="473">
        <v>90.361446183808596</v>
      </c>
      <c r="BB217" s="473">
        <v>94.931226156122605</v>
      </c>
      <c r="BC217" s="473">
        <v>100</v>
      </c>
      <c r="BD217" s="473">
        <v>105.826216088389</v>
      </c>
      <c r="BE217" s="473">
        <v>108.859479981614</v>
      </c>
      <c r="BF217" s="473">
        <v>112.70496800782099</v>
      </c>
      <c r="BG217" s="473">
        <v>115.22537829232</v>
      </c>
      <c r="BH217" s="473">
        <v>116.61508072427699</v>
      </c>
      <c r="BI217" s="473">
        <v>119.027660580771</v>
      </c>
      <c r="BJ217" s="473">
        <v>118.02997718146899</v>
      </c>
      <c r="BK217" s="473">
        <v>120.93132112751999</v>
      </c>
      <c r="BL217" s="473">
        <v>118.399825471917</v>
      </c>
      <c r="BM217" s="473">
        <v>122.47924203795201</v>
      </c>
      <c r="BN217" s="473">
        <v>126.23113627593401</v>
      </c>
      <c r="BO217" s="477">
        <f>ROW()</f>
        <v>217</v>
      </c>
    </row>
    <row r="218" spans="1:67" s="474" customFormat="1" ht="14" x14ac:dyDescent="0.15">
      <c r="A218" s="473" t="s">
        <v>580</v>
      </c>
      <c r="B218" s="473" t="s">
        <v>988</v>
      </c>
      <c r="C218" s="473" t="s">
        <v>1217</v>
      </c>
      <c r="D218" s="473" t="s">
        <v>1218</v>
      </c>
      <c r="E218" s="473">
        <v>1.02575184442981E-3</v>
      </c>
      <c r="F218" s="473">
        <v>1.1156129523319E-3</v>
      </c>
      <c r="G218" s="473">
        <v>1.1341641606680401E-3</v>
      </c>
      <c r="H218" s="473">
        <v>1.1873364138653699E-3</v>
      </c>
      <c r="I218" s="473">
        <v>1.23424615724006E-3</v>
      </c>
      <c r="J218" s="473">
        <v>1.20405613348208E-3</v>
      </c>
      <c r="K218" s="473">
        <v>1.22467515166652E-3</v>
      </c>
      <c r="L218" s="473">
        <v>1.3595554339389899E-3</v>
      </c>
      <c r="M218" s="473">
        <v>1.22313906435078E-3</v>
      </c>
      <c r="N218" s="473">
        <v>1.37733859861785E-3</v>
      </c>
      <c r="O218" s="473">
        <v>1.43281498278525E-3</v>
      </c>
      <c r="P218" s="473">
        <v>1.4514941476663E-3</v>
      </c>
      <c r="Q218" s="473">
        <v>1.64824056099425E-3</v>
      </c>
      <c r="R218" s="473">
        <v>1.90024150995725E-3</v>
      </c>
      <c r="S218" s="473">
        <v>2.3973086281059101E-3</v>
      </c>
      <c r="T218" s="473">
        <v>2.9717768366666099E-3</v>
      </c>
      <c r="U218" s="473">
        <v>3.0215506592527201E-3</v>
      </c>
      <c r="V218" s="473">
        <v>3.53752064485923E-3</v>
      </c>
      <c r="W218" s="473">
        <v>4.2178001706469504E-3</v>
      </c>
      <c r="X218" s="473">
        <v>5.5311579792273096E-3</v>
      </c>
      <c r="Y218" s="473">
        <v>6.9334375607544903E-3</v>
      </c>
      <c r="Z218" s="473">
        <v>8.6373800625317802E-3</v>
      </c>
      <c r="AA218" s="473">
        <v>1.0858299211497099E-2</v>
      </c>
      <c r="AB218" s="473">
        <v>1.41796113191548E-2</v>
      </c>
      <c r="AC218" s="473">
        <v>1.90214298183706E-2</v>
      </c>
      <c r="AD218" s="473">
        <v>2.7658586178340199E-2</v>
      </c>
      <c r="AE218" s="473">
        <v>3.44220758182118E-2</v>
      </c>
      <c r="AF218" s="473">
        <v>4.1498303781060397E-2</v>
      </c>
      <c r="AG218" s="473">
        <v>6.8347940004398602E-2</v>
      </c>
      <c r="AH218" s="473">
        <v>0.113949905608943</v>
      </c>
      <c r="AI218" s="473">
        <v>0.188197496772675</v>
      </c>
      <c r="AJ218" s="473">
        <v>0.42076843816255899</v>
      </c>
      <c r="AK218" s="473">
        <v>0.91569507883492096</v>
      </c>
      <c r="AL218" s="473">
        <v>1.8440306301421401</v>
      </c>
      <c r="AM218" s="473">
        <v>3.9720077575158501</v>
      </c>
      <c r="AN218" s="473">
        <v>6.6878757256483796</v>
      </c>
      <c r="AO218" s="473">
        <v>15.5709648905426</v>
      </c>
      <c r="AP218" s="473">
        <v>22.9155612207018</v>
      </c>
      <c r="AQ218" s="473">
        <v>28.557802872633498</v>
      </c>
      <c r="AR218" s="473">
        <v>33.460162515965699</v>
      </c>
      <c r="AS218" s="473">
        <v>35.842947341086997</v>
      </c>
      <c r="AT218" s="473">
        <v>36.5366143672425</v>
      </c>
      <c r="AU218" s="473">
        <v>44.656776123961897</v>
      </c>
      <c r="AV218" s="473">
        <v>47.554747282651</v>
      </c>
      <c r="AW218" s="473">
        <v>52.147369012691598</v>
      </c>
      <c r="AX218" s="473">
        <v>56.582946395828799</v>
      </c>
      <c r="AY218" s="473">
        <v>60.656426208760898</v>
      </c>
      <c r="AZ218" s="473">
        <v>69.605843397219303</v>
      </c>
      <c r="BA218" s="473">
        <v>79.557476058782797</v>
      </c>
      <c r="BB218" s="473">
        <v>88.513069171542995</v>
      </c>
      <c r="BC218" s="473">
        <v>100</v>
      </c>
      <c r="BD218" s="473">
        <v>118.096617122135</v>
      </c>
      <c r="BE218" s="473">
        <v>160.090661009417</v>
      </c>
      <c r="BF218" s="473">
        <v>218.55952439824301</v>
      </c>
      <c r="BG218" s="473">
        <v>299.22250734346801</v>
      </c>
      <c r="BH218" s="473">
        <v>349.819748489056</v>
      </c>
      <c r="BI218" s="473">
        <v>411.91364179751503</v>
      </c>
      <c r="BJ218" s="473">
        <v>545.17440303373905</v>
      </c>
      <c r="BK218" s="473">
        <v>890.22895212013498</v>
      </c>
      <c r="BL218" s="473">
        <v>1344.19276243483</v>
      </c>
      <c r="BM218" s="473">
        <v>3364.8199369307099</v>
      </c>
      <c r="BN218" s="473">
        <v>16245.8889681416</v>
      </c>
      <c r="BO218" s="477">
        <f>ROW()</f>
        <v>218</v>
      </c>
    </row>
    <row r="219" spans="1:67" s="474" customFormat="1" ht="14" x14ac:dyDescent="0.15">
      <c r="A219" s="473" t="s">
        <v>565</v>
      </c>
      <c r="B219" s="473" t="s">
        <v>989</v>
      </c>
      <c r="C219" s="473" t="s">
        <v>1217</v>
      </c>
      <c r="D219" s="473" t="s">
        <v>1218</v>
      </c>
      <c r="E219" s="473"/>
      <c r="F219" s="473"/>
      <c r="G219" s="473"/>
      <c r="H219" s="473"/>
      <c r="I219" s="473"/>
      <c r="J219" s="473"/>
      <c r="K219" s="473"/>
      <c r="L219" s="473">
        <v>10.953618251348299</v>
      </c>
      <c r="M219" s="473">
        <v>10.960007861940101</v>
      </c>
      <c r="N219" s="473">
        <v>11.400890996566099</v>
      </c>
      <c r="O219" s="473">
        <v>11.721284330418101</v>
      </c>
      <c r="P219" s="473">
        <v>12.1758594878217</v>
      </c>
      <c r="Q219" s="473">
        <v>12.925269536499799</v>
      </c>
      <c r="R219" s="473">
        <v>14.383926366989201</v>
      </c>
      <c r="S219" s="473">
        <v>16.771815145810599</v>
      </c>
      <c r="T219" s="473">
        <v>22.080668791585101</v>
      </c>
      <c r="U219" s="473">
        <v>22.319822790127599</v>
      </c>
      <c r="V219" s="473">
        <v>24.8510214076918</v>
      </c>
      <c r="W219" s="473">
        <v>25.7008396236557</v>
      </c>
      <c r="X219" s="473">
        <v>28.1818341576592</v>
      </c>
      <c r="Y219" s="473">
        <v>30.641834256580399</v>
      </c>
      <c r="Z219" s="473">
        <v>32.453745275630297</v>
      </c>
      <c r="AA219" s="473">
        <v>38.093033072032704</v>
      </c>
      <c r="AB219" s="473">
        <v>42.518294845550102</v>
      </c>
      <c r="AC219" s="473">
        <v>47.528662394021097</v>
      </c>
      <c r="AD219" s="473">
        <v>53.707415889348098</v>
      </c>
      <c r="AE219" s="473">
        <v>57.029100624115102</v>
      </c>
      <c r="AF219" s="473">
        <v>54.667683089437702</v>
      </c>
      <c r="AG219" s="473">
        <v>53.669078225523201</v>
      </c>
      <c r="AH219" s="473">
        <v>53.909145025531899</v>
      </c>
      <c r="AI219" s="473">
        <v>54.084402917553398</v>
      </c>
      <c r="AJ219" s="473">
        <v>53.136002137290902</v>
      </c>
      <c r="AK219" s="473">
        <v>53.077582839950402</v>
      </c>
      <c r="AL219" s="473">
        <v>52.766317521307897</v>
      </c>
      <c r="AM219" s="473">
        <v>69.806496314322203</v>
      </c>
      <c r="AN219" s="473">
        <v>75.296084661289598</v>
      </c>
      <c r="AO219" s="473">
        <v>77.369969716878202</v>
      </c>
      <c r="AP219" s="473">
        <v>78.726392777003497</v>
      </c>
      <c r="AQ219" s="473">
        <v>79.637084497535</v>
      </c>
      <c r="AR219" s="473">
        <v>80.295882763451303</v>
      </c>
      <c r="AS219" s="473">
        <v>80.883634157552805</v>
      </c>
      <c r="AT219" s="473">
        <v>83.289518534341198</v>
      </c>
      <c r="AU219" s="473">
        <v>85.236246012342207</v>
      </c>
      <c r="AV219" s="473">
        <v>85.191925700815105</v>
      </c>
      <c r="AW219" s="473">
        <v>85.630478213225501</v>
      </c>
      <c r="AX219" s="473">
        <v>87.095901066348205</v>
      </c>
      <c r="AY219" s="473">
        <v>88.935615450722807</v>
      </c>
      <c r="AZ219" s="473">
        <v>94.141287640503606</v>
      </c>
      <c r="BA219" s="473">
        <v>101.058038553206</v>
      </c>
      <c r="BB219" s="473">
        <v>98.786232140725502</v>
      </c>
      <c r="BC219" s="473">
        <v>100</v>
      </c>
      <c r="BD219" s="473">
        <v>103.40322829787</v>
      </c>
      <c r="BE219" s="473">
        <v>104.86972257049599</v>
      </c>
      <c r="BF219" s="473">
        <v>105.614555041963</v>
      </c>
      <c r="BG219" s="473">
        <v>104.46308699623999</v>
      </c>
      <c r="BH219" s="473">
        <v>104.604333556103</v>
      </c>
      <c r="BI219" s="473">
        <v>105.48016989023</v>
      </c>
      <c r="BJ219" s="473">
        <v>106.870560070658</v>
      </c>
      <c r="BK219" s="473">
        <v>107.363218008605</v>
      </c>
      <c r="BL219" s="473">
        <v>109.251270172291</v>
      </c>
      <c r="BM219" s="473">
        <v>112.034374879533</v>
      </c>
      <c r="BN219" s="473"/>
      <c r="BO219" s="477">
        <f>ROW()</f>
        <v>219</v>
      </c>
    </row>
    <row r="220" spans="1:67" s="474" customFormat="1" ht="14" x14ac:dyDescent="0.15">
      <c r="A220" s="473" t="s">
        <v>571</v>
      </c>
      <c r="B220" s="473" t="s">
        <v>990</v>
      </c>
      <c r="C220" s="473" t="s">
        <v>1217</v>
      </c>
      <c r="D220" s="473" t="s">
        <v>1218</v>
      </c>
      <c r="E220" s="473">
        <v>27.5191749343204</v>
      </c>
      <c r="F220" s="473">
        <v>27.629251634057699</v>
      </c>
      <c r="G220" s="473">
        <v>27.745178563990802</v>
      </c>
      <c r="H220" s="473">
        <v>28.357015138637902</v>
      </c>
      <c r="I220" s="473">
        <v>28.8464843983554</v>
      </c>
      <c r="J220" s="473">
        <v>28.898007478325699</v>
      </c>
      <c r="K220" s="473">
        <v>29.477642127991299</v>
      </c>
      <c r="L220" s="473">
        <v>30.463021032422599</v>
      </c>
      <c r="M220" s="473">
        <v>30.662672967307401</v>
      </c>
      <c r="N220" s="473">
        <v>30.578947962355802</v>
      </c>
      <c r="O220" s="473">
        <v>30.720636432273999</v>
      </c>
      <c r="P220" s="473">
        <v>31.261628771961799</v>
      </c>
      <c r="Q220" s="473">
        <v>31.912107656586599</v>
      </c>
      <c r="R220" s="473">
        <v>38.178602257970702</v>
      </c>
      <c r="S220" s="473">
        <v>46.7185527630431</v>
      </c>
      <c r="T220" s="473">
        <v>47.903583602359298</v>
      </c>
      <c r="U220" s="473">
        <v>47.021250857868502</v>
      </c>
      <c r="V220" s="473">
        <v>48.508979792010003</v>
      </c>
      <c r="W220" s="473">
        <v>50.872601085646203</v>
      </c>
      <c r="X220" s="473">
        <v>52.946405054449599</v>
      </c>
      <c r="Y220" s="473">
        <v>57.461114936844602</v>
      </c>
      <c r="Z220" s="473">
        <v>62.162595984131698</v>
      </c>
      <c r="AA220" s="473">
        <v>64.597061512726995</v>
      </c>
      <c r="AB220" s="473">
        <v>65.369907712281105</v>
      </c>
      <c r="AC220" s="473">
        <v>67.070169351299995</v>
      </c>
      <c r="AD220" s="473">
        <v>67.392188601114199</v>
      </c>
      <c r="AE220" s="473">
        <v>66.458332776652995</v>
      </c>
      <c r="AF220" s="473">
        <v>66.806113566452396</v>
      </c>
      <c r="AG220" s="473">
        <v>67.823694395865203</v>
      </c>
      <c r="AH220" s="473">
        <v>69.414469489947393</v>
      </c>
      <c r="AI220" s="473">
        <v>71.816733093561297</v>
      </c>
      <c r="AJ220" s="473">
        <v>74.276960162141705</v>
      </c>
      <c r="AK220" s="473">
        <v>75.957900646171794</v>
      </c>
      <c r="AL220" s="473">
        <v>77.696804595168203</v>
      </c>
      <c r="AM220" s="473">
        <v>80.105508583778601</v>
      </c>
      <c r="AN220" s="473">
        <v>81.483750972983103</v>
      </c>
      <c r="AO220" s="473">
        <v>82.610818347333307</v>
      </c>
      <c r="AP220" s="473">
        <v>84.265997291377701</v>
      </c>
      <c r="AQ220" s="473">
        <v>84.040583816508303</v>
      </c>
      <c r="AR220" s="473">
        <v>84.054626858335794</v>
      </c>
      <c r="AS220" s="473">
        <v>85.199134767275098</v>
      </c>
      <c r="AT220" s="473">
        <v>86.048738797836904</v>
      </c>
      <c r="AU220" s="473">
        <v>85.7117057939776</v>
      </c>
      <c r="AV220" s="473">
        <v>86.147040090629204</v>
      </c>
      <c r="AW220" s="473">
        <v>87.579430357031399</v>
      </c>
      <c r="AX220" s="473">
        <v>87.951736012462604</v>
      </c>
      <c r="AY220" s="473">
        <v>88.798624842453705</v>
      </c>
      <c r="AZ220" s="473">
        <v>90.667729369300005</v>
      </c>
      <c r="BA220" s="473">
        <v>96.676988610904004</v>
      </c>
      <c r="BB220" s="473">
        <v>97.253879786213702</v>
      </c>
      <c r="BC220" s="473">
        <v>100</v>
      </c>
      <c r="BD220" s="473">
        <v>105.24779339840499</v>
      </c>
      <c r="BE220" s="473">
        <v>110.063514278795</v>
      </c>
      <c r="BF220" s="473">
        <v>112.659476898612</v>
      </c>
      <c r="BG220" s="473">
        <v>113.81440330709</v>
      </c>
      <c r="BH220" s="473">
        <v>113.219588558659</v>
      </c>
      <c r="BI220" s="473">
        <v>112.616956081526</v>
      </c>
      <c r="BJ220" s="473">
        <v>113.265922901941</v>
      </c>
      <c r="BK220" s="473">
        <v>113.762730027133</v>
      </c>
      <c r="BL220" s="473">
        <v>114.40578588194499</v>
      </c>
      <c r="BM220" s="473">
        <v>114.197662689794</v>
      </c>
      <c r="BN220" s="473">
        <v>116.829758470318</v>
      </c>
      <c r="BO220" s="477">
        <f>ROW()</f>
        <v>220</v>
      </c>
    </row>
    <row r="221" spans="1:67" s="474" customFormat="1" ht="14" x14ac:dyDescent="0.15">
      <c r="A221" s="473" t="s">
        <v>574</v>
      </c>
      <c r="B221" s="473" t="s">
        <v>991</v>
      </c>
      <c r="C221" s="473" t="s">
        <v>1217</v>
      </c>
      <c r="D221" s="473" t="s">
        <v>1218</v>
      </c>
      <c r="E221" s="473"/>
      <c r="F221" s="473"/>
      <c r="G221" s="473"/>
      <c r="H221" s="473"/>
      <c r="I221" s="473"/>
      <c r="J221" s="473"/>
      <c r="K221" s="473"/>
      <c r="L221" s="473"/>
      <c r="M221" s="473"/>
      <c r="N221" s="473"/>
      <c r="O221" s="473"/>
      <c r="P221" s="473">
        <v>2.4596371685447198</v>
      </c>
      <c r="Q221" s="473">
        <v>2.62879984944583</v>
      </c>
      <c r="R221" s="473">
        <v>2.7136758983908398</v>
      </c>
      <c r="S221" s="473">
        <v>3.2252898601226998</v>
      </c>
      <c r="T221" s="473">
        <v>3.5500586307671398</v>
      </c>
      <c r="U221" s="473">
        <v>3.7011249554806298</v>
      </c>
      <c r="V221" s="473">
        <v>4.0200427520980098</v>
      </c>
      <c r="W221" s="473">
        <v>4.2718199599538398</v>
      </c>
      <c r="X221" s="473">
        <v>4.6159154773567996</v>
      </c>
      <c r="Y221" s="473">
        <v>5.2201807762107801</v>
      </c>
      <c r="Z221" s="473">
        <v>6.07622328292058</v>
      </c>
      <c r="AA221" s="473">
        <v>6.8651252008688397</v>
      </c>
      <c r="AB221" s="473">
        <v>7.2931464542237396</v>
      </c>
      <c r="AC221" s="473">
        <v>8.0988335193623797</v>
      </c>
      <c r="AD221" s="473">
        <v>8.8737478146519493</v>
      </c>
      <c r="AE221" s="473">
        <v>10.0780821255623</v>
      </c>
      <c r="AF221" s="473">
        <v>11.185901840127899</v>
      </c>
      <c r="AG221" s="473">
        <v>13.0581451329892</v>
      </c>
      <c r="AH221" s="473">
        <v>15.008019731606</v>
      </c>
      <c r="AI221" s="473">
        <v>16.319359355855099</v>
      </c>
      <c r="AJ221" s="473">
        <v>18.775444280706399</v>
      </c>
      <c r="AK221" s="473">
        <v>20.794022405041101</v>
      </c>
      <c r="AL221" s="473">
        <v>22.700556104853401</v>
      </c>
      <c r="AM221" s="473">
        <v>25.709749220601701</v>
      </c>
      <c r="AN221" s="473">
        <v>28.1853974576713</v>
      </c>
      <c r="AO221" s="473">
        <v>31.5040466030533</v>
      </c>
      <c r="AP221" s="473">
        <v>34.050834157280001</v>
      </c>
      <c r="AQ221" s="473">
        <v>38.272968636904501</v>
      </c>
      <c r="AR221" s="473">
        <v>41.342601716509499</v>
      </c>
      <c r="AS221" s="473">
        <v>44.604351857546298</v>
      </c>
      <c r="AT221" s="473">
        <v>47.693576705096497</v>
      </c>
      <c r="AU221" s="473">
        <v>52.906310169788199</v>
      </c>
      <c r="AV221" s="473">
        <v>57.281378174954199</v>
      </c>
      <c r="AW221" s="473">
        <v>61.282964765045101</v>
      </c>
      <c r="AX221" s="473">
        <v>65.775412643520497</v>
      </c>
      <c r="AY221" s="473">
        <v>73.155405405405403</v>
      </c>
      <c r="AZ221" s="473">
        <v>78.763513513513502</v>
      </c>
      <c r="BA221" s="473">
        <v>92.405405405405403</v>
      </c>
      <c r="BB221" s="473">
        <v>98.959459459459495</v>
      </c>
      <c r="BC221" s="473">
        <v>100</v>
      </c>
      <c r="BD221" s="473">
        <v>107.34270706018</v>
      </c>
      <c r="BE221" s="473">
        <v>113.688814368881</v>
      </c>
      <c r="BF221" s="473">
        <v>119.818192049045</v>
      </c>
      <c r="BG221" s="473">
        <v>126.007882882883</v>
      </c>
      <c r="BH221" s="473">
        <v>125.284006297329</v>
      </c>
      <c r="BI221" s="473">
        <v>125.926068821616</v>
      </c>
      <c r="BJ221" s="473">
        <v>126.541452847665</v>
      </c>
      <c r="BK221" s="473">
        <v>130.921653412479</v>
      </c>
      <c r="BL221" s="473">
        <v>133.06203318559099</v>
      </c>
      <c r="BM221" s="473">
        <v>137.005392964625</v>
      </c>
      <c r="BN221" s="473">
        <v>136.847236823755</v>
      </c>
      <c r="BO221" s="477">
        <f>ROW()</f>
        <v>221</v>
      </c>
    </row>
    <row r="222" spans="1:67" s="474" customFormat="1" ht="14" x14ac:dyDescent="0.15">
      <c r="A222" s="473" t="s">
        <v>570</v>
      </c>
      <c r="B222" s="473" t="s">
        <v>992</v>
      </c>
      <c r="C222" s="473" t="s">
        <v>1217</v>
      </c>
      <c r="D222" s="473" t="s">
        <v>1218</v>
      </c>
      <c r="E222" s="473"/>
      <c r="F222" s="473"/>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c r="AH222" s="473"/>
      <c r="AI222" s="473"/>
      <c r="AJ222" s="473"/>
      <c r="AK222" s="473"/>
      <c r="AL222" s="473"/>
      <c r="AM222" s="473"/>
      <c r="AN222" s="473"/>
      <c r="AO222" s="473"/>
      <c r="AP222" s="473"/>
      <c r="AQ222" s="473"/>
      <c r="AR222" s="473"/>
      <c r="AS222" s="473"/>
      <c r="AT222" s="473"/>
      <c r="AU222" s="473"/>
      <c r="AV222" s="473"/>
      <c r="AW222" s="473"/>
      <c r="AX222" s="473"/>
      <c r="AY222" s="473">
        <v>71.852702787837103</v>
      </c>
      <c r="AZ222" s="473">
        <v>80.2235243055555</v>
      </c>
      <c r="BA222" s="473">
        <v>86.8055555555556</v>
      </c>
      <c r="BB222" s="473">
        <v>93.289207175925895</v>
      </c>
      <c r="BC222" s="473">
        <v>100</v>
      </c>
      <c r="BD222" s="473">
        <v>106.788194444444</v>
      </c>
      <c r="BE222" s="473">
        <v>113.823784722222</v>
      </c>
      <c r="BF222" s="473">
        <v>120.10489004629601</v>
      </c>
      <c r="BG222" s="473">
        <v>125.68431712963</v>
      </c>
      <c r="BH222" s="473">
        <v>134.097222222222</v>
      </c>
      <c r="BI222" s="473">
        <v>148.69140625</v>
      </c>
      <c r="BJ222" s="473">
        <v>175.78269675925901</v>
      </c>
      <c r="BK222" s="473">
        <v>203.96556712962999</v>
      </c>
      <c r="BL222" s="473">
        <v>234.15870949074099</v>
      </c>
      <c r="BM222" s="473">
        <v>265.64597800925901</v>
      </c>
      <c r="BN222" s="473">
        <v>297.18532986111097</v>
      </c>
      <c r="BO222" s="477">
        <f>ROW()</f>
        <v>222</v>
      </c>
    </row>
    <row r="223" spans="1:67" s="474" customFormat="1" ht="14" x14ac:dyDescent="0.15">
      <c r="A223" s="473" t="s">
        <v>367</v>
      </c>
      <c r="B223" s="473" t="s">
        <v>993</v>
      </c>
      <c r="C223" s="473" t="s">
        <v>1217</v>
      </c>
      <c r="D223" s="473" t="s">
        <v>1218</v>
      </c>
      <c r="E223" s="473">
        <v>1.9277699340962799</v>
      </c>
      <c r="F223" s="473">
        <v>1.8760580768495001</v>
      </c>
      <c r="G223" s="473">
        <v>1.87786197885099</v>
      </c>
      <c r="H223" s="473">
        <v>1.90732571146684</v>
      </c>
      <c r="I223" s="473">
        <v>1.9408482235728799</v>
      </c>
      <c r="J223" s="473">
        <v>1.94971740839437</v>
      </c>
      <c r="K223" s="473">
        <v>1.92656733276046</v>
      </c>
      <c r="L223" s="473">
        <v>1.95482846404949</v>
      </c>
      <c r="M223" s="473">
        <v>2.00443576896344</v>
      </c>
      <c r="N223" s="473">
        <v>2.0005273146456899</v>
      </c>
      <c r="O223" s="473">
        <v>2.0568992520438099</v>
      </c>
      <c r="P223" s="473">
        <v>2.0660690871951299</v>
      </c>
      <c r="Q223" s="473">
        <v>2.0977876973102201</v>
      </c>
      <c r="R223" s="473">
        <v>2.2318777457584802</v>
      </c>
      <c r="S223" s="473">
        <v>2.6090435882878502</v>
      </c>
      <c r="T223" s="473">
        <v>3.1070708646209702</v>
      </c>
      <c r="U223" s="473">
        <v>3.3256436565929901</v>
      </c>
      <c r="V223" s="473">
        <v>3.7187439667653801</v>
      </c>
      <c r="W223" s="473">
        <v>4.21241181327244</v>
      </c>
      <c r="X223" s="473">
        <v>4.8045094597326701</v>
      </c>
      <c r="Y223" s="473">
        <v>5.6389070924803004</v>
      </c>
      <c r="Z223" s="473">
        <v>6.4733047252279299</v>
      </c>
      <c r="AA223" s="473">
        <v>7.2325513129068897</v>
      </c>
      <c r="AB223" s="473">
        <v>8.1955161747180902</v>
      </c>
      <c r="AC223" s="473">
        <v>9.1385881128124904</v>
      </c>
      <c r="AD223" s="473">
        <v>11.179086341413299</v>
      </c>
      <c r="AE223" s="473">
        <v>14.7491293696615</v>
      </c>
      <c r="AF223" s="473">
        <v>18.416426691531701</v>
      </c>
      <c r="AG223" s="473">
        <v>22.055726565224301</v>
      </c>
      <c r="AH223" s="473">
        <v>25.945051018760601</v>
      </c>
      <c r="AI223" s="473">
        <v>32.171646651427402</v>
      </c>
      <c r="AJ223" s="473">
        <v>36.805224322376397</v>
      </c>
      <c r="AK223" s="473">
        <v>40.932739350949703</v>
      </c>
      <c r="AL223" s="473">
        <v>48.508033847672301</v>
      </c>
      <c r="AM223" s="473">
        <v>53.643000521786597</v>
      </c>
      <c r="AN223" s="473">
        <v>59.023209183648099</v>
      </c>
      <c r="AO223" s="473">
        <v>64.800944149223099</v>
      </c>
      <c r="AP223" s="473">
        <v>67.710594851311598</v>
      </c>
      <c r="AQ223" s="473">
        <v>69.435224176549198</v>
      </c>
      <c r="AR223" s="473">
        <v>69.792695548520399</v>
      </c>
      <c r="AS223" s="473">
        <v>71.377888366086495</v>
      </c>
      <c r="AT223" s="473">
        <v>74.055144888722495</v>
      </c>
      <c r="AU223" s="473">
        <v>75.436662157142294</v>
      </c>
      <c r="AV223" s="473">
        <v>77.036214289861803</v>
      </c>
      <c r="AW223" s="473">
        <v>80.465823351180703</v>
      </c>
      <c r="AX223" s="473">
        <v>84.240433852889495</v>
      </c>
      <c r="AY223" s="473">
        <v>87.641324283901895</v>
      </c>
      <c r="AZ223" s="473">
        <v>91.653619239067595</v>
      </c>
      <c r="BA223" s="473">
        <v>97.801673384908597</v>
      </c>
      <c r="BB223" s="473">
        <v>98.834410445792699</v>
      </c>
      <c r="BC223" s="473">
        <v>100</v>
      </c>
      <c r="BD223" s="473">
        <v>105.128923766816</v>
      </c>
      <c r="BE223" s="473">
        <v>106.947375362701</v>
      </c>
      <c r="BF223" s="473">
        <v>107.75768266948</v>
      </c>
      <c r="BG223" s="473">
        <v>108.98756924294401</v>
      </c>
      <c r="BH223" s="473">
        <v>108.19045106832</v>
      </c>
      <c r="BI223" s="473">
        <v>108.843974500215</v>
      </c>
      <c r="BJ223" s="473">
        <v>109.94586086591499</v>
      </c>
      <c r="BK223" s="473">
        <v>111.14463357709199</v>
      </c>
      <c r="BL223" s="473">
        <v>111.228352310936</v>
      </c>
      <c r="BM223" s="473">
        <v>110.815038640419</v>
      </c>
      <c r="BN223" s="473">
        <v>114.656913864201</v>
      </c>
      <c r="BO223" s="477">
        <f>ROW()</f>
        <v>223</v>
      </c>
    </row>
    <row r="224" spans="1:67" s="474" customFormat="1" ht="14" x14ac:dyDescent="0.15">
      <c r="A224" s="473" t="s">
        <v>559</v>
      </c>
      <c r="B224" s="473" t="s">
        <v>994</v>
      </c>
      <c r="C224" s="473" t="s">
        <v>1217</v>
      </c>
      <c r="D224" s="473" t="s">
        <v>1218</v>
      </c>
      <c r="E224" s="473"/>
      <c r="F224" s="473"/>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c r="AH224" s="473"/>
      <c r="AI224" s="473"/>
      <c r="AJ224" s="473"/>
      <c r="AK224" s="473"/>
      <c r="AL224" s="473"/>
      <c r="AM224" s="473"/>
      <c r="AN224" s="473"/>
      <c r="AO224" s="473"/>
      <c r="AP224" s="473"/>
      <c r="AQ224" s="473"/>
      <c r="AR224" s="473"/>
      <c r="AS224" s="473"/>
      <c r="AT224" s="473"/>
      <c r="AU224" s="473"/>
      <c r="AV224" s="473">
        <v>84.733515890103604</v>
      </c>
      <c r="AW224" s="473">
        <v>85.945915814851503</v>
      </c>
      <c r="AX224" s="473">
        <v>87.3945246904551</v>
      </c>
      <c r="AY224" s="473">
        <v>89.225666645763496</v>
      </c>
      <c r="AZ224" s="473">
        <v>91.455367656793001</v>
      </c>
      <c r="BA224" s="473">
        <v>95.381731780904303</v>
      </c>
      <c r="BB224" s="473">
        <v>97.479741075969798</v>
      </c>
      <c r="BC224" s="473">
        <v>100</v>
      </c>
      <c r="BD224" s="473">
        <v>102.899795843001</v>
      </c>
      <c r="BE224" s="473">
        <v>105.809114948055</v>
      </c>
      <c r="BF224" s="473">
        <v>107.50670896130799</v>
      </c>
      <c r="BG224" s="473">
        <v>108.703218890836</v>
      </c>
      <c r="BH224" s="473">
        <v>108.861584341925</v>
      </c>
      <c r="BI224" s="473">
        <v>109.48639324958</v>
      </c>
      <c r="BJ224" s="473">
        <v>110.631595560108</v>
      </c>
      <c r="BK224" s="473"/>
      <c r="BL224" s="473"/>
      <c r="BM224" s="473"/>
      <c r="BN224" s="473"/>
      <c r="BO224" s="477">
        <f>ROW()</f>
        <v>224</v>
      </c>
    </row>
    <row r="225" spans="1:67" s="474" customFormat="1" ht="14" x14ac:dyDescent="0.15">
      <c r="A225" s="473" t="s">
        <v>575</v>
      </c>
      <c r="B225" s="473" t="s">
        <v>995</v>
      </c>
      <c r="C225" s="473" t="s">
        <v>1217</v>
      </c>
      <c r="D225" s="473" t="s">
        <v>1218</v>
      </c>
      <c r="E225" s="473"/>
      <c r="F225" s="473"/>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c r="AH225" s="473"/>
      <c r="AI225" s="473"/>
      <c r="AJ225" s="473"/>
      <c r="AK225" s="473"/>
      <c r="AL225" s="473"/>
      <c r="AM225" s="473"/>
      <c r="AN225" s="473"/>
      <c r="AO225" s="473"/>
      <c r="AP225" s="473"/>
      <c r="AQ225" s="473"/>
      <c r="AR225" s="473"/>
      <c r="AS225" s="473"/>
      <c r="AT225" s="473"/>
      <c r="AU225" s="473"/>
      <c r="AV225" s="473"/>
      <c r="AW225" s="473"/>
      <c r="AX225" s="473"/>
      <c r="AY225" s="473"/>
      <c r="AZ225" s="473"/>
      <c r="BA225" s="473"/>
      <c r="BB225" s="473"/>
      <c r="BC225" s="473"/>
      <c r="BD225" s="473"/>
      <c r="BE225" s="473"/>
      <c r="BF225" s="473"/>
      <c r="BG225" s="473"/>
      <c r="BH225" s="473"/>
      <c r="BI225" s="473"/>
      <c r="BJ225" s="473"/>
      <c r="BK225" s="473"/>
      <c r="BL225" s="473"/>
      <c r="BM225" s="473"/>
      <c r="BN225" s="473"/>
      <c r="BO225" s="477">
        <f>ROW()</f>
        <v>225</v>
      </c>
    </row>
    <row r="226" spans="1:67" s="474" customFormat="1" ht="14" x14ac:dyDescent="0.15">
      <c r="A226" s="473" t="s">
        <v>567</v>
      </c>
      <c r="B226" s="473" t="s">
        <v>996</v>
      </c>
      <c r="C226" s="473" t="s">
        <v>1217</v>
      </c>
      <c r="D226" s="473" t="s">
        <v>1218</v>
      </c>
      <c r="E226" s="473"/>
      <c r="F226" s="473"/>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c r="AH226" s="473"/>
      <c r="AI226" s="473"/>
      <c r="AJ226" s="473"/>
      <c r="AK226" s="473"/>
      <c r="AL226" s="473"/>
      <c r="AM226" s="473">
        <v>1.4134371271464701</v>
      </c>
      <c r="AN226" s="473">
        <v>2.5817915382825198</v>
      </c>
      <c r="AO226" s="473">
        <v>5.0500081593895096</v>
      </c>
      <c r="AP226" s="473">
        <v>6.22705730102704</v>
      </c>
      <c r="AQ226" s="473">
        <v>8.1051190893462195</v>
      </c>
      <c r="AR226" s="473">
        <v>11.546058685306001</v>
      </c>
      <c r="AS226" s="473">
        <v>19.7576882232953</v>
      </c>
      <c r="AT226" s="473">
        <v>38.528524534672997</v>
      </c>
      <c r="AU226" s="473">
        <v>46.038054584667996</v>
      </c>
      <c r="AV226" s="473">
        <v>50.584855216284502</v>
      </c>
      <c r="AW226" s="473">
        <v>56.162524832982299</v>
      </c>
      <c r="AX226" s="473">
        <v>65.215912967646005</v>
      </c>
      <c r="AY226" s="473">
        <v>72.861841602382896</v>
      </c>
      <c r="AZ226" s="473">
        <v>77.518956627236904</v>
      </c>
      <c r="BA226" s="473">
        <v>87.139824082499203</v>
      </c>
      <c r="BB226" s="473">
        <v>94.212920837124699</v>
      </c>
      <c r="BC226" s="473">
        <v>100</v>
      </c>
      <c r="BD226" s="473">
        <v>111.137397634213</v>
      </c>
      <c r="BE226" s="473">
        <v>119.284197755535</v>
      </c>
      <c r="BF226" s="473">
        <v>128.462238398544</v>
      </c>
      <c r="BG226" s="473">
        <v>131.13739763421299</v>
      </c>
      <c r="BH226" s="473">
        <v>132.96329996966901</v>
      </c>
      <c r="BI226" s="473">
        <v>134.45556566575701</v>
      </c>
      <c r="BJ226" s="473">
        <v>138.66545344252401</v>
      </c>
      <c r="BK226" s="473">
        <v>141.38307552320299</v>
      </c>
      <c r="BL226" s="473">
        <v>143.997573551714</v>
      </c>
      <c r="BM226" s="473">
        <v>146.26630269942399</v>
      </c>
      <c r="BN226" s="473">
        <v>152.24143160448901</v>
      </c>
      <c r="BO226" s="477">
        <f>ROW()</f>
        <v>226</v>
      </c>
    </row>
    <row r="227" spans="1:67" s="474" customFormat="1" ht="14" x14ac:dyDescent="0.15">
      <c r="A227" s="473" t="s">
        <v>997</v>
      </c>
      <c r="B227" s="473" t="s">
        <v>998</v>
      </c>
      <c r="C227" s="473" t="s">
        <v>1217</v>
      </c>
      <c r="D227" s="473" t="s">
        <v>1218</v>
      </c>
      <c r="E227" s="473"/>
      <c r="F227" s="473"/>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73"/>
      <c r="AG227" s="473"/>
      <c r="AH227" s="473"/>
      <c r="AI227" s="473"/>
      <c r="AJ227" s="473"/>
      <c r="AK227" s="473"/>
      <c r="AL227" s="473"/>
      <c r="AM227" s="473"/>
      <c r="AN227" s="473"/>
      <c r="AO227" s="473"/>
      <c r="AP227" s="473"/>
      <c r="AQ227" s="473"/>
      <c r="AR227" s="473"/>
      <c r="AS227" s="473"/>
      <c r="AT227" s="473"/>
      <c r="AU227" s="473"/>
      <c r="AV227" s="473"/>
      <c r="AW227" s="473"/>
      <c r="AX227" s="473"/>
      <c r="AY227" s="473"/>
      <c r="AZ227" s="473"/>
      <c r="BA227" s="473"/>
      <c r="BB227" s="473"/>
      <c r="BC227" s="473"/>
      <c r="BD227" s="473"/>
      <c r="BE227" s="473"/>
      <c r="BF227" s="473"/>
      <c r="BG227" s="473"/>
      <c r="BH227" s="473"/>
      <c r="BI227" s="473"/>
      <c r="BJ227" s="473"/>
      <c r="BK227" s="473"/>
      <c r="BL227" s="473"/>
      <c r="BM227" s="473"/>
      <c r="BN227" s="473"/>
      <c r="BO227" s="477">
        <f>ROW()</f>
        <v>227</v>
      </c>
    </row>
    <row r="228" spans="1:67" s="474" customFormat="1" ht="14" x14ac:dyDescent="0.15">
      <c r="A228" s="473" t="s">
        <v>577</v>
      </c>
      <c r="B228" s="473" t="s">
        <v>999</v>
      </c>
      <c r="C228" s="473" t="s">
        <v>1217</v>
      </c>
      <c r="D228" s="473" t="s">
        <v>1218</v>
      </c>
      <c r="E228" s="473"/>
      <c r="F228" s="473"/>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c r="AH228" s="473"/>
      <c r="AI228" s="473"/>
      <c r="AJ228" s="473"/>
      <c r="AK228" s="473"/>
      <c r="AL228" s="473"/>
      <c r="AM228" s="473"/>
      <c r="AN228" s="473"/>
      <c r="AO228" s="473"/>
      <c r="AP228" s="473"/>
      <c r="AQ228" s="473"/>
      <c r="AR228" s="473"/>
      <c r="AS228" s="473"/>
      <c r="AT228" s="473"/>
      <c r="AU228" s="473"/>
      <c r="AV228" s="473"/>
      <c r="AW228" s="473"/>
      <c r="AX228" s="473"/>
      <c r="AY228" s="473"/>
      <c r="AZ228" s="473"/>
      <c r="BA228" s="473">
        <v>94.131423570451304</v>
      </c>
      <c r="BB228" s="473">
        <v>98.843900192403197</v>
      </c>
      <c r="BC228" s="473">
        <v>100</v>
      </c>
      <c r="BD228" s="473">
        <v>146.85217571935999</v>
      </c>
      <c r="BE228" s="473">
        <v>213.70794720901799</v>
      </c>
      <c r="BF228" s="473">
        <v>213.58380217151699</v>
      </c>
      <c r="BG228" s="473">
        <v>217.159833769899</v>
      </c>
      <c r="BH228" s="473">
        <v>331.74710919474001</v>
      </c>
      <c r="BI228" s="473">
        <v>1592.38474945444</v>
      </c>
      <c r="BJ228" s="473">
        <v>4583.7054616258101</v>
      </c>
      <c r="BK228" s="473">
        <v>8411.1696295008605</v>
      </c>
      <c r="BL228" s="473">
        <v>15749.1887552482</v>
      </c>
      <c r="BM228" s="473">
        <v>20422.893371257302</v>
      </c>
      <c r="BN228" s="473">
        <v>22570.7110312611</v>
      </c>
      <c r="BO228" s="477">
        <f>ROW()</f>
        <v>228</v>
      </c>
    </row>
    <row r="229" spans="1:67" s="474" customFormat="1" ht="14" x14ac:dyDescent="0.15">
      <c r="A229" s="473" t="s">
        <v>1000</v>
      </c>
      <c r="B229" s="473" t="s">
        <v>1001</v>
      </c>
      <c r="C229" s="473" t="s">
        <v>1217</v>
      </c>
      <c r="D229" s="473" t="s">
        <v>1218</v>
      </c>
      <c r="E229" s="473"/>
      <c r="F229" s="473"/>
      <c r="G229" s="473"/>
      <c r="H229" s="473"/>
      <c r="I229" s="473"/>
      <c r="J229" s="473"/>
      <c r="K229" s="473"/>
      <c r="L229" s="473"/>
      <c r="M229" s="473"/>
      <c r="N229" s="473"/>
      <c r="O229" s="473"/>
      <c r="P229" s="473"/>
      <c r="Q229" s="473"/>
      <c r="R229" s="473"/>
      <c r="S229" s="473"/>
      <c r="T229" s="473"/>
      <c r="U229" s="473"/>
      <c r="V229" s="473"/>
      <c r="W229" s="473"/>
      <c r="X229" s="473"/>
      <c r="Y229" s="473"/>
      <c r="Z229" s="473"/>
      <c r="AA229" s="473"/>
      <c r="AB229" s="473"/>
      <c r="AC229" s="473"/>
      <c r="AD229" s="473"/>
      <c r="AE229" s="473"/>
      <c r="AF229" s="473"/>
      <c r="AG229" s="473"/>
      <c r="AH229" s="473"/>
      <c r="AI229" s="473"/>
      <c r="AJ229" s="473"/>
      <c r="AK229" s="473"/>
      <c r="AL229" s="473"/>
      <c r="AM229" s="473"/>
      <c r="AN229" s="473"/>
      <c r="AO229" s="473"/>
      <c r="AP229" s="473"/>
      <c r="AQ229" s="473"/>
      <c r="AR229" s="473"/>
      <c r="AS229" s="473"/>
      <c r="AT229" s="473"/>
      <c r="AU229" s="473"/>
      <c r="AV229" s="473"/>
      <c r="AW229" s="473"/>
      <c r="AX229" s="473"/>
      <c r="AY229" s="473"/>
      <c r="AZ229" s="473"/>
      <c r="BA229" s="473"/>
      <c r="BB229" s="473"/>
      <c r="BC229" s="473"/>
      <c r="BD229" s="473"/>
      <c r="BE229" s="473"/>
      <c r="BF229" s="473"/>
      <c r="BG229" s="473"/>
      <c r="BH229" s="473"/>
      <c r="BI229" s="473"/>
      <c r="BJ229" s="473"/>
      <c r="BK229" s="473"/>
      <c r="BL229" s="473"/>
      <c r="BM229" s="473"/>
      <c r="BN229" s="473"/>
      <c r="BO229" s="477">
        <f>ROW()</f>
        <v>229</v>
      </c>
    </row>
    <row r="230" spans="1:67" s="474" customFormat="1" ht="14" x14ac:dyDescent="0.15">
      <c r="A230" s="473" t="s">
        <v>1002</v>
      </c>
      <c r="B230" s="473" t="s">
        <v>1003</v>
      </c>
      <c r="C230" s="473" t="s">
        <v>1217</v>
      </c>
      <c r="D230" s="473" t="s">
        <v>1218</v>
      </c>
      <c r="E230" s="473"/>
      <c r="F230" s="473"/>
      <c r="G230" s="473"/>
      <c r="H230" s="473"/>
      <c r="I230" s="473"/>
      <c r="J230" s="473"/>
      <c r="K230" s="473"/>
      <c r="L230" s="473"/>
      <c r="M230" s="473"/>
      <c r="N230" s="473"/>
      <c r="O230" s="473"/>
      <c r="P230" s="473"/>
      <c r="Q230" s="473"/>
      <c r="R230" s="473"/>
      <c r="S230" s="473"/>
      <c r="T230" s="473"/>
      <c r="U230" s="473"/>
      <c r="V230" s="473"/>
      <c r="W230" s="473"/>
      <c r="X230" s="473"/>
      <c r="Y230" s="473"/>
      <c r="Z230" s="473"/>
      <c r="AA230" s="473"/>
      <c r="AB230" s="473"/>
      <c r="AC230" s="473"/>
      <c r="AD230" s="473"/>
      <c r="AE230" s="473"/>
      <c r="AF230" s="473"/>
      <c r="AG230" s="473"/>
      <c r="AH230" s="473"/>
      <c r="AI230" s="473"/>
      <c r="AJ230" s="473"/>
      <c r="AK230" s="473"/>
      <c r="AL230" s="473"/>
      <c r="AM230" s="473"/>
      <c r="AN230" s="473"/>
      <c r="AO230" s="473"/>
      <c r="AP230" s="473"/>
      <c r="AQ230" s="473"/>
      <c r="AR230" s="473"/>
      <c r="AS230" s="473"/>
      <c r="AT230" s="473"/>
      <c r="AU230" s="473"/>
      <c r="AV230" s="473"/>
      <c r="AW230" s="473"/>
      <c r="AX230" s="473"/>
      <c r="AY230" s="473"/>
      <c r="AZ230" s="473"/>
      <c r="BA230" s="473"/>
      <c r="BB230" s="473"/>
      <c r="BC230" s="473"/>
      <c r="BD230" s="473"/>
      <c r="BE230" s="473"/>
      <c r="BF230" s="473"/>
      <c r="BG230" s="473"/>
      <c r="BH230" s="473"/>
      <c r="BI230" s="473"/>
      <c r="BJ230" s="473"/>
      <c r="BK230" s="473"/>
      <c r="BL230" s="473"/>
      <c r="BM230" s="473"/>
      <c r="BN230" s="473"/>
      <c r="BO230" s="477">
        <f>ROW()</f>
        <v>230</v>
      </c>
    </row>
    <row r="231" spans="1:67" s="474" customFormat="1" ht="14" x14ac:dyDescent="0.15">
      <c r="A231" s="473" t="s">
        <v>561</v>
      </c>
      <c r="B231" s="473" t="s">
        <v>1004</v>
      </c>
      <c r="C231" s="473" t="s">
        <v>1217</v>
      </c>
      <c r="D231" s="473" t="s">
        <v>1218</v>
      </c>
      <c r="E231" s="473"/>
      <c r="F231" s="473"/>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c r="AH231" s="473"/>
      <c r="AI231" s="473"/>
      <c r="AJ231" s="473"/>
      <c r="AK231" s="473"/>
      <c r="AL231" s="473"/>
      <c r="AM231" s="473"/>
      <c r="AN231" s="473"/>
      <c r="AO231" s="473">
        <v>8.6445974175603801</v>
      </c>
      <c r="AP231" s="473">
        <v>11.7408482831257</v>
      </c>
      <c r="AQ231" s="473">
        <v>17.6691707447645</v>
      </c>
      <c r="AR231" s="473">
        <v>19.917603998766499</v>
      </c>
      <c r="AS231" s="473">
        <v>22.349333441953402</v>
      </c>
      <c r="AT231" s="473">
        <v>24.410397258121801</v>
      </c>
      <c r="AU231" s="473">
        <v>26.882859187794299</v>
      </c>
      <c r="AV231" s="473">
        <v>29.515341600088501</v>
      </c>
      <c r="AW231" s="473">
        <v>33.436716263318203</v>
      </c>
      <c r="AX231" s="473">
        <v>39.171850360482601</v>
      </c>
      <c r="AY231" s="473">
        <v>48.211552896952803</v>
      </c>
      <c r="AZ231" s="473">
        <v>57.154079358521599</v>
      </c>
      <c r="BA231" s="473">
        <v>75.437728756553696</v>
      </c>
      <c r="BB231" s="473">
        <v>88.230063356473195</v>
      </c>
      <c r="BC231" s="473">
        <v>100</v>
      </c>
      <c r="BD231" s="473">
        <v>114.32716676168</v>
      </c>
      <c r="BE231" s="473">
        <v>126.489216841458</v>
      </c>
      <c r="BF231" s="473">
        <v>136.74222115324</v>
      </c>
      <c r="BG231" s="473">
        <v>146.31212473443401</v>
      </c>
      <c r="BH231" s="473">
        <v>153.99376127708101</v>
      </c>
      <c r="BI231" s="473">
        <v>162.35979722090599</v>
      </c>
      <c r="BJ231" s="473">
        <v>171.606331825072</v>
      </c>
      <c r="BK231" s="473">
        <v>185.08955168232399</v>
      </c>
      <c r="BL231" s="473"/>
      <c r="BM231" s="473"/>
      <c r="BN231" s="473"/>
      <c r="BO231" s="477">
        <f>ROW()</f>
        <v>231</v>
      </c>
    </row>
    <row r="232" spans="1:67" s="474" customFormat="1" ht="14" x14ac:dyDescent="0.15">
      <c r="A232" s="473" t="s">
        <v>581</v>
      </c>
      <c r="B232" s="473" t="s">
        <v>1005</v>
      </c>
      <c r="C232" s="473" t="s">
        <v>1217</v>
      </c>
      <c r="D232" s="473" t="s">
        <v>1218</v>
      </c>
      <c r="E232" s="473">
        <v>8.1536844364352504E-3</v>
      </c>
      <c r="F232" s="473">
        <v>8.2930636575709003E-3</v>
      </c>
      <c r="G232" s="473">
        <v>8.4672876839904602E-3</v>
      </c>
      <c r="H232" s="473">
        <v>8.6415117104100096E-3</v>
      </c>
      <c r="I232" s="473">
        <v>9.0073821658910799E-3</v>
      </c>
      <c r="J232" s="473">
        <v>9.1816061923106294E-3</v>
      </c>
      <c r="K232" s="473">
        <v>9.6171662583595299E-3</v>
      </c>
      <c r="L232" s="473">
        <v>1.06450880142349E-2</v>
      </c>
      <c r="M232" s="473">
        <v>1.0662510416876899E-2</v>
      </c>
      <c r="N232" s="473">
        <v>1.1864656199171901E-2</v>
      </c>
      <c r="O232" s="473">
        <v>1.2171718554523E-2</v>
      </c>
      <c r="P232" s="473">
        <v>1.21979548950224E-2</v>
      </c>
      <c r="Q232" s="473">
        <v>1.25924717187017E-2</v>
      </c>
      <c r="R232" s="473">
        <v>1.42220399779674E-2</v>
      </c>
      <c r="S232" s="473">
        <v>1.6622179274637099E-2</v>
      </c>
      <c r="T232" s="473">
        <v>1.8026309348983399E-2</v>
      </c>
      <c r="U232" s="473">
        <v>1.9841475424335099E-2</v>
      </c>
      <c r="V232" s="473">
        <v>2.1772275741113799E-2</v>
      </c>
      <c r="W232" s="473">
        <v>2.3693358894748499E-2</v>
      </c>
      <c r="X232" s="473">
        <v>2.72100002366727E-2</v>
      </c>
      <c r="Y232" s="473">
        <v>3.1049251395027701E-2</v>
      </c>
      <c r="Z232" s="473">
        <v>3.3779713201123003E-2</v>
      </c>
      <c r="AA232" s="473">
        <v>3.6237663163557199E-2</v>
      </c>
      <c r="AB232" s="473">
        <v>3.7836399313036201E-2</v>
      </c>
      <c r="AC232" s="473">
        <v>3.9232087422140099E-2</v>
      </c>
      <c r="AD232" s="473">
        <v>4.34950275961185E-2</v>
      </c>
      <c r="AE232" s="473">
        <v>5.1623361254498602E-2</v>
      </c>
      <c r="AF232" s="473">
        <v>7.9186598398456501E-2</v>
      </c>
      <c r="AG232" s="473">
        <v>8.4977742244730994E-2</v>
      </c>
      <c r="AH232" s="473">
        <v>8.5631770669517798E-2</v>
      </c>
      <c r="AI232" s="473">
        <v>0.104248069950216</v>
      </c>
      <c r="AJ232" s="473">
        <v>0.13131864842779001</v>
      </c>
      <c r="AK232" s="473">
        <v>0.18866048370358701</v>
      </c>
      <c r="AL232" s="473">
        <v>0.45941008410909501</v>
      </c>
      <c r="AM232" s="473">
        <v>2.1522354894761202</v>
      </c>
      <c r="AN232" s="473">
        <v>7.2220159060796796</v>
      </c>
      <c r="AO232" s="473">
        <v>7.1713254971370199</v>
      </c>
      <c r="AP232" s="473">
        <v>7.6837247077406099</v>
      </c>
      <c r="AQ232" s="473">
        <v>9.1417398393035807</v>
      </c>
      <c r="AR232" s="473">
        <v>18.171318887354499</v>
      </c>
      <c r="AS232" s="473">
        <v>28.965388773927501</v>
      </c>
      <c r="AT232" s="473">
        <v>40.142057073899601</v>
      </c>
      <c r="AU232" s="473">
        <v>46.3750744098841</v>
      </c>
      <c r="AV232" s="473">
        <v>57.042376698283299</v>
      </c>
      <c r="AW232" s="473">
        <v>62.738813891405698</v>
      </c>
      <c r="AX232" s="473">
        <v>68.948704761827599</v>
      </c>
      <c r="AY232" s="473">
        <v>76.727017975808195</v>
      </c>
      <c r="AZ232" s="473">
        <v>81.657710483795896</v>
      </c>
      <c r="BA232" s="473">
        <v>93.634563441765906</v>
      </c>
      <c r="BB232" s="473">
        <v>93.509433351016199</v>
      </c>
      <c r="BC232" s="473">
        <v>100</v>
      </c>
      <c r="BD232" s="473">
        <v>117.711779641456</v>
      </c>
      <c r="BE232" s="473">
        <v>123.605447410941</v>
      </c>
      <c r="BF232" s="473">
        <v>125.982919135185</v>
      </c>
      <c r="BG232" s="473">
        <v>130.245441255674</v>
      </c>
      <c r="BH232" s="473">
        <v>139.224436408402</v>
      </c>
      <c r="BI232" s="473">
        <v>216.37202126886999</v>
      </c>
      <c r="BJ232" s="473">
        <v>263.96725149282901</v>
      </c>
      <c r="BK232" s="473"/>
      <c r="BL232" s="473">
        <v>294.68223431851402</v>
      </c>
      <c r="BM232" s="473">
        <v>397.50555651860702</v>
      </c>
      <c r="BN232" s="473">
        <v>632.47788692408994</v>
      </c>
      <c r="BO232" s="477">
        <f>ROW()</f>
        <v>232</v>
      </c>
    </row>
    <row r="233" spans="1:67" s="474" customFormat="1" ht="14" x14ac:dyDescent="0.15">
      <c r="A233" s="473" t="s">
        <v>1006</v>
      </c>
      <c r="B233" s="473" t="s">
        <v>1007</v>
      </c>
      <c r="C233" s="473" t="s">
        <v>1217</v>
      </c>
      <c r="D233" s="473" t="s">
        <v>1218</v>
      </c>
      <c r="E233" s="473"/>
      <c r="F233" s="473"/>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c r="AH233" s="473"/>
      <c r="AI233" s="473"/>
      <c r="AJ233" s="473">
        <v>26.118656799157399</v>
      </c>
      <c r="AK233" s="473">
        <v>28.7027074671545</v>
      </c>
      <c r="AL233" s="473">
        <v>35.386714895504198</v>
      </c>
      <c r="AM233" s="473">
        <v>40.134026830755602</v>
      </c>
      <c r="AN233" s="473">
        <v>44.083654858916802</v>
      </c>
      <c r="AO233" s="473">
        <v>46.629850878651801</v>
      </c>
      <c r="AP233" s="473">
        <v>49.493851654748099</v>
      </c>
      <c r="AQ233" s="473">
        <v>52.792939187316399</v>
      </c>
      <c r="AR233" s="473">
        <v>58.373385997006501</v>
      </c>
      <c r="AS233" s="473">
        <v>65.399078662897097</v>
      </c>
      <c r="AT233" s="473">
        <v>70.192582737402304</v>
      </c>
      <c r="AU233" s="473">
        <v>72.387604634403203</v>
      </c>
      <c r="AV233" s="473">
        <v>78.579743888242206</v>
      </c>
      <c r="AW233" s="473">
        <v>84.511336548589199</v>
      </c>
      <c r="AX233" s="473">
        <v>86.800820444592304</v>
      </c>
      <c r="AY233" s="473">
        <v>90.692388713343306</v>
      </c>
      <c r="AZ233" s="473">
        <v>93.1925273019569</v>
      </c>
      <c r="BA233" s="473">
        <v>97.477687233216898</v>
      </c>
      <c r="BB233" s="473">
        <v>99.052053883252995</v>
      </c>
      <c r="BC233" s="473">
        <v>100</v>
      </c>
      <c r="BD233" s="473">
        <v>103.919285991463</v>
      </c>
      <c r="BE233" s="473">
        <v>107.666722102112</v>
      </c>
      <c r="BF233" s="473">
        <v>109.17456621764001</v>
      </c>
      <c r="BG233" s="473">
        <v>109.091413049504</v>
      </c>
      <c r="BH233" s="473">
        <v>108.736626198792</v>
      </c>
      <c r="BI233" s="473">
        <v>108.17118465546901</v>
      </c>
      <c r="BJ233" s="473">
        <v>109.590332058318</v>
      </c>
      <c r="BK233" s="473">
        <v>112.345473695881</v>
      </c>
      <c r="BL233" s="473">
        <v>115.338987748767</v>
      </c>
      <c r="BM233" s="473">
        <v>117.57303619934601</v>
      </c>
      <c r="BN233" s="473">
        <v>121.276123953656</v>
      </c>
      <c r="BO233" s="477">
        <f>ROW()</f>
        <v>233</v>
      </c>
    </row>
    <row r="234" spans="1:67" s="474" customFormat="1" ht="14" x14ac:dyDescent="0.15">
      <c r="A234" s="473" t="s">
        <v>573</v>
      </c>
      <c r="B234" s="473" t="s">
        <v>1008</v>
      </c>
      <c r="C234" s="473" t="s">
        <v>1217</v>
      </c>
      <c r="D234" s="473" t="s">
        <v>1218</v>
      </c>
      <c r="E234" s="473"/>
      <c r="F234" s="473"/>
      <c r="G234" s="473"/>
      <c r="H234" s="473"/>
      <c r="I234" s="473"/>
      <c r="J234" s="473"/>
      <c r="K234" s="473"/>
      <c r="L234" s="473"/>
      <c r="M234" s="473"/>
      <c r="N234" s="473"/>
      <c r="O234" s="473"/>
      <c r="P234" s="473"/>
      <c r="Q234" s="473"/>
      <c r="R234" s="473"/>
      <c r="S234" s="473"/>
      <c r="T234" s="473"/>
      <c r="U234" s="473"/>
      <c r="V234" s="473"/>
      <c r="W234" s="473"/>
      <c r="X234" s="473"/>
      <c r="Y234" s="473">
        <v>4.2387712002825201E-4</v>
      </c>
      <c r="Z234" s="473">
        <v>6.0454606453891303E-4</v>
      </c>
      <c r="AA234" s="473">
        <v>7.8659026177548203E-4</v>
      </c>
      <c r="AB234" s="473">
        <v>1.10290567253785E-3</v>
      </c>
      <c r="AC234" s="473">
        <v>1.6948568401536201E-3</v>
      </c>
      <c r="AD234" s="473">
        <v>3.0406813225621302E-3</v>
      </c>
      <c r="AE234" s="473">
        <v>5.9562843773451699E-3</v>
      </c>
      <c r="AF234" s="473">
        <v>1.3822911225886201E-2</v>
      </c>
      <c r="AG234" s="473">
        <v>4.1296460512956303E-2</v>
      </c>
      <c r="AH234" s="473">
        <v>0.57048726702865005</v>
      </c>
      <c r="AI234" s="473">
        <v>3.7200535028473101</v>
      </c>
      <c r="AJ234" s="473">
        <v>7.9919001456760697</v>
      </c>
      <c r="AK234" s="473">
        <v>24.769594314218899</v>
      </c>
      <c r="AL234" s="473">
        <v>32.636945216969103</v>
      </c>
      <c r="AM234" s="473">
        <v>39.488033373063203</v>
      </c>
      <c r="AN234" s="473">
        <v>44.804595417825503</v>
      </c>
      <c r="AO234" s="473">
        <v>49.224322606277298</v>
      </c>
      <c r="AP234" s="473">
        <v>53.339318412572297</v>
      </c>
      <c r="AQ234" s="473">
        <v>57.548413013728897</v>
      </c>
      <c r="AR234" s="473">
        <v>61.090855957268403</v>
      </c>
      <c r="AS234" s="473">
        <v>66.535116761576802</v>
      </c>
      <c r="AT234" s="473">
        <v>72.110537235686195</v>
      </c>
      <c r="AU234" s="473">
        <v>77.504966229638498</v>
      </c>
      <c r="AV234" s="473">
        <v>81.801968834150003</v>
      </c>
      <c r="AW234" s="473">
        <v>84.741093894848404</v>
      </c>
      <c r="AX234" s="473">
        <v>86.818522932944902</v>
      </c>
      <c r="AY234" s="473">
        <v>88.952456628261203</v>
      </c>
      <c r="AZ234" s="473">
        <v>92.205888844744607</v>
      </c>
      <c r="BA234" s="473">
        <v>97.4131461616563</v>
      </c>
      <c r="BB234" s="473">
        <v>98.230697920805198</v>
      </c>
      <c r="BC234" s="473">
        <v>100</v>
      </c>
      <c r="BD234" s="473">
        <v>101.802851719419</v>
      </c>
      <c r="BE234" s="473">
        <v>104.447093100252</v>
      </c>
      <c r="BF234" s="473">
        <v>106.294971968393</v>
      </c>
      <c r="BG234" s="473">
        <v>106.50686443296701</v>
      </c>
      <c r="BH234" s="473">
        <v>105.94711517238299</v>
      </c>
      <c r="BI234" s="473">
        <v>105.888844744625</v>
      </c>
      <c r="BJ234" s="473">
        <v>107.40211009579301</v>
      </c>
      <c r="BK234" s="473">
        <v>109.269412439853</v>
      </c>
      <c r="BL234" s="473">
        <v>111.051074912815</v>
      </c>
      <c r="BM234" s="473">
        <v>110.99015582925</v>
      </c>
      <c r="BN234" s="473">
        <v>113.11790932768299</v>
      </c>
      <c r="BO234" s="477">
        <f>ROW()</f>
        <v>234</v>
      </c>
    </row>
    <row r="235" spans="1:67" s="474" customFormat="1" ht="14" x14ac:dyDescent="0.15">
      <c r="A235" s="473" t="s">
        <v>583</v>
      </c>
      <c r="B235" s="473" t="s">
        <v>1009</v>
      </c>
      <c r="C235" s="473" t="s">
        <v>1217</v>
      </c>
      <c r="D235" s="473" t="s">
        <v>1218</v>
      </c>
      <c r="E235" s="473">
        <v>9.2109133888204706</v>
      </c>
      <c r="F235" s="473">
        <v>9.4096824229199907</v>
      </c>
      <c r="G235" s="473">
        <v>9.8581664448834196</v>
      </c>
      <c r="H235" s="473">
        <v>10.141267387944399</v>
      </c>
      <c r="I235" s="473">
        <v>10.484819281091699</v>
      </c>
      <c r="J235" s="473">
        <v>11.0103992924977</v>
      </c>
      <c r="K235" s="473">
        <v>11.715594255125101</v>
      </c>
      <c r="L235" s="473">
        <v>12.2181134924112</v>
      </c>
      <c r="M235" s="473">
        <v>12.4555268109773</v>
      </c>
      <c r="N235" s="473">
        <v>12.7908289183314</v>
      </c>
      <c r="O235" s="473">
        <v>13.68827937526</v>
      </c>
      <c r="P235" s="473">
        <v>14.7006017075933</v>
      </c>
      <c r="Q235" s="473">
        <v>15.5837241402111</v>
      </c>
      <c r="R235" s="473">
        <v>16.6306383224921</v>
      </c>
      <c r="S235" s="473">
        <v>18.279021508842401</v>
      </c>
      <c r="T235" s="473">
        <v>20.066686778687899</v>
      </c>
      <c r="U235" s="473">
        <v>22.123366587045101</v>
      </c>
      <c r="V235" s="473">
        <v>24.654679075508199</v>
      </c>
      <c r="W235" s="473">
        <v>27.118979686858601</v>
      </c>
      <c r="X235" s="473">
        <v>29.0742001338965</v>
      </c>
      <c r="Y235" s="473">
        <v>33.059203729264603</v>
      </c>
      <c r="Z235" s="473">
        <v>37.0606694272482</v>
      </c>
      <c r="AA235" s="473">
        <v>40.243878920122199</v>
      </c>
      <c r="AB235" s="473">
        <v>43.814726958649103</v>
      </c>
      <c r="AC235" s="473">
        <v>47.339289797695102</v>
      </c>
      <c r="AD235" s="473">
        <v>50.829414244270097</v>
      </c>
      <c r="AE235" s="473">
        <v>52.982502541553401</v>
      </c>
      <c r="AF235" s="473">
        <v>55.201712552380798</v>
      </c>
      <c r="AG235" s="473">
        <v>58.417156380607601</v>
      </c>
      <c r="AH235" s="473">
        <v>62.181134924111497</v>
      </c>
      <c r="AI235" s="473">
        <v>68.627175473252393</v>
      </c>
      <c r="AJ235" s="473">
        <v>75.108756443423204</v>
      </c>
      <c r="AK235" s="473">
        <v>76.892114159138401</v>
      </c>
      <c r="AL235" s="473">
        <v>80.527706375510704</v>
      </c>
      <c r="AM235" s="473">
        <v>82.265605413164295</v>
      </c>
      <c r="AN235" s="473">
        <v>84.285348254799999</v>
      </c>
      <c r="AO235" s="473">
        <v>84.734700399760897</v>
      </c>
      <c r="AP235" s="473">
        <v>85.292602357790102</v>
      </c>
      <c r="AQ235" s="473">
        <v>85.064757953202303</v>
      </c>
      <c r="AR235" s="473">
        <v>85.457906641650595</v>
      </c>
      <c r="AS235" s="473">
        <v>86.226296054462296</v>
      </c>
      <c r="AT235" s="473">
        <v>88.300864816911698</v>
      </c>
      <c r="AU235" s="473">
        <v>90.206823209823497</v>
      </c>
      <c r="AV235" s="473">
        <v>91.943895726057704</v>
      </c>
      <c r="AW235" s="473">
        <v>92.287453129347895</v>
      </c>
      <c r="AX235" s="473">
        <v>92.705672967515</v>
      </c>
      <c r="AY235" s="473">
        <v>93.966669146230899</v>
      </c>
      <c r="AZ235" s="473">
        <v>96.045370515776895</v>
      </c>
      <c r="BA235" s="473">
        <v>99.346497064471393</v>
      </c>
      <c r="BB235" s="473">
        <v>98.855267834265902</v>
      </c>
      <c r="BC235" s="473">
        <v>100</v>
      </c>
      <c r="BD235" s="473">
        <v>102.96115073822099</v>
      </c>
      <c r="BE235" s="473">
        <v>103.87583444225</v>
      </c>
      <c r="BF235" s="473">
        <v>103.829824749908</v>
      </c>
      <c r="BG235" s="473">
        <v>103.64330641628599</v>
      </c>
      <c r="BH235" s="473">
        <v>103.594817159687</v>
      </c>
      <c r="BI235" s="473">
        <v>104.614469083966</v>
      </c>
      <c r="BJ235" s="473">
        <v>106.491774734342</v>
      </c>
      <c r="BK235" s="473">
        <v>108.57212914672699</v>
      </c>
      <c r="BL235" s="473">
        <v>110.509219846432</v>
      </c>
      <c r="BM235" s="473">
        <v>111.058856590269</v>
      </c>
      <c r="BN235" s="473">
        <v>113.46127884904099</v>
      </c>
      <c r="BO235" s="477">
        <f>ROW()</f>
        <v>235</v>
      </c>
    </row>
    <row r="236" spans="1:67" s="474" customFormat="1" ht="14" x14ac:dyDescent="0.15">
      <c r="A236" s="473" t="s">
        <v>1010</v>
      </c>
      <c r="B236" s="473" t="s">
        <v>1011</v>
      </c>
      <c r="C236" s="473" t="s">
        <v>1217</v>
      </c>
      <c r="D236" s="473" t="s">
        <v>1218</v>
      </c>
      <c r="E236" s="473"/>
      <c r="F236" s="473"/>
      <c r="G236" s="473"/>
      <c r="H236" s="473"/>
      <c r="I236" s="473"/>
      <c r="J236" s="473">
        <v>1.5581335887572001</v>
      </c>
      <c r="K236" s="473">
        <v>1.60764361087921</v>
      </c>
      <c r="L236" s="473">
        <v>1.63696772866907</v>
      </c>
      <c r="M236" s="473">
        <v>1.6934337043027901</v>
      </c>
      <c r="N236" s="473">
        <v>1.74771742002738</v>
      </c>
      <c r="O236" s="473">
        <v>1.78004214520766</v>
      </c>
      <c r="P236" s="473">
        <v>1.82136869260148</v>
      </c>
      <c r="Q236" s="473">
        <v>1.8644683261802</v>
      </c>
      <c r="R236" s="473">
        <v>2.0796937116085901</v>
      </c>
      <c r="S236" s="473">
        <v>2.4808203646619198</v>
      </c>
      <c r="T236" s="473">
        <v>2.7796535835897598</v>
      </c>
      <c r="U236" s="473">
        <v>2.9611903313704602</v>
      </c>
      <c r="V236" s="473">
        <v>3.5772695873597899</v>
      </c>
      <c r="W236" s="473">
        <v>3.8819676298420598</v>
      </c>
      <c r="X236" s="473">
        <v>4.5206878325909896</v>
      </c>
      <c r="Y236" s="473">
        <v>5.3653320353011003</v>
      </c>
      <c r="Z236" s="473">
        <v>6.4413921180193299</v>
      </c>
      <c r="AA236" s="473">
        <v>7.1375405044938303</v>
      </c>
      <c r="AB236" s="473">
        <v>7.9631772427266903</v>
      </c>
      <c r="AC236" s="473">
        <v>8.9935906098955591</v>
      </c>
      <c r="AD236" s="473">
        <v>10.8339160905682</v>
      </c>
      <c r="AE236" s="473">
        <v>12.322179305373</v>
      </c>
      <c r="AF236" s="473">
        <v>13.9704708228449</v>
      </c>
      <c r="AG236" s="473">
        <v>16.819687195355399</v>
      </c>
      <c r="AH236" s="473">
        <v>18.088928505374199</v>
      </c>
      <c r="AI236" s="473">
        <v>20.457183467362299</v>
      </c>
      <c r="AJ236" s="473">
        <v>22.2848909537894</v>
      </c>
      <c r="AK236" s="473">
        <v>23.969248833437899</v>
      </c>
      <c r="AL236" s="473">
        <v>26.851173219715999</v>
      </c>
      <c r="AM236" s="473">
        <v>30.5483984945473</v>
      </c>
      <c r="AN236" s="473">
        <v>34.3023663220618</v>
      </c>
      <c r="AO236" s="473">
        <v>36.506366526282903</v>
      </c>
      <c r="AP236" s="473">
        <v>39.1075645992861</v>
      </c>
      <c r="AQ236" s="473">
        <v>42.279174649262501</v>
      </c>
      <c r="AR236" s="473">
        <v>44.853494670994699</v>
      </c>
      <c r="AS236" s="473">
        <v>50.329449649937203</v>
      </c>
      <c r="AT236" s="473">
        <v>53.320080821355504</v>
      </c>
      <c r="AU236" s="473">
        <v>59.729002824415502</v>
      </c>
      <c r="AV236" s="473">
        <v>64.083247130315399</v>
      </c>
      <c r="AW236" s="473">
        <v>66.291129719719905</v>
      </c>
      <c r="AX236" s="473">
        <v>69.455870934371603</v>
      </c>
      <c r="AY236" s="473">
        <v>73.140254473595604</v>
      </c>
      <c r="AZ236" s="473">
        <v>79.047125992087402</v>
      </c>
      <c r="BA236" s="473">
        <v>89.052484493022703</v>
      </c>
      <c r="BB236" s="473">
        <v>95.685322129667</v>
      </c>
      <c r="BC236" s="473">
        <v>100</v>
      </c>
      <c r="BD236" s="473">
        <v>106.10742714590199</v>
      </c>
      <c r="BE236" s="473">
        <v>115.593056390898</v>
      </c>
      <c r="BF236" s="473">
        <v>122.090896076668</v>
      </c>
      <c r="BG236" s="473">
        <v>129.02730580635401</v>
      </c>
      <c r="BH236" s="473">
        <v>135.41576375250199</v>
      </c>
      <c r="BI236" s="473">
        <v>146.042210573467</v>
      </c>
      <c r="BJ236" s="473">
        <v>155.12804457407799</v>
      </c>
      <c r="BK236" s="473">
        <v>162.597555594944</v>
      </c>
      <c r="BL236" s="473">
        <v>166.821866435163</v>
      </c>
      <c r="BM236" s="473"/>
      <c r="BN236" s="473"/>
      <c r="BO236" s="477">
        <f>ROW()</f>
        <v>236</v>
      </c>
    </row>
    <row r="237" spans="1:67" s="474" customFormat="1" ht="14" x14ac:dyDescent="0.15">
      <c r="A237" s="473" t="s">
        <v>1012</v>
      </c>
      <c r="B237" s="473" t="s">
        <v>1013</v>
      </c>
      <c r="C237" s="473" t="s">
        <v>1217</v>
      </c>
      <c r="D237" s="473" t="s">
        <v>1218</v>
      </c>
      <c r="E237" s="473"/>
      <c r="F237" s="473"/>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c r="AH237" s="473"/>
      <c r="AI237" s="473"/>
      <c r="AJ237" s="473"/>
      <c r="AK237" s="473"/>
      <c r="AL237" s="473"/>
      <c r="AM237" s="473"/>
      <c r="AN237" s="473"/>
      <c r="AO237" s="473"/>
      <c r="AP237" s="473"/>
      <c r="AQ237" s="473"/>
      <c r="AR237" s="473"/>
      <c r="AS237" s="473"/>
      <c r="AT237" s="473"/>
      <c r="AU237" s="473"/>
      <c r="AV237" s="473"/>
      <c r="AW237" s="473"/>
      <c r="AX237" s="473">
        <v>89.283817196304696</v>
      </c>
      <c r="AY237" s="473">
        <v>89.552205424349694</v>
      </c>
      <c r="AZ237" s="473">
        <v>93.521568908118397</v>
      </c>
      <c r="BA237" s="473">
        <v>93.130715131616498</v>
      </c>
      <c r="BB237" s="473">
        <v>98.679104969990803</v>
      </c>
      <c r="BC237" s="473">
        <v>100</v>
      </c>
      <c r="BD237" s="473">
        <v>104.58475435650401</v>
      </c>
      <c r="BE237" s="473">
        <v>108.78402490034701</v>
      </c>
      <c r="BF237" s="473">
        <v>111.534789845625</v>
      </c>
      <c r="BG237" s="473">
        <v>113.639177693628</v>
      </c>
      <c r="BH237" s="473">
        <v>114.01421785026</v>
      </c>
      <c r="BI237" s="473">
        <v>114.14155195667399</v>
      </c>
      <c r="BJ237" s="473">
        <v>116.643546314853</v>
      </c>
      <c r="BK237" s="473"/>
      <c r="BL237" s="473"/>
      <c r="BM237" s="473"/>
      <c r="BN237" s="473"/>
      <c r="BO237" s="477">
        <f>ROW()</f>
        <v>237</v>
      </c>
    </row>
    <row r="238" spans="1:67" s="474" customFormat="1" ht="14" x14ac:dyDescent="0.15">
      <c r="A238" s="473" t="s">
        <v>569</v>
      </c>
      <c r="B238" s="473" t="s">
        <v>1014</v>
      </c>
      <c r="C238" s="473" t="s">
        <v>1217</v>
      </c>
      <c r="D238" s="473" t="s">
        <v>1218</v>
      </c>
      <c r="E238" s="473"/>
      <c r="F238" s="473"/>
      <c r="G238" s="473"/>
      <c r="H238" s="473"/>
      <c r="I238" s="473"/>
      <c r="J238" s="473"/>
      <c r="K238" s="473"/>
      <c r="L238" s="473"/>
      <c r="M238" s="473"/>
      <c r="N238" s="473"/>
      <c r="O238" s="473">
        <v>6.1268710989519297</v>
      </c>
      <c r="P238" s="473">
        <v>7.0213509544440598</v>
      </c>
      <c r="Q238" s="473">
        <v>8.4916917058448895</v>
      </c>
      <c r="R238" s="473">
        <v>10.0405589430465</v>
      </c>
      <c r="S238" s="473">
        <v>12.4929320685729</v>
      </c>
      <c r="T238" s="473">
        <v>14.818038130850701</v>
      </c>
      <c r="U238" s="473">
        <v>17.021292749725799</v>
      </c>
      <c r="V238" s="473">
        <v>19.5675366169081</v>
      </c>
      <c r="W238" s="473">
        <v>21.873228616370898</v>
      </c>
      <c r="X238" s="473">
        <v>24.603044562077599</v>
      </c>
      <c r="Y238" s="473">
        <v>27.942056721712301</v>
      </c>
      <c r="Z238" s="473">
        <v>30.8974294935249</v>
      </c>
      <c r="AA238" s="473">
        <v>30.615445130481</v>
      </c>
      <c r="AB238" s="473">
        <v>32.4684852304838</v>
      </c>
      <c r="AC238" s="473">
        <v>33.797840084833602</v>
      </c>
      <c r="AD238" s="473">
        <v>34.079824447877499</v>
      </c>
      <c r="AE238" s="473">
        <v>34.160391408747202</v>
      </c>
      <c r="AF238" s="473">
        <v>35.046627978313701</v>
      </c>
      <c r="AG238" s="473">
        <v>35.691163665271198</v>
      </c>
      <c r="AH238" s="473">
        <v>36.255132391358998</v>
      </c>
      <c r="AI238" s="473">
        <v>37.665054206578603</v>
      </c>
      <c r="AJ238" s="473">
        <v>38.4133665418086</v>
      </c>
      <c r="AK238" s="473">
        <v>39.660553767191999</v>
      </c>
      <c r="AL238" s="473">
        <v>40.209316146360699</v>
      </c>
      <c r="AM238" s="473">
        <v>40.907740992575398</v>
      </c>
      <c r="AN238" s="473">
        <v>40.807966014544697</v>
      </c>
      <c r="AO238" s="473">
        <v>40.358978613406698</v>
      </c>
      <c r="AP238" s="473">
        <v>40.6084160584834</v>
      </c>
      <c r="AQ238" s="473">
        <v>41.656053327805402</v>
      </c>
      <c r="AR238" s="473">
        <v>44.3000902456182</v>
      </c>
      <c r="AS238" s="473">
        <v>47.077160467471899</v>
      </c>
      <c r="AT238" s="473">
        <v>49.887489015335902</v>
      </c>
      <c r="AU238" s="473">
        <v>49.974792121112699</v>
      </c>
      <c r="AV238" s="473">
        <v>51.625236549369902</v>
      </c>
      <c r="AW238" s="473">
        <v>53.616578819232302</v>
      </c>
      <c r="AX238" s="473">
        <v>54.1029818371318</v>
      </c>
      <c r="AY238" s="473">
        <v>53.911746462572999</v>
      </c>
      <c r="AZ238" s="473">
        <v>56.780174991959498</v>
      </c>
      <c r="BA238" s="473">
        <v>77.768829432973206</v>
      </c>
      <c r="BB238" s="473">
        <v>102.463886316225</v>
      </c>
      <c r="BC238" s="473">
        <v>100</v>
      </c>
      <c r="BD238" s="473">
        <v>102.55926772231</v>
      </c>
      <c r="BE238" s="473">
        <v>109.851611765871</v>
      </c>
      <c r="BF238" s="473">
        <v>114.618005623296</v>
      </c>
      <c r="BG238" s="473">
        <v>116.206421540945</v>
      </c>
      <c r="BH238" s="473">
        <v>120.90342014867301</v>
      </c>
      <c r="BI238" s="473">
        <v>119.675667780057</v>
      </c>
      <c r="BJ238" s="473">
        <v>123.09455717778501</v>
      </c>
      <c r="BK238" s="473">
        <v>127.652648173983</v>
      </c>
      <c r="BL238" s="473">
        <v>130.30113982908401</v>
      </c>
      <c r="BM238" s="473">
        <v>141.08598029414799</v>
      </c>
      <c r="BN238" s="473"/>
      <c r="BO238" s="477">
        <f>ROW()</f>
        <v>238</v>
      </c>
    </row>
    <row r="239" spans="1:67" s="474" customFormat="1" ht="14" x14ac:dyDescent="0.15">
      <c r="A239" s="473" t="s">
        <v>1015</v>
      </c>
      <c r="B239" s="473" t="s">
        <v>1016</v>
      </c>
      <c r="C239" s="473" t="s">
        <v>1217</v>
      </c>
      <c r="D239" s="473" t="s">
        <v>1218</v>
      </c>
      <c r="E239" s="473">
        <v>1.4534473315582199</v>
      </c>
      <c r="F239" s="473">
        <v>1.48191877880353</v>
      </c>
      <c r="G239" s="473">
        <v>1.4249219026957101</v>
      </c>
      <c r="H239" s="473">
        <v>1.45223290583071</v>
      </c>
      <c r="I239" s="473">
        <v>1.53060361047898</v>
      </c>
      <c r="J239" s="473">
        <v>1.47123186453332</v>
      </c>
      <c r="K239" s="473">
        <v>1.5270413057222401</v>
      </c>
      <c r="L239" s="473">
        <v>1.6255984039920099</v>
      </c>
      <c r="M239" s="473">
        <v>1.6719083658296201</v>
      </c>
      <c r="N239" s="473">
        <v>1.63866018810006</v>
      </c>
      <c r="O239" s="473">
        <v>1.7146560229104899</v>
      </c>
      <c r="P239" s="473">
        <v>1.8108382513424499</v>
      </c>
      <c r="Q239" s="473">
        <v>1.84883616874768</v>
      </c>
      <c r="R239" s="473">
        <v>2.2252530380431299</v>
      </c>
      <c r="S239" s="473">
        <v>2.5707965994468398</v>
      </c>
      <c r="T239" s="473">
        <v>2.8655376108483899</v>
      </c>
      <c r="U239" s="473">
        <v>3.1930276235167798</v>
      </c>
      <c r="V239" s="473">
        <v>3.5750993049632198</v>
      </c>
      <c r="W239" s="473">
        <v>3.7470315616141301</v>
      </c>
      <c r="X239" s="473">
        <v>3.9175992765455798</v>
      </c>
      <c r="Y239" s="473">
        <v>4.6735553891217796</v>
      </c>
      <c r="Z239" s="473">
        <v>5.5332166723762999</v>
      </c>
      <c r="AA239" s="473">
        <v>6.32465086965823</v>
      </c>
      <c r="AB239" s="473">
        <v>6.7121807179824904</v>
      </c>
      <c r="AC239" s="473">
        <v>7.33168265861352</v>
      </c>
      <c r="AD239" s="473">
        <v>8.5966128325451692</v>
      </c>
      <c r="AE239" s="473">
        <v>11.696851619139199</v>
      </c>
      <c r="AF239" s="473">
        <v>18.654649846622998</v>
      </c>
      <c r="AG239" s="473">
        <v>25.102109471031898</v>
      </c>
      <c r="AH239" s="473">
        <v>27.9635534567219</v>
      </c>
      <c r="AI239" s="473">
        <v>33.387606791542098</v>
      </c>
      <c r="AJ239" s="473">
        <v>36.392491402780898</v>
      </c>
      <c r="AK239" s="473">
        <v>40.399004217765899</v>
      </c>
      <c r="AL239" s="473">
        <v>45.741021304412698</v>
      </c>
      <c r="AM239" s="473">
        <v>52.752418730636499</v>
      </c>
      <c r="AN239" s="473">
        <v>56.962039486936597</v>
      </c>
      <c r="AO239" s="473">
        <v>61.661345142846201</v>
      </c>
      <c r="AP239" s="473">
        <v>62.824346779418498</v>
      </c>
      <c r="AQ239" s="473">
        <v>62.323532677545302</v>
      </c>
      <c r="AR239" s="473">
        <v>60.015253689488098</v>
      </c>
      <c r="AS239" s="473">
        <v>57.706974701430902</v>
      </c>
      <c r="AT239" s="473">
        <v>59.438183942473799</v>
      </c>
      <c r="AU239" s="473">
        <v>59.360613972655898</v>
      </c>
      <c r="AV239" s="473">
        <v>62.8016475245647</v>
      </c>
      <c r="AW239" s="473">
        <v>65.585733340258301</v>
      </c>
      <c r="AX239" s="473">
        <v>70.334369586372603</v>
      </c>
      <c r="AY239" s="473">
        <v>77.384764539745206</v>
      </c>
      <c r="AZ239" s="473">
        <v>80.4087363386503</v>
      </c>
      <c r="BA239" s="473">
        <v>93.069353382047893</v>
      </c>
      <c r="BB239" s="473">
        <v>95.787813442775303</v>
      </c>
      <c r="BC239" s="473">
        <v>100</v>
      </c>
      <c r="BD239" s="473">
        <v>104.75316388885599</v>
      </c>
      <c r="BE239" s="473">
        <v>143.199979473582</v>
      </c>
      <c r="BF239" s="473"/>
      <c r="BG239" s="473"/>
      <c r="BH239" s="473"/>
      <c r="BI239" s="473"/>
      <c r="BJ239" s="473"/>
      <c r="BK239" s="473"/>
      <c r="BL239" s="473"/>
      <c r="BM239" s="473"/>
      <c r="BN239" s="473"/>
      <c r="BO239" s="477">
        <f>ROW()</f>
        <v>239</v>
      </c>
    </row>
    <row r="240" spans="1:67" s="474" customFormat="1" ht="14" x14ac:dyDescent="0.15">
      <c r="A240" s="473" t="s">
        <v>1017</v>
      </c>
      <c r="B240" s="473" t="s">
        <v>1018</v>
      </c>
      <c r="C240" s="473" t="s">
        <v>1217</v>
      </c>
      <c r="D240" s="473" t="s">
        <v>1218</v>
      </c>
      <c r="E240" s="473"/>
      <c r="F240" s="473"/>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c r="AH240" s="473"/>
      <c r="AI240" s="473"/>
      <c r="AJ240" s="473"/>
      <c r="AK240" s="473"/>
      <c r="AL240" s="473"/>
      <c r="AM240" s="473"/>
      <c r="AN240" s="473"/>
      <c r="AO240" s="473"/>
      <c r="AP240" s="473"/>
      <c r="AQ240" s="473"/>
      <c r="AR240" s="473"/>
      <c r="AS240" s="473"/>
      <c r="AT240" s="473"/>
      <c r="AU240" s="473"/>
      <c r="AV240" s="473"/>
      <c r="AW240" s="473"/>
      <c r="AX240" s="473"/>
      <c r="AY240" s="473"/>
      <c r="AZ240" s="473"/>
      <c r="BA240" s="473"/>
      <c r="BB240" s="473"/>
      <c r="BC240" s="473"/>
      <c r="BD240" s="473"/>
      <c r="BE240" s="473"/>
      <c r="BF240" s="473"/>
      <c r="BG240" s="473"/>
      <c r="BH240" s="473"/>
      <c r="BI240" s="473"/>
      <c r="BJ240" s="473"/>
      <c r="BK240" s="473"/>
      <c r="BL240" s="473"/>
      <c r="BM240" s="473"/>
      <c r="BN240" s="473"/>
      <c r="BO240" s="477">
        <f>ROW()</f>
        <v>240</v>
      </c>
    </row>
    <row r="241" spans="1:67" s="474" customFormat="1" ht="14" x14ac:dyDescent="0.15">
      <c r="A241" s="473" t="s">
        <v>327</v>
      </c>
      <c r="B241" s="473" t="s">
        <v>1019</v>
      </c>
      <c r="C241" s="473" t="s">
        <v>1217</v>
      </c>
      <c r="D241" s="473" t="s">
        <v>1218</v>
      </c>
      <c r="E241" s="473"/>
      <c r="F241" s="473"/>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v>38.131979133221598</v>
      </c>
      <c r="AC241" s="473">
        <v>45.854046592099898</v>
      </c>
      <c r="AD241" s="473">
        <v>48.217363697877602</v>
      </c>
      <c r="AE241" s="473">
        <v>41.921828612486799</v>
      </c>
      <c r="AF241" s="473">
        <v>39.4170652677156</v>
      </c>
      <c r="AG241" s="473">
        <v>45.517848502202099</v>
      </c>
      <c r="AH241" s="473">
        <v>43.838633801922299</v>
      </c>
      <c r="AI241" s="473">
        <v>43.514980943208101</v>
      </c>
      <c r="AJ241" s="473">
        <v>44.904794923445898</v>
      </c>
      <c r="AK241" s="473">
        <v>43.506894884213203</v>
      </c>
      <c r="AL241" s="473">
        <v>39.8401627213224</v>
      </c>
      <c r="AM241" s="473">
        <v>56.4634296756252</v>
      </c>
      <c r="AN241" s="473">
        <v>61.675188304159903</v>
      </c>
      <c r="AO241" s="473">
        <v>68.663529205784101</v>
      </c>
      <c r="AP241" s="473">
        <v>72.489637594790906</v>
      </c>
      <c r="AQ241" s="473">
        <v>75.576863324514704</v>
      </c>
      <c r="AR241" s="473">
        <v>69.511774978298604</v>
      </c>
      <c r="AS241" s="473">
        <v>72.168932700922596</v>
      </c>
      <c r="AT241" s="473">
        <v>81.140459509169503</v>
      </c>
      <c r="AU241" s="473">
        <v>85.353125263669497</v>
      </c>
      <c r="AV241" s="473">
        <v>83.857252497697104</v>
      </c>
      <c r="AW241" s="473">
        <v>79.366360955215299</v>
      </c>
      <c r="AX241" s="473">
        <v>85.628657057228494</v>
      </c>
      <c r="AY241" s="473">
        <v>92.510023387623804</v>
      </c>
      <c r="AZ241" s="473">
        <v>84.2074896660977</v>
      </c>
      <c r="BA241" s="473">
        <v>92.878314517434504</v>
      </c>
      <c r="BB241" s="473">
        <v>102.121957167557</v>
      </c>
      <c r="BC241" s="473">
        <v>100</v>
      </c>
      <c r="BD241" s="473">
        <v>102.02924053678301</v>
      </c>
      <c r="BE241" s="473">
        <v>109.698394557456</v>
      </c>
      <c r="BF241" s="473">
        <v>109.942661688985</v>
      </c>
      <c r="BG241" s="473">
        <v>111.791867727178</v>
      </c>
      <c r="BH241" s="473">
        <v>116.68513936273099</v>
      </c>
      <c r="BI241" s="473">
        <v>115.760479031492</v>
      </c>
      <c r="BJ241" s="473">
        <v>113.981125136835</v>
      </c>
      <c r="BK241" s="473">
        <v>118.853387371944</v>
      </c>
      <c r="BL241" s="473">
        <v>117.698204738763</v>
      </c>
      <c r="BM241" s="473">
        <v>122.952422521941</v>
      </c>
      <c r="BN241" s="473">
        <v>122.00219164626</v>
      </c>
      <c r="BO241" s="477">
        <f>ROW()</f>
        <v>241</v>
      </c>
    </row>
    <row r="242" spans="1:67" s="474" customFormat="1" ht="14" x14ac:dyDescent="0.15">
      <c r="A242" s="473" t="s">
        <v>1020</v>
      </c>
      <c r="B242" s="473" t="s">
        <v>1021</v>
      </c>
      <c r="C242" s="473" t="s">
        <v>1217</v>
      </c>
      <c r="D242" s="473" t="s">
        <v>1218</v>
      </c>
      <c r="E242" s="473"/>
      <c r="F242" s="473"/>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c r="AG242" s="473"/>
      <c r="AH242" s="473"/>
      <c r="AI242" s="473"/>
      <c r="AJ242" s="473"/>
      <c r="AK242" s="473"/>
      <c r="AL242" s="473"/>
      <c r="AM242" s="473"/>
      <c r="AN242" s="473"/>
      <c r="AO242" s="473"/>
      <c r="AP242" s="473"/>
      <c r="AQ242" s="473"/>
      <c r="AR242" s="473"/>
      <c r="AS242" s="473"/>
      <c r="AT242" s="473"/>
      <c r="AU242" s="473"/>
      <c r="AV242" s="473"/>
      <c r="AW242" s="473"/>
      <c r="AX242" s="473"/>
      <c r="AY242" s="473"/>
      <c r="AZ242" s="473"/>
      <c r="BA242" s="473"/>
      <c r="BB242" s="473"/>
      <c r="BC242" s="473"/>
      <c r="BD242" s="473"/>
      <c r="BE242" s="473"/>
      <c r="BF242" s="473"/>
      <c r="BG242" s="473"/>
      <c r="BH242" s="473"/>
      <c r="BI242" s="473"/>
      <c r="BJ242" s="473"/>
      <c r="BK242" s="473"/>
      <c r="BL242" s="473"/>
      <c r="BM242" s="473"/>
      <c r="BN242" s="473"/>
      <c r="BO242" s="477">
        <f>ROW()</f>
        <v>242</v>
      </c>
    </row>
    <row r="243" spans="1:67" s="474" customFormat="1" ht="14" x14ac:dyDescent="0.15">
      <c r="A243" s="473" t="s">
        <v>1022</v>
      </c>
      <c r="B243" s="473" t="s">
        <v>1023</v>
      </c>
      <c r="C243" s="473" t="s">
        <v>1217</v>
      </c>
      <c r="D243" s="473" t="s">
        <v>1218</v>
      </c>
      <c r="E243" s="473"/>
      <c r="F243" s="473"/>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c r="AH243" s="473"/>
      <c r="AI243" s="473"/>
      <c r="AJ243" s="473"/>
      <c r="AK243" s="473"/>
      <c r="AL243" s="473"/>
      <c r="AM243" s="473"/>
      <c r="AN243" s="473"/>
      <c r="AO243" s="473"/>
      <c r="AP243" s="473"/>
      <c r="AQ243" s="473"/>
      <c r="AR243" s="473"/>
      <c r="AS243" s="473"/>
      <c r="AT243" s="473"/>
      <c r="AU243" s="473"/>
      <c r="AV243" s="473"/>
      <c r="AW243" s="473"/>
      <c r="AX243" s="473"/>
      <c r="AY243" s="473"/>
      <c r="AZ243" s="473"/>
      <c r="BA243" s="473"/>
      <c r="BB243" s="473"/>
      <c r="BC243" s="473"/>
      <c r="BD243" s="473"/>
      <c r="BE243" s="473"/>
      <c r="BF243" s="473"/>
      <c r="BG243" s="473"/>
      <c r="BH243" s="473"/>
      <c r="BI243" s="473"/>
      <c r="BJ243" s="473"/>
      <c r="BK243" s="473"/>
      <c r="BL243" s="473"/>
      <c r="BM243" s="473"/>
      <c r="BN243" s="473"/>
      <c r="BO243" s="477">
        <f>ROW()</f>
        <v>243</v>
      </c>
    </row>
    <row r="244" spans="1:67" s="474" customFormat="1" ht="14" x14ac:dyDescent="0.15">
      <c r="A244" s="473" t="s">
        <v>590</v>
      </c>
      <c r="B244" s="473" t="s">
        <v>1024</v>
      </c>
      <c r="C244" s="473" t="s">
        <v>1217</v>
      </c>
      <c r="D244" s="473" t="s">
        <v>1218</v>
      </c>
      <c r="E244" s="473"/>
      <c r="F244" s="473"/>
      <c r="G244" s="473"/>
      <c r="H244" s="473"/>
      <c r="I244" s="473"/>
      <c r="J244" s="473"/>
      <c r="K244" s="473">
        <v>9.5750431790968307</v>
      </c>
      <c r="L244" s="473">
        <v>9.3530131922426598</v>
      </c>
      <c r="M244" s="473">
        <v>9.3807669406803793</v>
      </c>
      <c r="N244" s="473">
        <v>9.9450931570329395</v>
      </c>
      <c r="O244" s="473">
        <v>10.390695005425799</v>
      </c>
      <c r="P244" s="473">
        <v>11.0652652776743</v>
      </c>
      <c r="Q244" s="473">
        <v>11.920234914236101</v>
      </c>
      <c r="R244" s="473">
        <v>12.3511889510409</v>
      </c>
      <c r="S244" s="473">
        <v>13.936085080217801</v>
      </c>
      <c r="T244" s="473">
        <v>16.446280527031401</v>
      </c>
      <c r="U244" s="473">
        <v>18.360747771554301</v>
      </c>
      <c r="V244" s="473">
        <v>22.484023360167502</v>
      </c>
      <c r="W244" s="473">
        <v>22.5835765660444</v>
      </c>
      <c r="X244" s="473">
        <v>24.286209135048399</v>
      </c>
      <c r="Y244" s="473">
        <v>27.2750782155987</v>
      </c>
      <c r="Z244" s="473">
        <v>32.652769656345697</v>
      </c>
      <c r="AA244" s="473">
        <v>36.286916251700902</v>
      </c>
      <c r="AB244" s="473">
        <v>39.681726030187299</v>
      </c>
      <c r="AC244" s="473">
        <v>38.2822988873017</v>
      </c>
      <c r="AD244" s="473">
        <v>37.5876993504071</v>
      </c>
      <c r="AE244" s="473">
        <v>39.138047335079001</v>
      </c>
      <c r="AF244" s="473">
        <v>39.159185344546003</v>
      </c>
      <c r="AG244" s="473">
        <v>39.100089834208099</v>
      </c>
      <c r="AH244" s="473">
        <v>38.771882461408502</v>
      </c>
      <c r="AI244" s="473">
        <v>39.165549476428403</v>
      </c>
      <c r="AJ244" s="473">
        <v>39.3171521894878</v>
      </c>
      <c r="AK244" s="473">
        <v>39.865149402659199</v>
      </c>
      <c r="AL244" s="473">
        <v>39.463754513210603</v>
      </c>
      <c r="AM244" s="473">
        <v>54.918852892506997</v>
      </c>
      <c r="AN244" s="473">
        <v>63.943944478624601</v>
      </c>
      <c r="AO244" s="473">
        <v>66.9413168760601</v>
      </c>
      <c r="AP244" s="473">
        <v>72.464527839431199</v>
      </c>
      <c r="AQ244" s="473">
        <v>73.171302192123903</v>
      </c>
      <c r="AR244" s="473">
        <v>73.132365089853806</v>
      </c>
      <c r="AS244" s="473">
        <v>74.494532876779701</v>
      </c>
      <c r="AT244" s="473">
        <v>77.414414133607593</v>
      </c>
      <c r="AU244" s="473">
        <v>79.783154757272897</v>
      </c>
      <c r="AV244" s="473">
        <v>79.041170712689507</v>
      </c>
      <c r="AW244" s="473">
        <v>79.351864703998999</v>
      </c>
      <c r="AX244" s="473">
        <v>84.7342452917256</v>
      </c>
      <c r="AY244" s="473">
        <v>86.622952803310596</v>
      </c>
      <c r="AZ244" s="473">
        <v>87.442122915133197</v>
      </c>
      <c r="BA244" s="473">
        <v>95.045065227753696</v>
      </c>
      <c r="BB244" s="473">
        <v>98.574664397059806</v>
      </c>
      <c r="BC244" s="473">
        <v>100</v>
      </c>
      <c r="BD244" s="473">
        <v>103.56351472903999</v>
      </c>
      <c r="BE244" s="473">
        <v>106.23253472051699</v>
      </c>
      <c r="BF244" s="473">
        <v>108.17169784175501</v>
      </c>
      <c r="BG244" s="473">
        <v>108.378170652492</v>
      </c>
      <c r="BH244" s="473">
        <v>111.17855991537</v>
      </c>
      <c r="BI244" s="473">
        <v>112.60747858577901</v>
      </c>
      <c r="BJ244" s="473">
        <v>111.503599302035</v>
      </c>
      <c r="BK244" s="473">
        <v>112.53854282114099</v>
      </c>
      <c r="BL244" s="473">
        <v>113.31044197518</v>
      </c>
      <c r="BM244" s="473">
        <v>115.381236062925</v>
      </c>
      <c r="BN244" s="473"/>
      <c r="BO244" s="477">
        <f>ROW()</f>
        <v>244</v>
      </c>
    </row>
    <row r="245" spans="1:67" s="474" customFormat="1" ht="14" x14ac:dyDescent="0.15">
      <c r="A245" s="473" t="s">
        <v>589</v>
      </c>
      <c r="B245" s="473" t="s">
        <v>1025</v>
      </c>
      <c r="C245" s="473" t="s">
        <v>1217</v>
      </c>
      <c r="D245" s="473" t="s">
        <v>1218</v>
      </c>
      <c r="E245" s="473">
        <v>10.211210223879901</v>
      </c>
      <c r="F245" s="473">
        <v>10.9655113098776</v>
      </c>
      <c r="G245" s="473">
        <v>11.370807415786899</v>
      </c>
      <c r="H245" s="473">
        <v>11.370807415786899</v>
      </c>
      <c r="I245" s="473">
        <v>11.280741614473699</v>
      </c>
      <c r="J245" s="473">
        <v>11.2995053230525</v>
      </c>
      <c r="K245" s="473">
        <v>11.7554634421535</v>
      </c>
      <c r="L245" s="473">
        <v>12.262083574530701</v>
      </c>
      <c r="M245" s="473">
        <v>12.4816189652408</v>
      </c>
      <c r="N245" s="473">
        <v>12.787467415524</v>
      </c>
      <c r="O245" s="473">
        <v>12.7762091903975</v>
      </c>
      <c r="P245" s="473">
        <v>12.838129428772101</v>
      </c>
      <c r="Q245" s="473">
        <v>13.459208183670199</v>
      </c>
      <c r="R245" s="473">
        <v>15.5466707661794</v>
      </c>
      <c r="S245" s="473">
        <v>19.326619865031901</v>
      </c>
      <c r="T245" s="473">
        <v>20.3567474675699</v>
      </c>
      <c r="U245" s="473">
        <v>21.201411121048501</v>
      </c>
      <c r="V245" s="473">
        <v>22.812986962195701</v>
      </c>
      <c r="W245" s="473">
        <v>24.6207085472419</v>
      </c>
      <c r="X245" s="473">
        <v>27.057510175486001</v>
      </c>
      <c r="Y245" s="473">
        <v>32.3887868343636</v>
      </c>
      <c r="Z245" s="473">
        <v>36.490176666986997</v>
      </c>
      <c r="AA245" s="473">
        <v>38.409224214711102</v>
      </c>
      <c r="AB245" s="473">
        <v>39.8405580210068</v>
      </c>
      <c r="AC245" s="473">
        <v>40.185138381945002</v>
      </c>
      <c r="AD245" s="473">
        <v>41.162332943539397</v>
      </c>
      <c r="AE245" s="473">
        <v>41.9204097372536</v>
      </c>
      <c r="AF245" s="473">
        <v>42.954360348221698</v>
      </c>
      <c r="AG245" s="473">
        <v>44.613571632714198</v>
      </c>
      <c r="AH245" s="473">
        <v>47.002835882383501</v>
      </c>
      <c r="AI245" s="473">
        <v>49.759079707943798</v>
      </c>
      <c r="AJ245" s="473">
        <v>52.600249813843497</v>
      </c>
      <c r="AK245" s="473">
        <v>54.777450818907901</v>
      </c>
      <c r="AL245" s="473">
        <v>56.591784989794903</v>
      </c>
      <c r="AM245" s="473">
        <v>59.4483962375744</v>
      </c>
      <c r="AN245" s="473">
        <v>62.907212018669703</v>
      </c>
      <c r="AO245" s="473">
        <v>66.559042073263498</v>
      </c>
      <c r="AP245" s="473">
        <v>70.303518979136697</v>
      </c>
      <c r="AQ245" s="473">
        <v>75.924094623416494</v>
      </c>
      <c r="AR245" s="473">
        <v>76.140270609734898</v>
      </c>
      <c r="AS245" s="473">
        <v>77.352400247306306</v>
      </c>
      <c r="AT245" s="473">
        <v>78.6108533105172</v>
      </c>
      <c r="AU245" s="473">
        <v>79.159013847253306</v>
      </c>
      <c r="AV245" s="473">
        <v>80.587319471143104</v>
      </c>
      <c r="AW245" s="473">
        <v>82.810843901847207</v>
      </c>
      <c r="AX245" s="473">
        <v>86.570761949600296</v>
      </c>
      <c r="AY245" s="473">
        <v>90.585458838371494</v>
      </c>
      <c r="AZ245" s="473">
        <v>92.615968995577006</v>
      </c>
      <c r="BA245" s="473">
        <v>97.680663532180404</v>
      </c>
      <c r="BB245" s="473">
        <v>96.854562441607001</v>
      </c>
      <c r="BC245" s="473">
        <v>100</v>
      </c>
      <c r="BD245" s="473">
        <v>103.808790581396</v>
      </c>
      <c r="BE245" s="473">
        <v>106.93852129306801</v>
      </c>
      <c r="BF245" s="473">
        <v>109.275006271572</v>
      </c>
      <c r="BG245" s="473">
        <v>111.34592261312601</v>
      </c>
      <c r="BH245" s="473">
        <v>110.34333613031001</v>
      </c>
      <c r="BI245" s="473">
        <v>110.55094679111799</v>
      </c>
      <c r="BJ245" s="473">
        <v>111.286809151122</v>
      </c>
      <c r="BK245" s="473">
        <v>112.47078677806201</v>
      </c>
      <c r="BL245" s="473">
        <v>113.265649996346</v>
      </c>
      <c r="BM245" s="473">
        <v>112.307493787832</v>
      </c>
      <c r="BN245" s="473">
        <v>113.689320040059</v>
      </c>
      <c r="BO245" s="477">
        <f>ROW()</f>
        <v>245</v>
      </c>
    </row>
    <row r="246" spans="1:67" s="474" customFormat="1" ht="14" x14ac:dyDescent="0.15">
      <c r="A246" s="473" t="s">
        <v>587</v>
      </c>
      <c r="B246" s="473" t="s">
        <v>1026</v>
      </c>
      <c r="C246" s="473" t="s">
        <v>1217</v>
      </c>
      <c r="D246" s="473" t="s">
        <v>1218</v>
      </c>
      <c r="E246" s="473"/>
      <c r="F246" s="473"/>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c r="AH246" s="473"/>
      <c r="AI246" s="473"/>
      <c r="AJ246" s="473"/>
      <c r="AK246" s="473"/>
      <c r="AL246" s="473"/>
      <c r="AM246" s="473"/>
      <c r="AN246" s="473"/>
      <c r="AO246" s="473"/>
      <c r="AP246" s="473"/>
      <c r="AQ246" s="473"/>
      <c r="AR246" s="473"/>
      <c r="AS246" s="473">
        <v>28.348768352565301</v>
      </c>
      <c r="AT246" s="473">
        <v>39.2890936953007</v>
      </c>
      <c r="AU246" s="473">
        <v>44.102001694977801</v>
      </c>
      <c r="AV246" s="473">
        <v>51.292167662524903</v>
      </c>
      <c r="AW246" s="473">
        <v>54.955436369308202</v>
      </c>
      <c r="AX246" s="473">
        <v>58.852838789186997</v>
      </c>
      <c r="AY246" s="473">
        <v>64.744517140063806</v>
      </c>
      <c r="AZ246" s="473">
        <v>73.257854439301397</v>
      </c>
      <c r="BA246" s="473">
        <v>88.254119583824505</v>
      </c>
      <c r="BB246" s="473">
        <v>93.944952444676304</v>
      </c>
      <c r="BC246" s="473">
        <v>100</v>
      </c>
      <c r="BD246" s="473">
        <v>112.431549043041</v>
      </c>
      <c r="BE246" s="473">
        <v>118.987619315709</v>
      </c>
      <c r="BF246" s="473">
        <v>124.94847836680199</v>
      </c>
      <c r="BG246" s="473">
        <v>132.57586783010001</v>
      </c>
      <c r="BH246" s="473">
        <v>140.15199467524801</v>
      </c>
      <c r="BI246" s="473">
        <v>148.56753447087999</v>
      </c>
      <c r="BJ246" s="473"/>
      <c r="BK246" s="473"/>
      <c r="BL246" s="473"/>
      <c r="BM246" s="473"/>
      <c r="BN246" s="473"/>
      <c r="BO246" s="477">
        <f>ROW()</f>
        <v>246</v>
      </c>
    </row>
    <row r="247" spans="1:67" s="474" customFormat="1" ht="14" x14ac:dyDescent="0.15">
      <c r="A247" s="473" t="s">
        <v>595</v>
      </c>
      <c r="B247" s="473" t="s">
        <v>1027</v>
      </c>
      <c r="C247" s="473" t="s">
        <v>1217</v>
      </c>
      <c r="D247" s="473" t="s">
        <v>1218</v>
      </c>
      <c r="E247" s="473"/>
      <c r="F247" s="473"/>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c r="AH247" s="473"/>
      <c r="AI247" s="473"/>
      <c r="AJ247" s="473"/>
      <c r="AK247" s="473"/>
      <c r="AL247" s="473"/>
      <c r="AM247" s="473"/>
      <c r="AN247" s="473"/>
      <c r="AO247" s="473"/>
      <c r="AP247" s="473"/>
      <c r="AQ247" s="473"/>
      <c r="AR247" s="473"/>
      <c r="AS247" s="473"/>
      <c r="AT247" s="473"/>
      <c r="AU247" s="473"/>
      <c r="AV247" s="473"/>
      <c r="AW247" s="473"/>
      <c r="AX247" s="473"/>
      <c r="AY247" s="473"/>
      <c r="AZ247" s="473"/>
      <c r="BA247" s="473"/>
      <c r="BB247" s="473"/>
      <c r="BC247" s="473"/>
      <c r="BD247" s="473"/>
      <c r="BE247" s="473"/>
      <c r="BF247" s="473"/>
      <c r="BG247" s="473"/>
      <c r="BH247" s="473"/>
      <c r="BI247" s="473"/>
      <c r="BJ247" s="473"/>
      <c r="BK247" s="473"/>
      <c r="BL247" s="473"/>
      <c r="BM247" s="473"/>
      <c r="BN247" s="473"/>
      <c r="BO247" s="477">
        <f>ROW()</f>
        <v>247</v>
      </c>
    </row>
    <row r="248" spans="1:67" s="474" customFormat="1" ht="14" x14ac:dyDescent="0.15">
      <c r="A248" s="473" t="s">
        <v>1028</v>
      </c>
      <c r="B248" s="473" t="s">
        <v>1029</v>
      </c>
      <c r="C248" s="473" t="s">
        <v>1217</v>
      </c>
      <c r="D248" s="473" t="s">
        <v>1218</v>
      </c>
      <c r="E248" s="473"/>
      <c r="F248" s="473"/>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c r="AH248" s="473"/>
      <c r="AI248" s="473"/>
      <c r="AJ248" s="473"/>
      <c r="AK248" s="473"/>
      <c r="AL248" s="473"/>
      <c r="AM248" s="473"/>
      <c r="AN248" s="473"/>
      <c r="AO248" s="473"/>
      <c r="AP248" s="473"/>
      <c r="AQ248" s="473"/>
      <c r="AR248" s="473"/>
      <c r="AS248" s="473"/>
      <c r="AT248" s="473"/>
      <c r="AU248" s="473"/>
      <c r="AV248" s="473"/>
      <c r="AW248" s="473"/>
      <c r="AX248" s="473"/>
      <c r="AY248" s="473"/>
      <c r="AZ248" s="473"/>
      <c r="BA248" s="473"/>
      <c r="BB248" s="473"/>
      <c r="BC248" s="473"/>
      <c r="BD248" s="473"/>
      <c r="BE248" s="473"/>
      <c r="BF248" s="473"/>
      <c r="BG248" s="473"/>
      <c r="BH248" s="473"/>
      <c r="BI248" s="473"/>
      <c r="BJ248" s="473"/>
      <c r="BK248" s="473"/>
      <c r="BL248" s="473"/>
      <c r="BM248" s="473"/>
      <c r="BN248" s="473"/>
      <c r="BO248" s="477">
        <f>ROW()</f>
        <v>248</v>
      </c>
    </row>
    <row r="249" spans="1:67" s="474" customFormat="1" ht="14" x14ac:dyDescent="0.15">
      <c r="A249" s="473" t="s">
        <v>1030</v>
      </c>
      <c r="B249" s="473" t="s">
        <v>1031</v>
      </c>
      <c r="C249" s="473" t="s">
        <v>1217</v>
      </c>
      <c r="D249" s="473" t="s">
        <v>1218</v>
      </c>
      <c r="E249" s="473"/>
      <c r="F249" s="473"/>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c r="AT249" s="473"/>
      <c r="AU249" s="473">
        <v>66.519331132176106</v>
      </c>
      <c r="AV249" s="473">
        <v>71.285546916604702</v>
      </c>
      <c r="AW249" s="473">
        <v>73.593426435258706</v>
      </c>
      <c r="AX249" s="473">
        <v>74.411545425498105</v>
      </c>
      <c r="AY249" s="473">
        <v>77.340504846096707</v>
      </c>
      <c r="AZ249" s="473">
        <v>85.307274470124796</v>
      </c>
      <c r="BA249" s="473">
        <v>93.039727340505095</v>
      </c>
      <c r="BB249" s="473">
        <v>93.662796889977997</v>
      </c>
      <c r="BC249" s="473">
        <v>100</v>
      </c>
      <c r="BD249" s="473">
        <v>113.49984023857699</v>
      </c>
      <c r="BE249" s="473">
        <v>126.89317286185999</v>
      </c>
      <c r="BF249" s="473">
        <v>140.83522322164501</v>
      </c>
      <c r="BG249" s="473">
        <v>142.03068640426901</v>
      </c>
      <c r="BH249" s="473">
        <v>142.94841571618201</v>
      </c>
      <c r="BI249" s="473">
        <v>140.84729860732801</v>
      </c>
      <c r="BJ249" s="473">
        <v>141.58389713399501</v>
      </c>
      <c r="BK249" s="473">
        <v>144.83217588274101</v>
      </c>
      <c r="BL249" s="473">
        <v>146.220845236294</v>
      </c>
      <c r="BM249" s="473"/>
      <c r="BN249" s="473"/>
      <c r="BO249" s="477">
        <f>ROW()</f>
        <v>249</v>
      </c>
    </row>
    <row r="250" spans="1:67" s="474" customFormat="1" ht="14" x14ac:dyDescent="0.15">
      <c r="A250" s="473" t="s">
        <v>1032</v>
      </c>
      <c r="B250" s="473" t="s">
        <v>1033</v>
      </c>
      <c r="C250" s="473" t="s">
        <v>1217</v>
      </c>
      <c r="D250" s="473" t="s">
        <v>1218</v>
      </c>
      <c r="E250" s="473"/>
      <c r="F250" s="473"/>
      <c r="G250" s="473"/>
      <c r="H250" s="473"/>
      <c r="I250" s="473"/>
      <c r="J250" s="473"/>
      <c r="K250" s="473"/>
      <c r="L250" s="473"/>
      <c r="M250" s="473"/>
      <c r="N250" s="473"/>
      <c r="O250" s="473"/>
      <c r="P250" s="473"/>
      <c r="Q250" s="473"/>
      <c r="R250" s="473"/>
      <c r="S250" s="473"/>
      <c r="T250" s="473"/>
      <c r="U250" s="473"/>
      <c r="V250" s="473"/>
      <c r="W250" s="473"/>
      <c r="X250" s="473"/>
      <c r="Y250" s="473"/>
      <c r="Z250" s="473"/>
      <c r="AA250" s="473"/>
      <c r="AB250" s="473"/>
      <c r="AC250" s="473"/>
      <c r="AD250" s="473"/>
      <c r="AE250" s="473"/>
      <c r="AF250" s="473"/>
      <c r="AG250" s="473"/>
      <c r="AH250" s="473"/>
      <c r="AI250" s="473"/>
      <c r="AJ250" s="473"/>
      <c r="AK250" s="473"/>
      <c r="AL250" s="473"/>
      <c r="AM250" s="473"/>
      <c r="AN250" s="473"/>
      <c r="AO250" s="473"/>
      <c r="AP250" s="473"/>
      <c r="AQ250" s="473"/>
      <c r="AR250" s="473"/>
      <c r="AS250" s="473"/>
      <c r="AT250" s="473"/>
      <c r="AU250" s="473"/>
      <c r="AV250" s="473"/>
      <c r="AW250" s="473"/>
      <c r="AX250" s="473"/>
      <c r="AY250" s="473"/>
      <c r="AZ250" s="473"/>
      <c r="BA250" s="473"/>
      <c r="BB250" s="473"/>
      <c r="BC250" s="473"/>
      <c r="BD250" s="473"/>
      <c r="BE250" s="473"/>
      <c r="BF250" s="473"/>
      <c r="BG250" s="473"/>
      <c r="BH250" s="473"/>
      <c r="BI250" s="473"/>
      <c r="BJ250" s="473"/>
      <c r="BK250" s="473"/>
      <c r="BL250" s="473"/>
      <c r="BM250" s="473"/>
      <c r="BN250" s="473"/>
      <c r="BO250" s="477">
        <f>ROW()</f>
        <v>250</v>
      </c>
    </row>
    <row r="251" spans="1:67" s="474" customFormat="1" ht="14" x14ac:dyDescent="0.15">
      <c r="A251" s="473" t="s">
        <v>591</v>
      </c>
      <c r="B251" s="473" t="s">
        <v>1034</v>
      </c>
      <c r="C251" s="473" t="s">
        <v>1217</v>
      </c>
      <c r="D251" s="473" t="s">
        <v>1218</v>
      </c>
      <c r="E251" s="473"/>
      <c r="F251" s="473"/>
      <c r="G251" s="473"/>
      <c r="H251" s="473"/>
      <c r="I251" s="473"/>
      <c r="J251" s="473"/>
      <c r="K251" s="473"/>
      <c r="L251" s="473"/>
      <c r="M251" s="473"/>
      <c r="N251" s="473"/>
      <c r="O251" s="473"/>
      <c r="P251" s="473"/>
      <c r="Q251" s="473"/>
      <c r="R251" s="473"/>
      <c r="S251" s="473"/>
      <c r="T251" s="473">
        <v>6.8772949578497098</v>
      </c>
      <c r="U251" s="473">
        <v>7.3662414583073703</v>
      </c>
      <c r="V251" s="473">
        <v>8.6581283512303493</v>
      </c>
      <c r="W251" s="473">
        <v>9.4879561972048307</v>
      </c>
      <c r="X251" s="473">
        <v>10.0060000788573</v>
      </c>
      <c r="Y251" s="473">
        <v>12.2466825915008</v>
      </c>
      <c r="Z251" s="473">
        <v>14.071346217314099</v>
      </c>
      <c r="AA251" s="473">
        <v>15.596380481076899</v>
      </c>
      <c r="AB251" s="473">
        <v>17.1269395640537</v>
      </c>
      <c r="AC251" s="473">
        <v>17.145171467460699</v>
      </c>
      <c r="AD251" s="473">
        <v>20.019559463980499</v>
      </c>
      <c r="AE251" s="473">
        <v>24.358573733108098</v>
      </c>
      <c r="AF251" s="473">
        <v>25.500013523554198</v>
      </c>
      <c r="AG251" s="473">
        <v>28.030640832151398</v>
      </c>
      <c r="AH251" s="473">
        <v>29.1725092518842</v>
      </c>
      <c r="AI251" s="473">
        <v>32.005120180595</v>
      </c>
      <c r="AJ251" s="473">
        <v>35.396206494572503</v>
      </c>
      <c r="AK251" s="473">
        <v>38.205596367963601</v>
      </c>
      <c r="AL251" s="473">
        <v>38.572715647608398</v>
      </c>
      <c r="AM251" s="473">
        <v>38.963438768038998</v>
      </c>
      <c r="AN251" s="473">
        <v>39.532307430116497</v>
      </c>
      <c r="AO251" s="473">
        <v>40.716410822951801</v>
      </c>
      <c r="AP251" s="473">
        <v>41.581525157748402</v>
      </c>
      <c r="AQ251" s="473">
        <v>42.943089554823302</v>
      </c>
      <c r="AR251" s="473">
        <v>44.860221381708797</v>
      </c>
      <c r="AS251" s="473">
        <v>47.698812681566899</v>
      </c>
      <c r="AT251" s="473">
        <v>51.653179330422503</v>
      </c>
      <c r="AU251" s="473">
        <v>57.003963578184603</v>
      </c>
      <c r="AV251" s="473">
        <v>63.6384394001674</v>
      </c>
      <c r="AW251" s="473">
        <v>70.621743325388394</v>
      </c>
      <c r="AX251" s="473">
        <v>76.741606236233295</v>
      </c>
      <c r="AY251" s="473">
        <v>81.460536673511299</v>
      </c>
      <c r="AZ251" s="473">
        <v>86.219663858259395</v>
      </c>
      <c r="BA251" s="473">
        <v>95.227021375129098</v>
      </c>
      <c r="BB251" s="473">
        <v>96.585777386358302</v>
      </c>
      <c r="BC251" s="473">
        <v>100</v>
      </c>
      <c r="BD251" s="473">
        <v>106.27075302995701</v>
      </c>
      <c r="BE251" s="473">
        <v>107.49025087459999</v>
      </c>
      <c r="BF251" s="473">
        <v>108.32397677906999</v>
      </c>
      <c r="BG251" s="473">
        <v>111.04385787447799</v>
      </c>
      <c r="BH251" s="473">
        <v>109.873457478337</v>
      </c>
      <c r="BI251" s="473">
        <v>112.70616568349099</v>
      </c>
      <c r="BJ251" s="473">
        <v>121.17835897741401</v>
      </c>
      <c r="BK251" s="473">
        <v>127.27617144704</v>
      </c>
      <c r="BL251" s="473">
        <v>128.77744906121001</v>
      </c>
      <c r="BM251" s="473">
        <v>128.32706577695899</v>
      </c>
      <c r="BN251" s="473"/>
      <c r="BO251" s="477">
        <f>ROW()</f>
        <v>251</v>
      </c>
    </row>
    <row r="252" spans="1:67" s="474" customFormat="1" ht="14" x14ac:dyDescent="0.15">
      <c r="A252" s="473" t="s">
        <v>1035</v>
      </c>
      <c r="B252" s="473" t="s">
        <v>1036</v>
      </c>
      <c r="C252" s="473" t="s">
        <v>1217</v>
      </c>
      <c r="D252" s="473" t="s">
        <v>1218</v>
      </c>
      <c r="E252" s="473"/>
      <c r="F252" s="473"/>
      <c r="G252" s="473"/>
      <c r="H252" s="473"/>
      <c r="I252" s="473"/>
      <c r="J252" s="473"/>
      <c r="K252" s="473"/>
      <c r="L252" s="473"/>
      <c r="M252" s="473"/>
      <c r="N252" s="473"/>
      <c r="O252" s="473"/>
      <c r="P252" s="473"/>
      <c r="Q252" s="473"/>
      <c r="R252" s="473"/>
      <c r="S252" s="473"/>
      <c r="T252" s="473"/>
      <c r="U252" s="473"/>
      <c r="V252" s="473"/>
      <c r="W252" s="473"/>
      <c r="X252" s="473"/>
      <c r="Y252" s="473"/>
      <c r="Z252" s="473"/>
      <c r="AA252" s="473"/>
      <c r="AB252" s="473"/>
      <c r="AC252" s="473"/>
      <c r="AD252" s="473"/>
      <c r="AE252" s="473"/>
      <c r="AF252" s="473"/>
      <c r="AG252" s="473"/>
      <c r="AH252" s="473"/>
      <c r="AI252" s="473"/>
      <c r="AJ252" s="473"/>
      <c r="AK252" s="473"/>
      <c r="AL252" s="473"/>
      <c r="AM252" s="473"/>
      <c r="AN252" s="473"/>
      <c r="AO252" s="473"/>
      <c r="AP252" s="473"/>
      <c r="AQ252" s="473"/>
      <c r="AR252" s="473"/>
      <c r="AS252" s="473"/>
      <c r="AT252" s="473"/>
      <c r="AU252" s="473"/>
      <c r="AV252" s="473"/>
      <c r="AW252" s="473"/>
      <c r="AX252" s="473"/>
      <c r="AY252" s="473"/>
      <c r="AZ252" s="473"/>
      <c r="BA252" s="473"/>
      <c r="BB252" s="473"/>
      <c r="BC252" s="473"/>
      <c r="BD252" s="473"/>
      <c r="BE252" s="473"/>
      <c r="BF252" s="473"/>
      <c r="BG252" s="473"/>
      <c r="BH252" s="473"/>
      <c r="BI252" s="473"/>
      <c r="BJ252" s="473"/>
      <c r="BK252" s="473"/>
      <c r="BL252" s="473"/>
      <c r="BM252" s="473"/>
      <c r="BN252" s="473"/>
      <c r="BO252" s="477">
        <f>ROW()</f>
        <v>252</v>
      </c>
    </row>
    <row r="253" spans="1:67" s="474" customFormat="1" ht="14" x14ac:dyDescent="0.15">
      <c r="A253" s="473" t="s">
        <v>1037</v>
      </c>
      <c r="B253" s="473" t="s">
        <v>1038</v>
      </c>
      <c r="C253" s="473" t="s">
        <v>1217</v>
      </c>
      <c r="D253" s="473" t="s">
        <v>1218</v>
      </c>
      <c r="E253" s="473"/>
      <c r="F253" s="473"/>
      <c r="G253" s="473"/>
      <c r="H253" s="473"/>
      <c r="I253" s="473"/>
      <c r="J253" s="473"/>
      <c r="K253" s="473"/>
      <c r="L253" s="473"/>
      <c r="M253" s="473"/>
      <c r="N253" s="473"/>
      <c r="O253" s="473"/>
      <c r="P253" s="473"/>
      <c r="Q253" s="473"/>
      <c r="R253" s="473"/>
      <c r="S253" s="473"/>
      <c r="T253" s="473"/>
      <c r="U253" s="473"/>
      <c r="V253" s="473"/>
      <c r="W253" s="473"/>
      <c r="X253" s="473"/>
      <c r="Y253" s="473"/>
      <c r="Z253" s="473"/>
      <c r="AA253" s="473"/>
      <c r="AB253" s="473"/>
      <c r="AC253" s="473"/>
      <c r="AD253" s="473"/>
      <c r="AE253" s="473"/>
      <c r="AF253" s="473"/>
      <c r="AG253" s="473"/>
      <c r="AH253" s="473"/>
      <c r="AI253" s="473"/>
      <c r="AJ253" s="473"/>
      <c r="AK253" s="473"/>
      <c r="AL253" s="473"/>
      <c r="AM253" s="473"/>
      <c r="AN253" s="473"/>
      <c r="AO253" s="473"/>
      <c r="AP253" s="473"/>
      <c r="AQ253" s="473"/>
      <c r="AR253" s="473"/>
      <c r="AS253" s="473"/>
      <c r="AT253" s="473"/>
      <c r="AU253" s="473"/>
      <c r="AV253" s="473"/>
      <c r="AW253" s="473"/>
      <c r="AX253" s="473"/>
      <c r="AY253" s="473"/>
      <c r="AZ253" s="473"/>
      <c r="BA253" s="473"/>
      <c r="BB253" s="473"/>
      <c r="BC253" s="473"/>
      <c r="BD253" s="473"/>
      <c r="BE253" s="473"/>
      <c r="BF253" s="473"/>
      <c r="BG253" s="473"/>
      <c r="BH253" s="473"/>
      <c r="BI253" s="473"/>
      <c r="BJ253" s="473"/>
      <c r="BK253" s="473"/>
      <c r="BL253" s="473"/>
      <c r="BM253" s="473"/>
      <c r="BN253" s="473"/>
      <c r="BO253" s="477">
        <f>ROW()</f>
        <v>253</v>
      </c>
    </row>
    <row r="254" spans="1:67" s="474" customFormat="1" ht="14" x14ac:dyDescent="0.15">
      <c r="A254" s="473" t="s">
        <v>592</v>
      </c>
      <c r="B254" s="473" t="s">
        <v>1039</v>
      </c>
      <c r="C254" s="473" t="s">
        <v>1217</v>
      </c>
      <c r="D254" s="473" t="s">
        <v>1218</v>
      </c>
      <c r="E254" s="473">
        <v>2.2969923160350101</v>
      </c>
      <c r="F254" s="473">
        <v>2.33196994334737</v>
      </c>
      <c r="G254" s="473">
        <v>2.4015408284297801</v>
      </c>
      <c r="H254" s="473">
        <v>2.4918676681619099</v>
      </c>
      <c r="I254" s="473">
        <v>2.51339236188285</v>
      </c>
      <c r="J254" s="473">
        <v>2.55817141222292</v>
      </c>
      <c r="K254" s="473">
        <v>2.6629121093696302</v>
      </c>
      <c r="L254" s="473">
        <v>2.7197987999183599</v>
      </c>
      <c r="M254" s="473">
        <v>2.9436940516110202</v>
      </c>
      <c r="N254" s="473">
        <v>3.0153789691070401</v>
      </c>
      <c r="O254" s="473">
        <v>3.0914841362053598</v>
      </c>
      <c r="P254" s="473">
        <v>3.2006450829485802</v>
      </c>
      <c r="Q254" s="473">
        <v>3.4983392845585999</v>
      </c>
      <c r="R254" s="473">
        <v>4.01646941207638</v>
      </c>
      <c r="S254" s="473">
        <v>4.9010958872134696</v>
      </c>
      <c r="T254" s="473">
        <v>5.7332559213848597</v>
      </c>
      <c r="U254" s="473">
        <v>6.3462822673188404</v>
      </c>
      <c r="V254" s="473">
        <v>7.0916444594211701</v>
      </c>
      <c r="W254" s="473">
        <v>7.8190050841918799</v>
      </c>
      <c r="X254" s="473">
        <v>8.9701323338473191</v>
      </c>
      <c r="Y254" s="473">
        <v>10.537241746851199</v>
      </c>
      <c r="Z254" s="473">
        <v>12.0474272848768</v>
      </c>
      <c r="AA254" s="473">
        <v>13.4491168902226</v>
      </c>
      <c r="AB254" s="473">
        <v>15.4900203782242</v>
      </c>
      <c r="AC254" s="473">
        <v>17.555580580602999</v>
      </c>
      <c r="AD254" s="473">
        <v>18.8937677111802</v>
      </c>
      <c r="AE254" s="473">
        <v>20.3473930951547</v>
      </c>
      <c r="AF254" s="473">
        <v>22.535116109308799</v>
      </c>
      <c r="AG254" s="473">
        <v>24.283501305037699</v>
      </c>
      <c r="AH254" s="473">
        <v>27.059623183127801</v>
      </c>
      <c r="AI254" s="473">
        <v>30.0536151039502</v>
      </c>
      <c r="AJ254" s="473">
        <v>31.190574061224499</v>
      </c>
      <c r="AK254" s="473">
        <v>33.199201552409001</v>
      </c>
      <c r="AL254" s="473">
        <v>36.796413364451702</v>
      </c>
      <c r="AM254" s="473">
        <v>40.039904612009202</v>
      </c>
      <c r="AN254" s="473">
        <v>42.114854709034802</v>
      </c>
      <c r="AO254" s="473">
        <v>43.548686282930603</v>
      </c>
      <c r="AP254" s="473">
        <v>45.127795945811599</v>
      </c>
      <c r="AQ254" s="473">
        <v>47.660687845072502</v>
      </c>
      <c r="AR254" s="473">
        <v>49.299803675143004</v>
      </c>
      <c r="AS254" s="473">
        <v>51.052615400940802</v>
      </c>
      <c r="AT254" s="473">
        <v>53.879221697497698</v>
      </c>
      <c r="AU254" s="473">
        <v>56.115240980137202</v>
      </c>
      <c r="AV254" s="473">
        <v>58.253852432949301</v>
      </c>
      <c r="AW254" s="473">
        <v>60.421798322795702</v>
      </c>
      <c r="AX254" s="473">
        <v>64.575515751921998</v>
      </c>
      <c r="AY254" s="473">
        <v>69.954400181599695</v>
      </c>
      <c r="AZ254" s="473">
        <v>75.476872198150502</v>
      </c>
      <c r="BA254" s="473">
        <v>84.556999977428603</v>
      </c>
      <c r="BB254" s="473">
        <v>90.457461213963001</v>
      </c>
      <c r="BC254" s="473">
        <v>100</v>
      </c>
      <c r="BD254" s="473">
        <v>105.10713289264601</v>
      </c>
      <c r="BE254" s="473">
        <v>114.840349139162</v>
      </c>
      <c r="BF254" s="473">
        <v>120.811837601268</v>
      </c>
      <c r="BG254" s="473">
        <v>127.679287620338</v>
      </c>
      <c r="BH254" s="473">
        <v>133.63069497930201</v>
      </c>
      <c r="BI254" s="473">
        <v>137.734049199352</v>
      </c>
      <c r="BJ254" s="473">
        <v>140.323978776513</v>
      </c>
      <c r="BK254" s="473">
        <v>141.75327574751901</v>
      </c>
      <c r="BL254" s="473">
        <v>143.17157812644001</v>
      </c>
      <c r="BM254" s="473">
        <v>144.029156309043</v>
      </c>
      <c r="BN254" s="473"/>
      <c r="BO254" s="477">
        <f>ROW()</f>
        <v>254</v>
      </c>
    </row>
    <row r="255" spans="1:67" s="474" customFormat="1" ht="14" x14ac:dyDescent="0.15">
      <c r="A255" s="473" t="s">
        <v>593</v>
      </c>
      <c r="B255" s="473" t="s">
        <v>1040</v>
      </c>
      <c r="C255" s="473" t="s">
        <v>1217</v>
      </c>
      <c r="D255" s="473" t="s">
        <v>1218</v>
      </c>
      <c r="E255" s="473"/>
      <c r="F255" s="473"/>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v>28.851957865237701</v>
      </c>
      <c r="AC255" s="473">
        <v>31.419782115243802</v>
      </c>
      <c r="AD255" s="473">
        <v>33.699086786597597</v>
      </c>
      <c r="AE255" s="473">
        <v>35.776427752894698</v>
      </c>
      <c r="AF255" s="473">
        <v>38.7193274551489</v>
      </c>
      <c r="AG255" s="473">
        <v>41.505945718966402</v>
      </c>
      <c r="AH255" s="473">
        <v>44.718873676735399</v>
      </c>
      <c r="AI255" s="473">
        <v>47.645855017743699</v>
      </c>
      <c r="AJ255" s="473">
        <v>51.549820632684401</v>
      </c>
      <c r="AK255" s="473">
        <v>54.552260108671298</v>
      </c>
      <c r="AL255" s="473">
        <v>56.720688619106298</v>
      </c>
      <c r="AM255" s="473">
        <v>59.405409632025503</v>
      </c>
      <c r="AN255" s="473">
        <v>63.114772688337197</v>
      </c>
      <c r="AO255" s="473">
        <v>65.465889315036193</v>
      </c>
      <c r="AP255" s="473">
        <v>67.856720749618006</v>
      </c>
      <c r="AQ255" s="473">
        <v>69.977491490592897</v>
      </c>
      <c r="AR255" s="473">
        <v>71.859973384267207</v>
      </c>
      <c r="AS255" s="473">
        <v>73.9886870868188</v>
      </c>
      <c r="AT255" s="473">
        <v>75.456129380707395</v>
      </c>
      <c r="AU255" s="473">
        <v>77.509315447366504</v>
      </c>
      <c r="AV255" s="473">
        <v>79.611827305416995</v>
      </c>
      <c r="AW255" s="473">
        <v>82.503551825726802</v>
      </c>
      <c r="AX255" s="473">
        <v>84.168297285180202</v>
      </c>
      <c r="AY255" s="473">
        <v>86.882938133536399</v>
      </c>
      <c r="AZ255" s="473">
        <v>89.460706535685901</v>
      </c>
      <c r="BA255" s="473">
        <v>93.3477993518555</v>
      </c>
      <c r="BB255" s="473">
        <v>96.768905936780598</v>
      </c>
      <c r="BC255" s="473">
        <v>100</v>
      </c>
      <c r="BD255" s="473">
        <v>103.240028420095</v>
      </c>
      <c r="BE255" s="473">
        <v>108.001297808887</v>
      </c>
      <c r="BF255" s="473">
        <v>113.74290094179</v>
      </c>
      <c r="BG255" s="473">
        <v>119.004136828432</v>
      </c>
      <c r="BH255" s="473">
        <v>124.284792209994</v>
      </c>
      <c r="BI255" s="473">
        <v>128.79558368024701</v>
      </c>
      <c r="BJ255" s="473">
        <v>135.63314595813401</v>
      </c>
      <c r="BK255" s="473">
        <v>145.54466255642899</v>
      </c>
      <c r="BL255" s="473">
        <v>155.325373517033</v>
      </c>
      <c r="BM255" s="473">
        <v>164.07663984922701</v>
      </c>
      <c r="BN255" s="473">
        <v>173.43942752904701</v>
      </c>
      <c r="BO255" s="477">
        <f>ROW()</f>
        <v>255</v>
      </c>
    </row>
    <row r="256" spans="1:67" s="474" customFormat="1" ht="14" x14ac:dyDescent="0.15">
      <c r="A256" s="473" t="s">
        <v>1162</v>
      </c>
      <c r="B256" s="473" t="s">
        <v>1041</v>
      </c>
      <c r="C256" s="473" t="s">
        <v>1217</v>
      </c>
      <c r="D256" s="473" t="s">
        <v>1218</v>
      </c>
      <c r="E256" s="473">
        <v>5.3952385089686099E-5</v>
      </c>
      <c r="F256" s="473">
        <v>5.5664217115097203E-5</v>
      </c>
      <c r="G256" s="473">
        <v>5.7828620142002999E-5</v>
      </c>
      <c r="H256" s="473">
        <v>6.1508085762331801E-5</v>
      </c>
      <c r="I256" s="473">
        <v>6.2196753550074701E-5</v>
      </c>
      <c r="J256" s="473">
        <v>6.5030147608370696E-5</v>
      </c>
      <c r="K256" s="473">
        <v>7.0539499252615794E-5</v>
      </c>
      <c r="L256" s="473">
        <v>8.0397318759342295E-5</v>
      </c>
      <c r="M256" s="473">
        <v>8.5258333333333296E-5</v>
      </c>
      <c r="N256" s="473">
        <v>8.9456619020926795E-5</v>
      </c>
      <c r="O256" s="473">
        <v>9.6545118647234701E-5</v>
      </c>
      <c r="P256" s="473">
        <v>1.14899705717489E-4</v>
      </c>
      <c r="Q256" s="473">
        <v>1.32613167974589E-4</v>
      </c>
      <c r="R256" s="473">
        <v>1.5109701046337799E-4</v>
      </c>
      <c r="S256" s="473">
        <v>1.8720641816143501E-4</v>
      </c>
      <c r="T256" s="473">
        <v>2.26945389573991E-4</v>
      </c>
      <c r="U256" s="473">
        <v>2.6656027186098701E-4</v>
      </c>
      <c r="V256" s="473">
        <v>3.3582685911808701E-4</v>
      </c>
      <c r="W256" s="473">
        <v>5.4369375934230197E-4</v>
      </c>
      <c r="X256" s="473">
        <v>8.8917367339312397E-4</v>
      </c>
      <c r="Y256" s="473">
        <v>1.72731642376682E-3</v>
      </c>
      <c r="Z256" s="473">
        <v>2.3770427410313901E-3</v>
      </c>
      <c r="AA256" s="473">
        <v>3.0696539144245099E-3</v>
      </c>
      <c r="AB256" s="473">
        <v>4.0332265975336302E-3</v>
      </c>
      <c r="AC256" s="473">
        <v>5.9849986453662197E-3</v>
      </c>
      <c r="AD256" s="473">
        <v>8.6759575859491796E-3</v>
      </c>
      <c r="AE256" s="473">
        <v>1.1678713097907301E-2</v>
      </c>
      <c r="AF256" s="473">
        <v>1.6216575579222701E-2</v>
      </c>
      <c r="AG256" s="473">
        <v>2.7375143404334799E-2</v>
      </c>
      <c r="AH256" s="473">
        <v>4.4696095384902802E-2</v>
      </c>
      <c r="AI256" s="473">
        <v>7.1649570254110603E-2</v>
      </c>
      <c r="AJ256" s="473">
        <v>0.11892293068012</v>
      </c>
      <c r="AK256" s="473">
        <v>0.20225948710762301</v>
      </c>
      <c r="AL256" s="473">
        <v>0.335940554932735</v>
      </c>
      <c r="AM256" s="473">
        <v>0.68940036434977603</v>
      </c>
      <c r="AN256" s="473">
        <v>1.30374789798206</v>
      </c>
      <c r="AO256" s="473">
        <v>2.3521196281763799</v>
      </c>
      <c r="AP256" s="473">
        <v>4.3671654988789204</v>
      </c>
      <c r="AQ256" s="473">
        <v>8.0635930493273502</v>
      </c>
      <c r="AR256" s="473">
        <v>13.2942432735426</v>
      </c>
      <c r="AS256" s="473">
        <v>20.594826233183898</v>
      </c>
      <c r="AT256" s="473">
        <v>31.798450579222699</v>
      </c>
      <c r="AU256" s="473">
        <v>46.096344357249599</v>
      </c>
      <c r="AV256" s="473">
        <v>56.054278774289998</v>
      </c>
      <c r="AW256" s="473">
        <v>60.873972346786204</v>
      </c>
      <c r="AX256" s="473">
        <v>65.852952167414003</v>
      </c>
      <c r="AY256" s="473">
        <v>72.173019431988095</v>
      </c>
      <c r="AZ256" s="473">
        <v>78.492619581464893</v>
      </c>
      <c r="BA256" s="473">
        <v>86.690489536621797</v>
      </c>
      <c r="BB256" s="473">
        <v>92.109491778774299</v>
      </c>
      <c r="BC256" s="473">
        <v>100</v>
      </c>
      <c r="BD256" s="473">
        <v>106.471879671151</v>
      </c>
      <c r="BE256" s="473">
        <v>115.938901345291</v>
      </c>
      <c r="BF256" s="473">
        <v>124.62630792227201</v>
      </c>
      <c r="BG256" s="473">
        <v>135.66143497757801</v>
      </c>
      <c r="BH256" s="473">
        <v>146.06782511210801</v>
      </c>
      <c r="BI256" s="473">
        <v>157.42479446935701</v>
      </c>
      <c r="BJ256" s="473">
        <v>174.96870328848999</v>
      </c>
      <c r="BK256" s="473">
        <v>203.54540358744401</v>
      </c>
      <c r="BL256" s="473">
        <v>234.437126307922</v>
      </c>
      <c r="BM256" s="473">
        <v>263.22356128550098</v>
      </c>
      <c r="BN256" s="473">
        <v>314.80614723467897</v>
      </c>
      <c r="BO256" s="477">
        <f>ROW()</f>
        <v>256</v>
      </c>
    </row>
    <row r="257" spans="1:67" s="474" customFormat="1" ht="14" x14ac:dyDescent="0.15">
      <c r="A257" s="473" t="s">
        <v>596</v>
      </c>
      <c r="B257" s="473" t="s">
        <v>1042</v>
      </c>
      <c r="C257" s="473" t="s">
        <v>1217</v>
      </c>
      <c r="D257" s="473" t="s">
        <v>1218</v>
      </c>
      <c r="E257" s="473"/>
      <c r="F257" s="473"/>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c r="AH257" s="473"/>
      <c r="AI257" s="473"/>
      <c r="AJ257" s="473"/>
      <c r="AK257" s="473"/>
      <c r="AL257" s="473"/>
      <c r="AM257" s="473"/>
      <c r="AN257" s="473"/>
      <c r="AO257" s="473"/>
      <c r="AP257" s="473"/>
      <c r="AQ257" s="473"/>
      <c r="AR257" s="473"/>
      <c r="AS257" s="473"/>
      <c r="AT257" s="473"/>
      <c r="AU257" s="473"/>
      <c r="AV257" s="473"/>
      <c r="AW257" s="473"/>
      <c r="AX257" s="473"/>
      <c r="AY257" s="473"/>
      <c r="AZ257" s="473"/>
      <c r="BA257" s="473"/>
      <c r="BB257" s="473"/>
      <c r="BC257" s="473">
        <v>100</v>
      </c>
      <c r="BD257" s="473">
        <v>100.50058074315299</v>
      </c>
      <c r="BE257" s="473"/>
      <c r="BF257" s="473"/>
      <c r="BG257" s="473"/>
      <c r="BH257" s="473"/>
      <c r="BI257" s="473"/>
      <c r="BJ257" s="473"/>
      <c r="BK257" s="473"/>
      <c r="BL257" s="473"/>
      <c r="BM257" s="473"/>
      <c r="BN257" s="473"/>
      <c r="BO257" s="477">
        <f>ROW()</f>
        <v>257</v>
      </c>
    </row>
    <row r="258" spans="1:67" s="474" customFormat="1" ht="14" x14ac:dyDescent="0.15">
      <c r="A258" s="473" t="s">
        <v>588</v>
      </c>
      <c r="B258" s="473" t="s">
        <v>1043</v>
      </c>
      <c r="C258" s="473" t="s">
        <v>1217</v>
      </c>
      <c r="D258" s="473" t="s">
        <v>1218</v>
      </c>
      <c r="E258" s="473"/>
      <c r="F258" s="473"/>
      <c r="G258" s="473"/>
      <c r="H258" s="473"/>
      <c r="I258" s="473"/>
      <c r="J258" s="473">
        <v>9.8098250502111906E-2</v>
      </c>
      <c r="K258" s="473">
        <v>0.107689331599363</v>
      </c>
      <c r="L258" s="473">
        <v>0.120813968886352</v>
      </c>
      <c r="M258" s="473">
        <v>0.13965960191792401</v>
      </c>
      <c r="N258" s="473">
        <v>0.16258565102710301</v>
      </c>
      <c r="O258" s="473">
        <v>0.16826458062316299</v>
      </c>
      <c r="P258" s="473">
        <v>0.176299214347959</v>
      </c>
      <c r="Q258" s="473">
        <v>0.18976038079745899</v>
      </c>
      <c r="R258" s="473">
        <v>0.20948940287562301</v>
      </c>
      <c r="S258" s="473">
        <v>0.25054596054745998</v>
      </c>
      <c r="T258" s="473">
        <v>0.315832617829994</v>
      </c>
      <c r="U258" s="473">
        <v>0.337496682584914</v>
      </c>
      <c r="V258" s="473">
        <v>0.37666026372515099</v>
      </c>
      <c r="W258" s="473">
        <v>0.40142567606508001</v>
      </c>
      <c r="X258" s="473">
        <v>0.453404792459151</v>
      </c>
      <c r="Y258" s="473">
        <v>0.59032079832324302</v>
      </c>
      <c r="Z258" s="473">
        <v>0.74173822434075398</v>
      </c>
      <c r="AA258" s="473">
        <v>0.95634040959815803</v>
      </c>
      <c r="AB258" s="473">
        <v>1.2150871777641501</v>
      </c>
      <c r="AC258" s="473">
        <v>1.65429187828086</v>
      </c>
      <c r="AD258" s="473">
        <v>2.2048750187811001</v>
      </c>
      <c r="AE258" s="473">
        <v>2.9199645294633001</v>
      </c>
      <c r="AF258" s="473">
        <v>3.7944754967671699</v>
      </c>
      <c r="AG258" s="473">
        <v>4.9778478803256601</v>
      </c>
      <c r="AH258" s="473">
        <v>6.2646135062767101</v>
      </c>
      <c r="AI258" s="473">
        <v>8.5090222821474999</v>
      </c>
      <c r="AJ258" s="473">
        <v>10.950741719633299</v>
      </c>
      <c r="AK258" s="473">
        <v>13.343133491715401</v>
      </c>
      <c r="AL258" s="473">
        <v>16.715912613697</v>
      </c>
      <c r="AM258" s="473">
        <v>22.413257967830599</v>
      </c>
      <c r="AN258" s="473">
        <v>28.5607182687734</v>
      </c>
      <c r="AO258" s="473">
        <v>34.551974295937697</v>
      </c>
      <c r="AP258" s="473">
        <v>40.111613250818898</v>
      </c>
      <c r="AQ258" s="473">
        <v>45.245801091593002</v>
      </c>
      <c r="AR258" s="473">
        <v>48.815890875189702</v>
      </c>
      <c r="AS258" s="473">
        <v>51.707725259484697</v>
      </c>
      <c r="AT258" s="473">
        <v>54.3693638718957</v>
      </c>
      <c r="AU258" s="473">
        <v>57.260636205245902</v>
      </c>
      <c r="AV258" s="473">
        <v>60.2974919615774</v>
      </c>
      <c r="AW258" s="473">
        <v>63.1530614538705</v>
      </c>
      <c r="AX258" s="473">
        <v>66.332546598433595</v>
      </c>
      <c r="AY258" s="473">
        <v>71.142301390982297</v>
      </c>
      <c r="AZ258" s="473">
        <v>76.140413998175006</v>
      </c>
      <c r="BA258" s="473">
        <v>83.966425561010794</v>
      </c>
      <c r="BB258" s="473">
        <v>94.161820290532205</v>
      </c>
      <c r="BC258" s="473">
        <v>100</v>
      </c>
      <c r="BD258" s="473">
        <v>112.690969469916</v>
      </c>
      <c r="BE258" s="473">
        <v>130.72275725598701</v>
      </c>
      <c r="BF258" s="473">
        <v>141.01158422169601</v>
      </c>
      <c r="BG258" s="473">
        <v>149.65787072662499</v>
      </c>
      <c r="BH258" s="473">
        <v>158.021006257208</v>
      </c>
      <c r="BI258" s="473">
        <v>166.19822402488899</v>
      </c>
      <c r="BJ258" s="473">
        <v>175.03783564471999</v>
      </c>
      <c r="BK258" s="473">
        <v>181.15446015060201</v>
      </c>
      <c r="BL258" s="473">
        <v>187.430158933385</v>
      </c>
      <c r="BM258" s="473">
        <v>193.597155886785</v>
      </c>
      <c r="BN258" s="473"/>
      <c r="BO258" s="477">
        <f>ROW()</f>
        <v>258</v>
      </c>
    </row>
    <row r="259" spans="1:67" s="474" customFormat="1" ht="14" x14ac:dyDescent="0.15">
      <c r="A259" s="473" t="s">
        <v>597</v>
      </c>
      <c r="B259" s="473" t="s">
        <v>1044</v>
      </c>
      <c r="C259" s="473" t="s">
        <v>1217</v>
      </c>
      <c r="D259" s="473" t="s">
        <v>1218</v>
      </c>
      <c r="E259" s="473"/>
      <c r="F259" s="473"/>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c r="AH259" s="473"/>
      <c r="AI259" s="473"/>
      <c r="AJ259" s="473"/>
      <c r="AK259" s="473"/>
      <c r="AL259" s="473">
        <v>36.0940476153757</v>
      </c>
      <c r="AM259" s="473">
        <v>39.716720505221403</v>
      </c>
      <c r="AN259" s="473">
        <v>42.318221377066202</v>
      </c>
      <c r="AO259" s="473">
        <v>45.361598307744302</v>
      </c>
      <c r="AP259" s="473">
        <v>49.067196999515801</v>
      </c>
      <c r="AQ259" s="473">
        <v>49.100957278134103</v>
      </c>
      <c r="AR259" s="473">
        <v>51.937700756181698</v>
      </c>
      <c r="AS259" s="473">
        <v>53.699438776651597</v>
      </c>
      <c r="AT259" s="473">
        <v>54.701000563468497</v>
      </c>
      <c r="AU259" s="473">
        <v>54.543730530827801</v>
      </c>
      <c r="AV259" s="473">
        <v>59.278386250326001</v>
      </c>
      <c r="AW259" s="473">
        <v>61.484305392365002</v>
      </c>
      <c r="AX259" s="473">
        <v>66.678946148044901</v>
      </c>
      <c r="AY259" s="473">
        <v>71.553627951571997</v>
      </c>
      <c r="AZ259" s="473">
        <v>75.945955154676795</v>
      </c>
      <c r="BA259" s="473">
        <v>85.0980925051349</v>
      </c>
      <c r="BB259" s="473">
        <v>96.175529218411199</v>
      </c>
      <c r="BC259" s="473">
        <v>100</v>
      </c>
      <c r="BD259" s="473">
        <v>115.125153944972</v>
      </c>
      <c r="BE259" s="473">
        <v>129.72156856442001</v>
      </c>
      <c r="BF259" s="473">
        <v>136.08144661089401</v>
      </c>
      <c r="BG259" s="473">
        <v>140.265512376207</v>
      </c>
      <c r="BH259" s="473">
        <v>147.853882480751</v>
      </c>
      <c r="BI259" s="473">
        <v>155.90564827304701</v>
      </c>
      <c r="BJ259" s="473">
        <v>164.70017975538701</v>
      </c>
      <c r="BK259" s="473">
        <v>169.02187138289401</v>
      </c>
      <c r="BL259" s="473">
        <v>173.871268176331</v>
      </c>
      <c r="BM259" s="473">
        <v>180.468679130065</v>
      </c>
      <c r="BN259" s="473"/>
      <c r="BO259" s="477">
        <f>ROW()</f>
        <v>259</v>
      </c>
    </row>
    <row r="260" spans="1:67" s="474" customFormat="1" ht="14" x14ac:dyDescent="0.15">
      <c r="A260" s="473" t="s">
        <v>598</v>
      </c>
      <c r="B260" s="473" t="s">
        <v>1045</v>
      </c>
      <c r="C260" s="473" t="s">
        <v>1217</v>
      </c>
      <c r="D260" s="473" t="s">
        <v>1218</v>
      </c>
      <c r="E260" s="473"/>
      <c r="F260" s="473"/>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c r="AH260" s="473"/>
      <c r="AI260" s="473"/>
      <c r="AJ260" s="473"/>
      <c r="AK260" s="473">
        <v>4.1943485214219296E-3</v>
      </c>
      <c r="AL260" s="473">
        <v>0.202793158444112</v>
      </c>
      <c r="AM260" s="473">
        <v>2.0100609405514098</v>
      </c>
      <c r="AN260" s="473">
        <v>9.5828886445887296</v>
      </c>
      <c r="AO260" s="473">
        <v>17.280392002245598</v>
      </c>
      <c r="AP260" s="473">
        <v>20.0349900686554</v>
      </c>
      <c r="AQ260" s="473">
        <v>22.1541232542532</v>
      </c>
      <c r="AR260" s="473">
        <v>27.179491864774601</v>
      </c>
      <c r="AS260" s="473">
        <v>34.844950384423697</v>
      </c>
      <c r="AT260" s="473">
        <v>39.0119912864225</v>
      </c>
      <c r="AU260" s="473">
        <v>39.307476241018797</v>
      </c>
      <c r="AV260" s="473">
        <v>41.343476869116202</v>
      </c>
      <c r="AW260" s="473">
        <v>45.084262712127703</v>
      </c>
      <c r="AX260" s="473">
        <v>51.202006226219297</v>
      </c>
      <c r="AY260" s="473">
        <v>55.837080594949803</v>
      </c>
      <c r="AZ260" s="473">
        <v>63.005880318229003</v>
      </c>
      <c r="BA260" s="473">
        <v>78.900034590107197</v>
      </c>
      <c r="BB260" s="473">
        <v>91.430300933932898</v>
      </c>
      <c r="BC260" s="473">
        <v>100</v>
      </c>
      <c r="BD260" s="473">
        <v>107.95572466274599</v>
      </c>
      <c r="BE260" s="473">
        <v>108.569699066067</v>
      </c>
      <c r="BF260" s="473">
        <v>108.310273261847</v>
      </c>
      <c r="BG260" s="473">
        <v>121.385333794535</v>
      </c>
      <c r="BH260" s="473">
        <v>180.49982704946399</v>
      </c>
      <c r="BI260" s="473">
        <v>205.61224489795899</v>
      </c>
      <c r="BJ260" s="473">
        <v>235.29920442753399</v>
      </c>
      <c r="BK260" s="473">
        <v>261.06883431338599</v>
      </c>
      <c r="BL260" s="473">
        <v>281.658595641646</v>
      </c>
      <c r="BM260" s="473">
        <v>289.35489450017297</v>
      </c>
      <c r="BN260" s="473"/>
      <c r="BO260" s="477">
        <f>ROW()</f>
        <v>260</v>
      </c>
    </row>
    <row r="261" spans="1:67" s="474" customFormat="1" ht="14" x14ac:dyDescent="0.15">
      <c r="A261" s="473" t="s">
        <v>1046</v>
      </c>
      <c r="B261" s="473" t="s">
        <v>1047</v>
      </c>
      <c r="C261" s="473" t="s">
        <v>1217</v>
      </c>
      <c r="D261" s="473" t="s">
        <v>1218</v>
      </c>
      <c r="E261" s="473"/>
      <c r="F261" s="473"/>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c r="AF261" s="473"/>
      <c r="AG261" s="473"/>
      <c r="AH261" s="473"/>
      <c r="AI261" s="473"/>
      <c r="AJ261" s="473"/>
      <c r="AK261" s="473"/>
      <c r="AL261" s="473"/>
      <c r="AM261" s="473"/>
      <c r="AN261" s="473"/>
      <c r="AO261" s="473"/>
      <c r="AP261" s="473"/>
      <c r="AQ261" s="473"/>
      <c r="AR261" s="473"/>
      <c r="AS261" s="473"/>
      <c r="AT261" s="473"/>
      <c r="AU261" s="473"/>
      <c r="AV261" s="473"/>
      <c r="AW261" s="473"/>
      <c r="AX261" s="473"/>
      <c r="AY261" s="473"/>
      <c r="AZ261" s="473"/>
      <c r="BA261" s="473"/>
      <c r="BB261" s="473"/>
      <c r="BC261" s="473"/>
      <c r="BD261" s="473"/>
      <c r="BE261" s="473"/>
      <c r="BF261" s="473"/>
      <c r="BG261" s="473"/>
      <c r="BH261" s="473"/>
      <c r="BI261" s="473"/>
      <c r="BJ261" s="473"/>
      <c r="BK261" s="473"/>
      <c r="BL261" s="473"/>
      <c r="BM261" s="473"/>
      <c r="BN261" s="473"/>
      <c r="BO261" s="477">
        <f>ROW()</f>
        <v>261</v>
      </c>
    </row>
    <row r="262" spans="1:67" s="474" customFormat="1" ht="14" x14ac:dyDescent="0.15">
      <c r="A262" s="473" t="s">
        <v>602</v>
      </c>
      <c r="B262" s="473" t="s">
        <v>1048</v>
      </c>
      <c r="C262" s="473" t="s">
        <v>1217</v>
      </c>
      <c r="D262" s="473" t="s">
        <v>1218</v>
      </c>
      <c r="E262" s="473">
        <v>3.7501663138529399E-6</v>
      </c>
      <c r="F262" s="473">
        <v>4.6032265452089599E-6</v>
      </c>
      <c r="G262" s="473">
        <v>5.1053199997224796E-6</v>
      </c>
      <c r="H262" s="473">
        <v>6.1904402310711601E-6</v>
      </c>
      <c r="I262" s="473">
        <v>8.8132935863277494E-6</v>
      </c>
      <c r="J262" s="473">
        <v>1.37977889579837E-5</v>
      </c>
      <c r="K262" s="473">
        <v>2.39340163294137E-5</v>
      </c>
      <c r="L262" s="473">
        <v>4.5301180559747199E-5</v>
      </c>
      <c r="M262" s="473">
        <v>1.02080317218114E-4</v>
      </c>
      <c r="N262" s="473">
        <v>1.23483157060831E-4</v>
      </c>
      <c r="O262" s="473">
        <v>1.43618499632103E-4</v>
      </c>
      <c r="P262" s="473">
        <v>1.7801956653469201E-4</v>
      </c>
      <c r="Q262" s="473">
        <v>3.14177696317367E-4</v>
      </c>
      <c r="R262" s="473">
        <v>6.1892146998652196E-4</v>
      </c>
      <c r="S262" s="473">
        <v>1.0968118655755299E-3</v>
      </c>
      <c r="T262" s="473">
        <v>1.9896757765788002E-3</v>
      </c>
      <c r="U262" s="473">
        <v>2.9969103310487901E-3</v>
      </c>
      <c r="V262" s="473">
        <v>4.7409975125455601E-3</v>
      </c>
      <c r="W262" s="473">
        <v>6.8530333776896197E-3</v>
      </c>
      <c r="X262" s="473">
        <v>1.1433894621029001E-2</v>
      </c>
      <c r="Y262" s="473">
        <v>1.8691654182386101E-2</v>
      </c>
      <c r="Z262" s="473">
        <v>2.5055290626746201E-2</v>
      </c>
      <c r="AA262" s="473">
        <v>2.9813917023551701E-2</v>
      </c>
      <c r="AB262" s="473">
        <v>4.4481582970332501E-2</v>
      </c>
      <c r="AC262" s="473">
        <v>6.9081866014376395E-2</v>
      </c>
      <c r="AD262" s="473">
        <v>0.11897456120520999</v>
      </c>
      <c r="AE262" s="473">
        <v>0.20984808822207901</v>
      </c>
      <c r="AF262" s="473">
        <v>0.34324151408362502</v>
      </c>
      <c r="AG262" s="473">
        <v>0.55671012707378598</v>
      </c>
      <c r="AH262" s="473">
        <v>1.00456915431025</v>
      </c>
      <c r="AI262" s="473">
        <v>2.13496969230511</v>
      </c>
      <c r="AJ262" s="473">
        <v>4.3120342234120201</v>
      </c>
      <c r="AK262" s="473">
        <v>7.26401809084485</v>
      </c>
      <c r="AL262" s="473">
        <v>11.193909441159899</v>
      </c>
      <c r="AM262" s="473">
        <v>16.201621487235499</v>
      </c>
      <c r="AN262" s="473">
        <v>23.0465343456851</v>
      </c>
      <c r="AO262" s="473">
        <v>29.5783943106542</v>
      </c>
      <c r="AP262" s="473">
        <v>35.440479878520598</v>
      </c>
      <c r="AQ262" s="473">
        <v>39.271975074815899</v>
      </c>
      <c r="AR262" s="473">
        <v>41.494253631163197</v>
      </c>
      <c r="AS262" s="473">
        <v>43.470967146066599</v>
      </c>
      <c r="AT262" s="473">
        <v>45.366014688757701</v>
      </c>
      <c r="AU262" s="473">
        <v>51.704768656932899</v>
      </c>
      <c r="AV262" s="473">
        <v>61.725013309944003</v>
      </c>
      <c r="AW262" s="473">
        <v>67.377546261612906</v>
      </c>
      <c r="AX262" s="473">
        <v>70.543804059261802</v>
      </c>
      <c r="AY262" s="473">
        <v>75.056949558962003</v>
      </c>
      <c r="AZ262" s="473">
        <v>81.147555022694206</v>
      </c>
      <c r="BA262" s="473">
        <v>87.539607775969898</v>
      </c>
      <c r="BB262" s="473">
        <v>93.7218463646484</v>
      </c>
      <c r="BC262" s="473">
        <v>100</v>
      </c>
      <c r="BD262" s="473">
        <v>108.09283206303</v>
      </c>
      <c r="BE262" s="473">
        <v>116.845936456282</v>
      </c>
      <c r="BF262" s="473">
        <v>126.865633296223</v>
      </c>
      <c r="BG262" s="473">
        <v>138.12794382118699</v>
      </c>
      <c r="BH262" s="473">
        <v>150.09848419970899</v>
      </c>
      <c r="BI262" s="473">
        <v>164.56709771345399</v>
      </c>
      <c r="BJ262" s="473">
        <v>174.80003425537399</v>
      </c>
      <c r="BK262" s="473">
        <v>188.09625760041101</v>
      </c>
      <c r="BL262" s="473">
        <v>202.92198338614401</v>
      </c>
      <c r="BM262" s="473">
        <v>222.71987668065401</v>
      </c>
      <c r="BN262" s="473">
        <v>239.97602123833201</v>
      </c>
      <c r="BO262" s="477">
        <f>ROW()</f>
        <v>262</v>
      </c>
    </row>
    <row r="263" spans="1:67" s="474" customFormat="1" ht="14" x14ac:dyDescent="0.15">
      <c r="A263" s="473" t="s">
        <v>1049</v>
      </c>
      <c r="B263" s="473" t="s">
        <v>699</v>
      </c>
      <c r="C263" s="473" t="s">
        <v>1217</v>
      </c>
      <c r="D263" s="473" t="s">
        <v>1218</v>
      </c>
      <c r="E263" s="473">
        <v>13.5630607803977</v>
      </c>
      <c r="F263" s="473">
        <v>13.7082837473334</v>
      </c>
      <c r="G263" s="473">
        <v>13.8726149993924</v>
      </c>
      <c r="H263" s="473">
        <v>14.0445895655005</v>
      </c>
      <c r="I263" s="473">
        <v>14.2242074456579</v>
      </c>
      <c r="J263" s="473">
        <v>14.4496852101109</v>
      </c>
      <c r="K263" s="473">
        <v>14.8853541109182</v>
      </c>
      <c r="L263" s="473">
        <v>15.2980930695779</v>
      </c>
      <c r="M263" s="473">
        <v>15.951596420788899</v>
      </c>
      <c r="N263" s="473">
        <v>16.8229342224036</v>
      </c>
      <c r="O263" s="473">
        <v>17.805100077732501</v>
      </c>
      <c r="P263" s="473">
        <v>18.569431482657698</v>
      </c>
      <c r="Q263" s="473">
        <v>19.1770749495732</v>
      </c>
      <c r="R263" s="473">
        <v>20.3617886272073</v>
      </c>
      <c r="S263" s="473">
        <v>22.612744614712</v>
      </c>
      <c r="T263" s="473">
        <v>24.680261065034699</v>
      </c>
      <c r="U263" s="473">
        <v>26.098095821170901</v>
      </c>
      <c r="V263" s="473">
        <v>27.794911540104899</v>
      </c>
      <c r="W263" s="473">
        <v>29.915931188772301</v>
      </c>
      <c r="X263" s="473">
        <v>33.282811027467801</v>
      </c>
      <c r="Y263" s="473">
        <v>37.792366316526497</v>
      </c>
      <c r="Z263" s="473">
        <v>41.698099795694198</v>
      </c>
      <c r="AA263" s="473">
        <v>44.254788345168997</v>
      </c>
      <c r="AB263" s="473">
        <v>45.6764447583299</v>
      </c>
      <c r="AC263" s="473">
        <v>47.640776468987603</v>
      </c>
      <c r="AD263" s="473">
        <v>49.329948873872297</v>
      </c>
      <c r="AE263" s="473">
        <v>50.266254844905703</v>
      </c>
      <c r="AF263" s="473">
        <v>52.108293530775398</v>
      </c>
      <c r="AG263" s="473">
        <v>54.233134836467499</v>
      </c>
      <c r="AH263" s="473">
        <v>56.850969898336302</v>
      </c>
      <c r="AI263" s="473">
        <v>59.919760489110999</v>
      </c>
      <c r="AJ263" s="473">
        <v>62.457340753462603</v>
      </c>
      <c r="AK263" s="473">
        <v>64.349060980652496</v>
      </c>
      <c r="AL263" s="473">
        <v>66.248424521891593</v>
      </c>
      <c r="AM263" s="473">
        <v>67.9758134970226</v>
      </c>
      <c r="AN263" s="473">
        <v>69.882820352310901</v>
      </c>
      <c r="AO263" s="473">
        <v>71.931228517510505</v>
      </c>
      <c r="AP263" s="473">
        <v>73.612757608345902</v>
      </c>
      <c r="AQ263" s="473">
        <v>74.755433058709102</v>
      </c>
      <c r="AR263" s="473">
        <v>76.391102265249003</v>
      </c>
      <c r="AS263" s="473">
        <v>78.9707207568716</v>
      </c>
      <c r="AT263" s="473">
        <v>81.202568459253101</v>
      </c>
      <c r="AU263" s="473">
        <v>82.490466876552105</v>
      </c>
      <c r="AV263" s="473">
        <v>84.363078818618803</v>
      </c>
      <c r="AW263" s="473">
        <v>86.621678120172803</v>
      </c>
      <c r="AX263" s="473">
        <v>89.560532372110202</v>
      </c>
      <c r="AY263" s="473">
        <v>92.449705082727405</v>
      </c>
      <c r="AZ263" s="473">
        <v>95.086992378851505</v>
      </c>
      <c r="BA263" s="473">
        <v>98.737477385344604</v>
      </c>
      <c r="BB263" s="473">
        <v>98.386419971062395</v>
      </c>
      <c r="BC263" s="473">
        <v>100</v>
      </c>
      <c r="BD263" s="473">
        <v>103.156841568622</v>
      </c>
      <c r="BE263" s="473">
        <v>105.29150453286699</v>
      </c>
      <c r="BF263" s="473">
        <v>106.83384887486601</v>
      </c>
      <c r="BG263" s="473">
        <v>108.566932118964</v>
      </c>
      <c r="BH263" s="473">
        <v>108.69572196069301</v>
      </c>
      <c r="BI263" s="473">
        <v>110.06700893427001</v>
      </c>
      <c r="BJ263" s="473">
        <v>112.411557302308</v>
      </c>
      <c r="BK263" s="473">
        <v>115.15730322479099</v>
      </c>
      <c r="BL263" s="473">
        <v>117.244195476228</v>
      </c>
      <c r="BM263" s="473">
        <v>118.69050157719801</v>
      </c>
      <c r="BN263" s="473">
        <v>124.266413825838</v>
      </c>
      <c r="BO263" s="477">
        <f>ROW()</f>
        <v>263</v>
      </c>
    </row>
    <row r="264" spans="1:67" s="474" customFormat="1" ht="14" x14ac:dyDescent="0.15">
      <c r="A264" s="473" t="s">
        <v>603</v>
      </c>
      <c r="B264" s="473" t="s">
        <v>1050</v>
      </c>
      <c r="C264" s="473" t="s">
        <v>1217</v>
      </c>
      <c r="D264" s="473" t="s">
        <v>1218</v>
      </c>
      <c r="E264" s="473"/>
      <c r="F264" s="473"/>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c r="AH264" s="473"/>
      <c r="AI264" s="473"/>
      <c r="AJ264" s="473"/>
      <c r="AK264" s="473"/>
      <c r="AL264" s="473"/>
      <c r="AM264" s="473"/>
      <c r="AN264" s="473"/>
      <c r="AO264" s="473"/>
      <c r="AP264" s="473"/>
      <c r="AQ264" s="473"/>
      <c r="AR264" s="473"/>
      <c r="AS264" s="473"/>
      <c r="AT264" s="473"/>
      <c r="AU264" s="473"/>
      <c r="AV264" s="473"/>
      <c r="AW264" s="473"/>
      <c r="AX264" s="473"/>
      <c r="AY264" s="473"/>
      <c r="AZ264" s="473"/>
      <c r="BA264" s="473"/>
      <c r="BB264" s="473"/>
      <c r="BC264" s="473"/>
      <c r="BD264" s="473"/>
      <c r="BE264" s="473"/>
      <c r="BF264" s="473"/>
      <c r="BG264" s="473"/>
      <c r="BH264" s="473"/>
      <c r="BI264" s="473"/>
      <c r="BJ264" s="473"/>
      <c r="BK264" s="473"/>
      <c r="BL264" s="473"/>
      <c r="BM264" s="473"/>
      <c r="BN264" s="473"/>
      <c r="BO264" s="477">
        <f>ROW()</f>
        <v>264</v>
      </c>
    </row>
    <row r="265" spans="1:67" s="474" customFormat="1" ht="14" x14ac:dyDescent="0.15">
      <c r="A265" s="473" t="s">
        <v>1051</v>
      </c>
      <c r="B265" s="473" t="s">
        <v>1052</v>
      </c>
      <c r="C265" s="473" t="s">
        <v>1217</v>
      </c>
      <c r="D265" s="473" t="s">
        <v>1218</v>
      </c>
      <c r="E265" s="473"/>
      <c r="F265" s="473"/>
      <c r="G265" s="473"/>
      <c r="H265" s="473"/>
      <c r="I265" s="473"/>
      <c r="J265" s="473"/>
      <c r="K265" s="473"/>
      <c r="L265" s="473"/>
      <c r="M265" s="473"/>
      <c r="N265" s="473"/>
      <c r="O265" s="473"/>
      <c r="P265" s="473"/>
      <c r="Q265" s="473"/>
      <c r="R265" s="473"/>
      <c r="S265" s="473">
        <v>19.623981849996301</v>
      </c>
      <c r="T265" s="473">
        <v>20.957962598133999</v>
      </c>
      <c r="U265" s="473">
        <v>23.323903352837799</v>
      </c>
      <c r="V265" s="473">
        <v>25.6998891432962</v>
      </c>
      <c r="W265" s="473">
        <v>27.866268521030602</v>
      </c>
      <c r="X265" s="473">
        <v>32.215769002723597</v>
      </c>
      <c r="Y265" s="473">
        <v>37.759289401128598</v>
      </c>
      <c r="Z265" s="473">
        <v>42.568182851320799</v>
      </c>
      <c r="AA265" s="473">
        <v>45.645120347323498</v>
      </c>
      <c r="AB265" s="473">
        <v>48.136608114338202</v>
      </c>
      <c r="AC265" s="473">
        <v>49.437237910187598</v>
      </c>
      <c r="AD265" s="473">
        <v>50.495039125230399</v>
      </c>
      <c r="AE265" s="473">
        <v>51.013960475924499</v>
      </c>
      <c r="AF265" s="473">
        <v>52.7004548656802</v>
      </c>
      <c r="AG265" s="473">
        <v>52.820205946609597</v>
      </c>
      <c r="AH265" s="473">
        <v>54.317094458227103</v>
      </c>
      <c r="AI265" s="473">
        <v>58.448506750291401</v>
      </c>
      <c r="AJ265" s="473">
        <v>61.658501002982497</v>
      </c>
      <c r="AK265" s="473">
        <v>63.794061946223401</v>
      </c>
      <c r="AL265" s="473">
        <v>66.531704713026002</v>
      </c>
      <c r="AM265" s="473">
        <v>67.202976050013703</v>
      </c>
      <c r="AN265" s="473">
        <v>68.371214372858006</v>
      </c>
      <c r="AO265" s="473">
        <v>71.384949909581195</v>
      </c>
      <c r="AP265" s="473">
        <v>71.701624990261493</v>
      </c>
      <c r="AQ265" s="473">
        <v>73.237765245072396</v>
      </c>
      <c r="AR265" s="473">
        <v>73.980066940174197</v>
      </c>
      <c r="AS265" s="473">
        <v>74.1041164482331</v>
      </c>
      <c r="AT265" s="473">
        <v>74.771689669633403</v>
      </c>
      <c r="AU265" s="473">
        <v>76.159081355192697</v>
      </c>
      <c r="AV265" s="473">
        <v>76.315955132392901</v>
      </c>
      <c r="AW265" s="473">
        <v>78.574937524077001</v>
      </c>
      <c r="AX265" s="473">
        <v>81.508477157722297</v>
      </c>
      <c r="AY265" s="473">
        <v>83.742359745054202</v>
      </c>
      <c r="AZ265" s="473">
        <v>89.802080010746707</v>
      </c>
      <c r="BA265" s="473">
        <v>98.841774548135703</v>
      </c>
      <c r="BB265" s="473">
        <v>99.258431300379698</v>
      </c>
      <c r="BC265" s="473">
        <v>100</v>
      </c>
      <c r="BD265" s="473">
        <v>103.186031115525</v>
      </c>
      <c r="BE265" s="473">
        <v>105.86726249586199</v>
      </c>
      <c r="BF265" s="473">
        <v>106.719629261834</v>
      </c>
      <c r="BG265" s="473">
        <v>106.926514399206</v>
      </c>
      <c r="BH265" s="473">
        <v>105.07282356835501</v>
      </c>
      <c r="BI265" s="473">
        <v>104.915590863952</v>
      </c>
      <c r="BJ265" s="473">
        <v>107.174776564052</v>
      </c>
      <c r="BK265" s="473">
        <v>109.66567361800701</v>
      </c>
      <c r="BL265" s="473">
        <v>110.66699768288601</v>
      </c>
      <c r="BM265" s="473">
        <v>109.971863621317</v>
      </c>
      <c r="BN265" s="473">
        <v>111.701423369745</v>
      </c>
      <c r="BO265" s="477">
        <f>ROW()</f>
        <v>265</v>
      </c>
    </row>
    <row r="266" spans="1:67" s="474" customFormat="1" ht="14" x14ac:dyDescent="0.15">
      <c r="A266" s="473" t="s">
        <v>1053</v>
      </c>
      <c r="B266" s="473" t="s">
        <v>1054</v>
      </c>
      <c r="C266" s="473" t="s">
        <v>1217</v>
      </c>
      <c r="D266" s="473" t="s">
        <v>1218</v>
      </c>
      <c r="E266" s="473"/>
      <c r="F266" s="473"/>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c r="AH266" s="473"/>
      <c r="AI266" s="473"/>
      <c r="AJ266" s="473"/>
      <c r="AK266" s="473"/>
      <c r="AL266" s="473"/>
      <c r="AM266" s="473"/>
      <c r="AN266" s="473"/>
      <c r="AO266" s="473"/>
      <c r="AP266" s="473"/>
      <c r="AQ266" s="473"/>
      <c r="AR266" s="473"/>
      <c r="AS266" s="473"/>
      <c r="AT266" s="473"/>
      <c r="AU266" s="473"/>
      <c r="AV266" s="473"/>
      <c r="AW266" s="473"/>
      <c r="AX266" s="473"/>
      <c r="AY266" s="473"/>
      <c r="AZ266" s="473"/>
      <c r="BA266" s="473">
        <v>61.386661968108498</v>
      </c>
      <c r="BB266" s="473">
        <v>78.010747951722294</v>
      </c>
      <c r="BC266" s="473">
        <v>100</v>
      </c>
      <c r="BD266" s="473">
        <v>126.090212316096</v>
      </c>
      <c r="BE266" s="473">
        <v>152.656153642851</v>
      </c>
      <c r="BF266" s="473">
        <v>214.694740551493</v>
      </c>
      <c r="BG266" s="473">
        <v>348.16756232930999</v>
      </c>
      <c r="BH266" s="473">
        <v>772.02008633600599</v>
      </c>
      <c r="BI266" s="473">
        <v>2740.2739846709501</v>
      </c>
      <c r="BJ266" s="473"/>
      <c r="BK266" s="473"/>
      <c r="BL266" s="473"/>
      <c r="BM266" s="473"/>
      <c r="BN266" s="473"/>
      <c r="BO266" s="477">
        <f>ROW()</f>
        <v>266</v>
      </c>
    </row>
    <row r="267" spans="1:67" s="474" customFormat="1" ht="14" x14ac:dyDescent="0.15">
      <c r="A267" s="473" t="s">
        <v>1055</v>
      </c>
      <c r="B267" s="473" t="s">
        <v>1056</v>
      </c>
      <c r="C267" s="473" t="s">
        <v>1217</v>
      </c>
      <c r="D267" s="473" t="s">
        <v>1218</v>
      </c>
      <c r="E267" s="473"/>
      <c r="F267" s="473"/>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c r="BE267" s="473"/>
      <c r="BF267" s="473"/>
      <c r="BG267" s="473"/>
      <c r="BH267" s="473"/>
      <c r="BI267" s="473"/>
      <c r="BJ267" s="473"/>
      <c r="BK267" s="473"/>
      <c r="BL267" s="473"/>
      <c r="BM267" s="473"/>
      <c r="BN267" s="473"/>
      <c r="BO267" s="477">
        <f>ROW()</f>
        <v>267</v>
      </c>
    </row>
    <row r="268" spans="1:67" s="474" customFormat="1" ht="14" x14ac:dyDescent="0.15">
      <c r="A268" s="473" t="s">
        <v>1057</v>
      </c>
      <c r="B268" s="473" t="s">
        <v>1058</v>
      </c>
      <c r="C268" s="473" t="s">
        <v>1217</v>
      </c>
      <c r="D268" s="473" t="s">
        <v>1218</v>
      </c>
      <c r="E268" s="473"/>
      <c r="F268" s="473"/>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7">
        <f>ROW()</f>
        <v>268</v>
      </c>
    </row>
    <row r="269" spans="1:67" s="474" customFormat="1" ht="14" x14ac:dyDescent="0.15">
      <c r="A269" s="473" t="s">
        <v>607</v>
      </c>
      <c r="B269" s="473" t="s">
        <v>1059</v>
      </c>
      <c r="C269" s="473" t="s">
        <v>1217</v>
      </c>
      <c r="D269" s="473" t="s">
        <v>1218</v>
      </c>
      <c r="E269" s="473"/>
      <c r="F269" s="473"/>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c r="AH269" s="473"/>
      <c r="AI269" s="473"/>
      <c r="AJ269" s="473"/>
      <c r="AK269" s="473"/>
      <c r="AL269" s="473"/>
      <c r="AM269" s="473"/>
      <c r="AN269" s="473">
        <v>40.165720382289898</v>
      </c>
      <c r="AO269" s="473">
        <v>42.445125013984899</v>
      </c>
      <c r="AP269" s="473">
        <v>43.807412363617701</v>
      </c>
      <c r="AQ269" s="473">
        <v>46.990545703914101</v>
      </c>
      <c r="AR269" s="473">
        <v>48.9251945689942</v>
      </c>
      <c r="AS269" s="473">
        <v>48.088408727696603</v>
      </c>
      <c r="AT269" s="473">
        <v>47.880885839054798</v>
      </c>
      <c r="AU269" s="473">
        <v>49.715120403179398</v>
      </c>
      <c r="AV269" s="473">
        <v>51.323229636975398</v>
      </c>
      <c r="AW269" s="473">
        <v>55.303319144004497</v>
      </c>
      <c r="AX269" s="473">
        <v>59.884962675395201</v>
      </c>
      <c r="AY269" s="473">
        <v>64.327239477576697</v>
      </c>
      <c r="AZ269" s="473">
        <v>69.694993103108899</v>
      </c>
      <c r="BA269" s="473">
        <v>85.805303234615295</v>
      </c>
      <c r="BB269" s="473">
        <v>91.568830608469298</v>
      </c>
      <c r="BC269" s="473">
        <v>100</v>
      </c>
      <c r="BD269" s="473">
        <v>118.677732277071</v>
      </c>
      <c r="BE269" s="473">
        <v>129.47112002426101</v>
      </c>
      <c r="BF269" s="473">
        <v>138.00672987428501</v>
      </c>
      <c r="BG269" s="473">
        <v>143.64368992326499</v>
      </c>
      <c r="BH269" s="473">
        <v>144.55037019428801</v>
      </c>
      <c r="BI269" s="473">
        <v>148.40733280127799</v>
      </c>
      <c r="BJ269" s="473">
        <v>153.63165215668499</v>
      </c>
      <c r="BK269" s="473">
        <v>159.06964122458299</v>
      </c>
      <c r="BL269" s="473">
        <v>163.516947912918</v>
      </c>
      <c r="BM269" s="473">
        <v>168.78372148333801</v>
      </c>
      <c r="BN269" s="473">
        <v>171.88042266406299</v>
      </c>
      <c r="BO269" s="477">
        <f>ROW()</f>
        <v>269</v>
      </c>
    </row>
    <row r="270" spans="1:67" s="474" customFormat="1" ht="14" x14ac:dyDescent="0.15">
      <c r="A270" s="473" t="s">
        <v>604</v>
      </c>
      <c r="B270" s="473" t="s">
        <v>1060</v>
      </c>
      <c r="C270" s="473" t="s">
        <v>1217</v>
      </c>
      <c r="D270" s="473" t="s">
        <v>1218</v>
      </c>
      <c r="E270" s="473"/>
      <c r="F270" s="473"/>
      <c r="G270" s="473"/>
      <c r="H270" s="473"/>
      <c r="I270" s="473"/>
      <c r="J270" s="473"/>
      <c r="K270" s="473"/>
      <c r="L270" s="473"/>
      <c r="M270" s="473"/>
      <c r="N270" s="473"/>
      <c r="O270" s="473"/>
      <c r="P270" s="473"/>
      <c r="Q270" s="473"/>
      <c r="R270" s="473"/>
      <c r="S270" s="473"/>
      <c r="T270" s="473"/>
      <c r="U270" s="473">
        <v>19.574098899955199</v>
      </c>
      <c r="V270" s="473">
        <v>20.696968938941399</v>
      </c>
      <c r="W270" s="473">
        <v>22.0244297053701</v>
      </c>
      <c r="X270" s="473">
        <v>22.942709016913899</v>
      </c>
      <c r="Y270" s="473">
        <v>25.521503767466999</v>
      </c>
      <c r="Z270" s="473">
        <v>32.372914174840801</v>
      </c>
      <c r="AA270" s="473">
        <v>34.533011622721098</v>
      </c>
      <c r="AB270" s="473">
        <v>35.103962490002203</v>
      </c>
      <c r="AC270" s="473">
        <v>37.040437514864102</v>
      </c>
      <c r="AD270" s="473">
        <v>37.435345198066898</v>
      </c>
      <c r="AE270" s="473">
        <v>39.219566658320502</v>
      </c>
      <c r="AF270" s="473">
        <v>45.510147874006101</v>
      </c>
      <c r="AG270" s="473">
        <v>49.496941670789198</v>
      </c>
      <c r="AH270" s="473">
        <v>53.331988990878301</v>
      </c>
      <c r="AI270" s="473">
        <v>55.870293691944298</v>
      </c>
      <c r="AJ270" s="473">
        <v>59.484618864114601</v>
      </c>
      <c r="AK270" s="473">
        <v>61.8987673569764</v>
      </c>
      <c r="AL270" s="473">
        <v>64.1059888361644</v>
      </c>
      <c r="AM270" s="473">
        <v>65.582068200371296</v>
      </c>
      <c r="AN270" s="473">
        <v>67.044352430333205</v>
      </c>
      <c r="AO270" s="473">
        <v>67.652005171393697</v>
      </c>
      <c r="AP270" s="473">
        <v>69.567031991705306</v>
      </c>
      <c r="AQ270" s="473">
        <v>71.850333200538401</v>
      </c>
      <c r="AR270" s="473">
        <v>73.286603315772098</v>
      </c>
      <c r="AS270" s="473">
        <v>75.146388977805501</v>
      </c>
      <c r="AT270" s="473">
        <v>77.834792014012194</v>
      </c>
      <c r="AU270" s="473">
        <v>79.363130726376298</v>
      </c>
      <c r="AV270" s="473">
        <v>81.756914251765906</v>
      </c>
      <c r="AW270" s="473">
        <v>82.916978575608496</v>
      </c>
      <c r="AX270" s="473">
        <v>83.911319424616494</v>
      </c>
      <c r="AY270" s="473">
        <v>85.623795331241297</v>
      </c>
      <c r="AZ270" s="473">
        <v>88.993505986212696</v>
      </c>
      <c r="BA270" s="473">
        <v>93.3023163319139</v>
      </c>
      <c r="BB270" s="473">
        <v>97.311578191892195</v>
      </c>
      <c r="BC270" s="473">
        <v>100</v>
      </c>
      <c r="BD270" s="473">
        <v>100.873793104781</v>
      </c>
      <c r="BE270" s="473">
        <v>102.232970253559</v>
      </c>
      <c r="BF270" s="473">
        <v>103.72448152707101</v>
      </c>
      <c r="BG270" s="473">
        <v>104.55309890124499</v>
      </c>
      <c r="BH270" s="473">
        <v>107.149433340321</v>
      </c>
      <c r="BI270" s="473">
        <v>108.051705592199</v>
      </c>
      <c r="BJ270" s="473">
        <v>111.384588808318</v>
      </c>
      <c r="BK270" s="473">
        <v>113.980923247394</v>
      </c>
      <c r="BL270" s="473">
        <v>117.129669269253</v>
      </c>
      <c r="BM270" s="473">
        <v>123.37192015469201</v>
      </c>
      <c r="BN270" s="473">
        <v>126.26287410458499</v>
      </c>
      <c r="BO270" s="477">
        <f>ROW()</f>
        <v>270</v>
      </c>
    </row>
    <row r="271" spans="1:67" s="474" customFormat="1" ht="14" x14ac:dyDescent="0.15">
      <c r="A271" s="473" t="s">
        <v>1061</v>
      </c>
      <c r="B271" s="473" t="s">
        <v>1062</v>
      </c>
      <c r="C271" s="473" t="s">
        <v>1217</v>
      </c>
      <c r="D271" s="473" t="s">
        <v>1218</v>
      </c>
      <c r="E271" s="473"/>
      <c r="F271" s="473"/>
      <c r="G271" s="473"/>
      <c r="H271" s="473"/>
      <c r="I271" s="473"/>
      <c r="J271" s="473"/>
      <c r="K271" s="473"/>
      <c r="L271" s="473"/>
      <c r="M271" s="473"/>
      <c r="N271" s="473"/>
      <c r="O271" s="473"/>
      <c r="P271" s="473"/>
      <c r="Q271" s="473"/>
      <c r="R271" s="473"/>
      <c r="S271" s="473"/>
      <c r="T271" s="473"/>
      <c r="U271" s="473"/>
      <c r="V271" s="473"/>
      <c r="W271" s="473"/>
      <c r="X271" s="473"/>
      <c r="Y271" s="473"/>
      <c r="Z271" s="473"/>
      <c r="AA271" s="473"/>
      <c r="AB271" s="473"/>
      <c r="AC271" s="473"/>
      <c r="AD271" s="473"/>
      <c r="AE271" s="473"/>
      <c r="AF271" s="473"/>
      <c r="AG271" s="473"/>
      <c r="AH271" s="473"/>
      <c r="AI271" s="473"/>
      <c r="AJ271" s="473"/>
      <c r="AK271" s="473"/>
      <c r="AL271" s="473"/>
      <c r="AM271" s="473"/>
      <c r="AN271" s="473"/>
      <c r="AO271" s="473"/>
      <c r="AP271" s="473"/>
      <c r="AQ271" s="473"/>
      <c r="AR271" s="473"/>
      <c r="AS271" s="473"/>
      <c r="AT271" s="473"/>
      <c r="AU271" s="473"/>
      <c r="AV271" s="473"/>
      <c r="AW271" s="473"/>
      <c r="AX271" s="473"/>
      <c r="AY271" s="473"/>
      <c r="AZ271" s="473"/>
      <c r="BA271" s="473"/>
      <c r="BB271" s="473"/>
      <c r="BC271" s="473"/>
      <c r="BD271" s="473"/>
      <c r="BE271" s="473"/>
      <c r="BF271" s="473"/>
      <c r="BG271" s="473"/>
      <c r="BH271" s="473"/>
      <c r="BI271" s="473"/>
      <c r="BJ271" s="473"/>
      <c r="BK271" s="473"/>
      <c r="BL271" s="473"/>
      <c r="BM271" s="473"/>
      <c r="BN271" s="473"/>
      <c r="BO271" s="477">
        <f>ROW()</f>
        <v>271</v>
      </c>
    </row>
    <row r="272" spans="1:67" s="474" customFormat="1" ht="14" x14ac:dyDescent="0.15">
      <c r="A272" s="473" t="s">
        <v>557</v>
      </c>
      <c r="B272" s="473" t="s">
        <v>1063</v>
      </c>
      <c r="C272" s="473" t="s">
        <v>1217</v>
      </c>
      <c r="D272" s="473" t="s">
        <v>1218</v>
      </c>
      <c r="E272" s="473"/>
      <c r="F272" s="473">
        <v>3.6283948844660601</v>
      </c>
      <c r="G272" s="473">
        <v>3.7247239521952502</v>
      </c>
      <c r="H272" s="473">
        <v>3.7504117035897</v>
      </c>
      <c r="I272" s="473">
        <v>3.9494917768966902</v>
      </c>
      <c r="J272" s="473">
        <v>4.0329769689286499</v>
      </c>
      <c r="K272" s="473">
        <v>4.1485718502036697</v>
      </c>
      <c r="L272" s="473">
        <v>4.1271653907083099</v>
      </c>
      <c r="M272" s="473">
        <v>4.19780670704304</v>
      </c>
      <c r="N272" s="473">
        <v>4.37119902895558</v>
      </c>
      <c r="O272" s="473">
        <v>4.4910752021296698</v>
      </c>
      <c r="P272" s="473">
        <v>4.7051397970834303</v>
      </c>
      <c r="Q272" s="473">
        <v>5.0583463787571299</v>
      </c>
      <c r="R272" s="473">
        <v>5.6534225383328103</v>
      </c>
      <c r="S272" s="473">
        <v>7.0660815954786198</v>
      </c>
      <c r="T272" s="473">
        <v>7.6870306315906296</v>
      </c>
      <c r="U272" s="473">
        <v>8.0639785400525206</v>
      </c>
      <c r="V272" s="473">
        <v>9.2421895316302294</v>
      </c>
      <c r="W272" s="473">
        <v>9.4324546850057907</v>
      </c>
      <c r="X272" s="473">
        <v>10.4813012940729</v>
      </c>
      <c r="Y272" s="473">
        <v>13.9450823916488</v>
      </c>
      <c r="Z272" s="473">
        <v>16.804748066547099</v>
      </c>
      <c r="AA272" s="473">
        <v>19.879382514438099</v>
      </c>
      <c r="AB272" s="473">
        <v>23.1515558345451</v>
      </c>
      <c r="AC272" s="473">
        <v>25.8973461596518</v>
      </c>
      <c r="AD272" s="473">
        <v>28.251544720182</v>
      </c>
      <c r="AE272" s="473">
        <v>29.8713634731855</v>
      </c>
      <c r="AF272" s="473">
        <v>31.235543685519001</v>
      </c>
      <c r="AG272" s="473">
        <v>33.8930225147584</v>
      </c>
      <c r="AH272" s="473">
        <v>36.083380010655198</v>
      </c>
      <c r="AI272" s="473">
        <v>41.581932621044501</v>
      </c>
      <c r="AJ272" s="473">
        <v>40.825474939437598</v>
      </c>
      <c r="AK272" s="473">
        <v>44.512479891416803</v>
      </c>
      <c r="AL272" s="473">
        <v>45.275909533222801</v>
      </c>
      <c r="AM272" s="473">
        <v>50.745412309449101</v>
      </c>
      <c r="AN272" s="473">
        <v>49.272004720697304</v>
      </c>
      <c r="AO272" s="473">
        <v>51.920187603004401</v>
      </c>
      <c r="AP272" s="473">
        <v>55.482859264765601</v>
      </c>
      <c r="AQ272" s="473">
        <v>56.713932192218699</v>
      </c>
      <c r="AR272" s="473">
        <v>56.864292244426899</v>
      </c>
      <c r="AS272" s="473">
        <v>57.4140461853125</v>
      </c>
      <c r="AT272" s="473">
        <v>59.6177607004864</v>
      </c>
      <c r="AU272" s="473">
        <v>64.417177914110397</v>
      </c>
      <c r="AV272" s="473">
        <v>64.4917924059028</v>
      </c>
      <c r="AW272" s="473">
        <v>75.012435748632001</v>
      </c>
      <c r="AX272" s="473">
        <v>76.405239595423595</v>
      </c>
      <c r="AY272" s="473">
        <v>79.232299784446994</v>
      </c>
      <c r="AZ272" s="473">
        <v>83.651135798375094</v>
      </c>
      <c r="BA272" s="473">
        <v>93.326148234123707</v>
      </c>
      <c r="BB272" s="473">
        <v>99.2289835848118</v>
      </c>
      <c r="BC272" s="473">
        <v>100</v>
      </c>
      <c r="BD272" s="473">
        <v>105.235415914784</v>
      </c>
      <c r="BE272" s="473">
        <v>107.39170940819101</v>
      </c>
      <c r="BF272" s="473">
        <v>108.04689089272701</v>
      </c>
      <c r="BG272" s="473">
        <v>107.60733875753201</v>
      </c>
      <c r="BH272" s="473">
        <v>108.386921789764</v>
      </c>
      <c r="BI272" s="473">
        <v>109.80106621915699</v>
      </c>
      <c r="BJ272" s="473">
        <v>111.722471535674</v>
      </c>
      <c r="BK272" s="473">
        <v>116.41197634551899</v>
      </c>
      <c r="BL272" s="473">
        <v>117.55552211969299</v>
      </c>
      <c r="BM272" s="473">
        <v>115.71117886527399</v>
      </c>
      <c r="BN272" s="473">
        <v>119.336646996638</v>
      </c>
      <c r="BO272" s="477">
        <f>ROW()</f>
        <v>272</v>
      </c>
    </row>
    <row r="273" spans="1:67" s="474" customFormat="1" ht="14" x14ac:dyDescent="0.15">
      <c r="A273" s="473" t="s">
        <v>443</v>
      </c>
      <c r="B273" s="473" t="s">
        <v>1064</v>
      </c>
      <c r="C273" s="473" t="s">
        <v>1217</v>
      </c>
      <c r="D273" s="473" t="s">
        <v>1218</v>
      </c>
      <c r="E273" s="473"/>
      <c r="F273" s="473"/>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v>89.359626036936703</v>
      </c>
      <c r="AV273" s="473">
        <v>88.390241533577395</v>
      </c>
      <c r="AW273" s="473">
        <v>87.449126796607999</v>
      </c>
      <c r="AX273" s="473">
        <v>86.237790996548398</v>
      </c>
      <c r="AY273" s="473">
        <v>86.773885584196194</v>
      </c>
      <c r="AZ273" s="473">
        <v>90.555922743629296</v>
      </c>
      <c r="BA273" s="473">
        <v>99.023279723874595</v>
      </c>
      <c r="BB273" s="473">
        <v>96.636557244620704</v>
      </c>
      <c r="BC273" s="473">
        <v>100</v>
      </c>
      <c r="BD273" s="473">
        <v>107.336417713153</v>
      </c>
      <c r="BE273" s="473">
        <v>109.994859366968</v>
      </c>
      <c r="BF273" s="473">
        <v>111.938825227216</v>
      </c>
      <c r="BG273" s="473">
        <v>112.418995558574</v>
      </c>
      <c r="BH273" s="473">
        <v>111.815384928396</v>
      </c>
      <c r="BI273" s="473">
        <v>112.12083037922601</v>
      </c>
      <c r="BJ273" s="473">
        <v>113.78945104101599</v>
      </c>
      <c r="BK273" s="473">
        <v>114.988561700519</v>
      </c>
      <c r="BL273" s="473">
        <v>118.065646442896</v>
      </c>
      <c r="BM273" s="473">
        <v>118.29968552161</v>
      </c>
      <c r="BN273" s="473">
        <v>122.267091891806</v>
      </c>
      <c r="BO273" s="477">
        <f>ROW()</f>
        <v>273</v>
      </c>
    </row>
    <row r="274" spans="1:67" s="474" customFormat="1" ht="14" x14ac:dyDescent="0.15">
      <c r="A274" s="473" t="s">
        <v>1065</v>
      </c>
      <c r="B274" s="473" t="s">
        <v>1066</v>
      </c>
      <c r="C274" s="473" t="s">
        <v>1217</v>
      </c>
      <c r="D274" s="473" t="s">
        <v>1218</v>
      </c>
      <c r="E274" s="473"/>
      <c r="F274" s="473"/>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c r="AH274" s="473"/>
      <c r="AI274" s="473">
        <v>3.84468633427295</v>
      </c>
      <c r="AJ274" s="473">
        <v>5.2287734146112097</v>
      </c>
      <c r="AK274" s="473">
        <v>6.7666479483203901</v>
      </c>
      <c r="AL274" s="473">
        <v>9.1858800885278296</v>
      </c>
      <c r="AM274" s="473">
        <v>13.7231679725975</v>
      </c>
      <c r="AN274" s="473">
        <v>21.282040789564999</v>
      </c>
      <c r="AO274" s="473">
        <v>27.822806440626501</v>
      </c>
      <c r="AP274" s="473">
        <v>28.428432889798898</v>
      </c>
      <c r="AQ274" s="473">
        <v>30.127460603963499</v>
      </c>
      <c r="AR274" s="473">
        <v>32.736564820127697</v>
      </c>
      <c r="AS274" s="473">
        <v>34.239173145371502</v>
      </c>
      <c r="AT274" s="473">
        <v>38.317603512545801</v>
      </c>
      <c r="AU274" s="473">
        <v>43.007116423029103</v>
      </c>
      <c r="AV274" s="473">
        <v>47.6658024016401</v>
      </c>
      <c r="AW274" s="473">
        <v>53.631222925987899</v>
      </c>
      <c r="AX274" s="473">
        <v>59.965748218682599</v>
      </c>
      <c r="AY274" s="473">
        <v>66.468912896805904</v>
      </c>
      <c r="AZ274" s="473">
        <v>71.723358754955996</v>
      </c>
      <c r="BA274" s="473">
        <v>85.333767951035398</v>
      </c>
      <c r="BB274" s="473">
        <v>89.948414157716797</v>
      </c>
      <c r="BC274" s="473">
        <v>100</v>
      </c>
      <c r="BD274" s="473">
        <v>119.543561713115</v>
      </c>
      <c r="BE274" s="473">
        <v>131.36090559519701</v>
      </c>
      <c r="BF274" s="473">
        <v>145.76915053314801</v>
      </c>
      <c r="BG274" s="473">
        <v>157.58334053767501</v>
      </c>
      <c r="BH274" s="473"/>
      <c r="BI274" s="473"/>
      <c r="BJ274" s="473"/>
      <c r="BK274" s="473"/>
      <c r="BL274" s="473"/>
      <c r="BM274" s="473"/>
      <c r="BN274" s="473"/>
      <c r="BO274" s="477">
        <f>ROW()</f>
        <v>274</v>
      </c>
    </row>
    <row r="275" spans="1:67" s="474" customFormat="1" ht="14" x14ac:dyDescent="0.15">
      <c r="A275" s="473" t="s">
        <v>576</v>
      </c>
      <c r="B275" s="473" t="s">
        <v>1067</v>
      </c>
      <c r="C275" s="473" t="s">
        <v>1217</v>
      </c>
      <c r="D275" s="473" t="s">
        <v>1218</v>
      </c>
      <c r="E275" s="473">
        <v>1.7724596246884601</v>
      </c>
      <c r="F275" s="473">
        <v>1.80972335434687</v>
      </c>
      <c r="G275" s="473">
        <v>1.83227767189562</v>
      </c>
      <c r="H275" s="473">
        <v>1.85679299222988</v>
      </c>
      <c r="I275" s="473">
        <v>1.90386219029468</v>
      </c>
      <c r="J275" s="473">
        <v>1.98133088989884</v>
      </c>
      <c r="K275" s="473">
        <v>2.0504641548160101</v>
      </c>
      <c r="L275" s="473">
        <v>2.12302990763818</v>
      </c>
      <c r="M275" s="473">
        <v>2.1651961589209798</v>
      </c>
      <c r="N275" s="473">
        <v>2.2353100718369698</v>
      </c>
      <c r="O275" s="473">
        <v>2.3468940038117601</v>
      </c>
      <c r="P275" s="473">
        <v>2.4867078141035002</v>
      </c>
      <c r="Q275" s="473">
        <v>2.6464964081512998</v>
      </c>
      <c r="R275" s="473">
        <v>2.8961665444949398</v>
      </c>
      <c r="S275" s="473">
        <v>3.2357167570737402</v>
      </c>
      <c r="T275" s="473">
        <v>3.6701422078874102</v>
      </c>
      <c r="U275" s="473">
        <v>4.07460621609735</v>
      </c>
      <c r="V275" s="473">
        <v>4.5290048380002901</v>
      </c>
      <c r="W275" s="473">
        <v>5.0333370473537604</v>
      </c>
      <c r="X275" s="473">
        <v>5.7024516933000999</v>
      </c>
      <c r="Y275" s="473">
        <v>6.4814203196012299</v>
      </c>
      <c r="Z275" s="473">
        <v>7.4701120070370903</v>
      </c>
      <c r="AA275" s="473">
        <v>8.5636641254947996</v>
      </c>
      <c r="AB275" s="473">
        <v>9.6172694619557308</v>
      </c>
      <c r="AC275" s="473">
        <v>10.7258022284123</v>
      </c>
      <c r="AD275" s="473">
        <v>12.4734887846357</v>
      </c>
      <c r="AE275" s="473">
        <v>14.8004080046914</v>
      </c>
      <c r="AF275" s="473">
        <v>17.1922399941358</v>
      </c>
      <c r="AG275" s="473">
        <v>19.389330010262402</v>
      </c>
      <c r="AH275" s="473">
        <v>22.2455563700337</v>
      </c>
      <c r="AI275" s="473">
        <v>25.431332649171701</v>
      </c>
      <c r="AJ275" s="473">
        <v>29.331177246738001</v>
      </c>
      <c r="AK275" s="473">
        <v>33.400784342471802</v>
      </c>
      <c r="AL275" s="473">
        <v>36.646494648878502</v>
      </c>
      <c r="AM275" s="473">
        <v>39.9221507110394</v>
      </c>
      <c r="AN275" s="473">
        <v>43.387570737428497</v>
      </c>
      <c r="AO275" s="473">
        <v>46.578341885354099</v>
      </c>
      <c r="AP275" s="473">
        <v>50.583046474123996</v>
      </c>
      <c r="AQ275" s="473">
        <v>54.063436446268902</v>
      </c>
      <c r="AR275" s="473">
        <v>56.864729511801798</v>
      </c>
      <c r="AS275" s="473">
        <v>59.900709573376297</v>
      </c>
      <c r="AT275" s="473">
        <v>63.316188242193199</v>
      </c>
      <c r="AU275" s="473">
        <v>69.327877144113799</v>
      </c>
      <c r="AV275" s="473">
        <v>73.265296877290695</v>
      </c>
      <c r="AW275" s="473">
        <v>72.758278844744197</v>
      </c>
      <c r="AX275" s="473">
        <v>74.259170209646697</v>
      </c>
      <c r="AY275" s="473">
        <v>76.668069198064799</v>
      </c>
      <c r="AZ275" s="473">
        <v>81.404474417240905</v>
      </c>
      <c r="BA275" s="473">
        <v>89.605629673068506</v>
      </c>
      <c r="BB275" s="473">
        <v>96.0709573376338</v>
      </c>
      <c r="BC275" s="473">
        <v>100</v>
      </c>
      <c r="BD275" s="473">
        <v>104.99926696965299</v>
      </c>
      <c r="BE275" s="473">
        <v>111.010115818795</v>
      </c>
      <c r="BF275" s="473">
        <v>117.431461662513</v>
      </c>
      <c r="BG275" s="473">
        <v>124.629819674535</v>
      </c>
      <c r="BH275" s="473">
        <v>130.288813956898</v>
      </c>
      <c r="BI275" s="473">
        <v>138.85060841518799</v>
      </c>
      <c r="BJ275" s="473">
        <v>146.04896642720999</v>
      </c>
      <c r="BK275" s="473">
        <v>152.64623955431799</v>
      </c>
      <c r="BL275" s="473">
        <v>158.93563993549299</v>
      </c>
      <c r="BM275" s="473">
        <v>164.03753115379001</v>
      </c>
      <c r="BN275" s="473">
        <v>171.60240433953999</v>
      </c>
      <c r="BO275" s="477">
        <f>ROW()</f>
        <v>275</v>
      </c>
    </row>
    <row r="276" spans="1:67" s="474" customFormat="1" ht="14" x14ac:dyDescent="0.15">
      <c r="A276" s="473" t="s">
        <v>609</v>
      </c>
      <c r="B276" s="473" t="s">
        <v>1068</v>
      </c>
      <c r="C276" s="473" t="s">
        <v>1217</v>
      </c>
      <c r="D276" s="473" t="s">
        <v>1218</v>
      </c>
      <c r="E276" s="473"/>
      <c r="F276" s="473"/>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v>1.3551938010276101E-2</v>
      </c>
      <c r="AE276" s="473">
        <v>2.1117743893313799E-2</v>
      </c>
      <c r="AF276" s="473">
        <v>3.1053060410049901E-2</v>
      </c>
      <c r="AG276" s="473">
        <v>4.68913683300353E-2</v>
      </c>
      <c r="AH276" s="473">
        <v>0.104757312226675</v>
      </c>
      <c r="AI276" s="473">
        <v>0.21687257852641301</v>
      </c>
      <c r="AJ276" s="473">
        <v>0.42863200252747702</v>
      </c>
      <c r="AK276" s="473">
        <v>1.1389032075691301</v>
      </c>
      <c r="AL276" s="473">
        <v>3.2266499276675602</v>
      </c>
      <c r="AM276" s="473">
        <v>4.98844343936545</v>
      </c>
      <c r="AN276" s="473">
        <v>6.7308861512495799</v>
      </c>
      <c r="AO276" s="473">
        <v>9.6300873393305206</v>
      </c>
      <c r="AP276" s="473">
        <v>11.9816315535675</v>
      </c>
      <c r="AQ276" s="473">
        <v>14.912153677314199</v>
      </c>
      <c r="AR276" s="473">
        <v>18.9067761726999</v>
      </c>
      <c r="AS276" s="473">
        <v>23.8282878664427</v>
      </c>
      <c r="AT276" s="473">
        <v>28.9260598696352</v>
      </c>
      <c r="AU276" s="473">
        <v>35.357290452119102</v>
      </c>
      <c r="AV276" s="473">
        <v>42.924308684879897</v>
      </c>
      <c r="AW276" s="473">
        <v>50.636857945758798</v>
      </c>
      <c r="AX276" s="473">
        <v>59.915778446598502</v>
      </c>
      <c r="AY276" s="473">
        <v>65.319925505911101</v>
      </c>
      <c r="AZ276" s="473">
        <v>72.281298325545606</v>
      </c>
      <c r="BA276" s="473">
        <v>81.2771246612011</v>
      </c>
      <c r="BB276" s="473">
        <v>92.164402467616199</v>
      </c>
      <c r="BC276" s="473">
        <v>100</v>
      </c>
      <c r="BD276" s="473">
        <v>106.42939681072301</v>
      </c>
      <c r="BE276" s="473">
        <v>113.428087204376</v>
      </c>
      <c r="BF276" s="473">
        <v>121.34273168477</v>
      </c>
      <c r="BG276" s="473">
        <v>130.81580771897401</v>
      </c>
      <c r="BH276" s="473">
        <v>144.042061474463</v>
      </c>
      <c r="BI276" s="473">
        <v>169.78198906093499</v>
      </c>
      <c r="BJ276" s="473">
        <v>180.94907942377299</v>
      </c>
      <c r="BK276" s="473">
        <v>194.51043833294801</v>
      </c>
      <c r="BL276" s="473">
        <v>212.308758955396</v>
      </c>
      <c r="BM276" s="473">
        <v>245.710415222248</v>
      </c>
      <c r="BN276" s="473">
        <v>299.81888144210802</v>
      </c>
      <c r="BO276" s="477">
        <f>ROW()</f>
        <v>276</v>
      </c>
    </row>
    <row r="277" spans="1:67" s="474" customFormat="1" ht="14" x14ac:dyDescent="0.15">
      <c r="A277" s="473" t="s">
        <v>610</v>
      </c>
      <c r="B277" s="473" t="s">
        <v>1069</v>
      </c>
      <c r="C277" s="473" t="s">
        <v>1217</v>
      </c>
      <c r="D277" s="473" t="s">
        <v>1218</v>
      </c>
      <c r="E277" s="473"/>
      <c r="F277" s="473"/>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c r="AH277" s="473"/>
      <c r="AI277" s="473"/>
      <c r="AJ277" s="473"/>
      <c r="AK277" s="473"/>
      <c r="AL277" s="473"/>
      <c r="AM277" s="473"/>
      <c r="AN277" s="473"/>
      <c r="AO277" s="473"/>
      <c r="AP277" s="473"/>
      <c r="AQ277" s="473"/>
      <c r="AR277" s="473"/>
      <c r="AS277" s="473"/>
      <c r="AT277" s="473"/>
      <c r="AU277" s="473"/>
      <c r="AV277" s="473"/>
      <c r="AW277" s="473"/>
      <c r="AX277" s="473"/>
      <c r="AY277" s="473"/>
      <c r="AZ277" s="473"/>
      <c r="BA277" s="473"/>
      <c r="BB277" s="473">
        <v>97.066014669926602</v>
      </c>
      <c r="BC277" s="473">
        <v>100</v>
      </c>
      <c r="BD277" s="473">
        <v>103.46612972817501</v>
      </c>
      <c r="BE277" s="473">
        <v>107.320581044154</v>
      </c>
      <c r="BF277" s="473">
        <v>109.07521932978599</v>
      </c>
      <c r="BG277" s="473">
        <v>108.85948511433899</v>
      </c>
      <c r="BH277" s="473">
        <v>106.213145404861</v>
      </c>
      <c r="BI277" s="473">
        <v>104.573565367467</v>
      </c>
      <c r="BJ277" s="473">
        <v>105.508413634402</v>
      </c>
      <c r="BK277" s="473">
        <v>116.712210556594</v>
      </c>
      <c r="BL277" s="473">
        <v>414.684308931396</v>
      </c>
      <c r="BM277" s="473">
        <v>2725.3128146124</v>
      </c>
      <c r="BN277" s="473">
        <v>5411.0024449877701</v>
      </c>
      <c r="BO277" s="477">
        <f>ROW()</f>
        <v>277</v>
      </c>
    </row>
    <row r="278" spans="1:67" x14ac:dyDescent="0.2">
      <c r="A278" s="459">
        <f>COLUMN()</f>
        <v>1</v>
      </c>
      <c r="B278" s="459">
        <f>COLUMN()</f>
        <v>2</v>
      </c>
      <c r="C278" s="459">
        <f>COLUMN()</f>
        <v>3</v>
      </c>
      <c r="D278" s="459">
        <f>COLUMN()</f>
        <v>4</v>
      </c>
      <c r="E278" s="459">
        <f>COLUMN()</f>
        <v>5</v>
      </c>
      <c r="F278" s="459">
        <f>COLUMN()</f>
        <v>6</v>
      </c>
      <c r="G278" s="459">
        <f>COLUMN()</f>
        <v>7</v>
      </c>
      <c r="H278" s="459">
        <f>COLUMN()</f>
        <v>8</v>
      </c>
      <c r="I278" s="459">
        <f>COLUMN()</f>
        <v>9</v>
      </c>
      <c r="J278" s="459">
        <f>COLUMN()</f>
        <v>10</v>
      </c>
      <c r="K278" s="459">
        <f>COLUMN()</f>
        <v>11</v>
      </c>
      <c r="L278" s="459">
        <f>COLUMN()</f>
        <v>12</v>
      </c>
      <c r="M278" s="459">
        <f>COLUMN()</f>
        <v>13</v>
      </c>
      <c r="N278" s="459">
        <f>COLUMN()</f>
        <v>14</v>
      </c>
      <c r="O278" s="459">
        <f>COLUMN()</f>
        <v>15</v>
      </c>
      <c r="P278" s="459">
        <f>COLUMN()</f>
        <v>16</v>
      </c>
      <c r="Q278" s="459">
        <f>COLUMN()</f>
        <v>17</v>
      </c>
      <c r="R278" s="459">
        <f>COLUMN()</f>
        <v>18</v>
      </c>
      <c r="S278" s="459">
        <f>COLUMN()</f>
        <v>19</v>
      </c>
      <c r="T278" s="459">
        <f>COLUMN()</f>
        <v>20</v>
      </c>
      <c r="U278" s="459">
        <f>COLUMN()</f>
        <v>21</v>
      </c>
      <c r="V278" s="459">
        <f>COLUMN()</f>
        <v>22</v>
      </c>
      <c r="W278" s="459">
        <f>COLUMN()</f>
        <v>23</v>
      </c>
      <c r="X278" s="459">
        <f>COLUMN()</f>
        <v>24</v>
      </c>
      <c r="Y278" s="459">
        <f>COLUMN()</f>
        <v>25</v>
      </c>
      <c r="Z278" s="459">
        <f>COLUMN()</f>
        <v>26</v>
      </c>
      <c r="AA278" s="459">
        <f>COLUMN()</f>
        <v>27</v>
      </c>
      <c r="AB278" s="459">
        <f>COLUMN()</f>
        <v>28</v>
      </c>
      <c r="AC278" s="459">
        <f>COLUMN()</f>
        <v>29</v>
      </c>
      <c r="AD278" s="459">
        <f>COLUMN()</f>
        <v>30</v>
      </c>
      <c r="AE278" s="459">
        <f>COLUMN()</f>
        <v>31</v>
      </c>
      <c r="AF278" s="459">
        <f>COLUMN()</f>
        <v>32</v>
      </c>
      <c r="AG278" s="459">
        <f>COLUMN()</f>
        <v>33</v>
      </c>
      <c r="AH278" s="459">
        <f>COLUMN()</f>
        <v>34</v>
      </c>
      <c r="AI278" s="459">
        <f>COLUMN()</f>
        <v>35</v>
      </c>
      <c r="AJ278" s="459">
        <f>COLUMN()</f>
        <v>36</v>
      </c>
      <c r="AK278" s="459">
        <f>COLUMN()</f>
        <v>37</v>
      </c>
      <c r="AL278" s="459">
        <f>COLUMN()</f>
        <v>38</v>
      </c>
      <c r="AM278" s="459">
        <f>COLUMN()</f>
        <v>39</v>
      </c>
      <c r="AN278" s="459">
        <f>COLUMN()</f>
        <v>40</v>
      </c>
      <c r="AO278" s="459">
        <f>COLUMN()</f>
        <v>41</v>
      </c>
      <c r="AP278" s="459">
        <f>COLUMN()</f>
        <v>42</v>
      </c>
      <c r="AQ278" s="459">
        <f>COLUMN()</f>
        <v>43</v>
      </c>
      <c r="AR278" s="459">
        <f>COLUMN()</f>
        <v>44</v>
      </c>
      <c r="AS278" s="459">
        <f>COLUMN()</f>
        <v>45</v>
      </c>
      <c r="AT278" s="459">
        <f>COLUMN()</f>
        <v>46</v>
      </c>
      <c r="AU278" s="459">
        <f>COLUMN()</f>
        <v>47</v>
      </c>
      <c r="AV278" s="459">
        <f>COLUMN()</f>
        <v>48</v>
      </c>
      <c r="AW278" s="459">
        <f>COLUMN()</f>
        <v>49</v>
      </c>
      <c r="AX278" s="459">
        <f>COLUMN()</f>
        <v>50</v>
      </c>
      <c r="AY278" s="459">
        <f>COLUMN()</f>
        <v>51</v>
      </c>
      <c r="AZ278" s="459">
        <f>COLUMN()</f>
        <v>52</v>
      </c>
      <c r="BA278" s="459">
        <f>COLUMN()</f>
        <v>53</v>
      </c>
      <c r="BB278" s="459">
        <f>COLUMN()</f>
        <v>54</v>
      </c>
      <c r="BC278" s="459">
        <f>COLUMN()</f>
        <v>55</v>
      </c>
      <c r="BD278" s="459">
        <f>COLUMN()</f>
        <v>56</v>
      </c>
      <c r="BE278" s="459">
        <f>COLUMN()</f>
        <v>57</v>
      </c>
      <c r="BF278" s="459">
        <f>COLUMN()</f>
        <v>58</v>
      </c>
      <c r="BG278" s="459">
        <f>COLUMN()</f>
        <v>59</v>
      </c>
      <c r="BH278" s="459">
        <f>COLUMN()</f>
        <v>60</v>
      </c>
      <c r="BI278" s="459">
        <f>COLUMN()</f>
        <v>61</v>
      </c>
      <c r="BJ278" s="459">
        <f>COLUMN()</f>
        <v>62</v>
      </c>
      <c r="BK278" s="459">
        <f>COLUMN()</f>
        <v>63</v>
      </c>
      <c r="BL278" s="459">
        <f>COLUMN()</f>
        <v>64</v>
      </c>
      <c r="BM278" s="459">
        <f>COLUMN()</f>
        <v>65</v>
      </c>
      <c r="BN278" s="459">
        <f>COLUMN()</f>
        <v>66</v>
      </c>
      <c r="BO278" s="456"/>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43"/>
    <col min="2" max="2" width="39" style="443" bestFit="1" customWidth="1"/>
    <col min="3" max="60" width="8" style="443" customWidth="1"/>
    <col min="61" max="16384" width="8.6640625" style="443"/>
  </cols>
  <sheetData>
    <row r="1" spans="1:67" x14ac:dyDescent="0.2">
      <c r="A1" s="443" t="s">
        <v>701</v>
      </c>
      <c r="B1" s="448" t="s">
        <v>702</v>
      </c>
    </row>
    <row r="2" spans="1:67" x14ac:dyDescent="0.2">
      <c r="A2" s="443" t="s">
        <v>703</v>
      </c>
      <c r="B2" s="450" t="s">
        <v>1070</v>
      </c>
    </row>
    <row r="3" spans="1:67" x14ac:dyDescent="0.2">
      <c r="A3" s="443" t="s">
        <v>705</v>
      </c>
      <c r="B3" s="475">
        <v>44742</v>
      </c>
    </row>
    <row r="4" spans="1:67" x14ac:dyDescent="0.2">
      <c r="A4" s="443" t="s">
        <v>706</v>
      </c>
      <c r="B4" s="455" t="str">
        <f>ADDRESS(ROW(B11),COLUMN(B11),,,"PPP Index USA")&amp;":"&amp;ADDRESS(ROW(BO278),COLUMN(BO278))</f>
        <v>'PPP Index USA'!$B$11:$BO$278</v>
      </c>
    </row>
    <row r="5" spans="1:67" x14ac:dyDescent="0.2">
      <c r="A5" s="443" t="s">
        <v>707</v>
      </c>
      <c r="B5" s="455">
        <f ca="1">ROWS(INDIRECT(B4))</f>
        <v>268</v>
      </c>
    </row>
    <row r="6" spans="1:67" x14ac:dyDescent="0.2">
      <c r="A6" s="443" t="s">
        <v>708</v>
      </c>
      <c r="B6" s="455">
        <f ca="1">COLUMNS(INDIRECT(B4))</f>
        <v>66</v>
      </c>
    </row>
    <row r="7" spans="1:67" s="456" customFormat="1" x14ac:dyDescent="0.2"/>
    <row r="8" spans="1:67" s="474" customFormat="1" ht="14" x14ac:dyDescent="0.15">
      <c r="A8" s="473" t="s">
        <v>701</v>
      </c>
      <c r="B8" s="473" t="s">
        <v>702</v>
      </c>
      <c r="C8" s="473"/>
      <c r="D8" s="473"/>
      <c r="E8" s="473"/>
      <c r="F8" s="473"/>
      <c r="G8" s="473"/>
      <c r="H8" s="473"/>
      <c r="I8" s="473"/>
      <c r="J8" s="473"/>
      <c r="K8" s="473"/>
      <c r="L8" s="473"/>
      <c r="M8" s="473"/>
      <c r="N8" s="473"/>
      <c r="O8" s="473"/>
      <c r="P8" s="473"/>
      <c r="Q8" s="473"/>
      <c r="R8" s="473"/>
      <c r="S8" s="473"/>
      <c r="T8" s="473"/>
      <c r="U8" s="473"/>
      <c r="V8" s="473"/>
      <c r="W8" s="473"/>
      <c r="X8" s="473"/>
      <c r="Y8" s="473"/>
      <c r="Z8" s="473"/>
      <c r="AA8" s="473"/>
      <c r="AB8" s="473"/>
      <c r="AC8" s="473"/>
      <c r="AD8" s="473"/>
      <c r="AE8" s="473"/>
      <c r="AF8" s="473"/>
      <c r="AG8" s="473"/>
      <c r="AH8" s="473"/>
      <c r="AI8" s="473"/>
      <c r="AJ8" s="473"/>
      <c r="AK8" s="473"/>
      <c r="AL8" s="473"/>
      <c r="AM8" s="473"/>
      <c r="AN8" s="473"/>
      <c r="AO8" s="473"/>
      <c r="AP8" s="473"/>
      <c r="AQ8" s="473"/>
      <c r="AR8" s="473"/>
      <c r="AS8" s="473"/>
      <c r="AT8" s="473"/>
      <c r="AU8" s="473"/>
      <c r="AV8" s="473"/>
      <c r="AW8" s="473"/>
      <c r="AX8" s="473"/>
      <c r="AY8" s="473"/>
      <c r="AZ8" s="473"/>
      <c r="BA8" s="473"/>
      <c r="BB8" s="473"/>
      <c r="BC8" s="473"/>
      <c r="BD8" s="473"/>
      <c r="BE8" s="473"/>
      <c r="BF8" s="473"/>
      <c r="BG8" s="473"/>
      <c r="BH8" s="473"/>
      <c r="BI8" s="473"/>
      <c r="BJ8" s="473"/>
      <c r="BK8" s="473"/>
      <c r="BL8" s="473"/>
      <c r="BM8" s="473"/>
      <c r="BN8" s="473"/>
    </row>
    <row r="9" spans="1:67" s="474" customFormat="1" ht="14" x14ac:dyDescent="0.15">
      <c r="A9" s="473" t="s">
        <v>705</v>
      </c>
      <c r="B9" s="475">
        <v>44742</v>
      </c>
      <c r="C9" s="473"/>
      <c r="D9" s="473"/>
      <c r="E9" s="473"/>
      <c r="F9" s="473"/>
      <c r="G9" s="473"/>
      <c r="H9" s="473"/>
      <c r="I9" s="473"/>
      <c r="J9" s="473"/>
      <c r="K9" s="473"/>
      <c r="L9" s="473"/>
      <c r="M9" s="473"/>
      <c r="N9" s="473"/>
      <c r="O9" s="473"/>
      <c r="P9" s="473"/>
      <c r="Q9" s="473"/>
      <c r="R9" s="473"/>
      <c r="S9" s="473"/>
      <c r="T9" s="473"/>
      <c r="U9" s="473"/>
      <c r="V9" s="473"/>
      <c r="W9" s="473"/>
      <c r="X9" s="473"/>
      <c r="Y9" s="473"/>
      <c r="Z9" s="473"/>
      <c r="AA9" s="473"/>
      <c r="AB9" s="473"/>
      <c r="AC9" s="473"/>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c r="BD9" s="473"/>
      <c r="BE9" s="473"/>
      <c r="BF9" s="473"/>
      <c r="BG9" s="473"/>
      <c r="BH9" s="473"/>
      <c r="BI9" s="473"/>
      <c r="BJ9" s="473"/>
      <c r="BK9" s="473"/>
      <c r="BL9" s="473"/>
      <c r="BM9" s="473"/>
      <c r="BN9" s="473"/>
    </row>
    <row r="10" spans="1:67" s="474" customFormat="1" ht="14" x14ac:dyDescent="0.15">
      <c r="A10" s="473"/>
      <c r="B10" s="473"/>
      <c r="C10" s="473"/>
      <c r="D10" s="473"/>
      <c r="E10" s="473"/>
      <c r="F10" s="473"/>
      <c r="G10" s="473"/>
      <c r="H10" s="473"/>
      <c r="I10" s="473"/>
      <c r="J10" s="473"/>
      <c r="K10" s="473"/>
      <c r="L10" s="473"/>
      <c r="M10" s="473"/>
      <c r="N10" s="473"/>
      <c r="O10" s="473"/>
      <c r="P10" s="473"/>
      <c r="Q10" s="473"/>
      <c r="R10" s="473"/>
      <c r="S10" s="473"/>
      <c r="T10" s="473"/>
      <c r="U10" s="473"/>
      <c r="V10" s="473"/>
      <c r="W10" s="473"/>
      <c r="X10" s="473"/>
      <c r="Y10" s="473"/>
      <c r="Z10" s="473"/>
      <c r="AA10" s="473"/>
      <c r="AB10" s="473"/>
      <c r="AC10" s="473"/>
      <c r="AD10" s="473"/>
      <c r="AE10" s="473"/>
      <c r="AF10" s="473"/>
      <c r="AG10" s="473"/>
      <c r="AH10" s="473"/>
      <c r="AI10" s="473"/>
      <c r="AJ10" s="473"/>
      <c r="AK10" s="473"/>
      <c r="AL10" s="473"/>
      <c r="AM10" s="473"/>
      <c r="AN10" s="473"/>
      <c r="AO10" s="473"/>
      <c r="AP10" s="473"/>
      <c r="AQ10" s="473"/>
      <c r="AR10" s="473"/>
      <c r="AS10" s="473"/>
      <c r="AT10" s="473"/>
      <c r="AU10" s="473"/>
      <c r="AV10" s="473"/>
      <c r="AW10" s="473"/>
      <c r="AX10" s="473"/>
      <c r="AY10" s="473"/>
      <c r="AZ10" s="473"/>
      <c r="BA10" s="473"/>
      <c r="BB10" s="473"/>
      <c r="BC10" s="473"/>
      <c r="BD10" s="473"/>
      <c r="BE10" s="473"/>
      <c r="BF10" s="473"/>
      <c r="BG10" s="473"/>
      <c r="BH10" s="473"/>
      <c r="BI10" s="473"/>
      <c r="BJ10" s="473"/>
      <c r="BK10" s="473"/>
      <c r="BL10" s="473"/>
      <c r="BM10" s="473"/>
      <c r="BN10" s="473"/>
    </row>
    <row r="11" spans="1:67" s="474" customFormat="1" ht="14" x14ac:dyDescent="0.15">
      <c r="A11" s="473" t="s">
        <v>709</v>
      </c>
      <c r="B11" s="473" t="s">
        <v>710</v>
      </c>
      <c r="C11" s="473" t="s">
        <v>711</v>
      </c>
      <c r="D11" s="473" t="s">
        <v>712</v>
      </c>
      <c r="E11" s="476">
        <v>1960</v>
      </c>
      <c r="F11" s="476">
        <v>1961</v>
      </c>
      <c r="G11" s="476">
        <v>1962</v>
      </c>
      <c r="H11" s="476">
        <v>1963</v>
      </c>
      <c r="I11" s="476">
        <v>1964</v>
      </c>
      <c r="J11" s="476">
        <v>1965</v>
      </c>
      <c r="K11" s="476">
        <v>1966</v>
      </c>
      <c r="L11" s="476">
        <v>1967</v>
      </c>
      <c r="M11" s="476">
        <v>1968</v>
      </c>
      <c r="N11" s="476">
        <v>1969</v>
      </c>
      <c r="O11" s="476">
        <v>1970</v>
      </c>
      <c r="P11" s="476">
        <v>1971</v>
      </c>
      <c r="Q11" s="476">
        <v>1972</v>
      </c>
      <c r="R11" s="476">
        <v>1973</v>
      </c>
      <c r="S11" s="476">
        <v>1974</v>
      </c>
      <c r="T11" s="476">
        <v>1975</v>
      </c>
      <c r="U11" s="476">
        <v>1976</v>
      </c>
      <c r="V11" s="476">
        <v>1977</v>
      </c>
      <c r="W11" s="476">
        <v>1978</v>
      </c>
      <c r="X11" s="476">
        <v>1979</v>
      </c>
      <c r="Y11" s="476">
        <v>1980</v>
      </c>
      <c r="Z11" s="476">
        <v>1981</v>
      </c>
      <c r="AA11" s="476">
        <v>1982</v>
      </c>
      <c r="AB11" s="476">
        <v>1983</v>
      </c>
      <c r="AC11" s="476">
        <v>1984</v>
      </c>
      <c r="AD11" s="476">
        <v>1985</v>
      </c>
      <c r="AE11" s="476">
        <v>1986</v>
      </c>
      <c r="AF11" s="476">
        <v>1987</v>
      </c>
      <c r="AG11" s="476">
        <v>1988</v>
      </c>
      <c r="AH11" s="476">
        <v>1989</v>
      </c>
      <c r="AI11" s="476">
        <v>1990</v>
      </c>
      <c r="AJ11" s="476">
        <v>1991</v>
      </c>
      <c r="AK11" s="476">
        <v>1992</v>
      </c>
      <c r="AL11" s="476">
        <v>1993</v>
      </c>
      <c r="AM11" s="476">
        <v>1994</v>
      </c>
      <c r="AN11" s="476">
        <v>1995</v>
      </c>
      <c r="AO11" s="476">
        <v>1996</v>
      </c>
      <c r="AP11" s="476">
        <v>1997</v>
      </c>
      <c r="AQ11" s="476">
        <v>1998</v>
      </c>
      <c r="AR11" s="476">
        <v>1999</v>
      </c>
      <c r="AS11" s="476">
        <v>2000</v>
      </c>
      <c r="AT11" s="476">
        <v>2001</v>
      </c>
      <c r="AU11" s="476">
        <v>2002</v>
      </c>
      <c r="AV11" s="476">
        <v>2003</v>
      </c>
      <c r="AW11" s="476">
        <v>2004</v>
      </c>
      <c r="AX11" s="476">
        <v>2005</v>
      </c>
      <c r="AY11" s="476">
        <v>2006</v>
      </c>
      <c r="AZ11" s="476">
        <v>2007</v>
      </c>
      <c r="BA11" s="476">
        <v>2008</v>
      </c>
      <c r="BB11" s="476">
        <v>2009</v>
      </c>
      <c r="BC11" s="476">
        <v>2010</v>
      </c>
      <c r="BD11" s="476">
        <v>2011</v>
      </c>
      <c r="BE11" s="476">
        <v>2012</v>
      </c>
      <c r="BF11" s="476">
        <v>2013</v>
      </c>
      <c r="BG11" s="476">
        <v>2014</v>
      </c>
      <c r="BH11" s="476">
        <v>2015</v>
      </c>
      <c r="BI11" s="476">
        <v>2016</v>
      </c>
      <c r="BJ11" s="476">
        <v>2017</v>
      </c>
      <c r="BK11" s="476">
        <v>2018</v>
      </c>
      <c r="BL11" s="476">
        <v>2019</v>
      </c>
      <c r="BM11" s="476">
        <v>2020</v>
      </c>
      <c r="BN11" s="476">
        <v>2021</v>
      </c>
      <c r="BO11" s="478">
        <f>ROW()</f>
        <v>11</v>
      </c>
    </row>
    <row r="12" spans="1:67" s="474" customFormat="1" ht="14" x14ac:dyDescent="0.15">
      <c r="A12" s="473" t="s">
        <v>713</v>
      </c>
      <c r="B12" s="473" t="s">
        <v>714</v>
      </c>
      <c r="C12" s="473" t="s">
        <v>1071</v>
      </c>
      <c r="D12" s="473" t="s">
        <v>1072</v>
      </c>
      <c r="E12" s="473"/>
      <c r="F12" s="473"/>
      <c r="G12" s="473"/>
      <c r="H12" s="473"/>
      <c r="I12" s="473"/>
      <c r="J12" s="473"/>
      <c r="K12" s="473"/>
      <c r="L12" s="473"/>
      <c r="M12" s="473"/>
      <c r="N12" s="473"/>
      <c r="O12" s="473"/>
      <c r="P12" s="473"/>
      <c r="Q12" s="473"/>
      <c r="R12" s="473"/>
      <c r="S12" s="473"/>
      <c r="T12" s="473"/>
      <c r="U12" s="473"/>
      <c r="V12" s="473"/>
      <c r="W12" s="473"/>
      <c r="X12" s="473"/>
      <c r="Y12" s="473"/>
      <c r="Z12" s="473"/>
      <c r="AA12" s="473"/>
      <c r="AB12" s="473"/>
      <c r="AC12" s="473"/>
      <c r="AD12" s="473"/>
      <c r="AE12" s="473"/>
      <c r="AF12" s="473"/>
      <c r="AG12" s="473"/>
      <c r="AH12" s="473"/>
      <c r="AI12" s="473">
        <v>0.92350396137568502</v>
      </c>
      <c r="AJ12" s="473">
        <v>0.94345210675163704</v>
      </c>
      <c r="AK12" s="473">
        <v>0.95768914062381205</v>
      </c>
      <c r="AL12" s="473">
        <v>0.98509947861930403</v>
      </c>
      <c r="AM12" s="473">
        <v>1.02515095961268</v>
      </c>
      <c r="AN12" s="473">
        <v>1.0379927110386999</v>
      </c>
      <c r="AO12" s="473">
        <v>1.05255402021047</v>
      </c>
      <c r="AP12" s="473">
        <v>1.0730393080988201</v>
      </c>
      <c r="AQ12" s="473">
        <v>1.1310538572195401</v>
      </c>
      <c r="AR12" s="473">
        <v>1.13976271032961</v>
      </c>
      <c r="AS12" s="473">
        <v>1.12596543898612</v>
      </c>
      <c r="AT12" s="473">
        <v>1.1631416548688001</v>
      </c>
      <c r="AU12" s="473">
        <v>1.1962185144501001</v>
      </c>
      <c r="AV12" s="473">
        <v>1.2086201677996999</v>
      </c>
      <c r="AW12" s="473">
        <v>1.2101833218009499</v>
      </c>
      <c r="AX12" s="473">
        <v>1.23279060241351</v>
      </c>
      <c r="AY12" s="473">
        <v>1.23756990120625</v>
      </c>
      <c r="AZ12" s="473">
        <v>1.26715769875914</v>
      </c>
      <c r="BA12" s="473">
        <v>1.2963274147506301</v>
      </c>
      <c r="BB12" s="473">
        <v>1.3100181083389599</v>
      </c>
      <c r="BC12" s="473">
        <v>1.27871241815116</v>
      </c>
      <c r="BD12" s="473">
        <v>1.30294060707092</v>
      </c>
      <c r="BE12" s="473">
        <v>1.3178013563156099</v>
      </c>
      <c r="BF12" s="473">
        <v>1.2851409912109399</v>
      </c>
      <c r="BG12" s="473">
        <v>1.30884277820587</v>
      </c>
      <c r="BH12" s="473">
        <v>1.3623179197311399</v>
      </c>
      <c r="BI12" s="473">
        <v>1.3550446033477801</v>
      </c>
      <c r="BJ12" s="473">
        <v>1.3506896495819101</v>
      </c>
      <c r="BK12" s="473">
        <v>1.34903091748438</v>
      </c>
      <c r="BL12" s="473">
        <v>1.39912938013921</v>
      </c>
      <c r="BM12" s="473">
        <v>1.34233774245478</v>
      </c>
      <c r="BN12" s="473"/>
      <c r="BO12" s="478">
        <f>ROW()</f>
        <v>12</v>
      </c>
    </row>
    <row r="13" spans="1:67" s="474" customFormat="1" ht="14" x14ac:dyDescent="0.15">
      <c r="A13" s="473" t="s">
        <v>1158</v>
      </c>
      <c r="B13" s="473" t="s">
        <v>1159</v>
      </c>
      <c r="C13" s="473" t="s">
        <v>1071</v>
      </c>
      <c r="D13" s="473" t="s">
        <v>1072</v>
      </c>
      <c r="E13" s="473"/>
      <c r="F13" s="473"/>
      <c r="G13" s="473"/>
      <c r="H13" s="473"/>
      <c r="I13" s="473"/>
      <c r="J13" s="473"/>
      <c r="K13" s="473"/>
      <c r="L13" s="473"/>
      <c r="M13" s="473"/>
      <c r="N13" s="473"/>
      <c r="O13" s="473"/>
      <c r="P13" s="473"/>
      <c r="Q13" s="473"/>
      <c r="R13" s="473"/>
      <c r="S13" s="473"/>
      <c r="T13" s="473"/>
      <c r="U13" s="473"/>
      <c r="V13" s="473"/>
      <c r="W13" s="473"/>
      <c r="X13" s="473"/>
      <c r="Y13" s="473"/>
      <c r="Z13" s="473"/>
      <c r="AA13" s="473"/>
      <c r="AB13" s="473"/>
      <c r="AC13" s="473"/>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c r="BD13" s="473"/>
      <c r="BE13" s="473"/>
      <c r="BF13" s="473"/>
      <c r="BG13" s="473"/>
      <c r="BH13" s="473"/>
      <c r="BI13" s="473"/>
      <c r="BJ13" s="473"/>
      <c r="BK13" s="473"/>
      <c r="BL13" s="473"/>
      <c r="BM13" s="473"/>
      <c r="BN13" s="473"/>
      <c r="BO13" s="478">
        <f>ROW()</f>
        <v>13</v>
      </c>
    </row>
    <row r="14" spans="1:67" s="474" customFormat="1" ht="14" x14ac:dyDescent="0.15">
      <c r="A14" s="473" t="s">
        <v>253</v>
      </c>
      <c r="B14" s="473" t="s">
        <v>715</v>
      </c>
      <c r="C14" s="473" t="s">
        <v>1071</v>
      </c>
      <c r="D14" s="473" t="s">
        <v>1072</v>
      </c>
      <c r="E14" s="473"/>
      <c r="F14" s="473"/>
      <c r="G14" s="473"/>
      <c r="H14" s="473"/>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73"/>
      <c r="AM14" s="473"/>
      <c r="AN14" s="473"/>
      <c r="AO14" s="473"/>
      <c r="AP14" s="473"/>
      <c r="AQ14" s="473"/>
      <c r="AR14" s="473"/>
      <c r="AS14" s="473"/>
      <c r="AT14" s="473"/>
      <c r="AU14" s="473">
        <v>9.1974975707550097</v>
      </c>
      <c r="AV14" s="473">
        <v>10.070731925605401</v>
      </c>
      <c r="AW14" s="473">
        <v>10.912900845811199</v>
      </c>
      <c r="AX14" s="473">
        <v>11.735787358862</v>
      </c>
      <c r="AY14" s="473">
        <v>12.2041652214925</v>
      </c>
      <c r="AZ14" s="473">
        <v>14.5600018893242</v>
      </c>
      <c r="BA14" s="473">
        <v>14.5854818052397</v>
      </c>
      <c r="BB14" s="473">
        <v>14.179057505912199</v>
      </c>
      <c r="BC14" s="473">
        <v>14.5451339307295</v>
      </c>
      <c r="BD14" s="473">
        <v>16.6134779097919</v>
      </c>
      <c r="BE14" s="473">
        <v>17.242263889420599</v>
      </c>
      <c r="BF14" s="473">
        <v>17.509418857049202</v>
      </c>
      <c r="BG14" s="473">
        <v>17.0358776005124</v>
      </c>
      <c r="BH14" s="473">
        <v>17.022520016941598</v>
      </c>
      <c r="BI14" s="473">
        <v>17.445827943147201</v>
      </c>
      <c r="BJ14" s="473">
        <v>17.2055580487587</v>
      </c>
      <c r="BK14" s="473">
        <v>17.152177736382701</v>
      </c>
      <c r="BL14" s="473">
        <v>17.949684755706301</v>
      </c>
      <c r="BM14" s="473">
        <v>19.123170266540502</v>
      </c>
      <c r="BN14" s="473"/>
      <c r="BO14" s="478">
        <f>ROW()</f>
        <v>14</v>
      </c>
    </row>
    <row r="15" spans="1:67" s="474" customFormat="1" ht="14" x14ac:dyDescent="0.15">
      <c r="A15" s="473" t="s">
        <v>1160</v>
      </c>
      <c r="B15" s="473" t="s">
        <v>1161</v>
      </c>
      <c r="C15" s="473" t="s">
        <v>1071</v>
      </c>
      <c r="D15" s="473" t="s">
        <v>1072</v>
      </c>
      <c r="E15" s="473"/>
      <c r="F15" s="473"/>
      <c r="G15" s="473"/>
      <c r="H15" s="473"/>
      <c r="I15" s="473"/>
      <c r="J15" s="473"/>
      <c r="K15" s="473"/>
      <c r="L15" s="473"/>
      <c r="M15" s="473"/>
      <c r="N15" s="473"/>
      <c r="O15" s="473"/>
      <c r="P15" s="473"/>
      <c r="Q15" s="473"/>
      <c r="R15" s="473"/>
      <c r="S15" s="473"/>
      <c r="T15" s="473"/>
      <c r="U15" s="473"/>
      <c r="V15" s="473"/>
      <c r="W15" s="473"/>
      <c r="X15" s="473"/>
      <c r="Y15" s="473"/>
      <c r="Z15" s="473"/>
      <c r="AA15" s="473"/>
      <c r="AB15" s="473"/>
      <c r="AC15" s="473"/>
      <c r="AD15" s="473"/>
      <c r="AE15" s="473"/>
      <c r="AF15" s="473"/>
      <c r="AG15" s="473"/>
      <c r="AH15" s="473"/>
      <c r="AI15" s="473"/>
      <c r="AJ15" s="473"/>
      <c r="AK15" s="473"/>
      <c r="AL15" s="473"/>
      <c r="AM15" s="473"/>
      <c r="AN15" s="473"/>
      <c r="AO15" s="473"/>
      <c r="AP15" s="473"/>
      <c r="AQ15" s="473"/>
      <c r="AR15" s="473"/>
      <c r="AS15" s="473"/>
      <c r="AT15" s="473"/>
      <c r="AU15" s="473"/>
      <c r="AV15" s="473"/>
      <c r="AW15" s="473"/>
      <c r="AX15" s="473"/>
      <c r="AY15" s="473"/>
      <c r="AZ15" s="473"/>
      <c r="BA15" s="473"/>
      <c r="BB15" s="473"/>
      <c r="BC15" s="473"/>
      <c r="BD15" s="473"/>
      <c r="BE15" s="473"/>
      <c r="BF15" s="473"/>
      <c r="BG15" s="473"/>
      <c r="BH15" s="473"/>
      <c r="BI15" s="473"/>
      <c r="BJ15" s="473"/>
      <c r="BK15" s="473"/>
      <c r="BL15" s="473"/>
      <c r="BM15" s="473"/>
      <c r="BN15" s="473"/>
      <c r="BO15" s="478">
        <f>ROW()</f>
        <v>15</v>
      </c>
    </row>
    <row r="16" spans="1:67" s="474" customFormat="1" ht="14" x14ac:dyDescent="0.15">
      <c r="A16" s="473" t="s">
        <v>268</v>
      </c>
      <c r="B16" s="473" t="s">
        <v>716</v>
      </c>
      <c r="C16" s="473" t="s">
        <v>1071</v>
      </c>
      <c r="D16" s="473" t="s">
        <v>1072</v>
      </c>
      <c r="E16" s="473"/>
      <c r="F16" s="473"/>
      <c r="G16" s="473"/>
      <c r="H16" s="473"/>
      <c r="I16" s="473"/>
      <c r="J16" s="473"/>
      <c r="K16" s="473"/>
      <c r="L16" s="473"/>
      <c r="M16" s="473"/>
      <c r="N16" s="473"/>
      <c r="O16" s="473"/>
      <c r="P16" s="473"/>
      <c r="Q16" s="473"/>
      <c r="R16" s="473"/>
      <c r="S16" s="473"/>
      <c r="T16" s="473"/>
      <c r="U16" s="473"/>
      <c r="V16" s="473"/>
      <c r="W16" s="473"/>
      <c r="X16" s="473"/>
      <c r="Y16" s="473"/>
      <c r="Z16" s="473"/>
      <c r="AA16" s="473"/>
      <c r="AB16" s="473"/>
      <c r="AC16" s="473"/>
      <c r="AD16" s="473"/>
      <c r="AE16" s="473"/>
      <c r="AF16" s="473"/>
      <c r="AG16" s="473"/>
      <c r="AH16" s="473"/>
      <c r="AI16" s="473">
        <v>1.06422473526651E-8</v>
      </c>
      <c r="AJ16" s="473">
        <v>2.1237806645453799E-8</v>
      </c>
      <c r="AK16" s="473">
        <v>1.19711189788241E-7</v>
      </c>
      <c r="AL16" s="473">
        <v>1.19018917428261E-6</v>
      </c>
      <c r="AM16" s="473">
        <v>2.6522096005821699E-5</v>
      </c>
      <c r="AN16" s="473">
        <v>5.0019311885384995E-4</v>
      </c>
      <c r="AO16" s="473">
        <v>2.40713827868567E-2</v>
      </c>
      <c r="AP16" s="473">
        <v>4.6250683861786802E-2</v>
      </c>
      <c r="AQ16" s="473">
        <v>6.3737267579463505E-2</v>
      </c>
      <c r="AR16" s="473">
        <v>0.41324959512831699</v>
      </c>
      <c r="AS16" s="473">
        <v>2.0932869709946198</v>
      </c>
      <c r="AT16" s="473">
        <v>4.2243691334565296</v>
      </c>
      <c r="AU16" s="473">
        <v>10.085981055514299</v>
      </c>
      <c r="AV16" s="473">
        <v>19.180843797660302</v>
      </c>
      <c r="AW16" s="473">
        <v>24.9264790661388</v>
      </c>
      <c r="AX16" s="473">
        <v>34.409854925713098</v>
      </c>
      <c r="AY16" s="473">
        <v>39.093081035739402</v>
      </c>
      <c r="AZ16" s="473">
        <v>39.704359078677001</v>
      </c>
      <c r="BA16" s="473">
        <v>46.501546847454897</v>
      </c>
      <c r="BB16" s="473">
        <v>38.460378710243297</v>
      </c>
      <c r="BC16" s="473">
        <v>50.046318832203497</v>
      </c>
      <c r="BD16" s="473">
        <v>64.605751037597699</v>
      </c>
      <c r="BE16" s="473">
        <v>65.681671142578097</v>
      </c>
      <c r="BF16" s="473">
        <v>66.019371032714801</v>
      </c>
      <c r="BG16" s="473">
        <v>65.000671386718807</v>
      </c>
      <c r="BH16" s="473">
        <v>68.182044982910199</v>
      </c>
      <c r="BI16" s="473">
        <v>80.778968811035199</v>
      </c>
      <c r="BJ16" s="473">
        <v>92.951721191406307</v>
      </c>
      <c r="BK16" s="473">
        <v>116.353755427842</v>
      </c>
      <c r="BL16" s="473">
        <v>136.23846210802</v>
      </c>
      <c r="BM16" s="473">
        <v>158.89640328353099</v>
      </c>
      <c r="BN16" s="473">
        <v>220.26871532228199</v>
      </c>
      <c r="BO16" s="478">
        <f>ROW()</f>
        <v>16</v>
      </c>
    </row>
    <row r="17" spans="1:67" s="474" customFormat="1" ht="14" x14ac:dyDescent="0.15">
      <c r="A17" s="473" t="s">
        <v>257</v>
      </c>
      <c r="B17" s="473" t="s">
        <v>717</v>
      </c>
      <c r="C17" s="473" t="s">
        <v>1071</v>
      </c>
      <c r="D17" s="473" t="s">
        <v>1072</v>
      </c>
      <c r="E17" s="473"/>
      <c r="F17" s="473"/>
      <c r="G17" s="473"/>
      <c r="H17" s="473"/>
      <c r="I17" s="473"/>
      <c r="J17" s="473"/>
      <c r="K17" s="473"/>
      <c r="L17" s="473"/>
      <c r="M17" s="473"/>
      <c r="N17" s="473"/>
      <c r="O17" s="473"/>
      <c r="P17" s="473"/>
      <c r="Q17" s="473"/>
      <c r="R17" s="473"/>
      <c r="S17" s="473"/>
      <c r="T17" s="473"/>
      <c r="U17" s="473"/>
      <c r="V17" s="473"/>
      <c r="W17" s="473"/>
      <c r="X17" s="473"/>
      <c r="Y17" s="473"/>
      <c r="Z17" s="473"/>
      <c r="AA17" s="473"/>
      <c r="AB17" s="473"/>
      <c r="AC17" s="473"/>
      <c r="AD17" s="473"/>
      <c r="AE17" s="473"/>
      <c r="AF17" s="473"/>
      <c r="AG17" s="473"/>
      <c r="AH17" s="473"/>
      <c r="AI17" s="473">
        <v>2.3377560642969302</v>
      </c>
      <c r="AJ17" s="473">
        <v>3.0643630738237002</v>
      </c>
      <c r="AK17" s="473">
        <v>9.9765033629039799</v>
      </c>
      <c r="AL17" s="473">
        <v>21.9908043274249</v>
      </c>
      <c r="AM17" s="473">
        <v>29.248278248022</v>
      </c>
      <c r="AN17" s="473">
        <v>31.466173058222399</v>
      </c>
      <c r="AO17" s="473">
        <v>35.412163841872797</v>
      </c>
      <c r="AP17" s="473">
        <v>38.724586268636699</v>
      </c>
      <c r="AQ17" s="473">
        <v>40.718540952507702</v>
      </c>
      <c r="AR17" s="473">
        <v>41.101585869220102</v>
      </c>
      <c r="AS17" s="473">
        <v>42.025284912117499</v>
      </c>
      <c r="AT17" s="473">
        <v>42.823877088127702</v>
      </c>
      <c r="AU17" s="473">
        <v>42.926071633472702</v>
      </c>
      <c r="AV17" s="473">
        <v>44.593218947541303</v>
      </c>
      <c r="AW17" s="473">
        <v>44.898492708631203</v>
      </c>
      <c r="AX17" s="473">
        <v>45.527386772135799</v>
      </c>
      <c r="AY17" s="473">
        <v>44.412236917403199</v>
      </c>
      <c r="AZ17" s="473">
        <v>44.634964747866299</v>
      </c>
      <c r="BA17" s="473">
        <v>44.561155767977397</v>
      </c>
      <c r="BB17" s="473">
        <v>44.338069854884303</v>
      </c>
      <c r="BC17" s="473">
        <v>44.196214363018498</v>
      </c>
      <c r="BD17" s="473">
        <v>43.857684882186803</v>
      </c>
      <c r="BE17" s="473">
        <v>43.655248324924102</v>
      </c>
      <c r="BF17" s="473">
        <v>44.113738673746198</v>
      </c>
      <c r="BG17" s="473">
        <v>42.893929840651197</v>
      </c>
      <c r="BH17" s="473">
        <v>42.705700524764602</v>
      </c>
      <c r="BI17" s="473">
        <v>42.385726883258499</v>
      </c>
      <c r="BJ17" s="473">
        <v>42.255572493922799</v>
      </c>
      <c r="BK17" s="473">
        <v>42.302913569529601</v>
      </c>
      <c r="BL17" s="473">
        <v>42.343072893635799</v>
      </c>
      <c r="BM17" s="473">
        <v>42.497895257313097</v>
      </c>
      <c r="BN17" s="473">
        <v>42.969258903304997</v>
      </c>
      <c r="BO17" s="478">
        <f>ROW()</f>
        <v>17</v>
      </c>
    </row>
    <row r="18" spans="1:67" s="474" customFormat="1" ht="14" x14ac:dyDescent="0.15">
      <c r="A18" s="473" t="s">
        <v>266</v>
      </c>
      <c r="B18" s="473" t="s">
        <v>718</v>
      </c>
      <c r="C18" s="473"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473" t="s">
        <v>1072</v>
      </c>
      <c r="E18" s="473"/>
      <c r="F18" s="473"/>
      <c r="G18" s="473"/>
      <c r="H18" s="473"/>
      <c r="I18" s="473"/>
      <c r="J18" s="473"/>
      <c r="K18" s="473"/>
      <c r="L18" s="473"/>
      <c r="M18" s="473"/>
      <c r="N18" s="473"/>
      <c r="O18" s="473"/>
      <c r="P18" s="473"/>
      <c r="Q18" s="473"/>
      <c r="R18" s="473"/>
      <c r="S18" s="473"/>
      <c r="T18" s="473"/>
      <c r="U18" s="473"/>
      <c r="V18" s="473"/>
      <c r="W18" s="473"/>
      <c r="X18" s="473"/>
      <c r="Y18" s="473"/>
      <c r="Z18" s="473"/>
      <c r="AA18" s="473"/>
      <c r="AB18" s="473"/>
      <c r="AC18" s="473"/>
      <c r="AD18" s="473"/>
      <c r="AE18" s="473"/>
      <c r="AF18" s="473"/>
      <c r="AG18" s="473"/>
      <c r="AH18" s="473"/>
      <c r="AI18" s="473"/>
      <c r="AJ18" s="473"/>
      <c r="AK18" s="473"/>
      <c r="AL18" s="473"/>
      <c r="AM18" s="473"/>
      <c r="AN18" s="473"/>
      <c r="AO18" s="473"/>
      <c r="AP18" s="473"/>
      <c r="AQ18" s="473"/>
      <c r="AR18" s="473"/>
      <c r="AS18" s="473"/>
      <c r="AT18" s="473"/>
      <c r="AU18" s="473"/>
      <c r="AV18" s="473"/>
      <c r="AW18" s="473"/>
      <c r="AX18" s="473"/>
      <c r="AY18" s="473"/>
      <c r="AZ18" s="473"/>
      <c r="BA18" s="473"/>
      <c r="BB18" s="473"/>
      <c r="BC18" s="473"/>
      <c r="BD18" s="473"/>
      <c r="BE18" s="473"/>
      <c r="BF18" s="473"/>
      <c r="BG18" s="473"/>
      <c r="BH18" s="473"/>
      <c r="BI18" s="473"/>
      <c r="BJ18" s="473"/>
      <c r="BK18" s="473"/>
      <c r="BL18" s="473"/>
      <c r="BM18" s="473"/>
      <c r="BN18" s="473"/>
      <c r="BO18" s="478">
        <f>ROW()</f>
        <v>18</v>
      </c>
    </row>
    <row r="19" spans="1:67" s="474" customFormat="1" ht="14" x14ac:dyDescent="0.15">
      <c r="A19" s="473" t="s">
        <v>719</v>
      </c>
      <c r="B19" s="473" t="s">
        <v>720</v>
      </c>
      <c r="C19" s="473" t="s">
        <v>1071</v>
      </c>
      <c r="D19" s="473" t="s">
        <v>1072</v>
      </c>
      <c r="E19" s="473"/>
      <c r="F19" s="473"/>
      <c r="G19" s="473"/>
      <c r="H19" s="473"/>
      <c r="I19" s="473"/>
      <c r="J19" s="473"/>
      <c r="K19" s="473"/>
      <c r="L19" s="473"/>
      <c r="M19" s="473"/>
      <c r="N19" s="473"/>
      <c r="O19" s="473"/>
      <c r="P19" s="473"/>
      <c r="Q19" s="473"/>
      <c r="R19" s="473"/>
      <c r="S19" s="473"/>
      <c r="T19" s="473"/>
      <c r="U19" s="473"/>
      <c r="V19" s="473"/>
      <c r="W19" s="473"/>
      <c r="X19" s="473"/>
      <c r="Y19" s="473"/>
      <c r="Z19" s="473"/>
      <c r="AA19" s="473"/>
      <c r="AB19" s="473"/>
      <c r="AC19" s="473"/>
      <c r="AD19" s="473"/>
      <c r="AE19" s="473"/>
      <c r="AF19" s="473"/>
      <c r="AG19" s="473"/>
      <c r="AH19" s="473"/>
      <c r="AI19" s="473"/>
      <c r="AJ19" s="473"/>
      <c r="AK19" s="473"/>
      <c r="AL19" s="473"/>
      <c r="AM19" s="473"/>
      <c r="AN19" s="473"/>
      <c r="AO19" s="473"/>
      <c r="AP19" s="473"/>
      <c r="AQ19" s="473"/>
      <c r="AR19" s="473"/>
      <c r="AS19" s="473"/>
      <c r="AT19" s="473"/>
      <c r="AU19" s="473"/>
      <c r="AV19" s="473"/>
      <c r="AW19" s="473"/>
      <c r="AX19" s="473"/>
      <c r="AY19" s="473"/>
      <c r="AZ19" s="473"/>
      <c r="BA19" s="473"/>
      <c r="BB19" s="473"/>
      <c r="BC19" s="473"/>
      <c r="BD19" s="473"/>
      <c r="BE19" s="473"/>
      <c r="BF19" s="473"/>
      <c r="BG19" s="473"/>
      <c r="BH19" s="473"/>
      <c r="BI19" s="473"/>
      <c r="BJ19" s="473"/>
      <c r="BK19" s="473"/>
      <c r="BL19" s="473"/>
      <c r="BM19" s="473"/>
      <c r="BN19" s="473"/>
      <c r="BO19" s="478">
        <f>ROW()</f>
        <v>19</v>
      </c>
    </row>
    <row r="20" spans="1:67" s="474" customFormat="1" ht="14" x14ac:dyDescent="0.15">
      <c r="A20" s="473" t="s">
        <v>599</v>
      </c>
      <c r="B20" s="473" t="s">
        <v>721</v>
      </c>
      <c r="C20" s="473" t="s">
        <v>1071</v>
      </c>
      <c r="D20" s="473" t="s">
        <v>1072</v>
      </c>
      <c r="E20" s="473"/>
      <c r="F20" s="473"/>
      <c r="G20" s="473"/>
      <c r="H20" s="473"/>
      <c r="I20" s="473"/>
      <c r="J20" s="473"/>
      <c r="K20" s="473"/>
      <c r="L20" s="473"/>
      <c r="M20" s="473"/>
      <c r="N20" s="473"/>
      <c r="O20" s="473"/>
      <c r="P20" s="473"/>
      <c r="Q20" s="473"/>
      <c r="R20" s="473"/>
      <c r="S20" s="473"/>
      <c r="T20" s="473"/>
      <c r="U20" s="473"/>
      <c r="V20" s="473"/>
      <c r="W20" s="473"/>
      <c r="X20" s="473"/>
      <c r="Y20" s="473"/>
      <c r="Z20" s="473"/>
      <c r="AA20" s="473"/>
      <c r="AB20" s="473"/>
      <c r="AC20" s="473"/>
      <c r="AD20" s="473"/>
      <c r="AE20" s="473"/>
      <c r="AF20" s="473"/>
      <c r="AG20" s="473"/>
      <c r="AH20" s="473"/>
      <c r="AI20" s="473">
        <v>1.16828452182659</v>
      </c>
      <c r="AJ20" s="473">
        <v>1.13923145072117</v>
      </c>
      <c r="AK20" s="473">
        <v>1.1339731509534701</v>
      </c>
      <c r="AL20" s="473">
        <v>1.1218735271264499</v>
      </c>
      <c r="AM20" s="473">
        <v>1.09553458517137</v>
      </c>
      <c r="AN20" s="473">
        <v>1.1149627159727999</v>
      </c>
      <c r="AO20" s="473">
        <v>1.1581251045590799</v>
      </c>
      <c r="AP20" s="473">
        <v>1.1276507090750101</v>
      </c>
      <c r="AQ20" s="473">
        <v>1.0676585755399699</v>
      </c>
      <c r="AR20" s="473">
        <v>1.14171558893742</v>
      </c>
      <c r="AS20" s="473">
        <v>1.2443593414759599</v>
      </c>
      <c r="AT20" s="473">
        <v>1.18835249640457</v>
      </c>
      <c r="AU20" s="473">
        <v>1.21423906534629</v>
      </c>
      <c r="AV20" s="473">
        <v>1.2392303773030799</v>
      </c>
      <c r="AW20" s="473">
        <v>1.30943208186167</v>
      </c>
      <c r="AX20" s="473">
        <v>1.4794402047809401</v>
      </c>
      <c r="AY20" s="473">
        <v>1.6068328892480399</v>
      </c>
      <c r="AZ20" s="473">
        <v>1.7606506402967099</v>
      </c>
      <c r="BA20" s="473">
        <v>2.0476850138358902</v>
      </c>
      <c r="BB20" s="473">
        <v>1.7257242985330701</v>
      </c>
      <c r="BC20" s="473">
        <v>1.9182173245378</v>
      </c>
      <c r="BD20" s="473">
        <v>2.12660837173462</v>
      </c>
      <c r="BE20" s="473">
        <v>2.1777245998382599</v>
      </c>
      <c r="BF20" s="473">
        <v>2.2133159637451199</v>
      </c>
      <c r="BG20" s="473">
        <v>2.18256711959839</v>
      </c>
      <c r="BH20" s="473">
        <v>2.1877846717834499</v>
      </c>
      <c r="BI20" s="473">
        <v>2.1897521018981898</v>
      </c>
      <c r="BJ20" s="473">
        <v>2.2217919826507599</v>
      </c>
      <c r="BK20" s="473">
        <v>2.3480294898796998</v>
      </c>
      <c r="BL20" s="473">
        <v>2.2042543487269302</v>
      </c>
      <c r="BM20" s="473">
        <v>1.9958500058308699</v>
      </c>
      <c r="BN20" s="473"/>
      <c r="BO20" s="478">
        <f>ROW()</f>
        <v>20</v>
      </c>
    </row>
    <row r="21" spans="1:67" s="474" customFormat="1" ht="14" x14ac:dyDescent="0.15">
      <c r="A21" s="473" t="s">
        <v>272</v>
      </c>
      <c r="B21" s="473" t="s">
        <v>722</v>
      </c>
      <c r="C21" s="473" t="s">
        <v>1071</v>
      </c>
      <c r="D21" s="473" t="s">
        <v>1072</v>
      </c>
      <c r="E21" s="473"/>
      <c r="F21" s="473"/>
      <c r="G21" s="473"/>
      <c r="H21" s="473"/>
      <c r="I21" s="473"/>
      <c r="J21" s="473"/>
      <c r="K21" s="473"/>
      <c r="L21" s="473"/>
      <c r="M21" s="473"/>
      <c r="N21" s="473"/>
      <c r="O21" s="473"/>
      <c r="P21" s="473"/>
      <c r="Q21" s="473"/>
      <c r="R21" s="473"/>
      <c r="S21" s="473"/>
      <c r="T21" s="473"/>
      <c r="U21" s="473"/>
      <c r="V21" s="473"/>
      <c r="W21" s="473"/>
      <c r="X21" s="473"/>
      <c r="Y21" s="473"/>
      <c r="Z21" s="473"/>
      <c r="AA21" s="473"/>
      <c r="AB21" s="473"/>
      <c r="AC21" s="473"/>
      <c r="AD21" s="473"/>
      <c r="AE21" s="473"/>
      <c r="AF21" s="473"/>
      <c r="AG21" s="473"/>
      <c r="AH21" s="473"/>
      <c r="AI21" s="473">
        <v>0.29396642409719498</v>
      </c>
      <c r="AJ21" s="473">
        <v>0.68386940962027198</v>
      </c>
      <c r="AK21" s="473">
        <v>0.77609436239390495</v>
      </c>
      <c r="AL21" s="473">
        <v>0.73112671440949095</v>
      </c>
      <c r="AM21" s="473">
        <v>0.73623721421430999</v>
      </c>
      <c r="AN21" s="473">
        <v>0.74394034007758303</v>
      </c>
      <c r="AO21" s="473">
        <v>0.73018131241369899</v>
      </c>
      <c r="AP21" s="473">
        <v>0.71447330403945297</v>
      </c>
      <c r="AQ21" s="473">
        <v>0.69447301270914596</v>
      </c>
      <c r="AR21" s="473">
        <v>0.672245111990598</v>
      </c>
      <c r="AS21" s="473">
        <v>0.66417111069619605</v>
      </c>
      <c r="AT21" s="473">
        <v>0.64241992325638597</v>
      </c>
      <c r="AU21" s="473">
        <v>0.82584164049904096</v>
      </c>
      <c r="AV21" s="473">
        <v>0.89485860323368405</v>
      </c>
      <c r="AW21" s="473">
        <v>1.03149512060945</v>
      </c>
      <c r="AX21" s="473">
        <v>1.10332152332588</v>
      </c>
      <c r="AY21" s="473">
        <v>1.21736665520604</v>
      </c>
      <c r="AZ21" s="473">
        <v>1.3624205435977399</v>
      </c>
      <c r="BA21" s="473">
        <v>1.6465299152593</v>
      </c>
      <c r="BB21" s="473">
        <v>1.8876286671374201</v>
      </c>
      <c r="BC21" s="473">
        <v>2.2553242506937998</v>
      </c>
      <c r="BD21" s="473">
        <v>2.7331278324127202</v>
      </c>
      <c r="BE21" s="473">
        <v>3.2181537151336701</v>
      </c>
      <c r="BF21" s="473">
        <v>3.9409668445587198</v>
      </c>
      <c r="BG21" s="473">
        <v>5.4519639015197798</v>
      </c>
      <c r="BH21" s="473">
        <v>6.8665480613708496</v>
      </c>
      <c r="BI21" s="473">
        <v>9.2949657440185494</v>
      </c>
      <c r="BJ21" s="473">
        <v>10.2568216323853</v>
      </c>
      <c r="BK21" s="473">
        <v>14.228226208889801</v>
      </c>
      <c r="BL21" s="473">
        <v>21.0961029688732</v>
      </c>
      <c r="BM21" s="473">
        <v>29.160147066691199</v>
      </c>
      <c r="BN21" s="473">
        <v>43.135408852990103</v>
      </c>
      <c r="BO21" s="478">
        <f>ROW()</f>
        <v>21</v>
      </c>
    </row>
    <row r="22" spans="1:67" s="474" customFormat="1" ht="14" x14ac:dyDescent="0.15">
      <c r="A22" s="473" t="s">
        <v>274</v>
      </c>
      <c r="B22" s="473" t="s">
        <v>723</v>
      </c>
      <c r="C22" s="473" t="s">
        <v>1071</v>
      </c>
      <c r="D22" s="473" t="s">
        <v>1072</v>
      </c>
      <c r="E22" s="473"/>
      <c r="F22" s="473"/>
      <c r="G22" s="473"/>
      <c r="H22" s="473"/>
      <c r="I22" s="473"/>
      <c r="J22" s="473"/>
      <c r="K22" s="473"/>
      <c r="L22" s="473"/>
      <c r="M22" s="473"/>
      <c r="N22" s="473"/>
      <c r="O22" s="473"/>
      <c r="P22" s="473"/>
      <c r="Q22" s="473"/>
      <c r="R22" s="473"/>
      <c r="S22" s="473"/>
      <c r="T22" s="473"/>
      <c r="U22" s="473"/>
      <c r="V22" s="473"/>
      <c r="W22" s="473"/>
      <c r="X22" s="473"/>
      <c r="Y22" s="473"/>
      <c r="Z22" s="473"/>
      <c r="AA22" s="473"/>
      <c r="AB22" s="473"/>
      <c r="AC22" s="473"/>
      <c r="AD22" s="473"/>
      <c r="AE22" s="473"/>
      <c r="AF22" s="473"/>
      <c r="AG22" s="473"/>
      <c r="AH22" s="473"/>
      <c r="AI22" s="473">
        <v>5.1316519485445104E-3</v>
      </c>
      <c r="AJ22" s="473">
        <v>8.9043467414797808E-3</v>
      </c>
      <c r="AK22" s="473">
        <v>5.82260022430224E-2</v>
      </c>
      <c r="AL22" s="473">
        <v>0.84814280026878996</v>
      </c>
      <c r="AM22" s="473">
        <v>34.937814270452897</v>
      </c>
      <c r="AN22" s="473">
        <v>89.370944479362393</v>
      </c>
      <c r="AO22" s="473">
        <v>104.95853754307301</v>
      </c>
      <c r="AP22" s="473">
        <v>121.47915342178401</v>
      </c>
      <c r="AQ22" s="473">
        <v>132.978876646766</v>
      </c>
      <c r="AR22" s="473">
        <v>131.20149033044899</v>
      </c>
      <c r="AS22" s="473">
        <v>126.532551671598</v>
      </c>
      <c r="AT22" s="473">
        <v>128.72904028784399</v>
      </c>
      <c r="AU22" s="473">
        <v>129.741633340585</v>
      </c>
      <c r="AV22" s="473">
        <v>133.08133052586001</v>
      </c>
      <c r="AW22" s="473">
        <v>137.739477492513</v>
      </c>
      <c r="AX22" s="473">
        <v>137.83688009976899</v>
      </c>
      <c r="AY22" s="473">
        <v>139.88590873983401</v>
      </c>
      <c r="AZ22" s="473">
        <v>142.031611767811</v>
      </c>
      <c r="BA22" s="473">
        <v>147.70578575142801</v>
      </c>
      <c r="BB22" s="473">
        <v>150.430183652354</v>
      </c>
      <c r="BC22" s="473">
        <v>160.19150848382199</v>
      </c>
      <c r="BD22" s="473">
        <v>163.65000915527301</v>
      </c>
      <c r="BE22" s="473">
        <v>157.96383666992199</v>
      </c>
      <c r="BF22" s="473">
        <v>159.84609985351599</v>
      </c>
      <c r="BG22" s="473">
        <v>165.18589782714801</v>
      </c>
      <c r="BH22" s="473">
        <v>172.92352294921901</v>
      </c>
      <c r="BI22" s="473">
        <v>161.22888183593801</v>
      </c>
      <c r="BJ22" s="473">
        <v>155.970703125</v>
      </c>
      <c r="BK22" s="473">
        <v>156.57804666457599</v>
      </c>
      <c r="BL22" s="473">
        <v>155.46573801343399</v>
      </c>
      <c r="BM22" s="473">
        <v>156.721237796319</v>
      </c>
      <c r="BN22" s="473">
        <v>160.80458372776101</v>
      </c>
      <c r="BO22" s="478">
        <f>ROW()</f>
        <v>22</v>
      </c>
    </row>
    <row r="23" spans="1:67" s="474" customFormat="1" ht="14" x14ac:dyDescent="0.15">
      <c r="A23" s="473" t="s">
        <v>724</v>
      </c>
      <c r="B23" s="473" t="s">
        <v>725</v>
      </c>
      <c r="C23" s="473" t="s">
        <v>1071</v>
      </c>
      <c r="D23" s="473" t="s">
        <v>1072</v>
      </c>
      <c r="E23" s="473"/>
      <c r="F23" s="473"/>
      <c r="G23" s="473"/>
      <c r="H23" s="473"/>
      <c r="I23" s="473"/>
      <c r="J23" s="473"/>
      <c r="K23" s="473"/>
      <c r="L23" s="473"/>
      <c r="M23" s="473"/>
      <c r="N23" s="473"/>
      <c r="O23" s="473"/>
      <c r="P23" s="473"/>
      <c r="Q23" s="473"/>
      <c r="R23" s="473"/>
      <c r="S23" s="473"/>
      <c r="T23" s="473"/>
      <c r="U23" s="473"/>
      <c r="V23" s="473"/>
      <c r="W23" s="473"/>
      <c r="X23" s="473"/>
      <c r="Y23" s="473"/>
      <c r="Z23" s="473"/>
      <c r="AA23" s="473"/>
      <c r="AB23" s="473"/>
      <c r="AC23" s="473"/>
      <c r="AD23" s="473"/>
      <c r="AE23" s="473"/>
      <c r="AF23" s="473"/>
      <c r="AG23" s="473"/>
      <c r="AH23" s="473"/>
      <c r="AI23" s="473"/>
      <c r="AJ23" s="473"/>
      <c r="AK23" s="473"/>
      <c r="AL23" s="473"/>
      <c r="AM23" s="473"/>
      <c r="AN23" s="473"/>
      <c r="AO23" s="473"/>
      <c r="AP23" s="473"/>
      <c r="AQ23" s="473"/>
      <c r="AR23" s="473"/>
      <c r="AS23" s="473"/>
      <c r="AT23" s="473"/>
      <c r="AU23" s="473"/>
      <c r="AV23" s="473"/>
      <c r="AW23" s="473"/>
      <c r="AX23" s="473"/>
      <c r="AY23" s="473"/>
      <c r="AZ23" s="473"/>
      <c r="BA23" s="473"/>
      <c r="BB23" s="473"/>
      <c r="BC23" s="473"/>
      <c r="BD23" s="473"/>
      <c r="BE23" s="473"/>
      <c r="BF23" s="473"/>
      <c r="BG23" s="473"/>
      <c r="BH23" s="473"/>
      <c r="BI23" s="473"/>
      <c r="BJ23" s="473"/>
      <c r="BK23" s="473"/>
      <c r="BL23" s="473"/>
      <c r="BM23" s="473"/>
      <c r="BN23" s="473"/>
      <c r="BO23" s="478">
        <f>ROW()</f>
        <v>23</v>
      </c>
    </row>
    <row r="24" spans="1:67" s="474" customFormat="1" ht="14" x14ac:dyDescent="0.15">
      <c r="A24" s="473" t="s">
        <v>270</v>
      </c>
      <c r="B24" s="473" t="s">
        <v>726</v>
      </c>
      <c r="C24" s="473" t="s">
        <v>1071</v>
      </c>
      <c r="D24" s="473" t="s">
        <v>1072</v>
      </c>
      <c r="E24" s="473"/>
      <c r="F24" s="473"/>
      <c r="G24" s="473"/>
      <c r="H24" s="473"/>
      <c r="I24" s="473"/>
      <c r="J24" s="473"/>
      <c r="K24" s="473"/>
      <c r="L24" s="473"/>
      <c r="M24" s="473"/>
      <c r="N24" s="473"/>
      <c r="O24" s="473"/>
      <c r="P24" s="473"/>
      <c r="Q24" s="473"/>
      <c r="R24" s="473"/>
      <c r="S24" s="473"/>
      <c r="T24" s="473"/>
      <c r="U24" s="473"/>
      <c r="V24" s="473"/>
      <c r="W24" s="473"/>
      <c r="X24" s="473"/>
      <c r="Y24" s="473"/>
      <c r="Z24" s="473"/>
      <c r="AA24" s="473"/>
      <c r="AB24" s="473"/>
      <c r="AC24" s="473"/>
      <c r="AD24" s="473"/>
      <c r="AE24" s="473"/>
      <c r="AF24" s="473"/>
      <c r="AG24" s="473"/>
      <c r="AH24" s="473"/>
      <c r="AI24" s="473">
        <v>1.7606149305172301</v>
      </c>
      <c r="AJ24" s="473">
        <v>1.7474103772229901</v>
      </c>
      <c r="AK24" s="473">
        <v>1.7505264499906801</v>
      </c>
      <c r="AL24" s="473">
        <v>1.7409999772767999</v>
      </c>
      <c r="AM24" s="473">
        <v>1.7599067867865199</v>
      </c>
      <c r="AN24" s="473">
        <v>1.7651894736365199</v>
      </c>
      <c r="AO24" s="473">
        <v>1.78505857062964</v>
      </c>
      <c r="AP24" s="473">
        <v>1.7868635069163199</v>
      </c>
      <c r="AQ24" s="473">
        <v>1.8042571539259999</v>
      </c>
      <c r="AR24" s="473">
        <v>1.80594706604564</v>
      </c>
      <c r="AS24" s="473">
        <v>1.74484173126445</v>
      </c>
      <c r="AT24" s="473">
        <v>1.73169625939511</v>
      </c>
      <c r="AU24" s="473">
        <v>1.7170879888075199</v>
      </c>
      <c r="AV24" s="473">
        <v>1.66929207636322</v>
      </c>
      <c r="AW24" s="473">
        <v>1.65068012376684</v>
      </c>
      <c r="AX24" s="473">
        <v>1.67189973659734</v>
      </c>
      <c r="AY24" s="473">
        <v>1.6284679351812299</v>
      </c>
      <c r="AZ24" s="473">
        <v>1.64482520930446</v>
      </c>
      <c r="BA24" s="473">
        <v>1.6845705953057899</v>
      </c>
      <c r="BB24" s="473">
        <v>1.70458943751958</v>
      </c>
      <c r="BC24" s="473">
        <v>1.7091635469147399</v>
      </c>
      <c r="BD24" s="473">
        <v>1.6913766860961901</v>
      </c>
      <c r="BE24" s="473">
        <v>1.8285713195800799</v>
      </c>
      <c r="BF24" s="473">
        <v>1.85441470146179</v>
      </c>
      <c r="BG24" s="473">
        <v>1.9147150516510001</v>
      </c>
      <c r="BH24" s="473">
        <v>2.0395412445068399</v>
      </c>
      <c r="BI24" s="473">
        <v>2.0600430965423602</v>
      </c>
      <c r="BJ24" s="473">
        <v>2.0935010910034202</v>
      </c>
      <c r="BK24" s="473">
        <v>2.0927610372954302</v>
      </c>
      <c r="BL24" s="473">
        <v>2.0602633414918001</v>
      </c>
      <c r="BM24" s="473">
        <v>2.0712512160939398</v>
      </c>
      <c r="BN24" s="473">
        <v>2.0280704971980001</v>
      </c>
      <c r="BO24" s="478">
        <f>ROW()</f>
        <v>24</v>
      </c>
    </row>
    <row r="25" spans="1:67" s="474" customFormat="1" ht="14" x14ac:dyDescent="0.15">
      <c r="A25" s="473" t="s">
        <v>277</v>
      </c>
      <c r="B25" s="473" t="s">
        <v>727</v>
      </c>
      <c r="C25" s="473" t="s">
        <v>1071</v>
      </c>
      <c r="D25" s="473" t="s">
        <v>1072</v>
      </c>
      <c r="E25" s="473"/>
      <c r="F25" s="473"/>
      <c r="G25" s="473"/>
      <c r="H25" s="473"/>
      <c r="I25" s="473"/>
      <c r="J25" s="473"/>
      <c r="K25" s="473"/>
      <c r="L25" s="473"/>
      <c r="M25" s="473"/>
      <c r="N25" s="473"/>
      <c r="O25" s="473"/>
      <c r="P25" s="473"/>
      <c r="Q25" s="473"/>
      <c r="R25" s="473"/>
      <c r="S25" s="473"/>
      <c r="T25" s="473"/>
      <c r="U25" s="473"/>
      <c r="V25" s="473"/>
      <c r="W25" s="473"/>
      <c r="X25" s="473"/>
      <c r="Y25" s="473"/>
      <c r="Z25" s="473"/>
      <c r="AA25" s="473"/>
      <c r="AB25" s="473"/>
      <c r="AC25" s="473"/>
      <c r="AD25" s="473"/>
      <c r="AE25" s="473"/>
      <c r="AF25" s="473"/>
      <c r="AG25" s="473"/>
      <c r="AH25" s="473"/>
      <c r="AI25" s="473">
        <v>1.3650739999999999</v>
      </c>
      <c r="AJ25" s="473">
        <v>1.3479680000000001</v>
      </c>
      <c r="AK25" s="473">
        <v>1.328112</v>
      </c>
      <c r="AL25" s="473">
        <v>1.3123469999999999</v>
      </c>
      <c r="AM25" s="473">
        <v>1.3005709999999999</v>
      </c>
      <c r="AN25" s="473">
        <v>1.3104180000000001</v>
      </c>
      <c r="AO25" s="473">
        <v>1.3117350000000001</v>
      </c>
      <c r="AP25" s="473">
        <v>1.307666</v>
      </c>
      <c r="AQ25" s="473">
        <v>1.299857</v>
      </c>
      <c r="AR25" s="473">
        <v>1.29695</v>
      </c>
      <c r="AS25" s="473">
        <v>1.311512</v>
      </c>
      <c r="AT25" s="473">
        <v>1.3260730000000001</v>
      </c>
      <c r="AU25" s="473">
        <v>1.33649</v>
      </c>
      <c r="AV25" s="473">
        <v>1.3532360000000001</v>
      </c>
      <c r="AW25" s="473">
        <v>1.3658060000000001</v>
      </c>
      <c r="AX25" s="473">
        <v>1.3883559999999999</v>
      </c>
      <c r="AY25" s="473">
        <v>1.4035219999999999</v>
      </c>
      <c r="AZ25" s="473">
        <v>1.426868</v>
      </c>
      <c r="BA25" s="473">
        <v>1.4790730000000001</v>
      </c>
      <c r="BB25" s="473">
        <v>1.442545</v>
      </c>
      <c r="BC25" s="473">
        <v>1.503317</v>
      </c>
      <c r="BD25" s="473">
        <v>1.5110520000000001</v>
      </c>
      <c r="BE25" s="473">
        <v>1.5401149999999999</v>
      </c>
      <c r="BF25" s="473">
        <v>1.4471229999999999</v>
      </c>
      <c r="BG25" s="473">
        <v>1.4524889999999999</v>
      </c>
      <c r="BH25" s="473">
        <v>1.4736910000000001</v>
      </c>
      <c r="BI25" s="473">
        <v>1.450156</v>
      </c>
      <c r="BJ25" s="473">
        <v>1.4775529999999999</v>
      </c>
      <c r="BK25" s="473">
        <v>1.4704029999999999</v>
      </c>
      <c r="BL25" s="473">
        <v>1.4826859999999999</v>
      </c>
      <c r="BM25" s="473">
        <v>1.4460090000000001</v>
      </c>
      <c r="BN25" s="473">
        <v>1.438979</v>
      </c>
      <c r="BO25" s="478">
        <f>ROW()</f>
        <v>25</v>
      </c>
    </row>
    <row r="26" spans="1:67" s="474" customFormat="1" ht="14" x14ac:dyDescent="0.15">
      <c r="A26" s="473" t="s">
        <v>279</v>
      </c>
      <c r="B26" s="473" t="s">
        <v>728</v>
      </c>
      <c r="C26" s="473" t="s">
        <v>1071</v>
      </c>
      <c r="D26" s="473" t="s">
        <v>1072</v>
      </c>
      <c r="E26" s="473"/>
      <c r="F26" s="473"/>
      <c r="G26" s="473"/>
      <c r="H26" s="473"/>
      <c r="I26" s="473"/>
      <c r="J26" s="473"/>
      <c r="K26" s="473"/>
      <c r="L26" s="473"/>
      <c r="M26" s="473"/>
      <c r="N26" s="473"/>
      <c r="O26" s="473"/>
      <c r="P26" s="473"/>
      <c r="Q26" s="473"/>
      <c r="R26" s="473"/>
      <c r="S26" s="473"/>
      <c r="T26" s="473"/>
      <c r="U26" s="473"/>
      <c r="V26" s="473"/>
      <c r="W26" s="473"/>
      <c r="X26" s="473"/>
      <c r="Y26" s="473"/>
      <c r="Z26" s="473"/>
      <c r="AA26" s="473"/>
      <c r="AB26" s="473"/>
      <c r="AC26" s="473"/>
      <c r="AD26" s="473"/>
      <c r="AE26" s="473"/>
      <c r="AF26" s="473"/>
      <c r="AG26" s="473"/>
      <c r="AH26" s="473"/>
      <c r="AI26" s="473">
        <v>0.920512</v>
      </c>
      <c r="AJ26" s="473">
        <v>0.92282799999999998</v>
      </c>
      <c r="AK26" s="473">
        <v>0.93365699999999996</v>
      </c>
      <c r="AL26" s="473">
        <v>0.93718400000000002</v>
      </c>
      <c r="AM26" s="473">
        <v>0.94075799999999998</v>
      </c>
      <c r="AN26" s="473">
        <v>0.93815099999999996</v>
      </c>
      <c r="AO26" s="473">
        <v>0.93407399999999996</v>
      </c>
      <c r="AP26" s="473">
        <v>0.931504</v>
      </c>
      <c r="AQ26" s="473">
        <v>0.922763</v>
      </c>
      <c r="AR26" s="473">
        <v>0.92390600000000001</v>
      </c>
      <c r="AS26" s="473">
        <v>0.90761999999999998</v>
      </c>
      <c r="AT26" s="473">
        <v>0.92316799999999999</v>
      </c>
      <c r="AU26" s="473">
        <v>0.89979699999999996</v>
      </c>
      <c r="AV26" s="473">
        <v>0.88816799999999996</v>
      </c>
      <c r="AW26" s="473">
        <v>0.87807800000000003</v>
      </c>
      <c r="AX26" s="473">
        <v>0.88193900000000003</v>
      </c>
      <c r="AY26" s="473">
        <v>0.86002400000000001</v>
      </c>
      <c r="AZ26" s="473">
        <v>0.86817900000000003</v>
      </c>
      <c r="BA26" s="473">
        <v>0.85442399999999996</v>
      </c>
      <c r="BB26" s="473">
        <v>0.84373100000000001</v>
      </c>
      <c r="BC26" s="473">
        <v>0.84218999999999999</v>
      </c>
      <c r="BD26" s="473">
        <v>0.83137399999999995</v>
      </c>
      <c r="BE26" s="473">
        <v>0.81364800000000004</v>
      </c>
      <c r="BF26" s="473">
        <v>0.79708100000000004</v>
      </c>
      <c r="BG26" s="473">
        <v>0.79879699999999998</v>
      </c>
      <c r="BH26" s="473">
        <v>0.798813</v>
      </c>
      <c r="BI26" s="473">
        <v>0.77693100000000004</v>
      </c>
      <c r="BJ26" s="473">
        <v>0.77500899999999995</v>
      </c>
      <c r="BK26" s="473">
        <v>0.76540300000000006</v>
      </c>
      <c r="BL26" s="473">
        <v>0.77081299999999997</v>
      </c>
      <c r="BM26" s="473">
        <v>0.76392099999999996</v>
      </c>
      <c r="BN26" s="473">
        <v>0.77083100000000004</v>
      </c>
      <c r="BO26" s="478">
        <f>ROW()</f>
        <v>26</v>
      </c>
    </row>
    <row r="27" spans="1:67" s="474" customFormat="1" ht="14" x14ac:dyDescent="0.15">
      <c r="A27" s="473" t="s">
        <v>281</v>
      </c>
      <c r="B27" s="473" t="s">
        <v>729</v>
      </c>
      <c r="C27" s="473" t="s">
        <v>1071</v>
      </c>
      <c r="D27" s="473" t="s">
        <v>1072</v>
      </c>
      <c r="E27" s="473"/>
      <c r="F27" s="473"/>
      <c r="G27" s="473"/>
      <c r="H27" s="473"/>
      <c r="I27" s="473"/>
      <c r="J27" s="473"/>
      <c r="K27" s="473"/>
      <c r="L27" s="473"/>
      <c r="M27" s="473"/>
      <c r="N27" s="473"/>
      <c r="O27" s="473"/>
      <c r="P27" s="473"/>
      <c r="Q27" s="473"/>
      <c r="R27" s="473"/>
      <c r="S27" s="473"/>
      <c r="T27" s="473"/>
      <c r="U27" s="473"/>
      <c r="V27" s="473"/>
      <c r="W27" s="473"/>
      <c r="X27" s="473"/>
      <c r="Y27" s="473"/>
      <c r="Z27" s="473"/>
      <c r="AA27" s="473"/>
      <c r="AB27" s="473"/>
      <c r="AC27" s="473"/>
      <c r="AD27" s="473"/>
      <c r="AE27" s="473"/>
      <c r="AF27" s="473"/>
      <c r="AG27" s="473"/>
      <c r="AH27" s="473"/>
      <c r="AI27" s="473">
        <v>7.7783168856075105E-6</v>
      </c>
      <c r="AJ27" s="473">
        <v>1.38100401098191E-5</v>
      </c>
      <c r="AK27" s="473">
        <v>1.5734664516210299E-4</v>
      </c>
      <c r="AL27" s="473">
        <v>1.3020587975714299E-3</v>
      </c>
      <c r="AM27" s="473">
        <v>1.89449170389814E-2</v>
      </c>
      <c r="AN27" s="473">
        <v>0.119806830002592</v>
      </c>
      <c r="AO27" s="473">
        <v>0.14873549255351101</v>
      </c>
      <c r="AP27" s="473">
        <v>0.15972797779192799</v>
      </c>
      <c r="AQ27" s="473">
        <v>0.15642576600171099</v>
      </c>
      <c r="AR27" s="473">
        <v>0.15758714303961199</v>
      </c>
      <c r="AS27" s="473">
        <v>0.173346891906244</v>
      </c>
      <c r="AT27" s="473">
        <v>0.17379115210316501</v>
      </c>
      <c r="AU27" s="473">
        <v>0.17833596056913201</v>
      </c>
      <c r="AV27" s="473">
        <v>0.18705896289615501</v>
      </c>
      <c r="AW27" s="473">
        <v>0.19902300336664899</v>
      </c>
      <c r="AX27" s="473">
        <v>0.22138393754448699</v>
      </c>
      <c r="AY27" s="473">
        <v>0.239027625850497</v>
      </c>
      <c r="AZ27" s="473">
        <v>0.28168102652300597</v>
      </c>
      <c r="BA27" s="473">
        <v>0.35315164777317498</v>
      </c>
      <c r="BB27" s="473">
        <v>0.28477509116058303</v>
      </c>
      <c r="BC27" s="473">
        <v>0.31951035459140598</v>
      </c>
      <c r="BD27" s="473">
        <v>0.38350978493690502</v>
      </c>
      <c r="BE27" s="473">
        <v>0.36904329061508201</v>
      </c>
      <c r="BF27" s="473">
        <v>0.35944795608520502</v>
      </c>
      <c r="BG27" s="473">
        <v>0.35480394959449801</v>
      </c>
      <c r="BH27" s="473">
        <v>0.37725710868835399</v>
      </c>
      <c r="BI27" s="473">
        <v>0.43090146780013999</v>
      </c>
      <c r="BJ27" s="473">
        <v>0.50547164678573597</v>
      </c>
      <c r="BK27" s="473">
        <v>0.55383164663189899</v>
      </c>
      <c r="BL27" s="473">
        <v>0.542786304169393</v>
      </c>
      <c r="BM27" s="473">
        <v>0.49665614249897999</v>
      </c>
      <c r="BN27" s="473">
        <v>0.57772665090716901</v>
      </c>
      <c r="BO27" s="478">
        <f>ROW()</f>
        <v>27</v>
      </c>
    </row>
    <row r="28" spans="1:67" s="474" customFormat="1" ht="14" x14ac:dyDescent="0.15">
      <c r="A28" s="473" t="s">
        <v>315</v>
      </c>
      <c r="B28" s="473" t="s">
        <v>730</v>
      </c>
      <c r="C28" s="473" t="s">
        <v>1071</v>
      </c>
      <c r="D28" s="473" t="s">
        <v>1072</v>
      </c>
      <c r="E28" s="473"/>
      <c r="F28" s="473"/>
      <c r="G28" s="473"/>
      <c r="H28" s="473"/>
      <c r="I28" s="473"/>
      <c r="J28" s="473"/>
      <c r="K28" s="473"/>
      <c r="L28" s="473"/>
      <c r="M28" s="473"/>
      <c r="N28" s="473"/>
      <c r="O28" s="473"/>
      <c r="P28" s="473"/>
      <c r="Q28" s="473"/>
      <c r="R28" s="473"/>
      <c r="S28" s="473"/>
      <c r="T28" s="473"/>
      <c r="U28" s="473"/>
      <c r="V28" s="473"/>
      <c r="W28" s="473"/>
      <c r="X28" s="473"/>
      <c r="Y28" s="473"/>
      <c r="Z28" s="473"/>
      <c r="AA28" s="473"/>
      <c r="AB28" s="473"/>
      <c r="AC28" s="473"/>
      <c r="AD28" s="473"/>
      <c r="AE28" s="473"/>
      <c r="AF28" s="473"/>
      <c r="AG28" s="473"/>
      <c r="AH28" s="473"/>
      <c r="AI28" s="473">
        <v>71.226663588029197</v>
      </c>
      <c r="AJ28" s="473">
        <v>71.716780690968704</v>
      </c>
      <c r="AK28" s="473">
        <v>73.906487004336896</v>
      </c>
      <c r="AL28" s="473">
        <v>77.785034944352702</v>
      </c>
      <c r="AM28" s="473">
        <v>81.214478825389605</v>
      </c>
      <c r="AN28" s="473">
        <v>92.355606850916601</v>
      </c>
      <c r="AO28" s="473">
        <v>103.803261238464</v>
      </c>
      <c r="AP28" s="473">
        <v>135.10345671534699</v>
      </c>
      <c r="AQ28" s="473">
        <v>148.89766122256501</v>
      </c>
      <c r="AR28" s="473">
        <v>168.78544652634</v>
      </c>
      <c r="AS28" s="473">
        <v>186.79741873466901</v>
      </c>
      <c r="AT28" s="473">
        <v>207.73905072194799</v>
      </c>
      <c r="AU28" s="473">
        <v>206.65355386220699</v>
      </c>
      <c r="AV28" s="473">
        <v>226.86251100481601</v>
      </c>
      <c r="AW28" s="473">
        <v>249.97584644108599</v>
      </c>
      <c r="AX28" s="473">
        <v>288.04275517961401</v>
      </c>
      <c r="AY28" s="473">
        <v>287.37237784946001</v>
      </c>
      <c r="AZ28" s="473">
        <v>302.96018287996799</v>
      </c>
      <c r="BA28" s="473">
        <v>369.24258273002198</v>
      </c>
      <c r="BB28" s="473">
        <v>405.26335233739098</v>
      </c>
      <c r="BC28" s="473">
        <v>434.735591083906</v>
      </c>
      <c r="BD28" s="473">
        <v>461.50912475585898</v>
      </c>
      <c r="BE28" s="473">
        <v>527.052978515625</v>
      </c>
      <c r="BF28" s="473">
        <v>539.31109619140602</v>
      </c>
      <c r="BG28" s="473">
        <v>547.099609375</v>
      </c>
      <c r="BH28" s="473">
        <v>570.65911865234398</v>
      </c>
      <c r="BI28" s="473">
        <v>585.89318847656295</v>
      </c>
      <c r="BJ28" s="473">
        <v>654.89587402343795</v>
      </c>
      <c r="BK28" s="473">
        <v>621.38085770288706</v>
      </c>
      <c r="BL28" s="473">
        <v>616.79659953273995</v>
      </c>
      <c r="BM28" s="473">
        <v>676.45706804797203</v>
      </c>
      <c r="BN28" s="473">
        <v>710.133320666739</v>
      </c>
      <c r="BO28" s="478">
        <f>ROW()</f>
        <v>28</v>
      </c>
    </row>
    <row r="29" spans="1:67" s="474" customFormat="1" ht="14" x14ac:dyDescent="0.15">
      <c r="A29" s="473" t="s">
        <v>293</v>
      </c>
      <c r="B29" s="473" t="s">
        <v>731</v>
      </c>
      <c r="C29" s="473" t="s">
        <v>1071</v>
      </c>
      <c r="D29" s="473" t="s">
        <v>1072</v>
      </c>
      <c r="E29" s="473"/>
      <c r="F29" s="473"/>
      <c r="G29" s="473"/>
      <c r="H29" s="473"/>
      <c r="I29" s="473"/>
      <c r="J29" s="473"/>
      <c r="K29" s="473"/>
      <c r="L29" s="473"/>
      <c r="M29" s="473"/>
      <c r="N29" s="473"/>
      <c r="O29" s="473"/>
      <c r="P29" s="473"/>
      <c r="Q29" s="473"/>
      <c r="R29" s="473"/>
      <c r="S29" s="473"/>
      <c r="T29" s="473"/>
      <c r="U29" s="473"/>
      <c r="V29" s="473"/>
      <c r="W29" s="473"/>
      <c r="X29" s="473"/>
      <c r="Y29" s="473"/>
      <c r="Z29" s="473"/>
      <c r="AA29" s="473"/>
      <c r="AB29" s="473"/>
      <c r="AC29" s="473"/>
      <c r="AD29" s="473"/>
      <c r="AE29" s="473"/>
      <c r="AF29" s="473"/>
      <c r="AG29" s="473"/>
      <c r="AH29" s="473"/>
      <c r="AI29" s="473">
        <v>0.91366000000000003</v>
      </c>
      <c r="AJ29" s="473">
        <v>0.90919499999999998</v>
      </c>
      <c r="AK29" s="473">
        <v>0.91937899999999995</v>
      </c>
      <c r="AL29" s="473">
        <v>0.93395399999999995</v>
      </c>
      <c r="AM29" s="473">
        <v>0.93357800000000002</v>
      </c>
      <c r="AN29" s="473">
        <v>0.92556700000000003</v>
      </c>
      <c r="AO29" s="473">
        <v>0.92786599999999997</v>
      </c>
      <c r="AP29" s="473">
        <v>0.92747999999999997</v>
      </c>
      <c r="AQ29" s="473">
        <v>0.93559899999999996</v>
      </c>
      <c r="AR29" s="473">
        <v>0.93134799999999995</v>
      </c>
      <c r="AS29" s="473">
        <v>0.90011399999999997</v>
      </c>
      <c r="AT29" s="473">
        <v>0.89263000000000003</v>
      </c>
      <c r="AU29" s="473">
        <v>0.87329999999999997</v>
      </c>
      <c r="AV29" s="473">
        <v>0.87611300000000003</v>
      </c>
      <c r="AW29" s="473">
        <v>0.88832599999999995</v>
      </c>
      <c r="AX29" s="473">
        <v>0.89178800000000003</v>
      </c>
      <c r="AY29" s="473">
        <v>0.87426899999999996</v>
      </c>
      <c r="AZ29" s="473">
        <v>0.878973</v>
      </c>
      <c r="BA29" s="473">
        <v>0.86694000000000004</v>
      </c>
      <c r="BB29" s="473">
        <v>0.85011000000000003</v>
      </c>
      <c r="BC29" s="473">
        <v>0.83657199999999998</v>
      </c>
      <c r="BD29" s="473">
        <v>0.83191099999999996</v>
      </c>
      <c r="BE29" s="473">
        <v>0.82213700000000001</v>
      </c>
      <c r="BF29" s="473">
        <v>0.80616600000000005</v>
      </c>
      <c r="BG29" s="473">
        <v>0.80021399999999998</v>
      </c>
      <c r="BH29" s="473">
        <v>0.79999799999999999</v>
      </c>
      <c r="BI29" s="473">
        <v>0.78101100000000001</v>
      </c>
      <c r="BJ29" s="473">
        <v>0.77563400000000005</v>
      </c>
      <c r="BK29" s="473">
        <v>0.76640699999999995</v>
      </c>
      <c r="BL29" s="473">
        <v>0.76689600000000002</v>
      </c>
      <c r="BM29" s="473">
        <v>0.74549500000000002</v>
      </c>
      <c r="BN29" s="473">
        <v>0.74272300000000002</v>
      </c>
      <c r="BO29" s="478">
        <f>ROW()</f>
        <v>29</v>
      </c>
    </row>
    <row r="30" spans="1:67" s="474" customFormat="1" ht="14" x14ac:dyDescent="0.15">
      <c r="A30" s="473" t="s">
        <v>297</v>
      </c>
      <c r="B30" s="473" t="s">
        <v>732</v>
      </c>
      <c r="C30" s="473" t="s">
        <v>1071</v>
      </c>
      <c r="D30" s="473" t="s">
        <v>1072</v>
      </c>
      <c r="E30" s="473"/>
      <c r="F30" s="473"/>
      <c r="G30" s="473"/>
      <c r="H30" s="473"/>
      <c r="I30" s="473"/>
      <c r="J30" s="473"/>
      <c r="K30" s="473"/>
      <c r="L30" s="473"/>
      <c r="M30" s="473"/>
      <c r="N30" s="473"/>
      <c r="O30" s="473"/>
      <c r="P30" s="473"/>
      <c r="Q30" s="473"/>
      <c r="R30" s="473"/>
      <c r="S30" s="473"/>
      <c r="T30" s="473"/>
      <c r="U30" s="473"/>
      <c r="V30" s="473"/>
      <c r="W30" s="473"/>
      <c r="X30" s="473"/>
      <c r="Y30" s="473"/>
      <c r="Z30" s="473"/>
      <c r="AA30" s="473"/>
      <c r="AB30" s="473"/>
      <c r="AC30" s="473"/>
      <c r="AD30" s="473"/>
      <c r="AE30" s="473"/>
      <c r="AF30" s="473"/>
      <c r="AG30" s="473"/>
      <c r="AH30" s="473"/>
      <c r="AI30" s="473">
        <v>86.165491758365803</v>
      </c>
      <c r="AJ30" s="473">
        <v>83.977517817123001</v>
      </c>
      <c r="AK30" s="473">
        <v>84.590215498970295</v>
      </c>
      <c r="AL30" s="473">
        <v>84.596811342248103</v>
      </c>
      <c r="AM30" s="473">
        <v>110.578781711885</v>
      </c>
      <c r="AN30" s="473">
        <v>124.66154287617999</v>
      </c>
      <c r="AO30" s="473">
        <v>130.87598450514699</v>
      </c>
      <c r="AP30" s="473">
        <v>133.375897501819</v>
      </c>
      <c r="AQ30" s="473">
        <v>138.79145353235501</v>
      </c>
      <c r="AR30" s="473">
        <v>203.02566796198801</v>
      </c>
      <c r="AS30" s="473">
        <v>207.14613087697401</v>
      </c>
      <c r="AT30" s="473">
        <v>206.57349871472701</v>
      </c>
      <c r="AU30" s="473">
        <v>210.63278334237299</v>
      </c>
      <c r="AV30" s="473">
        <v>212.88033119510101</v>
      </c>
      <c r="AW30" s="473">
        <v>208.91087422203401</v>
      </c>
      <c r="AX30" s="473">
        <v>211.25618326588099</v>
      </c>
      <c r="AY30" s="473">
        <v>209.22475427275</v>
      </c>
      <c r="AZ30" s="473">
        <v>204.51400607542101</v>
      </c>
      <c r="BA30" s="473">
        <v>213.57649448775601</v>
      </c>
      <c r="BB30" s="473">
        <v>217.60592429200099</v>
      </c>
      <c r="BC30" s="473">
        <v>216.91590649876201</v>
      </c>
      <c r="BD30" s="473">
        <v>220.43357849121099</v>
      </c>
      <c r="BE30" s="473">
        <v>234.00419616699199</v>
      </c>
      <c r="BF30" s="473">
        <v>231.47721862793</v>
      </c>
      <c r="BG30" s="473">
        <v>225.04423522949199</v>
      </c>
      <c r="BH30" s="473">
        <v>220.52389526367199</v>
      </c>
      <c r="BI30" s="473">
        <v>214.43386840820301</v>
      </c>
      <c r="BJ30" s="473">
        <v>216.77360534668</v>
      </c>
      <c r="BK30" s="473">
        <v>213.135125504233</v>
      </c>
      <c r="BL30" s="473">
        <v>208.55730054729401</v>
      </c>
      <c r="BM30" s="473">
        <v>212.00449528480101</v>
      </c>
      <c r="BN30" s="473">
        <v>209.042140897802</v>
      </c>
      <c r="BO30" s="478">
        <f>ROW()</f>
        <v>30</v>
      </c>
    </row>
    <row r="31" spans="1:67" s="474" customFormat="1" ht="14" x14ac:dyDescent="0.15">
      <c r="A31" s="473" t="s">
        <v>313</v>
      </c>
      <c r="B31" s="473" t="s">
        <v>733</v>
      </c>
      <c r="C31" s="473" t="s">
        <v>1071</v>
      </c>
      <c r="D31" s="473" t="s">
        <v>1072</v>
      </c>
      <c r="E31" s="473"/>
      <c r="F31" s="473"/>
      <c r="G31" s="473"/>
      <c r="H31" s="473"/>
      <c r="I31" s="473"/>
      <c r="J31" s="473"/>
      <c r="K31" s="473"/>
      <c r="L31" s="473"/>
      <c r="M31" s="473"/>
      <c r="N31" s="473"/>
      <c r="O31" s="473"/>
      <c r="P31" s="473"/>
      <c r="Q31" s="473"/>
      <c r="R31" s="473"/>
      <c r="S31" s="473"/>
      <c r="T31" s="473"/>
      <c r="U31" s="473"/>
      <c r="V31" s="473"/>
      <c r="W31" s="473"/>
      <c r="X31" s="473"/>
      <c r="Y31" s="473"/>
      <c r="Z31" s="473"/>
      <c r="AA31" s="473"/>
      <c r="AB31" s="473"/>
      <c r="AC31" s="473"/>
      <c r="AD31" s="473"/>
      <c r="AE31" s="473"/>
      <c r="AF31" s="473"/>
      <c r="AG31" s="473"/>
      <c r="AH31" s="473"/>
      <c r="AI31" s="473">
        <v>162.618508274145</v>
      </c>
      <c r="AJ31" s="473">
        <v>151.05774950834501</v>
      </c>
      <c r="AK31" s="473">
        <v>148.027330545165</v>
      </c>
      <c r="AL31" s="473">
        <v>142.514925889935</v>
      </c>
      <c r="AM31" s="473">
        <v>159.96177000599801</v>
      </c>
      <c r="AN31" s="473">
        <v>167.282739478075</v>
      </c>
      <c r="AO31" s="473">
        <v>164.84775360613</v>
      </c>
      <c r="AP31" s="473">
        <v>164.57512904007299</v>
      </c>
      <c r="AQ31" s="473">
        <v>175.665738355912</v>
      </c>
      <c r="AR31" s="473">
        <v>203.34978682519099</v>
      </c>
      <c r="AS31" s="473">
        <v>197.21478483688</v>
      </c>
      <c r="AT31" s="473">
        <v>200.51015464007901</v>
      </c>
      <c r="AU31" s="473">
        <v>203.46860017715301</v>
      </c>
      <c r="AV31" s="473">
        <v>202.49315361680399</v>
      </c>
      <c r="AW31" s="473">
        <v>197.378272583631</v>
      </c>
      <c r="AX31" s="473">
        <v>198.53335030664601</v>
      </c>
      <c r="AY31" s="473">
        <v>191.31425792107601</v>
      </c>
      <c r="AZ31" s="473">
        <v>190.92273950501101</v>
      </c>
      <c r="BA31" s="473">
        <v>204.488920981918</v>
      </c>
      <c r="BB31" s="473">
        <v>208.07425018161101</v>
      </c>
      <c r="BC31" s="473">
        <v>213.374348459434</v>
      </c>
      <c r="BD31" s="473">
        <v>223.11581420898401</v>
      </c>
      <c r="BE31" s="473">
        <v>238.97865295410199</v>
      </c>
      <c r="BF31" s="473">
        <v>231.07925415039099</v>
      </c>
      <c r="BG31" s="473">
        <v>231.325927734375</v>
      </c>
      <c r="BH31" s="473">
        <v>225.41592407226599</v>
      </c>
      <c r="BI31" s="473">
        <v>215.19668579101599</v>
      </c>
      <c r="BJ31" s="473">
        <v>208.75720214843801</v>
      </c>
      <c r="BK31" s="473">
        <v>206.07600712131401</v>
      </c>
      <c r="BL31" s="473">
        <v>205.72855127384301</v>
      </c>
      <c r="BM31" s="473">
        <v>217.17268733624999</v>
      </c>
      <c r="BN31" s="473">
        <v>206.80569210269101</v>
      </c>
      <c r="BO31" s="478">
        <f>ROW()</f>
        <v>31</v>
      </c>
    </row>
    <row r="32" spans="1:67" s="474" customFormat="1" ht="14" x14ac:dyDescent="0.15">
      <c r="A32" s="473" t="s">
        <v>287</v>
      </c>
      <c r="B32" s="473" t="s">
        <v>734</v>
      </c>
      <c r="C32" s="473" t="s">
        <v>1071</v>
      </c>
      <c r="D32" s="473" t="s">
        <v>1072</v>
      </c>
      <c r="E32" s="473"/>
      <c r="F32" s="473"/>
      <c r="G32" s="473"/>
      <c r="H32" s="473"/>
      <c r="I32" s="473"/>
      <c r="J32" s="473"/>
      <c r="K32" s="473"/>
      <c r="L32" s="473"/>
      <c r="M32" s="473"/>
      <c r="N32" s="473"/>
      <c r="O32" s="473"/>
      <c r="P32" s="473"/>
      <c r="Q32" s="473"/>
      <c r="R32" s="473"/>
      <c r="S32" s="473"/>
      <c r="T32" s="473"/>
      <c r="U32" s="473"/>
      <c r="V32" s="473"/>
      <c r="W32" s="473"/>
      <c r="X32" s="473"/>
      <c r="Y32" s="473"/>
      <c r="Z32" s="473"/>
      <c r="AA32" s="473"/>
      <c r="AB32" s="473"/>
      <c r="AC32" s="473"/>
      <c r="AD32" s="473"/>
      <c r="AE32" s="473"/>
      <c r="AF32" s="473"/>
      <c r="AG32" s="473"/>
      <c r="AH32" s="473"/>
      <c r="AI32" s="473">
        <v>13.5568187401219</v>
      </c>
      <c r="AJ32" s="473">
        <v>13.471289553839799</v>
      </c>
      <c r="AK32" s="473">
        <v>13.511231217149399</v>
      </c>
      <c r="AL32" s="473">
        <v>13.218910566236101</v>
      </c>
      <c r="AM32" s="473">
        <v>13.455861497085101</v>
      </c>
      <c r="AN32" s="473">
        <v>14.1211676850138</v>
      </c>
      <c r="AO32" s="473">
        <v>14.4544722978693</v>
      </c>
      <c r="AP32" s="473">
        <v>14.7494319848673</v>
      </c>
      <c r="AQ32" s="473">
        <v>15.2760593305121</v>
      </c>
      <c r="AR32" s="473">
        <v>15.6333427121215</v>
      </c>
      <c r="AS32" s="473">
        <v>15.8138993519837</v>
      </c>
      <c r="AT32" s="473">
        <v>15.9698234194689</v>
      </c>
      <c r="AU32" s="473">
        <v>16.336891886724199</v>
      </c>
      <c r="AV32" s="473">
        <v>16.952442279868698</v>
      </c>
      <c r="AW32" s="473">
        <v>17.2624414498958</v>
      </c>
      <c r="AX32" s="473">
        <v>17.505226185562002</v>
      </c>
      <c r="AY32" s="473">
        <v>17.979063137131</v>
      </c>
      <c r="AZ32" s="473">
        <v>18.6388161190714</v>
      </c>
      <c r="BA32" s="473">
        <v>19.725681778224999</v>
      </c>
      <c r="BB32" s="473">
        <v>20.9258714942438</v>
      </c>
      <c r="BC32" s="473">
        <v>22.1547011544485</v>
      </c>
      <c r="BD32" s="473">
        <v>23.4095554351807</v>
      </c>
      <c r="BE32" s="473">
        <v>23.787351608276399</v>
      </c>
      <c r="BF32" s="473">
        <v>24.9661979675293</v>
      </c>
      <c r="BG32" s="473">
        <v>25.8188781738281</v>
      </c>
      <c r="BH32" s="473">
        <v>27.283729553222699</v>
      </c>
      <c r="BI32" s="473">
        <v>28.4988307952881</v>
      </c>
      <c r="BJ32" s="473">
        <v>29.738174438476602</v>
      </c>
      <c r="BK32" s="473">
        <v>30.730481142150801</v>
      </c>
      <c r="BL32" s="473">
        <v>31.2948682511906</v>
      </c>
      <c r="BM32" s="473">
        <v>32.1099238363296</v>
      </c>
      <c r="BN32" s="473">
        <v>32.099382094660498</v>
      </c>
      <c r="BO32" s="478">
        <f>ROW()</f>
        <v>32</v>
      </c>
    </row>
    <row r="33" spans="1:67" s="474" customFormat="1" ht="14" x14ac:dyDescent="0.15">
      <c r="A33" s="473" t="s">
        <v>311</v>
      </c>
      <c r="B33" s="473" t="s">
        <v>735</v>
      </c>
      <c r="C33" s="473" t="s">
        <v>1071</v>
      </c>
      <c r="D33" s="473" t="s">
        <v>1072</v>
      </c>
      <c r="E33" s="473"/>
      <c r="F33" s="473"/>
      <c r="G33" s="473"/>
      <c r="H33" s="473"/>
      <c r="I33" s="473"/>
      <c r="J33" s="473"/>
      <c r="K33" s="473"/>
      <c r="L33" s="473"/>
      <c r="M33" s="473"/>
      <c r="N33" s="473"/>
      <c r="O33" s="473"/>
      <c r="P33" s="473"/>
      <c r="Q33" s="473"/>
      <c r="R33" s="473"/>
      <c r="S33" s="473"/>
      <c r="T33" s="473"/>
      <c r="U33" s="473"/>
      <c r="V33" s="473"/>
      <c r="W33" s="473"/>
      <c r="X33" s="473"/>
      <c r="Y33" s="473"/>
      <c r="Z33" s="473"/>
      <c r="AA33" s="473"/>
      <c r="AB33" s="473"/>
      <c r="AC33" s="473"/>
      <c r="AD33" s="473"/>
      <c r="AE33" s="473"/>
      <c r="AF33" s="473"/>
      <c r="AG33" s="473"/>
      <c r="AH33" s="473"/>
      <c r="AI33" s="473">
        <v>6.8984777930616002E-4</v>
      </c>
      <c r="AJ33" s="473">
        <v>2.1789280245131598E-3</v>
      </c>
      <c r="AK33" s="473">
        <v>3.3996294071564101E-3</v>
      </c>
      <c r="AL33" s="473">
        <v>5.0176017001649E-3</v>
      </c>
      <c r="AM33" s="473">
        <v>8.4844680795124298E-3</v>
      </c>
      <c r="AN33" s="473">
        <v>1.96097540537143E-2</v>
      </c>
      <c r="AO33" s="473">
        <v>3.81965893102338E-2</v>
      </c>
      <c r="AP33" s="473">
        <v>0.39818276133264202</v>
      </c>
      <c r="AQ33" s="473">
        <v>0.51874729590308499</v>
      </c>
      <c r="AR33" s="473">
        <v>0.525165856185558</v>
      </c>
      <c r="AS33" s="473">
        <v>0.53603349171013703</v>
      </c>
      <c r="AT33" s="473">
        <v>0.55596016622241395</v>
      </c>
      <c r="AU33" s="473">
        <v>0.55828702565363497</v>
      </c>
      <c r="AV33" s="473">
        <v>0.55982924226254005</v>
      </c>
      <c r="AW33" s="473">
        <v>0.58024508802745001</v>
      </c>
      <c r="AX33" s="473">
        <v>0.59650019243209595</v>
      </c>
      <c r="AY33" s="473">
        <v>0.61822582183506103</v>
      </c>
      <c r="AZ33" s="473">
        <v>0.65643420522821105</v>
      </c>
      <c r="BA33" s="473">
        <v>0.67767915334719597</v>
      </c>
      <c r="BB33" s="473">
        <v>0.69319798257402998</v>
      </c>
      <c r="BC33" s="473">
        <v>0.67693879558922598</v>
      </c>
      <c r="BD33" s="473">
        <v>0.70107265584817302</v>
      </c>
      <c r="BE33" s="473">
        <v>0.69281730406967701</v>
      </c>
      <c r="BF33" s="473">
        <v>0.68000807987533896</v>
      </c>
      <c r="BG33" s="473">
        <v>0.66122893499942703</v>
      </c>
      <c r="BH33" s="473">
        <v>0.67869815254115495</v>
      </c>
      <c r="BI33" s="473">
        <v>0.66666342635346698</v>
      </c>
      <c r="BJ33" s="473">
        <v>0.67628033455564296</v>
      </c>
      <c r="BK33" s="473">
        <v>0.68009739026639904</v>
      </c>
      <c r="BL33" s="473">
        <v>0.70452056192387502</v>
      </c>
      <c r="BM33" s="473">
        <v>0.70422685785302896</v>
      </c>
      <c r="BN33" s="473">
        <v>0.720480271237119</v>
      </c>
      <c r="BO33" s="478">
        <f>ROW()</f>
        <v>33</v>
      </c>
    </row>
    <row r="34" spans="1:67" s="474" customFormat="1" ht="14" x14ac:dyDescent="0.15">
      <c r="A34" s="473" t="s">
        <v>285</v>
      </c>
      <c r="B34" s="473" t="s">
        <v>736</v>
      </c>
      <c r="C34" s="473" t="s">
        <v>1071</v>
      </c>
      <c r="D34" s="473" t="s">
        <v>1072</v>
      </c>
      <c r="E34" s="473"/>
      <c r="F34" s="473"/>
      <c r="G34" s="473"/>
      <c r="H34" s="473"/>
      <c r="I34" s="473"/>
      <c r="J34" s="473"/>
      <c r="K34" s="473"/>
      <c r="L34" s="473"/>
      <c r="M34" s="473"/>
      <c r="N34" s="473"/>
      <c r="O34" s="473"/>
      <c r="P34" s="473"/>
      <c r="Q34" s="473"/>
      <c r="R34" s="473"/>
      <c r="S34" s="473"/>
      <c r="T34" s="473"/>
      <c r="U34" s="473"/>
      <c r="V34" s="473"/>
      <c r="W34" s="473"/>
      <c r="X34" s="473"/>
      <c r="Y34" s="473"/>
      <c r="Z34" s="473"/>
      <c r="AA34" s="473"/>
      <c r="AB34" s="473"/>
      <c r="AC34" s="473"/>
      <c r="AD34" s="473"/>
      <c r="AE34" s="473"/>
      <c r="AF34" s="473"/>
      <c r="AG34" s="473"/>
      <c r="AH34" s="473"/>
      <c r="AI34" s="473">
        <v>0.119455289678011</v>
      </c>
      <c r="AJ34" s="473">
        <v>0.11337252566063399</v>
      </c>
      <c r="AK34" s="473">
        <v>0.106930615697562</v>
      </c>
      <c r="AL34" s="473">
        <v>0.10129407968858301</v>
      </c>
      <c r="AM34" s="473">
        <v>0.106447045167506</v>
      </c>
      <c r="AN34" s="473">
        <v>0.10539793938679901</v>
      </c>
      <c r="AO34" s="473">
        <v>0.103706448495748</v>
      </c>
      <c r="AP34" s="473">
        <v>0.102898286867672</v>
      </c>
      <c r="AQ34" s="473">
        <v>9.4571894320854499E-2</v>
      </c>
      <c r="AR34" s="473">
        <v>9.5735004983137098E-2</v>
      </c>
      <c r="AS34" s="473">
        <v>0.121690205470769</v>
      </c>
      <c r="AT34" s="473">
        <v>0.115005732011187</v>
      </c>
      <c r="AU34" s="473">
        <v>0.117107276054851</v>
      </c>
      <c r="AV34" s="473">
        <v>0.124720049835265</v>
      </c>
      <c r="AW34" s="473">
        <v>0.13480930424989801</v>
      </c>
      <c r="AX34" s="473">
        <v>0.14866349321681099</v>
      </c>
      <c r="AY34" s="473">
        <v>0.156965662823078</v>
      </c>
      <c r="AZ34" s="473">
        <v>0.16572786988006999</v>
      </c>
      <c r="BA34" s="473">
        <v>0.181089813383535</v>
      </c>
      <c r="BB34" s="473">
        <v>0.15655565859147899</v>
      </c>
      <c r="BC34" s="473">
        <v>0.16620769222862</v>
      </c>
      <c r="BD34" s="473">
        <v>0.17867849767208099</v>
      </c>
      <c r="BE34" s="473">
        <v>0.175509303808212</v>
      </c>
      <c r="BF34" s="473">
        <v>0.18067699670791601</v>
      </c>
      <c r="BG34" s="473">
        <v>0.18386819958686801</v>
      </c>
      <c r="BH34" s="473">
        <v>0.18673110008239699</v>
      </c>
      <c r="BI34" s="473">
        <v>0.189881026744843</v>
      </c>
      <c r="BJ34" s="473">
        <v>0.187117710709572</v>
      </c>
      <c r="BK34" s="473">
        <v>0.19071984091817401</v>
      </c>
      <c r="BL34" s="473">
        <v>0.187524360339718</v>
      </c>
      <c r="BM34" s="473">
        <v>0.17509465956513301</v>
      </c>
      <c r="BN34" s="473">
        <v>0.18408165710632499</v>
      </c>
      <c r="BO34" s="478">
        <f>ROW()</f>
        <v>34</v>
      </c>
    </row>
    <row r="35" spans="1:67" s="474" customFormat="1" ht="14" x14ac:dyDescent="0.15">
      <c r="A35" s="473" t="s">
        <v>737</v>
      </c>
      <c r="B35" s="473" t="s">
        <v>738</v>
      </c>
      <c r="C35" s="473" t="s">
        <v>1071</v>
      </c>
      <c r="D35" s="473" t="s">
        <v>1072</v>
      </c>
      <c r="E35" s="473"/>
      <c r="F35" s="473"/>
      <c r="G35" s="473"/>
      <c r="H35" s="473"/>
      <c r="I35" s="473"/>
      <c r="J35" s="473"/>
      <c r="K35" s="473"/>
      <c r="L35" s="473"/>
      <c r="M35" s="473"/>
      <c r="N35" s="473"/>
      <c r="O35" s="473"/>
      <c r="P35" s="473"/>
      <c r="Q35" s="473"/>
      <c r="R35" s="473"/>
      <c r="S35" s="473"/>
      <c r="T35" s="473"/>
      <c r="U35" s="473"/>
      <c r="V35" s="473"/>
      <c r="W35" s="473"/>
      <c r="X35" s="473"/>
      <c r="Y35" s="473"/>
      <c r="Z35" s="473"/>
      <c r="AA35" s="473"/>
      <c r="AB35" s="473"/>
      <c r="AC35" s="473"/>
      <c r="AD35" s="473"/>
      <c r="AE35" s="473"/>
      <c r="AF35" s="473"/>
      <c r="AG35" s="473"/>
      <c r="AH35" s="473"/>
      <c r="AI35" s="473">
        <v>1.0278735703887101</v>
      </c>
      <c r="AJ35" s="473">
        <v>1.0196687981155901</v>
      </c>
      <c r="AK35" s="473">
        <v>1.03588572005614</v>
      </c>
      <c r="AL35" s="473">
        <v>1.0032790252370301</v>
      </c>
      <c r="AM35" s="473">
        <v>1.00374997274601</v>
      </c>
      <c r="AN35" s="473">
        <v>0.99102363486648803</v>
      </c>
      <c r="AO35" s="473">
        <v>0.98278327537079802</v>
      </c>
      <c r="AP35" s="473">
        <v>0.98474685744450696</v>
      </c>
      <c r="AQ35" s="473">
        <v>1.0034792672749999</v>
      </c>
      <c r="AR35" s="473">
        <v>0.99175011970153004</v>
      </c>
      <c r="AS35" s="473">
        <v>0.97871987648880998</v>
      </c>
      <c r="AT35" s="473">
        <v>0.96054377611904995</v>
      </c>
      <c r="AU35" s="473">
        <v>0.98326415892910002</v>
      </c>
      <c r="AV35" s="473">
        <v>0.97536592302019798</v>
      </c>
      <c r="AW35" s="473">
        <v>0.96121500423568296</v>
      </c>
      <c r="AX35" s="473">
        <v>0.97911872382460496</v>
      </c>
      <c r="AY35" s="473">
        <v>0.95767534406417298</v>
      </c>
      <c r="AZ35" s="473">
        <v>0.95995800439503598</v>
      </c>
      <c r="BA35" s="473">
        <v>0.95591286898292205</v>
      </c>
      <c r="BB35" s="473">
        <v>0.93998482575275699</v>
      </c>
      <c r="BC35" s="473">
        <v>0.92517859984334205</v>
      </c>
      <c r="BD35" s="473">
        <v>0.89856344461440996</v>
      </c>
      <c r="BE35" s="473">
        <v>0.91523545980453502</v>
      </c>
      <c r="BF35" s="473">
        <v>0.903084576129913</v>
      </c>
      <c r="BG35" s="473">
        <v>0.90426665544509899</v>
      </c>
      <c r="BH35" s="473">
        <v>0.93631327152252197</v>
      </c>
      <c r="BI35" s="473">
        <v>0.92412018775939897</v>
      </c>
      <c r="BJ35" s="473">
        <v>0.90140676498413097</v>
      </c>
      <c r="BK35" s="473">
        <v>0.892402937799746</v>
      </c>
      <c r="BL35" s="473">
        <v>0.889882776682553</v>
      </c>
      <c r="BM35" s="473">
        <v>0.84862552663109603</v>
      </c>
      <c r="BN35" s="473">
        <v>0.82794332841510199</v>
      </c>
      <c r="BO35" s="478">
        <f>ROW()</f>
        <v>35</v>
      </c>
    </row>
    <row r="36" spans="1:67" s="474" customFormat="1" ht="14" x14ac:dyDescent="0.15">
      <c r="A36" s="473" t="s">
        <v>303</v>
      </c>
      <c r="B36" s="473" t="s">
        <v>739</v>
      </c>
      <c r="C36" s="473" t="s">
        <v>1071</v>
      </c>
      <c r="D36" s="473" t="s">
        <v>1072</v>
      </c>
      <c r="E36" s="473"/>
      <c r="F36" s="473"/>
      <c r="G36" s="473"/>
      <c r="H36" s="473"/>
      <c r="I36" s="473"/>
      <c r="J36" s="473"/>
      <c r="K36" s="473"/>
      <c r="L36" s="473"/>
      <c r="M36" s="473"/>
      <c r="N36" s="473"/>
      <c r="O36" s="473"/>
      <c r="P36" s="473"/>
      <c r="Q36" s="473"/>
      <c r="R36" s="473"/>
      <c r="S36" s="473"/>
      <c r="T36" s="473"/>
      <c r="U36" s="473"/>
      <c r="V36" s="473"/>
      <c r="W36" s="473"/>
      <c r="X36" s="473"/>
      <c r="Y36" s="473"/>
      <c r="Z36" s="473"/>
      <c r="AA36" s="473"/>
      <c r="AB36" s="473"/>
      <c r="AC36" s="473"/>
      <c r="AD36" s="473"/>
      <c r="AE36" s="473"/>
      <c r="AF36" s="473"/>
      <c r="AG36" s="473"/>
      <c r="AH36" s="473"/>
      <c r="AI36" s="473"/>
      <c r="AJ36" s="473"/>
      <c r="AK36" s="473"/>
      <c r="AL36" s="473"/>
      <c r="AM36" s="473">
        <v>0.659663557342828</v>
      </c>
      <c r="AN36" s="473">
        <v>0.70327977121280405</v>
      </c>
      <c r="AO36" s="473">
        <v>0.57283458755107297</v>
      </c>
      <c r="AP36" s="473">
        <v>0.63639466888444995</v>
      </c>
      <c r="AQ36" s="473">
        <v>0.61935631980802597</v>
      </c>
      <c r="AR36" s="473">
        <v>0.66178200711151902</v>
      </c>
      <c r="AS36" s="473">
        <v>0.68525434428680598</v>
      </c>
      <c r="AT36" s="473">
        <v>0.70449826989619402</v>
      </c>
      <c r="AU36" s="473">
        <v>0.71573231702319495</v>
      </c>
      <c r="AV36" s="473">
        <v>0.71675396108693901</v>
      </c>
      <c r="AW36" s="473">
        <v>0.71437686369020903</v>
      </c>
      <c r="AX36" s="473">
        <v>0.72343331613727402</v>
      </c>
      <c r="AY36" s="473">
        <v>0.71846108603039405</v>
      </c>
      <c r="AZ36" s="473">
        <v>0.73108346031470295</v>
      </c>
      <c r="BA36" s="473">
        <v>0.75285605660904398</v>
      </c>
      <c r="BB36" s="473">
        <v>0.73519623091675101</v>
      </c>
      <c r="BC36" s="473">
        <v>0.73224905586122901</v>
      </c>
      <c r="BD36" s="473">
        <v>0.71815986224683803</v>
      </c>
      <c r="BE36" s="473">
        <v>0.70594162535920901</v>
      </c>
      <c r="BF36" s="473">
        <v>0.68615599930743898</v>
      </c>
      <c r="BG36" s="473">
        <v>0.68720480339332801</v>
      </c>
      <c r="BH36" s="473">
        <v>0.69409028826108798</v>
      </c>
      <c r="BI36" s="473">
        <v>0.67556572396697701</v>
      </c>
      <c r="BJ36" s="473">
        <v>0.680664853803579</v>
      </c>
      <c r="BK36" s="473">
        <v>0.67443912430144903</v>
      </c>
      <c r="BL36" s="473">
        <v>0.68056056328446501</v>
      </c>
      <c r="BM36" s="473">
        <v>0.66936162820221601</v>
      </c>
      <c r="BN36" s="473">
        <v>0.67890036841262202</v>
      </c>
      <c r="BO36" s="478">
        <f>ROW()</f>
        <v>36</v>
      </c>
    </row>
    <row r="37" spans="1:67" s="474" customFormat="1" ht="14" x14ac:dyDescent="0.15">
      <c r="A37" s="473" t="s">
        <v>291</v>
      </c>
      <c r="B37" s="473" t="s">
        <v>740</v>
      </c>
      <c r="C37" s="473" t="s">
        <v>1071</v>
      </c>
      <c r="D37" s="473" t="s">
        <v>1072</v>
      </c>
      <c r="E37" s="473"/>
      <c r="F37" s="473"/>
      <c r="G37" s="473"/>
      <c r="H37" s="473"/>
      <c r="I37" s="473"/>
      <c r="J37" s="473"/>
      <c r="K37" s="473"/>
      <c r="L37" s="473"/>
      <c r="M37" s="473"/>
      <c r="N37" s="473"/>
      <c r="O37" s="473"/>
      <c r="P37" s="473"/>
      <c r="Q37" s="473"/>
      <c r="R37" s="473"/>
      <c r="S37" s="473"/>
      <c r="T37" s="473"/>
      <c r="U37" s="473"/>
      <c r="V37" s="473"/>
      <c r="W37" s="473"/>
      <c r="X37" s="473"/>
      <c r="Y37" s="473"/>
      <c r="Z37" s="473"/>
      <c r="AA37" s="473"/>
      <c r="AB37" s="473"/>
      <c r="AC37" s="473"/>
      <c r="AD37" s="473"/>
      <c r="AE37" s="473"/>
      <c r="AF37" s="473"/>
      <c r="AG37" s="473"/>
      <c r="AH37" s="473"/>
      <c r="AI37" s="473">
        <v>8.1313094728757298E-9</v>
      </c>
      <c r="AJ37" s="473">
        <v>1.6546807382574799E-8</v>
      </c>
      <c r="AK37" s="473">
        <v>1.8293845760772E-7</v>
      </c>
      <c r="AL37" s="473">
        <v>2.07065292289989E-6</v>
      </c>
      <c r="AM37" s="473">
        <v>4.1474692873414401E-5</v>
      </c>
      <c r="AN37" s="473">
        <v>3.09344823222044E-4</v>
      </c>
      <c r="AO37" s="473">
        <v>4.6695747280297998E-4</v>
      </c>
      <c r="AP37" s="473">
        <v>7.8794298112787504E-4</v>
      </c>
      <c r="AQ37" s="473">
        <v>1.3758673899495E-3</v>
      </c>
      <c r="AR37" s="473">
        <v>5.6548351680348902E-3</v>
      </c>
      <c r="AS37" s="473">
        <v>1.5775324764270598E-2</v>
      </c>
      <c r="AT37" s="473">
        <v>2.7698136072817799E-2</v>
      </c>
      <c r="AU37" s="473">
        <v>3.95169804098532E-2</v>
      </c>
      <c r="AV37" s="473">
        <v>5.0643395195364697E-2</v>
      </c>
      <c r="AW37" s="473">
        <v>6.0502707523215897E-2</v>
      </c>
      <c r="AX37" s="473">
        <v>6.9792798975011103E-2</v>
      </c>
      <c r="AY37" s="473">
        <v>7.4980959010349305E-2</v>
      </c>
      <c r="AZ37" s="473">
        <v>8.2405990844744703E-2</v>
      </c>
      <c r="BA37" s="473">
        <v>9.80074974066793E-2</v>
      </c>
      <c r="BB37" s="473">
        <v>0.106399706214458</v>
      </c>
      <c r="BC37" s="473">
        <v>0.117006563083212</v>
      </c>
      <c r="BD37" s="473">
        <v>0.196053221821785</v>
      </c>
      <c r="BE37" s="473">
        <v>0.32017314434051503</v>
      </c>
      <c r="BF37" s="473">
        <v>0.37392145395278897</v>
      </c>
      <c r="BG37" s="473">
        <v>0.44866475462913502</v>
      </c>
      <c r="BH37" s="473">
        <v>0.525160431861877</v>
      </c>
      <c r="BI37" s="473">
        <v>0.56375706195831299</v>
      </c>
      <c r="BJ37" s="473">
        <v>0.60904282331466697</v>
      </c>
      <c r="BK37" s="473">
        <v>0.66704026763519697</v>
      </c>
      <c r="BL37" s="473">
        <v>0.71185105789648395</v>
      </c>
      <c r="BM37" s="473">
        <v>0.78872234381999595</v>
      </c>
      <c r="BN37" s="473">
        <v>0.85435299971120005</v>
      </c>
      <c r="BO37" s="478">
        <f>ROW()</f>
        <v>37</v>
      </c>
    </row>
    <row r="38" spans="1:67" s="474" customFormat="1" ht="14" x14ac:dyDescent="0.15">
      <c r="A38" s="473" t="s">
        <v>295</v>
      </c>
      <c r="B38" s="473" t="s">
        <v>741</v>
      </c>
      <c r="C38" s="473" t="s">
        <v>1071</v>
      </c>
      <c r="D38" s="473" t="s">
        <v>1072</v>
      </c>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c r="AH38" s="473"/>
      <c r="AI38" s="473">
        <v>1.32118154509555</v>
      </c>
      <c r="AJ38" s="473">
        <v>1.2373223800786799</v>
      </c>
      <c r="AK38" s="473">
        <v>1.2588211190080301</v>
      </c>
      <c r="AL38" s="473">
        <v>1.2499827619567401</v>
      </c>
      <c r="AM38" s="473">
        <v>1.2678577128261099</v>
      </c>
      <c r="AN38" s="473">
        <v>1.3169762238395299</v>
      </c>
      <c r="AO38" s="473">
        <v>1.3187208270603199</v>
      </c>
      <c r="AP38" s="473">
        <v>1.2772020439640099</v>
      </c>
      <c r="AQ38" s="473">
        <v>1.2817200774206701</v>
      </c>
      <c r="AR38" s="473">
        <v>1.2354043182171499</v>
      </c>
      <c r="AS38" s="473">
        <v>1.2137852742640101</v>
      </c>
      <c r="AT38" s="473">
        <v>1.18410780047874</v>
      </c>
      <c r="AU38" s="473">
        <v>1.1863772033766</v>
      </c>
      <c r="AV38" s="473">
        <v>1.13077010132694</v>
      </c>
      <c r="AW38" s="473">
        <v>1.1233594657866499</v>
      </c>
      <c r="AX38" s="473">
        <v>1.1199914964411399</v>
      </c>
      <c r="AY38" s="473">
        <v>1.1323154643736999</v>
      </c>
      <c r="AZ38" s="473">
        <v>1.15456113618297</v>
      </c>
      <c r="BA38" s="473">
        <v>1.1621555332432301</v>
      </c>
      <c r="BB38" s="473">
        <v>1.1240785818175401</v>
      </c>
      <c r="BC38" s="473">
        <v>1.12976915680126</v>
      </c>
      <c r="BD38" s="473">
        <v>1.15122830867767</v>
      </c>
      <c r="BE38" s="473">
        <v>1.2390215396881099</v>
      </c>
      <c r="BF38" s="473">
        <v>1.26428842544556</v>
      </c>
      <c r="BG38" s="473">
        <v>1.3124840259552</v>
      </c>
      <c r="BH38" s="473">
        <v>1.31852507591248</v>
      </c>
      <c r="BI38" s="473">
        <v>1.34227430820465</v>
      </c>
      <c r="BJ38" s="473">
        <v>1.3750650882720901</v>
      </c>
      <c r="BK38" s="473">
        <v>1.3464306599743701</v>
      </c>
      <c r="BL38" s="473">
        <v>1.3369949595588599</v>
      </c>
      <c r="BM38" s="473">
        <v>1.2935108087384799</v>
      </c>
      <c r="BN38" s="473">
        <v>1.2773309996628901</v>
      </c>
      <c r="BO38" s="478">
        <f>ROW()</f>
        <v>38</v>
      </c>
    </row>
    <row r="39" spans="1:67" s="474" customFormat="1" ht="14" x14ac:dyDescent="0.15">
      <c r="A39" s="473" t="s">
        <v>742</v>
      </c>
      <c r="B39" s="473" t="s">
        <v>743</v>
      </c>
      <c r="C39" s="473" t="s">
        <v>1071</v>
      </c>
      <c r="D39" s="473" t="s">
        <v>1072</v>
      </c>
      <c r="E39" s="473"/>
      <c r="F39" s="473"/>
      <c r="G39" s="473"/>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v>0.87348347143617</v>
      </c>
      <c r="AJ39" s="473">
        <v>0.899243356278835</v>
      </c>
      <c r="AK39" s="473">
        <v>0.903946856905531</v>
      </c>
      <c r="AL39" s="473">
        <v>0.92890059044544704</v>
      </c>
      <c r="AM39" s="473">
        <v>0.92730121877581595</v>
      </c>
      <c r="AN39" s="473">
        <v>0.94620713751792895</v>
      </c>
      <c r="AO39" s="473">
        <v>1.2020488735243</v>
      </c>
      <c r="AP39" s="473">
        <v>1.22922108217035</v>
      </c>
      <c r="AQ39" s="473">
        <v>1.2488644238328801</v>
      </c>
      <c r="AR39" s="473">
        <v>1.26490998941554</v>
      </c>
      <c r="AS39" s="473">
        <v>1.1844887402585</v>
      </c>
      <c r="AT39" s="473">
        <v>1.14253011176805</v>
      </c>
      <c r="AU39" s="473">
        <v>1.22152637666001</v>
      </c>
      <c r="AV39" s="473">
        <v>1.23172205687648</v>
      </c>
      <c r="AW39" s="473">
        <v>1.2558052744253601</v>
      </c>
      <c r="AX39" s="473">
        <v>1.29996298103934</v>
      </c>
      <c r="AY39" s="473">
        <v>1.32886146781967</v>
      </c>
      <c r="AZ39" s="473">
        <v>1.3789657948080101</v>
      </c>
      <c r="BA39" s="473">
        <v>1.42214027543207</v>
      </c>
      <c r="BB39" s="473">
        <v>1.42782974964483</v>
      </c>
      <c r="BC39" s="473">
        <v>1.4424242587215499</v>
      </c>
      <c r="BD39" s="473">
        <v>1.3967968225479099</v>
      </c>
      <c r="BE39" s="473">
        <v>1.4592481851577801</v>
      </c>
      <c r="BF39" s="473">
        <v>1.4417594671249401</v>
      </c>
      <c r="BG39" s="473">
        <v>1.4317272901535001</v>
      </c>
      <c r="BH39" s="473">
        <v>1.41924369335175</v>
      </c>
      <c r="BI39" s="473">
        <v>1.39972507953644</v>
      </c>
      <c r="BJ39" s="473">
        <v>1.36641585826874</v>
      </c>
      <c r="BK39" s="473">
        <v>1.35603460178108</v>
      </c>
      <c r="BL39" s="473">
        <v>1.3644359734478599</v>
      </c>
      <c r="BM39" s="473">
        <v>1.34174542071956</v>
      </c>
      <c r="BN39" s="473">
        <v>1.3014020985352699</v>
      </c>
      <c r="BO39" s="478">
        <f>ROW()</f>
        <v>39</v>
      </c>
    </row>
    <row r="40" spans="1:67" s="474" customFormat="1" ht="14" x14ac:dyDescent="0.15">
      <c r="A40" s="473" t="s">
        <v>301</v>
      </c>
      <c r="B40" s="473" t="s">
        <v>744</v>
      </c>
      <c r="C40" s="473" t="s">
        <v>1071</v>
      </c>
      <c r="D40" s="473" t="s">
        <v>1072</v>
      </c>
      <c r="E40" s="473"/>
      <c r="F40" s="473"/>
      <c r="G40" s="473"/>
      <c r="H40" s="473"/>
      <c r="I40" s="473"/>
      <c r="J40" s="473"/>
      <c r="K40" s="473"/>
      <c r="L40" s="473"/>
      <c r="M40" s="473"/>
      <c r="N40" s="473"/>
      <c r="O40" s="473"/>
      <c r="P40" s="473"/>
      <c r="Q40" s="473"/>
      <c r="R40" s="473"/>
      <c r="S40" s="473"/>
      <c r="T40" s="473"/>
      <c r="U40" s="473"/>
      <c r="V40" s="473"/>
      <c r="W40" s="473"/>
      <c r="X40" s="473"/>
      <c r="Y40" s="473"/>
      <c r="Z40" s="473"/>
      <c r="AA40" s="473"/>
      <c r="AB40" s="473"/>
      <c r="AC40" s="473"/>
      <c r="AD40" s="473"/>
      <c r="AE40" s="473"/>
      <c r="AF40" s="473"/>
      <c r="AG40" s="473"/>
      <c r="AH40" s="473"/>
      <c r="AI40" s="473">
        <v>0.94837178823192203</v>
      </c>
      <c r="AJ40" s="473">
        <v>1.0796231675318499</v>
      </c>
      <c r="AK40" s="473">
        <v>1.19489426746842</v>
      </c>
      <c r="AL40" s="473">
        <v>1.24376394557057</v>
      </c>
      <c r="AM40" s="473">
        <v>1.3145983923661699</v>
      </c>
      <c r="AN40" s="473">
        <v>1.43473625895632</v>
      </c>
      <c r="AO40" s="473">
        <v>1.57209709312752</v>
      </c>
      <c r="AP40" s="473">
        <v>1.6336153394607</v>
      </c>
      <c r="AQ40" s="473">
        <v>1.72933934113606</v>
      </c>
      <c r="AR40" s="473">
        <v>1.7464322041031</v>
      </c>
      <c r="AS40" s="473">
        <v>1.7964666259934201</v>
      </c>
      <c r="AT40" s="473">
        <v>1.7897402394884301</v>
      </c>
      <c r="AU40" s="473">
        <v>1.8119841282826701</v>
      </c>
      <c r="AV40" s="473">
        <v>1.88939352621819</v>
      </c>
      <c r="AW40" s="473">
        <v>1.98660629474426</v>
      </c>
      <c r="AX40" s="473">
        <v>2.04063580571452</v>
      </c>
      <c r="AY40" s="473">
        <v>2.2500350454741298</v>
      </c>
      <c r="AZ40" s="473">
        <v>2.3523648074580099</v>
      </c>
      <c r="BA40" s="473">
        <v>2.54770480324202</v>
      </c>
      <c r="BB40" s="473">
        <v>2.47022004690908</v>
      </c>
      <c r="BC40" s="473">
        <v>2.6551346264153</v>
      </c>
      <c r="BD40" s="473">
        <v>2.9809119701385498</v>
      </c>
      <c r="BE40" s="473">
        <v>3.04548192024231</v>
      </c>
      <c r="BF40" s="473">
        <v>3.03339672088623</v>
      </c>
      <c r="BG40" s="473">
        <v>3.0177555084228498</v>
      </c>
      <c r="BH40" s="473">
        <v>2.9406976699829102</v>
      </c>
      <c r="BI40" s="473">
        <v>2.8347120285034202</v>
      </c>
      <c r="BJ40" s="473">
        <v>2.7489435672760001</v>
      </c>
      <c r="BK40" s="473">
        <v>2.7668580479446101</v>
      </c>
      <c r="BL40" s="473">
        <v>2.6993990615285899</v>
      </c>
      <c r="BM40" s="473">
        <v>2.61779123682591</v>
      </c>
      <c r="BN40" s="473">
        <v>2.6130560964124601</v>
      </c>
      <c r="BO40" s="478">
        <f>ROW()</f>
        <v>40</v>
      </c>
    </row>
    <row r="41" spans="1:67" s="474" customFormat="1" ht="14" x14ac:dyDescent="0.15">
      <c r="A41" s="473" t="s">
        <v>307</v>
      </c>
      <c r="B41" s="473" t="s">
        <v>745</v>
      </c>
      <c r="C41" s="473" t="s">
        <v>1071</v>
      </c>
      <c r="D41" s="473" t="s">
        <v>1072</v>
      </c>
      <c r="E41" s="473"/>
      <c r="F41" s="473"/>
      <c r="G41" s="473"/>
      <c r="H41" s="473"/>
      <c r="I41" s="473"/>
      <c r="J41" s="473"/>
      <c r="K41" s="473"/>
      <c r="L41" s="473"/>
      <c r="M41" s="473"/>
      <c r="N41" s="473"/>
      <c r="O41" s="473"/>
      <c r="P41" s="473"/>
      <c r="Q41" s="473"/>
      <c r="R41" s="473"/>
      <c r="S41" s="473"/>
      <c r="T41" s="473"/>
      <c r="U41" s="473"/>
      <c r="V41" s="473"/>
      <c r="W41" s="473"/>
      <c r="X41" s="473"/>
      <c r="Y41" s="473"/>
      <c r="Z41" s="473"/>
      <c r="AA41" s="473"/>
      <c r="AB41" s="473"/>
      <c r="AC41" s="473"/>
      <c r="AD41" s="473"/>
      <c r="AE41" s="473"/>
      <c r="AF41" s="473"/>
      <c r="AG41" s="473"/>
      <c r="AH41" s="473"/>
      <c r="AI41" s="473">
        <v>1.1579283655319199E-5</v>
      </c>
      <c r="AJ41" s="473">
        <v>5.7870576451983701E-5</v>
      </c>
      <c r="AK41" s="473">
        <v>6.0485972936966202E-4</v>
      </c>
      <c r="AL41" s="473">
        <v>1.2385198082248999E-2</v>
      </c>
      <c r="AM41" s="473">
        <v>0.28377475647606099</v>
      </c>
      <c r="AN41" s="473">
        <v>0.53915517056600404</v>
      </c>
      <c r="AO41" s="473">
        <v>0.62717950791003696</v>
      </c>
      <c r="AP41" s="473">
        <v>0.664200674481223</v>
      </c>
      <c r="AQ41" s="473">
        <v>0.68915168697940099</v>
      </c>
      <c r="AR41" s="473">
        <v>0.73401224787419805</v>
      </c>
      <c r="AS41" s="473">
        <v>0.757988853896991</v>
      </c>
      <c r="AT41" s="473">
        <v>0.802259624895445</v>
      </c>
      <c r="AU41" s="473">
        <v>0.867348032021663</v>
      </c>
      <c r="AV41" s="473">
        <v>0.97041414303240403</v>
      </c>
      <c r="AW41" s="473">
        <v>1.01830575543263</v>
      </c>
      <c r="AX41" s="473">
        <v>1.06071615242248</v>
      </c>
      <c r="AY41" s="473">
        <v>1.0986715503798801</v>
      </c>
      <c r="AZ41" s="473">
        <v>1.13864329248033</v>
      </c>
      <c r="BA41" s="473">
        <v>1.2152912230839099</v>
      </c>
      <c r="BB41" s="473">
        <v>1.2958654262187199</v>
      </c>
      <c r="BC41" s="473">
        <v>1.3883356538281399</v>
      </c>
      <c r="BD41" s="473">
        <v>1.4732164144516</v>
      </c>
      <c r="BE41" s="473">
        <v>1.6057044267654399</v>
      </c>
      <c r="BF41" s="473">
        <v>1.70127630233765</v>
      </c>
      <c r="BG41" s="473">
        <v>1.8132010698318499</v>
      </c>
      <c r="BH41" s="473">
        <v>1.98881411552429</v>
      </c>
      <c r="BI41" s="473">
        <v>2.1330816745758101</v>
      </c>
      <c r="BJ41" s="473">
        <v>2.1815569400787398</v>
      </c>
      <c r="BK41" s="473">
        <v>2.2263970813501599</v>
      </c>
      <c r="BL41" s="473">
        <v>2.2796690634835501</v>
      </c>
      <c r="BM41" s="473">
        <v>2.36830548410386</v>
      </c>
      <c r="BN41" s="473">
        <v>2.5261313365920199</v>
      </c>
      <c r="BO41" s="478">
        <f>ROW()</f>
        <v>41</v>
      </c>
    </row>
    <row r="42" spans="1:67" s="474" customFormat="1" ht="14" x14ac:dyDescent="0.15">
      <c r="A42" s="473" t="s">
        <v>289</v>
      </c>
      <c r="B42" s="473" t="s">
        <v>746</v>
      </c>
      <c r="C42" s="473" t="s">
        <v>1071</v>
      </c>
      <c r="D42" s="473" t="s">
        <v>1072</v>
      </c>
      <c r="E42" s="473"/>
      <c r="F42" s="473"/>
      <c r="G42" s="473"/>
      <c r="H42" s="473"/>
      <c r="I42" s="473"/>
      <c r="J42" s="473"/>
      <c r="K42" s="473"/>
      <c r="L42" s="473"/>
      <c r="M42" s="473"/>
      <c r="N42" s="473"/>
      <c r="O42" s="473"/>
      <c r="P42" s="473"/>
      <c r="Q42" s="473"/>
      <c r="R42" s="473"/>
      <c r="S42" s="473"/>
      <c r="T42" s="473"/>
      <c r="U42" s="473"/>
      <c r="V42" s="473"/>
      <c r="W42" s="473"/>
      <c r="X42" s="473"/>
      <c r="Y42" s="473"/>
      <c r="Z42" s="473"/>
      <c r="AA42" s="473"/>
      <c r="AB42" s="473"/>
      <c r="AC42" s="473"/>
      <c r="AD42" s="473"/>
      <c r="AE42" s="473"/>
      <c r="AF42" s="473"/>
      <c r="AG42" s="473"/>
      <c r="AH42" s="473"/>
      <c r="AI42" s="473">
        <v>1.6204586695449601</v>
      </c>
      <c r="AJ42" s="473">
        <v>1.6379125735642499</v>
      </c>
      <c r="AK42" s="473">
        <v>1.63540608691028</v>
      </c>
      <c r="AL42" s="473">
        <v>1.6805369917887201</v>
      </c>
      <c r="AM42" s="473">
        <v>1.68176148165078</v>
      </c>
      <c r="AN42" s="473">
        <v>1.66395911679345</v>
      </c>
      <c r="AO42" s="473">
        <v>1.67551911165455</v>
      </c>
      <c r="AP42" s="473">
        <v>1.66221811159872</v>
      </c>
      <c r="AQ42" s="473">
        <v>1.7867744734856801</v>
      </c>
      <c r="AR42" s="473">
        <v>1.8400590384589099</v>
      </c>
      <c r="AS42" s="473">
        <v>1.7754933684532199</v>
      </c>
      <c r="AT42" s="473">
        <v>1.7755356820239101</v>
      </c>
      <c r="AU42" s="473">
        <v>1.7641600060008999</v>
      </c>
      <c r="AV42" s="473">
        <v>1.7493211855253401</v>
      </c>
      <c r="AW42" s="473">
        <v>1.80287755554012</v>
      </c>
      <c r="AX42" s="473">
        <v>1.86461734557216</v>
      </c>
      <c r="AY42" s="473">
        <v>1.8822091520659301</v>
      </c>
      <c r="AZ42" s="473">
        <v>1.98973607202495</v>
      </c>
      <c r="BA42" s="473">
        <v>1.9859099636378601</v>
      </c>
      <c r="BB42" s="473">
        <v>1.9388873512113001</v>
      </c>
      <c r="BC42" s="473">
        <v>1.9905152699220701</v>
      </c>
      <c r="BD42" s="473">
        <v>2.0188870429992698</v>
      </c>
      <c r="BE42" s="473">
        <v>2.1227371692657502</v>
      </c>
      <c r="BF42" s="473">
        <v>2.1456098556518599</v>
      </c>
      <c r="BG42" s="473">
        <v>2.17311811447144</v>
      </c>
      <c r="BH42" s="473">
        <v>2.1307795047760001</v>
      </c>
      <c r="BI42" s="473">
        <v>2.11886811256409</v>
      </c>
      <c r="BJ42" s="473">
        <v>2.2030050754547101</v>
      </c>
      <c r="BK42" s="473">
        <v>2.2244205848577501</v>
      </c>
      <c r="BL42" s="473">
        <v>2.2879892873488799</v>
      </c>
      <c r="BM42" s="473">
        <v>2.3236525751200898</v>
      </c>
      <c r="BN42" s="473">
        <v>2.2992636627292899</v>
      </c>
      <c r="BO42" s="478">
        <f>ROW()</f>
        <v>42</v>
      </c>
    </row>
    <row r="43" spans="1:67" s="474" customFormat="1" ht="14" x14ac:dyDescent="0.15">
      <c r="A43" s="473" t="s">
        <v>747</v>
      </c>
      <c r="B43" s="473" t="s">
        <v>748</v>
      </c>
      <c r="C43" s="473" t="s">
        <v>1071</v>
      </c>
      <c r="D43" s="473" t="s">
        <v>1072</v>
      </c>
      <c r="E43" s="473"/>
      <c r="F43" s="473"/>
      <c r="G43" s="473"/>
      <c r="H43" s="473"/>
      <c r="I43" s="473"/>
      <c r="J43" s="473"/>
      <c r="K43" s="473"/>
      <c r="L43" s="473"/>
      <c r="M43" s="473"/>
      <c r="N43" s="473"/>
      <c r="O43" s="473"/>
      <c r="P43" s="473"/>
      <c r="Q43" s="473"/>
      <c r="R43" s="473"/>
      <c r="S43" s="473"/>
      <c r="T43" s="473"/>
      <c r="U43" s="473"/>
      <c r="V43" s="473"/>
      <c r="W43" s="473"/>
      <c r="X43" s="473"/>
      <c r="Y43" s="473"/>
      <c r="Z43" s="473"/>
      <c r="AA43" s="473"/>
      <c r="AB43" s="473"/>
      <c r="AC43" s="473"/>
      <c r="AD43" s="473"/>
      <c r="AE43" s="473"/>
      <c r="AF43" s="473"/>
      <c r="AG43" s="473"/>
      <c r="AH43" s="473"/>
      <c r="AI43" s="473">
        <v>0.441588345621308</v>
      </c>
      <c r="AJ43" s="473">
        <v>0.41502411809442102</v>
      </c>
      <c r="AK43" s="473">
        <v>0.41278408812045198</v>
      </c>
      <c r="AL43" s="473">
        <v>0.39132507578390902</v>
      </c>
      <c r="AM43" s="473">
        <v>0.34956609045724202</v>
      </c>
      <c r="AN43" s="473">
        <v>0.35222334178944897</v>
      </c>
      <c r="AO43" s="473">
        <v>0.361416369919352</v>
      </c>
      <c r="AP43" s="473">
        <v>0.38579073907501199</v>
      </c>
      <c r="AQ43" s="473">
        <v>0.33705792252507</v>
      </c>
      <c r="AR43" s="473">
        <v>0.37090936254383799</v>
      </c>
      <c r="AS43" s="473">
        <v>0.46793016355932399</v>
      </c>
      <c r="AT43" s="473">
        <v>0.43203054354748199</v>
      </c>
      <c r="AU43" s="473">
        <v>0.42699243192702302</v>
      </c>
      <c r="AV43" s="473">
        <v>0.444290151769897</v>
      </c>
      <c r="AW43" s="473">
        <v>0.50141090225604501</v>
      </c>
      <c r="AX43" s="473">
        <v>0.57740099308979798</v>
      </c>
      <c r="AY43" s="473">
        <v>0.61639719018117101</v>
      </c>
      <c r="AZ43" s="473">
        <v>0.60690191284178996</v>
      </c>
      <c r="BA43" s="473">
        <v>0.67106378020797697</v>
      </c>
      <c r="BB43" s="473">
        <v>0.51948661167713595</v>
      </c>
      <c r="BC43" s="473">
        <v>0.59898149731068695</v>
      </c>
      <c r="BD43" s="473">
        <v>0.70520681142806996</v>
      </c>
      <c r="BE43" s="473">
        <v>0.67601227760314897</v>
      </c>
      <c r="BF43" s="473">
        <v>0.66810786724090598</v>
      </c>
      <c r="BG43" s="473">
        <v>0.64969736337661699</v>
      </c>
      <c r="BH43" s="473">
        <v>0.68511360883712802</v>
      </c>
      <c r="BI43" s="473">
        <v>0.66635441780090299</v>
      </c>
      <c r="BJ43" s="473">
        <v>0.64685362577438399</v>
      </c>
      <c r="BK43" s="473">
        <v>0.68999431229269803</v>
      </c>
      <c r="BL43" s="473">
        <v>0.65525701907811995</v>
      </c>
      <c r="BM43" s="473">
        <v>0.57711587137563403</v>
      </c>
      <c r="BN43" s="473">
        <v>0.63988281709874895</v>
      </c>
      <c r="BO43" s="478">
        <f>ROW()</f>
        <v>43</v>
      </c>
    </row>
    <row r="44" spans="1:67" s="474" customFormat="1" ht="14" x14ac:dyDescent="0.15">
      <c r="A44" s="473" t="s">
        <v>299</v>
      </c>
      <c r="B44" s="473" t="s">
        <v>749</v>
      </c>
      <c r="C44" s="473" t="s">
        <v>1071</v>
      </c>
      <c r="D44" s="473" t="s">
        <v>1072</v>
      </c>
      <c r="E44" s="473"/>
      <c r="F44" s="473"/>
      <c r="G44" s="473"/>
      <c r="H44" s="473"/>
      <c r="I44" s="473"/>
      <c r="J44" s="473"/>
      <c r="K44" s="473"/>
      <c r="L44" s="473"/>
      <c r="M44" s="473"/>
      <c r="N44" s="473"/>
      <c r="O44" s="473"/>
      <c r="P44" s="473"/>
      <c r="Q44" s="473"/>
      <c r="R44" s="473"/>
      <c r="S44" s="473"/>
      <c r="T44" s="473"/>
      <c r="U44" s="473"/>
      <c r="V44" s="473"/>
      <c r="W44" s="473"/>
      <c r="X44" s="473"/>
      <c r="Y44" s="473"/>
      <c r="Z44" s="473"/>
      <c r="AA44" s="473"/>
      <c r="AB44" s="473"/>
      <c r="AC44" s="473"/>
      <c r="AD44" s="473"/>
      <c r="AE44" s="473"/>
      <c r="AF44" s="473"/>
      <c r="AG44" s="473"/>
      <c r="AH44" s="473"/>
      <c r="AI44" s="473">
        <v>6.0914070830596998</v>
      </c>
      <c r="AJ44" s="473">
        <v>6.4189824337076899</v>
      </c>
      <c r="AK44" s="473">
        <v>6.8359809317909503</v>
      </c>
      <c r="AL44" s="473">
        <v>7.2461992723556996</v>
      </c>
      <c r="AM44" s="473">
        <v>7.9702721277164601</v>
      </c>
      <c r="AN44" s="473">
        <v>8.4533026139176393</v>
      </c>
      <c r="AO44" s="473">
        <v>8.9747629889852494</v>
      </c>
      <c r="AP44" s="473">
        <v>9.9613478158843591</v>
      </c>
      <c r="AQ44" s="473">
        <v>10.904110818490199</v>
      </c>
      <c r="AR44" s="473">
        <v>11.4160440501345</v>
      </c>
      <c r="AS44" s="473">
        <v>11.983650370641501</v>
      </c>
      <c r="AT44" s="473">
        <v>12.3476408893429</v>
      </c>
      <c r="AU44" s="473">
        <v>12.736299106465699</v>
      </c>
      <c r="AV44" s="473">
        <v>12.872756289943</v>
      </c>
      <c r="AW44" s="473">
        <v>13.0006931619771</v>
      </c>
      <c r="AX44" s="473">
        <v>13.349478720318301</v>
      </c>
      <c r="AY44" s="473">
        <v>13.6517653606049</v>
      </c>
      <c r="AZ44" s="473">
        <v>13.6851182676725</v>
      </c>
      <c r="BA44" s="473">
        <v>14.1675093073026</v>
      </c>
      <c r="BB44" s="473">
        <v>14.746836032600401</v>
      </c>
      <c r="BC44" s="473">
        <v>15.424787901572</v>
      </c>
      <c r="BD44" s="473">
        <v>16.396804809570298</v>
      </c>
      <c r="BE44" s="473">
        <v>17.147607803344702</v>
      </c>
      <c r="BF44" s="473">
        <v>18.135402679443398</v>
      </c>
      <c r="BG44" s="473">
        <v>18.677070617675799</v>
      </c>
      <c r="BH44" s="473">
        <v>18.586774826049801</v>
      </c>
      <c r="BI44" s="473">
        <v>18.831047058105501</v>
      </c>
      <c r="BJ44" s="473">
        <v>19.208339691162099</v>
      </c>
      <c r="BK44" s="473">
        <v>19.090210694348599</v>
      </c>
      <c r="BL44" s="473">
        <v>18.923356963205901</v>
      </c>
      <c r="BM44" s="473">
        <v>19.979358946970098</v>
      </c>
      <c r="BN44" s="473"/>
      <c r="BO44" s="478">
        <f>ROW()</f>
        <v>44</v>
      </c>
    </row>
    <row r="45" spans="1:67" s="474" customFormat="1" ht="14" x14ac:dyDescent="0.15">
      <c r="A45" s="473" t="s">
        <v>305</v>
      </c>
      <c r="B45" s="473" t="s">
        <v>750</v>
      </c>
      <c r="C45" s="473" t="s">
        <v>1071</v>
      </c>
      <c r="D45" s="473" t="s">
        <v>1072</v>
      </c>
      <c r="E45" s="473"/>
      <c r="F45" s="473"/>
      <c r="G45" s="473"/>
      <c r="H45" s="473"/>
      <c r="I45" s="473"/>
      <c r="J45" s="473"/>
      <c r="K45" s="473"/>
      <c r="L45" s="473"/>
      <c r="M45" s="473"/>
      <c r="N45" s="473"/>
      <c r="O45" s="473"/>
      <c r="P45" s="473"/>
      <c r="Q45" s="473"/>
      <c r="R45" s="473"/>
      <c r="S45" s="473"/>
      <c r="T45" s="473"/>
      <c r="U45" s="473"/>
      <c r="V45" s="473"/>
      <c r="W45" s="473"/>
      <c r="X45" s="473"/>
      <c r="Y45" s="473"/>
      <c r="Z45" s="473"/>
      <c r="AA45" s="473"/>
      <c r="AB45" s="473"/>
      <c r="AC45" s="473"/>
      <c r="AD45" s="473"/>
      <c r="AE45" s="473"/>
      <c r="AF45" s="473"/>
      <c r="AG45" s="473"/>
      <c r="AH45" s="473"/>
      <c r="AI45" s="473">
        <v>0.96562678569941995</v>
      </c>
      <c r="AJ45" s="473">
        <v>0.98240165856637096</v>
      </c>
      <c r="AK45" s="473">
        <v>1.0242835588491599</v>
      </c>
      <c r="AL45" s="473">
        <v>1.1312877762799201</v>
      </c>
      <c r="AM45" s="473">
        <v>1.2124594953905401</v>
      </c>
      <c r="AN45" s="473">
        <v>1.27253083810782</v>
      </c>
      <c r="AO45" s="473">
        <v>1.45099621942576</v>
      </c>
      <c r="AP45" s="473">
        <v>1.49758493609137</v>
      </c>
      <c r="AQ45" s="473">
        <v>1.6285237099975001</v>
      </c>
      <c r="AR45" s="473">
        <v>1.8344951474045299</v>
      </c>
      <c r="AS45" s="473">
        <v>2.0480610500808401</v>
      </c>
      <c r="AT45" s="473">
        <v>2.1694364120865099</v>
      </c>
      <c r="AU45" s="473">
        <v>2.1615078853683301</v>
      </c>
      <c r="AV45" s="473">
        <v>2.1887559785078099</v>
      </c>
      <c r="AW45" s="473">
        <v>2.3463699242555398</v>
      </c>
      <c r="AX45" s="473">
        <v>2.6270148301735698</v>
      </c>
      <c r="AY45" s="473">
        <v>2.7388263319088599</v>
      </c>
      <c r="AZ45" s="473">
        <v>2.7981638122493599</v>
      </c>
      <c r="BA45" s="473">
        <v>2.8753526532632598</v>
      </c>
      <c r="BB45" s="473">
        <v>3.0416772850856302</v>
      </c>
      <c r="BC45" s="473">
        <v>3.2736524748165201</v>
      </c>
      <c r="BD45" s="473">
        <v>3.6546580791473402</v>
      </c>
      <c r="BE45" s="473">
        <v>3.9637868404388401</v>
      </c>
      <c r="BF45" s="473">
        <v>4.1258492469787598</v>
      </c>
      <c r="BG45" s="473">
        <v>4.2844295501709002</v>
      </c>
      <c r="BH45" s="473">
        <v>4.4301252365112296</v>
      </c>
      <c r="BI45" s="473">
        <v>4.5750570297241202</v>
      </c>
      <c r="BJ45" s="473">
        <v>4.7338495254516602</v>
      </c>
      <c r="BK45" s="473">
        <v>4.6080514309975698</v>
      </c>
      <c r="BL45" s="473">
        <v>4.5594896373089799</v>
      </c>
      <c r="BM45" s="473">
        <v>4.7012505383954197</v>
      </c>
      <c r="BN45" s="473">
        <v>4.6276858687889799</v>
      </c>
      <c r="BO45" s="478">
        <f>ROW()</f>
        <v>45</v>
      </c>
    </row>
    <row r="46" spans="1:67" s="474" customFormat="1" ht="14" x14ac:dyDescent="0.15">
      <c r="A46" s="473" t="s">
        <v>325</v>
      </c>
      <c r="B46" s="473" t="s">
        <v>751</v>
      </c>
      <c r="C46" s="473" t="s">
        <v>1071</v>
      </c>
      <c r="D46" s="473" t="s">
        <v>1072</v>
      </c>
      <c r="E46" s="473"/>
      <c r="F46" s="473"/>
      <c r="G46" s="473"/>
      <c r="H46" s="473"/>
      <c r="I46" s="473"/>
      <c r="J46" s="473"/>
      <c r="K46" s="473"/>
      <c r="L46" s="473"/>
      <c r="M46" s="473"/>
      <c r="N46" s="473"/>
      <c r="O46" s="473"/>
      <c r="P46" s="473"/>
      <c r="Q46" s="473"/>
      <c r="R46" s="473"/>
      <c r="S46" s="473"/>
      <c r="T46" s="473"/>
      <c r="U46" s="473"/>
      <c r="V46" s="473"/>
      <c r="W46" s="473"/>
      <c r="X46" s="473"/>
      <c r="Y46" s="473"/>
      <c r="Z46" s="473"/>
      <c r="AA46" s="473"/>
      <c r="AB46" s="473"/>
      <c r="AC46" s="473"/>
      <c r="AD46" s="473"/>
      <c r="AE46" s="473"/>
      <c r="AF46" s="473"/>
      <c r="AG46" s="473"/>
      <c r="AH46" s="473"/>
      <c r="AI46" s="473">
        <v>220.176960692846</v>
      </c>
      <c r="AJ46" s="473">
        <v>212.144456847763</v>
      </c>
      <c r="AK46" s="473">
        <v>213.18929540119001</v>
      </c>
      <c r="AL46" s="473">
        <v>201.10362473633501</v>
      </c>
      <c r="AM46" s="473">
        <v>244.967101686538</v>
      </c>
      <c r="AN46" s="473">
        <v>263.68468029022199</v>
      </c>
      <c r="AO46" s="473">
        <v>249.769020956086</v>
      </c>
      <c r="AP46" s="473">
        <v>247.556627613817</v>
      </c>
      <c r="AQ46" s="473">
        <v>243.78745321341401</v>
      </c>
      <c r="AR46" s="473">
        <v>250.219304672422</v>
      </c>
      <c r="AS46" s="473">
        <v>265.48966775864301</v>
      </c>
      <c r="AT46" s="473">
        <v>260.74600760306203</v>
      </c>
      <c r="AU46" s="473">
        <v>250.65488567869301</v>
      </c>
      <c r="AV46" s="473">
        <v>249.08867194354301</v>
      </c>
      <c r="AW46" s="473">
        <v>231.80702177909501</v>
      </c>
      <c r="AX46" s="473">
        <v>234.17286400968601</v>
      </c>
      <c r="AY46" s="473">
        <v>234.73728138317401</v>
      </c>
      <c r="AZ46" s="473">
        <v>232.76184566366999</v>
      </c>
      <c r="BA46" s="473">
        <v>244.544369000366</v>
      </c>
      <c r="BB46" s="473">
        <v>244.71609675440499</v>
      </c>
      <c r="BC46" s="473">
        <v>251.99341279102401</v>
      </c>
      <c r="BD46" s="473">
        <v>256.76135253906301</v>
      </c>
      <c r="BE46" s="473">
        <v>262.12899780273398</v>
      </c>
      <c r="BF46" s="473">
        <v>254.34715270996099</v>
      </c>
      <c r="BG46" s="473">
        <v>290.94522094726602</v>
      </c>
      <c r="BH46" s="473">
        <v>283.52374267578102</v>
      </c>
      <c r="BI46" s="473">
        <v>280.04779052734398</v>
      </c>
      <c r="BJ46" s="473">
        <v>286.82916259765602</v>
      </c>
      <c r="BK46" s="473">
        <v>276.70746609600701</v>
      </c>
      <c r="BL46" s="473">
        <v>278.17304069952502</v>
      </c>
      <c r="BM46" s="473">
        <v>280.30850170092998</v>
      </c>
      <c r="BN46" s="473">
        <v>277.92726763529203</v>
      </c>
      <c r="BO46" s="478">
        <f>ROW()</f>
        <v>46</v>
      </c>
    </row>
    <row r="47" spans="1:67" s="474" customFormat="1" ht="14" x14ac:dyDescent="0.15">
      <c r="A47" s="473" t="s">
        <v>321</v>
      </c>
      <c r="B47" s="473" t="s">
        <v>752</v>
      </c>
      <c r="C47" s="473" t="s">
        <v>1071</v>
      </c>
      <c r="D47" s="473" t="s">
        <v>1072</v>
      </c>
      <c r="E47" s="473"/>
      <c r="F47" s="473"/>
      <c r="G47" s="473"/>
      <c r="H47" s="473"/>
      <c r="I47" s="473"/>
      <c r="J47" s="473"/>
      <c r="K47" s="473"/>
      <c r="L47" s="473"/>
      <c r="M47" s="473"/>
      <c r="N47" s="473"/>
      <c r="O47" s="473"/>
      <c r="P47" s="473"/>
      <c r="Q47" s="473"/>
      <c r="R47" s="473"/>
      <c r="S47" s="473"/>
      <c r="T47" s="473"/>
      <c r="U47" s="473"/>
      <c r="V47" s="473"/>
      <c r="W47" s="473"/>
      <c r="X47" s="473"/>
      <c r="Y47" s="473"/>
      <c r="Z47" s="473"/>
      <c r="AA47" s="473"/>
      <c r="AB47" s="473"/>
      <c r="AC47" s="473"/>
      <c r="AD47" s="473"/>
      <c r="AE47" s="473"/>
      <c r="AF47" s="473"/>
      <c r="AG47" s="473"/>
      <c r="AH47" s="473"/>
      <c r="AI47" s="473">
        <v>1.2415560000000001</v>
      </c>
      <c r="AJ47" s="473">
        <v>1.23759</v>
      </c>
      <c r="AK47" s="473">
        <v>1.2276940000000001</v>
      </c>
      <c r="AL47" s="473">
        <v>1.2146889999999999</v>
      </c>
      <c r="AM47" s="473">
        <v>1.206599</v>
      </c>
      <c r="AN47" s="473">
        <v>1.208429</v>
      </c>
      <c r="AO47" s="473">
        <v>1.2074100000000001</v>
      </c>
      <c r="AP47" s="473">
        <v>1.2005650000000001</v>
      </c>
      <c r="AQ47" s="473">
        <v>1.185044</v>
      </c>
      <c r="AR47" s="473">
        <v>1.1908099999999999</v>
      </c>
      <c r="AS47" s="473">
        <v>1.2275990000000001</v>
      </c>
      <c r="AT47" s="473">
        <v>1.220464</v>
      </c>
      <c r="AU47" s="473">
        <v>1.229333</v>
      </c>
      <c r="AV47" s="473">
        <v>1.225714</v>
      </c>
      <c r="AW47" s="473">
        <v>1.2326619999999999</v>
      </c>
      <c r="AX47" s="473">
        <v>1.2136439999999999</v>
      </c>
      <c r="AY47" s="473">
        <v>1.205365</v>
      </c>
      <c r="AZ47" s="473">
        <v>1.212099</v>
      </c>
      <c r="BA47" s="473">
        <v>1.2343900000000001</v>
      </c>
      <c r="BB47" s="473">
        <v>1.2022440000000001</v>
      </c>
      <c r="BC47" s="473">
        <v>1.2218199999999999</v>
      </c>
      <c r="BD47" s="473">
        <v>1.2399039999999999</v>
      </c>
      <c r="BE47" s="473">
        <v>1.244607</v>
      </c>
      <c r="BF47" s="473">
        <v>1.224</v>
      </c>
      <c r="BG47" s="473">
        <v>1.2303580000000001</v>
      </c>
      <c r="BH47" s="473">
        <v>1.2480420000000001</v>
      </c>
      <c r="BI47" s="473">
        <v>1.2070449999999999</v>
      </c>
      <c r="BJ47" s="473">
        <v>1.212304</v>
      </c>
      <c r="BK47" s="473">
        <v>1.2065239999999999</v>
      </c>
      <c r="BL47" s="473">
        <v>1.246847</v>
      </c>
      <c r="BM47" s="473">
        <v>1.245722</v>
      </c>
      <c r="BN47" s="473">
        <v>1.253066</v>
      </c>
      <c r="BO47" s="478">
        <f>ROW()</f>
        <v>47</v>
      </c>
    </row>
    <row r="48" spans="1:67" s="474" customFormat="1" ht="14" x14ac:dyDescent="0.15">
      <c r="A48" s="473" t="s">
        <v>753</v>
      </c>
      <c r="B48" s="473" t="s">
        <v>754</v>
      </c>
      <c r="C48" s="473" t="s">
        <v>1071</v>
      </c>
      <c r="D48" s="473" t="s">
        <v>1072</v>
      </c>
      <c r="E48" s="473"/>
      <c r="F48" s="473"/>
      <c r="G48" s="473"/>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c r="AK48" s="473"/>
      <c r="AL48" s="473"/>
      <c r="AM48" s="473"/>
      <c r="AN48" s="473"/>
      <c r="AO48" s="473"/>
      <c r="AP48" s="473"/>
      <c r="AQ48" s="473"/>
      <c r="AR48" s="473"/>
      <c r="AS48" s="473"/>
      <c r="AT48" s="473"/>
      <c r="AU48" s="473"/>
      <c r="AV48" s="473"/>
      <c r="AW48" s="473"/>
      <c r="AX48" s="473"/>
      <c r="AY48" s="473"/>
      <c r="AZ48" s="473"/>
      <c r="BA48" s="473"/>
      <c r="BB48" s="473"/>
      <c r="BC48" s="473"/>
      <c r="BD48" s="473"/>
      <c r="BE48" s="473"/>
      <c r="BF48" s="473"/>
      <c r="BG48" s="473"/>
      <c r="BH48" s="473"/>
      <c r="BI48" s="473"/>
      <c r="BJ48" s="473"/>
      <c r="BK48" s="473"/>
      <c r="BL48" s="473"/>
      <c r="BM48" s="473"/>
      <c r="BN48" s="473"/>
      <c r="BO48" s="478">
        <f>ROW()</f>
        <v>48</v>
      </c>
    </row>
    <row r="49" spans="1:67" s="474" customFormat="1" ht="14" x14ac:dyDescent="0.15">
      <c r="A49" s="473" t="s">
        <v>584</v>
      </c>
      <c r="B49" s="473" t="s">
        <v>755</v>
      </c>
      <c r="C49" s="473" t="s">
        <v>1071</v>
      </c>
      <c r="D49" s="473" t="s">
        <v>1072</v>
      </c>
      <c r="E49" s="473"/>
      <c r="F49" s="473"/>
      <c r="G49" s="473"/>
      <c r="H49" s="473"/>
      <c r="I49" s="473"/>
      <c r="J49" s="473"/>
      <c r="K49" s="473"/>
      <c r="L49" s="473"/>
      <c r="M49" s="473"/>
      <c r="N49" s="473"/>
      <c r="O49" s="473"/>
      <c r="P49" s="473"/>
      <c r="Q49" s="473"/>
      <c r="R49" s="473"/>
      <c r="S49" s="473"/>
      <c r="T49" s="473"/>
      <c r="U49" s="473"/>
      <c r="V49" s="473"/>
      <c r="W49" s="473"/>
      <c r="X49" s="473"/>
      <c r="Y49" s="473"/>
      <c r="Z49" s="473"/>
      <c r="AA49" s="473"/>
      <c r="AB49" s="473"/>
      <c r="AC49" s="473"/>
      <c r="AD49" s="473"/>
      <c r="AE49" s="473"/>
      <c r="AF49" s="473"/>
      <c r="AG49" s="473"/>
      <c r="AH49" s="473"/>
      <c r="AI49" s="473">
        <v>1.9326479999999999</v>
      </c>
      <c r="AJ49" s="473">
        <v>1.970548</v>
      </c>
      <c r="AK49" s="473">
        <v>1.967576</v>
      </c>
      <c r="AL49" s="473">
        <v>1.966647</v>
      </c>
      <c r="AM49" s="473">
        <v>1.948334</v>
      </c>
      <c r="AN49" s="473">
        <v>1.9223980000000001</v>
      </c>
      <c r="AO49" s="473">
        <v>1.887059</v>
      </c>
      <c r="AP49" s="473">
        <v>1.843691</v>
      </c>
      <c r="AQ49" s="473">
        <v>1.8275889999999999</v>
      </c>
      <c r="AR49" s="473">
        <v>1.8028360000000001</v>
      </c>
      <c r="AS49" s="473">
        <v>1.7888869999999999</v>
      </c>
      <c r="AT49" s="473">
        <v>1.769144</v>
      </c>
      <c r="AU49" s="473">
        <v>1.7097599999999999</v>
      </c>
      <c r="AV49" s="473">
        <v>1.715249</v>
      </c>
      <c r="AW49" s="473">
        <v>1.6918059999999999</v>
      </c>
      <c r="AX49" s="473">
        <v>1.6865479999999999</v>
      </c>
      <c r="AY49" s="473">
        <v>1.598848</v>
      </c>
      <c r="AZ49" s="473">
        <v>1.532132</v>
      </c>
      <c r="BA49" s="473">
        <v>1.4930490000000001</v>
      </c>
      <c r="BB49" s="473">
        <v>1.470062</v>
      </c>
      <c r="BC49" s="473">
        <v>1.466062</v>
      </c>
      <c r="BD49" s="473">
        <v>1.3974979999999999</v>
      </c>
      <c r="BE49" s="473">
        <v>1.3540719999999999</v>
      </c>
      <c r="BF49" s="473">
        <v>1.3124769999999999</v>
      </c>
      <c r="BG49" s="473">
        <v>1.2817609999999999</v>
      </c>
      <c r="BH49" s="473">
        <v>1.2357880000000001</v>
      </c>
      <c r="BI49" s="473">
        <v>1.201964</v>
      </c>
      <c r="BJ49" s="473">
        <v>1.1877260000000001</v>
      </c>
      <c r="BK49" s="473">
        <v>1.178866</v>
      </c>
      <c r="BL49" s="473">
        <v>1.1772689999999999</v>
      </c>
      <c r="BM49" s="473">
        <v>1.139775</v>
      </c>
      <c r="BN49" s="473">
        <v>1.1045160000000001</v>
      </c>
      <c r="BO49" s="478">
        <f>ROW()</f>
        <v>49</v>
      </c>
    </row>
    <row r="50" spans="1:67" s="474" customFormat="1" ht="14" x14ac:dyDescent="0.15">
      <c r="A50" s="473" t="s">
        <v>756</v>
      </c>
      <c r="B50" s="473" t="s">
        <v>757</v>
      </c>
      <c r="C50" s="473" t="s">
        <v>1071</v>
      </c>
      <c r="D50" s="473" t="s">
        <v>1072</v>
      </c>
      <c r="E50" s="473"/>
      <c r="F50" s="473"/>
      <c r="G50" s="473"/>
      <c r="H50" s="473"/>
      <c r="I50" s="473"/>
      <c r="J50" s="473"/>
      <c r="K50" s="473"/>
      <c r="L50" s="473"/>
      <c r="M50" s="473"/>
      <c r="N50" s="473"/>
      <c r="O50" s="473"/>
      <c r="P50" s="473"/>
      <c r="Q50" s="473"/>
      <c r="R50" s="473"/>
      <c r="S50" s="473"/>
      <c r="T50" s="473"/>
      <c r="U50" s="473"/>
      <c r="V50" s="473"/>
      <c r="W50" s="473"/>
      <c r="X50" s="473"/>
      <c r="Y50" s="473"/>
      <c r="Z50" s="473"/>
      <c r="AA50" s="473"/>
      <c r="AB50" s="473"/>
      <c r="AC50" s="473"/>
      <c r="AD50" s="473"/>
      <c r="AE50" s="473"/>
      <c r="AF50" s="473"/>
      <c r="AG50" s="473"/>
      <c r="AH50" s="473"/>
      <c r="AI50" s="473"/>
      <c r="AJ50" s="473"/>
      <c r="AK50" s="473"/>
      <c r="AL50" s="473"/>
      <c r="AM50" s="473"/>
      <c r="AN50" s="473"/>
      <c r="AO50" s="473"/>
      <c r="AP50" s="473"/>
      <c r="AQ50" s="473"/>
      <c r="AR50" s="473"/>
      <c r="AS50" s="473"/>
      <c r="AT50" s="473"/>
      <c r="AU50" s="473"/>
      <c r="AV50" s="473"/>
      <c r="AW50" s="473"/>
      <c r="AX50" s="473"/>
      <c r="AY50" s="473"/>
      <c r="AZ50" s="473"/>
      <c r="BA50" s="473"/>
      <c r="BB50" s="473"/>
      <c r="BC50" s="473"/>
      <c r="BD50" s="473"/>
      <c r="BE50" s="473"/>
      <c r="BF50" s="473"/>
      <c r="BG50" s="473"/>
      <c r="BH50" s="473"/>
      <c r="BI50" s="473"/>
      <c r="BJ50" s="473"/>
      <c r="BK50" s="473"/>
      <c r="BL50" s="473"/>
      <c r="BM50" s="473"/>
      <c r="BN50" s="473"/>
      <c r="BO50" s="478">
        <f>ROW()</f>
        <v>50</v>
      </c>
    </row>
    <row r="51" spans="1:67" s="474" customFormat="1" ht="14" x14ac:dyDescent="0.15">
      <c r="A51" s="473" t="s">
        <v>329</v>
      </c>
      <c r="B51" s="473" t="s">
        <v>758</v>
      </c>
      <c r="C51" s="473" t="s">
        <v>1071</v>
      </c>
      <c r="D51" s="473" t="s">
        <v>1072</v>
      </c>
      <c r="E51" s="473"/>
      <c r="F51" s="473"/>
      <c r="G51" s="473"/>
      <c r="H51" s="473"/>
      <c r="I51" s="473"/>
      <c r="J51" s="473"/>
      <c r="K51" s="473"/>
      <c r="L51" s="473"/>
      <c r="M51" s="473"/>
      <c r="N51" s="473"/>
      <c r="O51" s="473"/>
      <c r="P51" s="473"/>
      <c r="Q51" s="473"/>
      <c r="R51" s="473"/>
      <c r="S51" s="473"/>
      <c r="T51" s="473"/>
      <c r="U51" s="473"/>
      <c r="V51" s="473"/>
      <c r="W51" s="473"/>
      <c r="X51" s="473"/>
      <c r="Y51" s="473"/>
      <c r="Z51" s="473"/>
      <c r="AA51" s="473"/>
      <c r="AB51" s="473"/>
      <c r="AC51" s="473"/>
      <c r="AD51" s="473"/>
      <c r="AE51" s="473"/>
      <c r="AF51" s="473"/>
      <c r="AG51" s="473"/>
      <c r="AH51" s="473"/>
      <c r="AI51" s="473">
        <v>168.867424</v>
      </c>
      <c r="AJ51" s="473">
        <v>198.00268399999999</v>
      </c>
      <c r="AK51" s="473">
        <v>216.379009</v>
      </c>
      <c r="AL51" s="473">
        <v>233.85816500000001</v>
      </c>
      <c r="AM51" s="473">
        <v>257.82020399999999</v>
      </c>
      <c r="AN51" s="473">
        <v>276.06890900000002</v>
      </c>
      <c r="AO51" s="473">
        <v>275.73179800000003</v>
      </c>
      <c r="AP51" s="473">
        <v>279.35646000000003</v>
      </c>
      <c r="AQ51" s="473">
        <v>279.12714499999998</v>
      </c>
      <c r="AR51" s="473">
        <v>281.52241600000002</v>
      </c>
      <c r="AS51" s="473">
        <v>287.04525100000001</v>
      </c>
      <c r="AT51" s="473">
        <v>291.55924599999997</v>
      </c>
      <c r="AU51" s="473">
        <v>296.82318400000003</v>
      </c>
      <c r="AV51" s="473">
        <v>304.40616399999999</v>
      </c>
      <c r="AW51" s="473">
        <v>319.71810199999999</v>
      </c>
      <c r="AX51" s="473">
        <v>333.69</v>
      </c>
      <c r="AY51" s="473">
        <v>318.57472200000001</v>
      </c>
      <c r="AZ51" s="473">
        <v>323.878962</v>
      </c>
      <c r="BA51" s="473">
        <v>340.40083299999998</v>
      </c>
      <c r="BB51" s="473">
        <v>354.32588500000003</v>
      </c>
      <c r="BC51" s="473">
        <v>359.83702</v>
      </c>
      <c r="BD51" s="473">
        <v>348.01684699999998</v>
      </c>
      <c r="BE51" s="473">
        <v>347.22850699999998</v>
      </c>
      <c r="BF51" s="473">
        <v>349.68053600000002</v>
      </c>
      <c r="BG51" s="473">
        <v>367.21390700000001</v>
      </c>
      <c r="BH51" s="473">
        <v>391.17886099999998</v>
      </c>
      <c r="BI51" s="473">
        <v>397.25070299999999</v>
      </c>
      <c r="BJ51" s="473">
        <v>397.68940099999998</v>
      </c>
      <c r="BK51" s="473">
        <v>396.22941300000002</v>
      </c>
      <c r="BL51" s="473">
        <v>408.02164299999998</v>
      </c>
      <c r="BM51" s="473">
        <v>417.72461900000002</v>
      </c>
      <c r="BN51" s="473">
        <v>430.34955500000001</v>
      </c>
      <c r="BO51" s="478">
        <f>ROW()</f>
        <v>51</v>
      </c>
    </row>
    <row r="52" spans="1:67" s="474" customFormat="1" ht="14" x14ac:dyDescent="0.15">
      <c r="A52" s="473" t="s">
        <v>331</v>
      </c>
      <c r="B52" s="473" t="s">
        <v>759</v>
      </c>
      <c r="C52" s="473" t="s">
        <v>1071</v>
      </c>
      <c r="D52" s="473" t="s">
        <v>1072</v>
      </c>
      <c r="E52" s="473"/>
      <c r="F52" s="473"/>
      <c r="G52" s="473"/>
      <c r="H52" s="473"/>
      <c r="I52" s="473"/>
      <c r="J52" s="473"/>
      <c r="K52" s="473"/>
      <c r="L52" s="473"/>
      <c r="M52" s="473"/>
      <c r="N52" s="473"/>
      <c r="O52" s="473"/>
      <c r="P52" s="473"/>
      <c r="Q52" s="473"/>
      <c r="R52" s="473"/>
      <c r="S52" s="473"/>
      <c r="T52" s="473"/>
      <c r="U52" s="473"/>
      <c r="V52" s="473"/>
      <c r="W52" s="473"/>
      <c r="X52" s="473"/>
      <c r="Y52" s="473"/>
      <c r="Z52" s="473"/>
      <c r="AA52" s="473"/>
      <c r="AB52" s="473"/>
      <c r="AC52" s="473"/>
      <c r="AD52" s="473"/>
      <c r="AE52" s="473"/>
      <c r="AF52" s="473"/>
      <c r="AG52" s="473"/>
      <c r="AH52" s="473"/>
      <c r="AI52" s="473">
        <v>1.6940129431413</v>
      </c>
      <c r="AJ52" s="473">
        <v>1.7486237814805501</v>
      </c>
      <c r="AK52" s="473">
        <v>1.8496889648602599</v>
      </c>
      <c r="AL52" s="473">
        <v>2.08124758927271</v>
      </c>
      <c r="AM52" s="473">
        <v>2.4578526046331102</v>
      </c>
      <c r="AN52" s="473">
        <v>2.7363565980817901</v>
      </c>
      <c r="AO52" s="473">
        <v>2.86200162106265</v>
      </c>
      <c r="AP52" s="473">
        <v>2.85896692378352</v>
      </c>
      <c r="AQ52" s="473">
        <v>2.80169502251632</v>
      </c>
      <c r="AR52" s="473">
        <v>2.72786598212133</v>
      </c>
      <c r="AS52" s="473">
        <v>2.7224576248128902</v>
      </c>
      <c r="AT52" s="473">
        <v>2.71697551489684</v>
      </c>
      <c r="AU52" s="473">
        <v>2.6913882684557602</v>
      </c>
      <c r="AV52" s="473">
        <v>2.70800472542878</v>
      </c>
      <c r="AW52" s="473">
        <v>2.82054994615733</v>
      </c>
      <c r="AX52" s="473">
        <v>2.8415509640427299</v>
      </c>
      <c r="AY52" s="473">
        <v>2.8647321791207498</v>
      </c>
      <c r="AZ52" s="473">
        <v>3.00551509782116</v>
      </c>
      <c r="BA52" s="473">
        <v>3.1788374285314802</v>
      </c>
      <c r="BB52" s="473">
        <v>3.1519739772475202</v>
      </c>
      <c r="BC52" s="473">
        <v>3.3288672443396998</v>
      </c>
      <c r="BD52" s="473">
        <v>3.5244677066803001</v>
      </c>
      <c r="BE52" s="473">
        <v>3.5609679222106898</v>
      </c>
      <c r="BF52" s="473">
        <v>3.6636447906494101</v>
      </c>
      <c r="BG52" s="473">
        <v>3.75884985923767</v>
      </c>
      <c r="BH52" s="473">
        <v>3.8706972599029501</v>
      </c>
      <c r="BI52" s="473">
        <v>3.98883724212646</v>
      </c>
      <c r="BJ52" s="473">
        <v>4.1838111877441397</v>
      </c>
      <c r="BK52" s="473">
        <v>4.2291980194958301</v>
      </c>
      <c r="BL52" s="473">
        <v>4.2083398992692302</v>
      </c>
      <c r="BM52" s="473">
        <v>4.1786590686512204</v>
      </c>
      <c r="BN52" s="473">
        <v>4.18734161232525</v>
      </c>
      <c r="BO52" s="478">
        <f>ROW()</f>
        <v>52</v>
      </c>
    </row>
    <row r="53" spans="1:67" s="474" customFormat="1" ht="14" x14ac:dyDescent="0.15">
      <c r="A53" s="473" t="s">
        <v>343</v>
      </c>
      <c r="B53" s="473" t="s">
        <v>760</v>
      </c>
      <c r="C53" s="473" t="s">
        <v>1071</v>
      </c>
      <c r="D53" s="473" t="s">
        <v>1072</v>
      </c>
      <c r="E53" s="473"/>
      <c r="F53" s="473"/>
      <c r="G53" s="473"/>
      <c r="H53" s="473"/>
      <c r="I53" s="473"/>
      <c r="J53" s="473"/>
      <c r="K53" s="473"/>
      <c r="L53" s="473"/>
      <c r="M53" s="473"/>
      <c r="N53" s="473"/>
      <c r="O53" s="473"/>
      <c r="P53" s="473"/>
      <c r="Q53" s="473"/>
      <c r="R53" s="473"/>
      <c r="S53" s="473"/>
      <c r="T53" s="473"/>
      <c r="U53" s="473"/>
      <c r="V53" s="473"/>
      <c r="W53" s="473"/>
      <c r="X53" s="473"/>
      <c r="Y53" s="473"/>
      <c r="Z53" s="473"/>
      <c r="AA53" s="473"/>
      <c r="AB53" s="473"/>
      <c r="AC53" s="473"/>
      <c r="AD53" s="473"/>
      <c r="AE53" s="473"/>
      <c r="AF53" s="473"/>
      <c r="AG53" s="473"/>
      <c r="AH53" s="473"/>
      <c r="AI53" s="473">
        <v>133.17500185575199</v>
      </c>
      <c r="AJ53" s="473">
        <v>129.67335986531299</v>
      </c>
      <c r="AK53" s="473">
        <v>126.753843036978</v>
      </c>
      <c r="AL53" s="473">
        <v>131.43897084503101</v>
      </c>
      <c r="AM53" s="473">
        <v>188.38551418119701</v>
      </c>
      <c r="AN53" s="473">
        <v>204.89399089752899</v>
      </c>
      <c r="AO53" s="473">
        <v>211.236361842197</v>
      </c>
      <c r="AP53" s="473">
        <v>215.798641915053</v>
      </c>
      <c r="AQ53" s="473">
        <v>224.89324670304001</v>
      </c>
      <c r="AR53" s="473">
        <v>220.04729461724401</v>
      </c>
      <c r="AS53" s="473">
        <v>218.61740825183099</v>
      </c>
      <c r="AT53" s="473">
        <v>228.50144434910999</v>
      </c>
      <c r="AU53" s="473">
        <v>235.30440141027299</v>
      </c>
      <c r="AV53" s="473">
        <v>238.31458860382699</v>
      </c>
      <c r="AW53" s="473">
        <v>226.27458914896201</v>
      </c>
      <c r="AX53" s="473">
        <v>222.24975112554301</v>
      </c>
      <c r="AY53" s="473">
        <v>218.5284451096</v>
      </c>
      <c r="AZ53" s="473">
        <v>219.34981710978201</v>
      </c>
      <c r="BA53" s="473">
        <v>226.78573841471299</v>
      </c>
      <c r="BB53" s="473">
        <v>228.063028833987</v>
      </c>
      <c r="BC53" s="473">
        <v>228.77160338448601</v>
      </c>
      <c r="BD53" s="473">
        <v>236.91058349609401</v>
      </c>
      <c r="BE53" s="473">
        <v>241.71537780761699</v>
      </c>
      <c r="BF53" s="473">
        <v>247.24160766601599</v>
      </c>
      <c r="BG53" s="473">
        <v>246.51933288574199</v>
      </c>
      <c r="BH53" s="473">
        <v>250.63824462890599</v>
      </c>
      <c r="BI53" s="473">
        <v>252.41082763671901</v>
      </c>
      <c r="BJ53" s="473">
        <v>253.74560546875</v>
      </c>
      <c r="BK53" s="473">
        <v>249.398340478422</v>
      </c>
      <c r="BL53" s="473">
        <v>245.50694374128801</v>
      </c>
      <c r="BM53" s="473">
        <v>244.94732966973501</v>
      </c>
      <c r="BN53" s="473">
        <v>240.750606182979</v>
      </c>
      <c r="BO53" s="478">
        <f>ROW()</f>
        <v>53</v>
      </c>
    </row>
    <row r="54" spans="1:67" s="474" customFormat="1" ht="14" x14ac:dyDescent="0.15">
      <c r="A54" s="473" t="s">
        <v>319</v>
      </c>
      <c r="B54" s="473" t="s">
        <v>761</v>
      </c>
      <c r="C54" s="473" t="s">
        <v>1071</v>
      </c>
      <c r="D54" s="473" t="s">
        <v>1072</v>
      </c>
      <c r="E54" s="473"/>
      <c r="F54" s="473"/>
      <c r="G54" s="473"/>
      <c r="H54" s="473"/>
      <c r="I54" s="473"/>
      <c r="J54" s="473"/>
      <c r="K54" s="473"/>
      <c r="L54" s="473"/>
      <c r="M54" s="473"/>
      <c r="N54" s="473"/>
      <c r="O54" s="473"/>
      <c r="P54" s="473"/>
      <c r="Q54" s="473"/>
      <c r="R54" s="473"/>
      <c r="S54" s="473"/>
      <c r="T54" s="473"/>
      <c r="U54" s="473"/>
      <c r="V54" s="473"/>
      <c r="W54" s="473"/>
      <c r="X54" s="473"/>
      <c r="Y54" s="473"/>
      <c r="Z54" s="473"/>
      <c r="AA54" s="473"/>
      <c r="AB54" s="473"/>
      <c r="AC54" s="473"/>
      <c r="AD54" s="473"/>
      <c r="AE54" s="473"/>
      <c r="AF54" s="473"/>
      <c r="AG54" s="473"/>
      <c r="AH54" s="473"/>
      <c r="AI54" s="473">
        <v>164.49229976678799</v>
      </c>
      <c r="AJ54" s="473">
        <v>164.78976190484099</v>
      </c>
      <c r="AK54" s="473">
        <v>159.05946821828101</v>
      </c>
      <c r="AL54" s="473">
        <v>217.216732910015</v>
      </c>
      <c r="AM54" s="473">
        <v>233.131881949269</v>
      </c>
      <c r="AN54" s="473">
        <v>239.74446820551799</v>
      </c>
      <c r="AO54" s="473">
        <v>236.40034650287299</v>
      </c>
      <c r="AP54" s="473">
        <v>246.71714941216999</v>
      </c>
      <c r="AQ54" s="473">
        <v>246.57158834000199</v>
      </c>
      <c r="AR54" s="473">
        <v>240.422450510624</v>
      </c>
      <c r="AS54" s="473">
        <v>238.69688009803599</v>
      </c>
      <c r="AT54" s="473">
        <v>239.20205445782199</v>
      </c>
      <c r="AU54" s="473">
        <v>242.06602340872101</v>
      </c>
      <c r="AV54" s="473">
        <v>242.016921443321</v>
      </c>
      <c r="AW54" s="473">
        <v>236.01879800388701</v>
      </c>
      <c r="AX54" s="473">
        <v>231.94841395620099</v>
      </c>
      <c r="AY54" s="473">
        <v>230.18007644577</v>
      </c>
      <c r="AZ54" s="473">
        <v>225.222880404747</v>
      </c>
      <c r="BA54" s="473">
        <v>231.90236772043599</v>
      </c>
      <c r="BB54" s="473">
        <v>238.72886083253999</v>
      </c>
      <c r="BC54" s="473">
        <v>237.51729900428899</v>
      </c>
      <c r="BD54" s="473">
        <v>238.70707702636699</v>
      </c>
      <c r="BE54" s="473">
        <v>242.19395446777301</v>
      </c>
      <c r="BF54" s="473">
        <v>241.0830078125</v>
      </c>
      <c r="BG54" s="473">
        <v>239.11933898925801</v>
      </c>
      <c r="BH54" s="473">
        <v>240.70826721191401</v>
      </c>
      <c r="BI54" s="473">
        <v>237.44375610351599</v>
      </c>
      <c r="BJ54" s="473">
        <v>232.80139160156301</v>
      </c>
      <c r="BK54" s="473">
        <v>231.682689797872</v>
      </c>
      <c r="BL54" s="473">
        <v>230.273903597322</v>
      </c>
      <c r="BM54" s="473">
        <v>228.783037490037</v>
      </c>
      <c r="BN54" s="473">
        <v>226.712347642433</v>
      </c>
      <c r="BO54" s="478">
        <f>ROW()</f>
        <v>54</v>
      </c>
    </row>
    <row r="55" spans="1:67" s="474" customFormat="1" ht="14" x14ac:dyDescent="0.15">
      <c r="A55" s="473" t="s">
        <v>762</v>
      </c>
      <c r="B55" s="473" t="s">
        <v>763</v>
      </c>
      <c r="C55" s="473" t="s">
        <v>1071</v>
      </c>
      <c r="D55" s="473" t="s">
        <v>1072</v>
      </c>
      <c r="E55" s="473"/>
      <c r="F55" s="473"/>
      <c r="G55" s="473"/>
      <c r="H55" s="473"/>
      <c r="I55" s="473"/>
      <c r="J55" s="473"/>
      <c r="K55" s="473"/>
      <c r="L55" s="473"/>
      <c r="M55" s="473"/>
      <c r="N55" s="473"/>
      <c r="O55" s="473"/>
      <c r="P55" s="473"/>
      <c r="Q55" s="473"/>
      <c r="R55" s="473"/>
      <c r="S55" s="473"/>
      <c r="T55" s="473"/>
      <c r="U55" s="473"/>
      <c r="V55" s="473"/>
      <c r="W55" s="473"/>
      <c r="X55" s="473"/>
      <c r="Y55" s="473"/>
      <c r="Z55" s="473"/>
      <c r="AA55" s="473"/>
      <c r="AB55" s="473"/>
      <c r="AC55" s="473"/>
      <c r="AD55" s="473"/>
      <c r="AE55" s="473"/>
      <c r="AF55" s="473"/>
      <c r="AG55" s="473"/>
      <c r="AH55" s="473"/>
      <c r="AI55" s="473">
        <v>7.3360600368400497E-10</v>
      </c>
      <c r="AJ55" s="473">
        <v>1.7303451699299E-8</v>
      </c>
      <c r="AK55" s="473">
        <v>6.69155298073265E-7</v>
      </c>
      <c r="AL55" s="473">
        <v>1.1489022951847601E-5</v>
      </c>
      <c r="AM55" s="473">
        <v>3.0220901902991899E-3</v>
      </c>
      <c r="AN55" s="473">
        <v>1.6765779470358001E-2</v>
      </c>
      <c r="AO55" s="473">
        <v>0.121537792436341</v>
      </c>
      <c r="AP55" s="473">
        <v>0.34964229951814502</v>
      </c>
      <c r="AQ55" s="473">
        <v>0.43888002879661597</v>
      </c>
      <c r="AR55" s="473">
        <v>2.3452517564186799</v>
      </c>
      <c r="AS55" s="473">
        <v>62.609795217239501</v>
      </c>
      <c r="AT55" s="473">
        <v>105.964990142109</v>
      </c>
      <c r="AU55" s="473">
        <v>137.434553451504</v>
      </c>
      <c r="AV55" s="473">
        <v>152.85527149682301</v>
      </c>
      <c r="AW55" s="473">
        <v>158.33485638880401</v>
      </c>
      <c r="AX55" s="473">
        <v>199.376658884421</v>
      </c>
      <c r="AY55" s="473">
        <v>219.181035425082</v>
      </c>
      <c r="AZ55" s="473">
        <v>256.675518180815</v>
      </c>
      <c r="BA55" s="473">
        <v>303.38623109213103</v>
      </c>
      <c r="BB55" s="473">
        <v>399.902696223634</v>
      </c>
      <c r="BC55" s="473">
        <v>477.29171903536297</v>
      </c>
      <c r="BD55" s="473">
        <v>532.06341552734398</v>
      </c>
      <c r="BE55" s="473">
        <v>583.254638671875</v>
      </c>
      <c r="BF55" s="473">
        <v>558.90661621093795</v>
      </c>
      <c r="BG55" s="473">
        <v>530.01763916015602</v>
      </c>
      <c r="BH55" s="473">
        <v>508.59552001953102</v>
      </c>
      <c r="BI55" s="473">
        <v>494.126708984375</v>
      </c>
      <c r="BJ55" s="473">
        <v>645.39056396484398</v>
      </c>
      <c r="BK55" s="473">
        <v>825.72599769413398</v>
      </c>
      <c r="BL55" s="473">
        <v>859.04010884543197</v>
      </c>
      <c r="BM55" s="473">
        <v>881.92669808014102</v>
      </c>
      <c r="BN55" s="473">
        <v>953.43509751145098</v>
      </c>
      <c r="BO55" s="478">
        <f>ROW()</f>
        <v>55</v>
      </c>
    </row>
    <row r="56" spans="1:67" s="474" customFormat="1" ht="14" x14ac:dyDescent="0.15">
      <c r="A56" s="473" t="s">
        <v>764</v>
      </c>
      <c r="B56" s="473" t="s">
        <v>765</v>
      </c>
      <c r="C56" s="473" t="s">
        <v>1071</v>
      </c>
      <c r="D56" s="473" t="s">
        <v>1072</v>
      </c>
      <c r="E56" s="473"/>
      <c r="F56" s="473"/>
      <c r="G56" s="473"/>
      <c r="H56" s="473"/>
      <c r="I56" s="473"/>
      <c r="J56" s="473"/>
      <c r="K56" s="473"/>
      <c r="L56" s="473"/>
      <c r="M56" s="473"/>
      <c r="N56" s="473"/>
      <c r="O56" s="473"/>
      <c r="P56" s="473"/>
      <c r="Q56" s="473"/>
      <c r="R56" s="473"/>
      <c r="S56" s="473"/>
      <c r="T56" s="473"/>
      <c r="U56" s="473"/>
      <c r="V56" s="473"/>
      <c r="W56" s="473"/>
      <c r="X56" s="473"/>
      <c r="Y56" s="473"/>
      <c r="Z56" s="473"/>
      <c r="AA56" s="473"/>
      <c r="AB56" s="473"/>
      <c r="AC56" s="473"/>
      <c r="AD56" s="473"/>
      <c r="AE56" s="473"/>
      <c r="AF56" s="473"/>
      <c r="AG56" s="473"/>
      <c r="AH56" s="473"/>
      <c r="AI56" s="473">
        <v>101.72158008906</v>
      </c>
      <c r="AJ56" s="473">
        <v>96.937266839682806</v>
      </c>
      <c r="AK56" s="473">
        <v>93.2900640324401</v>
      </c>
      <c r="AL56" s="473">
        <v>90.099450352907795</v>
      </c>
      <c r="AM56" s="473">
        <v>120.63742409845101</v>
      </c>
      <c r="AN56" s="473">
        <v>122.172353023374</v>
      </c>
      <c r="AO56" s="473">
        <v>141.561563223387</v>
      </c>
      <c r="AP56" s="473">
        <v>146.07052616689799</v>
      </c>
      <c r="AQ56" s="473">
        <v>118.12390031778899</v>
      </c>
      <c r="AR56" s="473">
        <v>150.67619683300001</v>
      </c>
      <c r="AS56" s="473">
        <v>216.646182459383</v>
      </c>
      <c r="AT56" s="473">
        <v>182.36906246861599</v>
      </c>
      <c r="AU56" s="473">
        <v>176.44780219734901</v>
      </c>
      <c r="AV56" s="473">
        <v>165.676272950683</v>
      </c>
      <c r="AW56" s="473">
        <v>188.46276922919</v>
      </c>
      <c r="AX56" s="473">
        <v>221.708545659175</v>
      </c>
      <c r="AY56" s="473">
        <v>239.54818915110999</v>
      </c>
      <c r="AZ56" s="473">
        <v>248.96565472086101</v>
      </c>
      <c r="BA56" s="473">
        <v>284.02301253041003</v>
      </c>
      <c r="BB56" s="473">
        <v>222.482865379044</v>
      </c>
      <c r="BC56" s="473">
        <v>284.51291878680502</v>
      </c>
      <c r="BD56" s="473">
        <v>309.25119018554699</v>
      </c>
      <c r="BE56" s="473">
        <v>316.11636352539102</v>
      </c>
      <c r="BF56" s="473">
        <v>316.15191650390602</v>
      </c>
      <c r="BG56" s="473">
        <v>314.80508422851602</v>
      </c>
      <c r="BH56" s="473">
        <v>311.99905395507801</v>
      </c>
      <c r="BI56" s="473">
        <v>316.62527465820301</v>
      </c>
      <c r="BJ56" s="473">
        <v>297.67398071289102</v>
      </c>
      <c r="BK56" s="473">
        <v>359.95402515874002</v>
      </c>
      <c r="BL56" s="473">
        <v>348.23014611579299</v>
      </c>
      <c r="BM56" s="473">
        <v>296.40895843818902</v>
      </c>
      <c r="BN56" s="473">
        <v>339.42793449386602</v>
      </c>
      <c r="BO56" s="478">
        <f>ROW()</f>
        <v>56</v>
      </c>
    </row>
    <row r="57" spans="1:67" s="474" customFormat="1" ht="14" x14ac:dyDescent="0.15">
      <c r="A57" s="473" t="s">
        <v>333</v>
      </c>
      <c r="B57" s="473" t="s">
        <v>766</v>
      </c>
      <c r="C57" s="473" t="s">
        <v>1071</v>
      </c>
      <c r="D57" s="473" t="s">
        <v>1072</v>
      </c>
      <c r="E57" s="473"/>
      <c r="F57" s="473"/>
      <c r="G57" s="473"/>
      <c r="H57" s="473"/>
      <c r="I57" s="473"/>
      <c r="J57" s="473"/>
      <c r="K57" s="473"/>
      <c r="L57" s="473"/>
      <c r="M57" s="473"/>
      <c r="N57" s="473"/>
      <c r="O57" s="473"/>
      <c r="P57" s="473"/>
      <c r="Q57" s="473"/>
      <c r="R57" s="473"/>
      <c r="S57" s="473"/>
      <c r="T57" s="473"/>
      <c r="U57" s="473"/>
      <c r="V57" s="473"/>
      <c r="W57" s="473"/>
      <c r="X57" s="473"/>
      <c r="Y57" s="473"/>
      <c r="Z57" s="473"/>
      <c r="AA57" s="473"/>
      <c r="AB57" s="473"/>
      <c r="AC57" s="473"/>
      <c r="AD57" s="473"/>
      <c r="AE57" s="473"/>
      <c r="AF57" s="473"/>
      <c r="AG57" s="473"/>
      <c r="AH57" s="473"/>
      <c r="AI57" s="473">
        <v>174.370287684516</v>
      </c>
      <c r="AJ57" s="473">
        <v>214.21605729318799</v>
      </c>
      <c r="AK57" s="473">
        <v>256.91201473023602</v>
      </c>
      <c r="AL57" s="473">
        <v>313.30658397133197</v>
      </c>
      <c r="AM57" s="473">
        <v>374.53801822894297</v>
      </c>
      <c r="AN57" s="473">
        <v>435.99954237928301</v>
      </c>
      <c r="AO57" s="473">
        <v>500.38373136601899</v>
      </c>
      <c r="AP57" s="473">
        <v>574.73667660787703</v>
      </c>
      <c r="AQ57" s="473">
        <v>652.30092398544002</v>
      </c>
      <c r="AR57" s="473">
        <v>724.43155688297702</v>
      </c>
      <c r="AS57" s="473">
        <v>787.39068235925697</v>
      </c>
      <c r="AT57" s="473">
        <v>820.23679267688397</v>
      </c>
      <c r="AU57" s="473">
        <v>855.85137528572704</v>
      </c>
      <c r="AV57" s="473">
        <v>896.60225671451497</v>
      </c>
      <c r="AW57" s="473">
        <v>936.75575186614901</v>
      </c>
      <c r="AX57" s="473">
        <v>951.44591966829796</v>
      </c>
      <c r="AY57" s="473">
        <v>976.56980098096096</v>
      </c>
      <c r="AZ57" s="473">
        <v>1000.33692115543</v>
      </c>
      <c r="BA57" s="473">
        <v>1056.86662353001</v>
      </c>
      <c r="BB57" s="473">
        <v>1092.81561261212</v>
      </c>
      <c r="BC57" s="473">
        <v>1120.9245426350101</v>
      </c>
      <c r="BD57" s="473">
        <v>1168.24304199219</v>
      </c>
      <c r="BE57" s="473">
        <v>1203.58520507813</v>
      </c>
      <c r="BF57" s="473">
        <v>1206.67907714844</v>
      </c>
      <c r="BG57" s="473">
        <v>1220.60729980469</v>
      </c>
      <c r="BH57" s="473">
        <v>1276.47937011719</v>
      </c>
      <c r="BI57" s="473">
        <v>1298.142605</v>
      </c>
      <c r="BJ57" s="473">
        <v>1328.016627</v>
      </c>
      <c r="BK57" s="473">
        <v>1322.160543</v>
      </c>
      <c r="BL57" s="473">
        <v>1343.6017810000001</v>
      </c>
      <c r="BM57" s="473">
        <v>1320.0953999999999</v>
      </c>
      <c r="BN57" s="473">
        <v>1358.650605</v>
      </c>
      <c r="BO57" s="478">
        <f>ROW()</f>
        <v>57</v>
      </c>
    </row>
    <row r="58" spans="1:67" s="474" customFormat="1" ht="14" x14ac:dyDescent="0.15">
      <c r="A58" s="473" t="s">
        <v>335</v>
      </c>
      <c r="B58" s="473" t="s">
        <v>767</v>
      </c>
      <c r="C58" s="473" t="s">
        <v>1071</v>
      </c>
      <c r="D58" s="473" t="s">
        <v>1072</v>
      </c>
      <c r="E58" s="473"/>
      <c r="F58" s="473"/>
      <c r="G58" s="473"/>
      <c r="H58" s="473"/>
      <c r="I58" s="473"/>
      <c r="J58" s="473"/>
      <c r="K58" s="473"/>
      <c r="L58" s="473"/>
      <c r="M58" s="473"/>
      <c r="N58" s="473"/>
      <c r="O58" s="473"/>
      <c r="P58" s="473"/>
      <c r="Q58" s="473"/>
      <c r="R58" s="473"/>
      <c r="S58" s="473"/>
      <c r="T58" s="473"/>
      <c r="U58" s="473"/>
      <c r="V58" s="473"/>
      <c r="W58" s="473"/>
      <c r="X58" s="473"/>
      <c r="Y58" s="473"/>
      <c r="Z58" s="473"/>
      <c r="AA58" s="473"/>
      <c r="AB58" s="473"/>
      <c r="AC58" s="473"/>
      <c r="AD58" s="473"/>
      <c r="AE58" s="473"/>
      <c r="AF58" s="473"/>
      <c r="AG58" s="473"/>
      <c r="AH58" s="473"/>
      <c r="AI58" s="473">
        <v>165.598331910967</v>
      </c>
      <c r="AJ58" s="473">
        <v>173.18635386159599</v>
      </c>
      <c r="AK58" s="473">
        <v>157.87332079037699</v>
      </c>
      <c r="AL58" s="473">
        <v>158.58655377674501</v>
      </c>
      <c r="AM58" s="473">
        <v>169.89259476700499</v>
      </c>
      <c r="AN58" s="473">
        <v>180.24965785803201</v>
      </c>
      <c r="AO58" s="473">
        <v>182.67066312710901</v>
      </c>
      <c r="AP58" s="473">
        <v>181.233954568912</v>
      </c>
      <c r="AQ58" s="473">
        <v>181.63024105038701</v>
      </c>
      <c r="AR58" s="473">
        <v>189.514725405907</v>
      </c>
      <c r="AS58" s="473">
        <v>191.66605820750701</v>
      </c>
      <c r="AT58" s="473">
        <v>203.61936114376601</v>
      </c>
      <c r="AU58" s="473">
        <v>208.85652950664701</v>
      </c>
      <c r="AV58" s="473">
        <v>215.28407351430201</v>
      </c>
      <c r="AW58" s="473">
        <v>216.75995501422301</v>
      </c>
      <c r="AX58" s="473">
        <v>210.833298635234</v>
      </c>
      <c r="AY58" s="473">
        <v>210.88479901253399</v>
      </c>
      <c r="AZ58" s="473">
        <v>212.61453774288199</v>
      </c>
      <c r="BA58" s="473">
        <v>215.172883275868</v>
      </c>
      <c r="BB58" s="473">
        <v>215.910686574388</v>
      </c>
      <c r="BC58" s="473">
        <v>216.92058636042</v>
      </c>
      <c r="BD58" s="473">
        <v>218.97758483886699</v>
      </c>
      <c r="BE58" s="473">
        <v>213.963623046875</v>
      </c>
      <c r="BF58" s="473">
        <v>211.50003051757801</v>
      </c>
      <c r="BG58" s="473">
        <v>206.34310913085901</v>
      </c>
      <c r="BH58" s="473">
        <v>203.34403991699199</v>
      </c>
      <c r="BI58" s="473">
        <v>197.570556640625</v>
      </c>
      <c r="BJ58" s="473">
        <v>190.125900268555</v>
      </c>
      <c r="BK58" s="473">
        <v>189.09839909467499</v>
      </c>
      <c r="BL58" s="473">
        <v>193.594878678551</v>
      </c>
      <c r="BM58" s="473">
        <v>192.575668199353</v>
      </c>
      <c r="BN58" s="473">
        <v>189.29598489236801</v>
      </c>
      <c r="BO58" s="478">
        <f>ROW()</f>
        <v>58</v>
      </c>
    </row>
    <row r="59" spans="1:67" s="474" customFormat="1" ht="14" x14ac:dyDescent="0.15">
      <c r="A59" s="473" t="s">
        <v>768</v>
      </c>
      <c r="B59" s="473" t="s">
        <v>769</v>
      </c>
      <c r="C59" s="473" t="s">
        <v>1071</v>
      </c>
      <c r="D59" s="473" t="s">
        <v>1072</v>
      </c>
      <c r="E59" s="473"/>
      <c r="F59" s="473"/>
      <c r="G59" s="473"/>
      <c r="H59" s="473"/>
      <c r="I59" s="473"/>
      <c r="J59" s="473"/>
      <c r="K59" s="473"/>
      <c r="L59" s="473"/>
      <c r="M59" s="473"/>
      <c r="N59" s="473"/>
      <c r="O59" s="473"/>
      <c r="P59" s="473"/>
      <c r="Q59" s="473"/>
      <c r="R59" s="473"/>
      <c r="S59" s="473"/>
      <c r="T59" s="473"/>
      <c r="U59" s="473"/>
      <c r="V59" s="473"/>
      <c r="W59" s="473"/>
      <c r="X59" s="473"/>
      <c r="Y59" s="473"/>
      <c r="Z59" s="473"/>
      <c r="AA59" s="473"/>
      <c r="AB59" s="473"/>
      <c r="AC59" s="473"/>
      <c r="AD59" s="473"/>
      <c r="AE59" s="473"/>
      <c r="AF59" s="473"/>
      <c r="AG59" s="473"/>
      <c r="AH59" s="473"/>
      <c r="AI59" s="473">
        <v>56.293447495342697</v>
      </c>
      <c r="AJ59" s="473">
        <v>57.061578815838601</v>
      </c>
      <c r="AK59" s="473">
        <v>53.493933937137598</v>
      </c>
      <c r="AL59" s="473">
        <v>78.045434718875498</v>
      </c>
      <c r="AM59" s="473">
        <v>54.121927258064801</v>
      </c>
      <c r="AN59" s="473">
        <v>52.190336003378498</v>
      </c>
      <c r="AO59" s="473">
        <v>54.207576162254597</v>
      </c>
      <c r="AP59" s="473">
        <v>52.843534469225197</v>
      </c>
      <c r="AQ59" s="473">
        <v>52.079809723378297</v>
      </c>
      <c r="AR59" s="473">
        <v>55.265348173344798</v>
      </c>
      <c r="AS59" s="473">
        <v>53.392029100661802</v>
      </c>
      <c r="AT59" s="473">
        <v>54.907526673202398</v>
      </c>
      <c r="AU59" s="473">
        <v>53.868539528263497</v>
      </c>
      <c r="AV59" s="473">
        <v>55.425585128954502</v>
      </c>
      <c r="AW59" s="473">
        <v>50.558536495916101</v>
      </c>
      <c r="AX59" s="473">
        <v>48.141438989255299</v>
      </c>
      <c r="AY59" s="473">
        <v>48.867251892204401</v>
      </c>
      <c r="AZ59" s="473">
        <v>48.231016818476398</v>
      </c>
      <c r="BA59" s="473">
        <v>49.0014413861783</v>
      </c>
      <c r="BB59" s="473">
        <v>49.748173806589399</v>
      </c>
      <c r="BC59" s="473">
        <v>49.405691426562399</v>
      </c>
      <c r="BD59" s="473">
        <v>49.695461273193402</v>
      </c>
      <c r="BE59" s="473">
        <v>51.140789031982401</v>
      </c>
      <c r="BF59" s="473">
        <v>51.855216979980497</v>
      </c>
      <c r="BG59" s="473">
        <v>51.839725494384801</v>
      </c>
      <c r="BH59" s="473">
        <v>50.452663421630902</v>
      </c>
      <c r="BI59" s="473">
        <v>49.364143371582003</v>
      </c>
      <c r="BJ59" s="473">
        <v>48.477127075195298</v>
      </c>
      <c r="BK59" s="473">
        <v>48.067497117093197</v>
      </c>
      <c r="BL59" s="473">
        <v>47.4886705843928</v>
      </c>
      <c r="BM59" s="473">
        <v>46.518617091094299</v>
      </c>
      <c r="BN59" s="473">
        <v>45.703576601413602</v>
      </c>
      <c r="BO59" s="478">
        <f>ROW()</f>
        <v>59</v>
      </c>
    </row>
    <row r="60" spans="1:67" s="474" customFormat="1" ht="14" x14ac:dyDescent="0.15">
      <c r="A60" s="473" t="s">
        <v>341</v>
      </c>
      <c r="B60" s="473" t="s">
        <v>770</v>
      </c>
      <c r="C60" s="473" t="s">
        <v>1071</v>
      </c>
      <c r="D60" s="473" t="s">
        <v>1072</v>
      </c>
      <c r="E60" s="473"/>
      <c r="F60" s="473"/>
      <c r="G60" s="473"/>
      <c r="H60" s="473"/>
      <c r="I60" s="473"/>
      <c r="J60" s="473"/>
      <c r="K60" s="473"/>
      <c r="L60" s="473"/>
      <c r="M60" s="473"/>
      <c r="N60" s="473"/>
      <c r="O60" s="473"/>
      <c r="P60" s="473"/>
      <c r="Q60" s="473"/>
      <c r="R60" s="473"/>
      <c r="S60" s="473"/>
      <c r="T60" s="473"/>
      <c r="U60" s="473"/>
      <c r="V60" s="473"/>
      <c r="W60" s="473"/>
      <c r="X60" s="473"/>
      <c r="Y60" s="473"/>
      <c r="Z60" s="473"/>
      <c r="AA60" s="473"/>
      <c r="AB60" s="473"/>
      <c r="AC60" s="473"/>
      <c r="AD60" s="473"/>
      <c r="AE60" s="473"/>
      <c r="AF60" s="473"/>
      <c r="AG60" s="473"/>
      <c r="AH60" s="473"/>
      <c r="AI60" s="473">
        <v>33.362951243057097</v>
      </c>
      <c r="AJ60" s="473">
        <v>53.1754320402448</v>
      </c>
      <c r="AK60" s="473">
        <v>62.247764209931297</v>
      </c>
      <c r="AL60" s="473">
        <v>67.151945414235797</v>
      </c>
      <c r="AM60" s="473">
        <v>76.050965456161506</v>
      </c>
      <c r="AN60" s="473">
        <v>90.307671661493998</v>
      </c>
      <c r="AO60" s="473">
        <v>102.05305487326601</v>
      </c>
      <c r="AP60" s="473">
        <v>115.050369458907</v>
      </c>
      <c r="AQ60" s="473">
        <v>127.351918828541</v>
      </c>
      <c r="AR60" s="473">
        <v>139.43322357364201</v>
      </c>
      <c r="AS60" s="473">
        <v>149.146616175541</v>
      </c>
      <c r="AT60" s="473">
        <v>160.03945347773899</v>
      </c>
      <c r="AU60" s="473">
        <v>173.00598029036999</v>
      </c>
      <c r="AV60" s="473">
        <v>187.72316399324399</v>
      </c>
      <c r="AW60" s="473">
        <v>207.22217365534499</v>
      </c>
      <c r="AX60" s="473">
        <v>227.06820993101601</v>
      </c>
      <c r="AY60" s="473">
        <v>248.87229041262901</v>
      </c>
      <c r="AZ60" s="473">
        <v>267.80807217360399</v>
      </c>
      <c r="BA60" s="473">
        <v>292.78644487171402</v>
      </c>
      <c r="BB60" s="473">
        <v>319.14505145968502</v>
      </c>
      <c r="BC60" s="473">
        <v>336.25954292855698</v>
      </c>
      <c r="BD60" s="473">
        <v>344.54602050781301</v>
      </c>
      <c r="BE60" s="473">
        <v>353.78475952148398</v>
      </c>
      <c r="BF60" s="473">
        <v>357.828125</v>
      </c>
      <c r="BG60" s="473">
        <v>363.42178344726602</v>
      </c>
      <c r="BH60" s="473">
        <v>364.16271972656301</v>
      </c>
      <c r="BI60" s="473">
        <v>343.01361700000001</v>
      </c>
      <c r="BJ60" s="473">
        <v>340.99188199999998</v>
      </c>
      <c r="BK60" s="473">
        <v>337.90193599999998</v>
      </c>
      <c r="BL60" s="473">
        <v>331.16774199999998</v>
      </c>
      <c r="BM60" s="473">
        <v>320.849715</v>
      </c>
      <c r="BN60" s="473">
        <v>332.02690799999999</v>
      </c>
      <c r="BO60" s="478">
        <f>ROW()</f>
        <v>60</v>
      </c>
    </row>
    <row r="61" spans="1:67" s="474" customFormat="1" ht="14" x14ac:dyDescent="0.15">
      <c r="A61" s="473" t="s">
        <v>771</v>
      </c>
      <c r="B61" s="473" t="s">
        <v>772</v>
      </c>
      <c r="C61" s="473" t="s">
        <v>1071</v>
      </c>
      <c r="D61" s="473" t="s">
        <v>1072</v>
      </c>
      <c r="E61" s="473"/>
      <c r="F61" s="473"/>
      <c r="G61" s="473"/>
      <c r="H61" s="473"/>
      <c r="I61" s="473"/>
      <c r="J61" s="473"/>
      <c r="K61" s="473"/>
      <c r="L61" s="473"/>
      <c r="M61" s="473"/>
      <c r="N61" s="473"/>
      <c r="O61" s="473"/>
      <c r="P61" s="473"/>
      <c r="Q61" s="473"/>
      <c r="R61" s="473"/>
      <c r="S61" s="473"/>
      <c r="T61" s="473"/>
      <c r="U61" s="473"/>
      <c r="V61" s="473"/>
      <c r="W61" s="473"/>
      <c r="X61" s="473"/>
      <c r="Y61" s="473"/>
      <c r="Z61" s="473"/>
      <c r="AA61" s="473"/>
      <c r="AB61" s="473"/>
      <c r="AC61" s="473"/>
      <c r="AD61" s="473"/>
      <c r="AE61" s="473"/>
      <c r="AF61" s="473"/>
      <c r="AG61" s="473"/>
      <c r="AH61" s="473"/>
      <c r="AI61" s="473"/>
      <c r="AJ61" s="473"/>
      <c r="AK61" s="473"/>
      <c r="AL61" s="473"/>
      <c r="AM61" s="473"/>
      <c r="AN61" s="473"/>
      <c r="AO61" s="473"/>
      <c r="AP61" s="473"/>
      <c r="AQ61" s="473"/>
      <c r="AR61" s="473"/>
      <c r="AS61" s="473"/>
      <c r="AT61" s="473"/>
      <c r="AU61" s="473"/>
      <c r="AV61" s="473"/>
      <c r="AW61" s="473"/>
      <c r="AX61" s="473"/>
      <c r="AY61" s="473"/>
      <c r="AZ61" s="473"/>
      <c r="BA61" s="473"/>
      <c r="BB61" s="473"/>
      <c r="BC61" s="473"/>
      <c r="BD61" s="473"/>
      <c r="BE61" s="473"/>
      <c r="BF61" s="473"/>
      <c r="BG61" s="473"/>
      <c r="BH61" s="473"/>
      <c r="BI61" s="473"/>
      <c r="BJ61" s="473"/>
      <c r="BK61" s="473"/>
      <c r="BL61" s="473"/>
      <c r="BM61" s="473"/>
      <c r="BN61" s="473"/>
      <c r="BO61" s="478">
        <f>ROW()</f>
        <v>61</v>
      </c>
    </row>
    <row r="62" spans="1:67" s="474" customFormat="1" ht="14" x14ac:dyDescent="0.15">
      <c r="A62" s="473" t="s">
        <v>347</v>
      </c>
      <c r="B62" s="473" t="s">
        <v>773</v>
      </c>
      <c r="C62" s="473" t="s">
        <v>1071</v>
      </c>
      <c r="D62" s="473" t="s">
        <v>1072</v>
      </c>
      <c r="E62" s="473"/>
      <c r="F62" s="473"/>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473"/>
      <c r="AO62" s="473"/>
      <c r="AP62" s="473"/>
      <c r="AQ62" s="473"/>
      <c r="AR62" s="473"/>
      <c r="AS62" s="473"/>
      <c r="AT62" s="473"/>
      <c r="AU62" s="473"/>
      <c r="AV62" s="473"/>
      <c r="AW62" s="473"/>
      <c r="AX62" s="473"/>
      <c r="AY62" s="473"/>
      <c r="AZ62" s="473"/>
      <c r="BA62" s="473"/>
      <c r="BB62" s="473"/>
      <c r="BC62" s="473"/>
      <c r="BD62" s="473">
        <v>0.32193871145563202</v>
      </c>
      <c r="BE62" s="473"/>
      <c r="BF62" s="473"/>
      <c r="BG62" s="473"/>
      <c r="BH62" s="473"/>
      <c r="BI62" s="473"/>
      <c r="BJ62" s="473"/>
      <c r="BK62" s="473"/>
      <c r="BL62" s="473"/>
      <c r="BM62" s="473"/>
      <c r="BN62" s="473"/>
      <c r="BO62" s="478">
        <f>ROW()</f>
        <v>62</v>
      </c>
    </row>
    <row r="63" spans="1:67" s="474" customFormat="1" ht="14" x14ac:dyDescent="0.15">
      <c r="A63" s="473" t="s">
        <v>774</v>
      </c>
      <c r="B63" s="473" t="s">
        <v>775</v>
      </c>
      <c r="C63" s="473" t="s">
        <v>1071</v>
      </c>
      <c r="D63" s="473" t="s">
        <v>1072</v>
      </c>
      <c r="E63" s="473"/>
      <c r="F63" s="473"/>
      <c r="G63" s="473"/>
      <c r="H63" s="473"/>
      <c r="I63" s="473"/>
      <c r="J63" s="473"/>
      <c r="K63" s="473"/>
      <c r="L63" s="473"/>
      <c r="M63" s="473"/>
      <c r="N63" s="473"/>
      <c r="O63" s="473"/>
      <c r="P63" s="473"/>
      <c r="Q63" s="473"/>
      <c r="R63" s="473"/>
      <c r="S63" s="473"/>
      <c r="T63" s="473"/>
      <c r="U63" s="473"/>
      <c r="V63" s="473"/>
      <c r="W63" s="473"/>
      <c r="X63" s="473"/>
      <c r="Y63" s="473"/>
      <c r="Z63" s="473"/>
      <c r="AA63" s="473"/>
      <c r="AB63" s="473"/>
      <c r="AC63" s="473"/>
      <c r="AD63" s="473"/>
      <c r="AE63" s="473"/>
      <c r="AF63" s="473"/>
      <c r="AG63" s="473"/>
      <c r="AH63" s="473"/>
      <c r="AI63" s="473"/>
      <c r="AJ63" s="473"/>
      <c r="AK63" s="473"/>
      <c r="AL63" s="473"/>
      <c r="AM63" s="473"/>
      <c r="AN63" s="473"/>
      <c r="AO63" s="473"/>
      <c r="AP63" s="473"/>
      <c r="AQ63" s="473"/>
      <c r="AR63" s="473"/>
      <c r="AS63" s="473">
        <v>1.2954773364746801</v>
      </c>
      <c r="AT63" s="473">
        <v>1.2896120081925699</v>
      </c>
      <c r="AU63" s="473">
        <v>1.2750277274338699</v>
      </c>
      <c r="AV63" s="473">
        <v>1.2706065173273</v>
      </c>
      <c r="AW63" s="473">
        <v>1.2544658946404501</v>
      </c>
      <c r="AX63" s="473">
        <v>1.26619339668098</v>
      </c>
      <c r="AY63" s="473">
        <v>1.26673898559725</v>
      </c>
      <c r="AZ63" s="473">
        <v>1.2704080118905201</v>
      </c>
      <c r="BA63" s="473">
        <v>1.3325095405207901</v>
      </c>
      <c r="BB63" s="473">
        <v>1.3478555571491</v>
      </c>
      <c r="BC63" s="473">
        <v>1.3688749254358299</v>
      </c>
      <c r="BD63" s="473">
        <v>1.3246216773986801</v>
      </c>
      <c r="BE63" s="473">
        <v>1.4078603982925399</v>
      </c>
      <c r="BF63" s="473">
        <v>1.41306436061859</v>
      </c>
      <c r="BG63" s="473">
        <v>1.4287959337234499</v>
      </c>
      <c r="BH63" s="473">
        <v>1.42337906360626</v>
      </c>
      <c r="BI63" s="473">
        <v>1.41097772121429</v>
      </c>
      <c r="BJ63" s="473">
        <v>1.3671565055847199</v>
      </c>
      <c r="BK63" s="473">
        <v>1.3697707934755301</v>
      </c>
      <c r="BL63" s="473">
        <v>1.3810367855951999</v>
      </c>
      <c r="BM63" s="473">
        <v>1.3943383382324199</v>
      </c>
      <c r="BN63" s="473"/>
      <c r="BO63" s="478">
        <f>ROW()</f>
        <v>63</v>
      </c>
    </row>
    <row r="64" spans="1:67" s="474" customFormat="1" ht="14" x14ac:dyDescent="0.15">
      <c r="A64" s="473" t="s">
        <v>776</v>
      </c>
      <c r="B64" s="473" t="s">
        <v>777</v>
      </c>
      <c r="C64" s="473" t="s">
        <v>1071</v>
      </c>
      <c r="D64" s="473" t="s">
        <v>1072</v>
      </c>
      <c r="E64" s="473"/>
      <c r="F64" s="473"/>
      <c r="G64" s="473"/>
      <c r="H64" s="473"/>
      <c r="I64" s="473"/>
      <c r="J64" s="473"/>
      <c r="K64" s="473"/>
      <c r="L64" s="473"/>
      <c r="M64" s="473"/>
      <c r="N64" s="473"/>
      <c r="O64" s="473"/>
      <c r="P64" s="473"/>
      <c r="Q64" s="473"/>
      <c r="R64" s="473"/>
      <c r="S64" s="473"/>
      <c r="T64" s="473"/>
      <c r="U64" s="473"/>
      <c r="V64" s="473"/>
      <c r="W64" s="473"/>
      <c r="X64" s="473"/>
      <c r="Y64" s="473"/>
      <c r="Z64" s="473"/>
      <c r="AA64" s="473"/>
      <c r="AB64" s="473"/>
      <c r="AC64" s="473"/>
      <c r="AD64" s="473"/>
      <c r="AE64" s="473"/>
      <c r="AF64" s="473"/>
      <c r="AG64" s="473"/>
      <c r="AH64" s="473"/>
      <c r="AI64" s="473"/>
      <c r="AJ64" s="473"/>
      <c r="AK64" s="473"/>
      <c r="AL64" s="473"/>
      <c r="AM64" s="473"/>
      <c r="AN64" s="473"/>
      <c r="AO64" s="473"/>
      <c r="AP64" s="473"/>
      <c r="AQ64" s="473"/>
      <c r="AR64" s="473"/>
      <c r="AS64" s="473"/>
      <c r="AT64" s="473"/>
      <c r="AU64" s="473"/>
      <c r="AV64" s="473"/>
      <c r="AW64" s="473"/>
      <c r="AX64" s="473"/>
      <c r="AY64" s="473">
        <v>0.96524960366951695</v>
      </c>
      <c r="AZ64" s="473">
        <v>0.96873005634671505</v>
      </c>
      <c r="BA64" s="473">
        <v>0.97946875200538197</v>
      </c>
      <c r="BB64" s="473">
        <v>0.979171175109392</v>
      </c>
      <c r="BC64" s="473">
        <v>0.96554627167297402</v>
      </c>
      <c r="BD64" s="473">
        <v>0.94153791666030895</v>
      </c>
      <c r="BE64" s="473">
        <v>0.965750873088837</v>
      </c>
      <c r="BF64" s="473">
        <v>0.98109811544418302</v>
      </c>
      <c r="BG64" s="473">
        <v>0.99083691835403398</v>
      </c>
      <c r="BH64" s="473">
        <v>0.98963290452957198</v>
      </c>
      <c r="BI64" s="473">
        <v>0.98125523328781095</v>
      </c>
      <c r="BJ64" s="473">
        <v>0.9737908244133</v>
      </c>
      <c r="BK64" s="473">
        <v>0.976394774004538</v>
      </c>
      <c r="BL64" s="473">
        <v>0.99246867688359497</v>
      </c>
      <c r="BM64" s="473">
        <v>0.98121498240692295</v>
      </c>
      <c r="BN64" s="473"/>
      <c r="BO64" s="478">
        <f>ROW()</f>
        <v>64</v>
      </c>
    </row>
    <row r="65" spans="1:67" s="474" customFormat="1" ht="14" x14ac:dyDescent="0.15">
      <c r="A65" s="473" t="s">
        <v>349</v>
      </c>
      <c r="B65" s="473" t="s">
        <v>778</v>
      </c>
      <c r="C65" s="473" t="s">
        <v>1071</v>
      </c>
      <c r="D65" s="473" t="s">
        <v>1072</v>
      </c>
      <c r="E65" s="473"/>
      <c r="F65" s="473"/>
      <c r="G65" s="473"/>
      <c r="H65" s="473"/>
      <c r="I65" s="473"/>
      <c r="J65" s="473"/>
      <c r="K65" s="473"/>
      <c r="L65" s="473"/>
      <c r="M65" s="473"/>
      <c r="N65" s="473"/>
      <c r="O65" s="473"/>
      <c r="P65" s="473"/>
      <c r="Q65" s="473"/>
      <c r="R65" s="473"/>
      <c r="S65" s="473"/>
      <c r="T65" s="473"/>
      <c r="U65" s="473"/>
      <c r="V65" s="473"/>
      <c r="W65" s="473"/>
      <c r="X65" s="473"/>
      <c r="Y65" s="473"/>
      <c r="Z65" s="473"/>
      <c r="AA65" s="473"/>
      <c r="AB65" s="473"/>
      <c r="AC65" s="473"/>
      <c r="AD65" s="473"/>
      <c r="AE65" s="473"/>
      <c r="AF65" s="473"/>
      <c r="AG65" s="473"/>
      <c r="AH65" s="473"/>
      <c r="AI65" s="473">
        <v>0.56442550599477903</v>
      </c>
      <c r="AJ65" s="473">
        <v>0.56718941098345999</v>
      </c>
      <c r="AK65" s="473">
        <v>0.58805426225064505</v>
      </c>
      <c r="AL65" s="473">
        <v>0.60202915508428601</v>
      </c>
      <c r="AM65" s="473">
        <v>0.62051145677386799</v>
      </c>
      <c r="AN65" s="473">
        <v>0.69041018980181801</v>
      </c>
      <c r="AO65" s="473">
        <v>0.69685545252665704</v>
      </c>
      <c r="AP65" s="473">
        <v>0.70207827847592896</v>
      </c>
      <c r="AQ65" s="473">
        <v>0.71124654707624702</v>
      </c>
      <c r="AR65" s="473">
        <v>0.72074998746678698</v>
      </c>
      <c r="AS65" s="473">
        <v>0.71710220287736304</v>
      </c>
      <c r="AT65" s="473">
        <v>0.71183755235840496</v>
      </c>
      <c r="AU65" s="473">
        <v>0.71050487664945505</v>
      </c>
      <c r="AV65" s="473">
        <v>0.73653066250718302</v>
      </c>
      <c r="AW65" s="473">
        <v>0.73363669784731</v>
      </c>
      <c r="AX65" s="473">
        <v>0.72289123082844098</v>
      </c>
      <c r="AY65" s="473">
        <v>0.70983340751573698</v>
      </c>
      <c r="AZ65" s="473">
        <v>0.69423570373996302</v>
      </c>
      <c r="BA65" s="473">
        <v>0.69381614475031805</v>
      </c>
      <c r="BB65" s="473">
        <v>0.68208099904866903</v>
      </c>
      <c r="BC65" s="473">
        <v>0.70014001256328995</v>
      </c>
      <c r="BD65" s="473">
        <v>0.69862097754056895</v>
      </c>
      <c r="BE65" s="473">
        <v>0.70685322124299099</v>
      </c>
      <c r="BF65" s="473">
        <v>0.68731675996998898</v>
      </c>
      <c r="BG65" s="473">
        <v>0.67971024876762598</v>
      </c>
      <c r="BH65" s="473">
        <v>0.66313852347063496</v>
      </c>
      <c r="BI65" s="473">
        <v>0.62232691519868899</v>
      </c>
      <c r="BJ65" s="473">
        <v>0.61518478843063695</v>
      </c>
      <c r="BK65" s="473">
        <v>0.61244235255819002</v>
      </c>
      <c r="BL65" s="473">
        <v>0.61621347664886605</v>
      </c>
      <c r="BM65" s="473">
        <v>0.61210193636327204</v>
      </c>
      <c r="BN65" s="473">
        <v>0.61190066207485705</v>
      </c>
      <c r="BO65" s="478">
        <f>ROW()</f>
        <v>65</v>
      </c>
    </row>
    <row r="66" spans="1:67" s="474" customFormat="1" ht="14" x14ac:dyDescent="0.15">
      <c r="A66" s="473" t="s">
        <v>351</v>
      </c>
      <c r="B66" s="473" t="s">
        <v>779</v>
      </c>
      <c r="C66" s="473" t="s">
        <v>1071</v>
      </c>
      <c r="D66" s="473" t="s">
        <v>1072</v>
      </c>
      <c r="E66" s="473"/>
      <c r="F66" s="473"/>
      <c r="G66" s="473"/>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473"/>
      <c r="AH66" s="473"/>
      <c r="AI66" s="473">
        <v>5.563923</v>
      </c>
      <c r="AJ66" s="473">
        <v>7.3297639999999999</v>
      </c>
      <c r="AK66" s="473">
        <v>8.0520239999999994</v>
      </c>
      <c r="AL66" s="473">
        <v>9.5180480000000003</v>
      </c>
      <c r="AM66" s="473">
        <v>10.469201</v>
      </c>
      <c r="AN66" s="473">
        <v>11.158714</v>
      </c>
      <c r="AO66" s="473">
        <v>12.075369</v>
      </c>
      <c r="AP66" s="473">
        <v>12.903152</v>
      </c>
      <c r="AQ66" s="473">
        <v>13.987135</v>
      </c>
      <c r="AR66" s="473">
        <v>14.22935</v>
      </c>
      <c r="AS66" s="473">
        <v>14.332421</v>
      </c>
      <c r="AT66" s="473">
        <v>14.326301000000001</v>
      </c>
      <c r="AU66" s="473">
        <v>14.458321</v>
      </c>
      <c r="AV66" s="473">
        <v>14.176016000000001</v>
      </c>
      <c r="AW66" s="473">
        <v>14.426129</v>
      </c>
      <c r="AX66" s="473">
        <v>14.562493</v>
      </c>
      <c r="AY66" s="473">
        <v>14.414552</v>
      </c>
      <c r="AZ66" s="473">
        <v>14.258779000000001</v>
      </c>
      <c r="BA66" s="473">
        <v>13.916713</v>
      </c>
      <c r="BB66" s="473">
        <v>13.638434999999999</v>
      </c>
      <c r="BC66" s="473">
        <v>13.672003999999999</v>
      </c>
      <c r="BD66" s="473">
        <v>13.345305</v>
      </c>
      <c r="BE66" s="473">
        <v>13.297699</v>
      </c>
      <c r="BF66" s="473">
        <v>12.785271</v>
      </c>
      <c r="BG66" s="473">
        <v>12.70321</v>
      </c>
      <c r="BH66" s="473">
        <v>12.93798</v>
      </c>
      <c r="BI66" s="473">
        <v>12.576343</v>
      </c>
      <c r="BJ66" s="473">
        <v>12.424986000000001</v>
      </c>
      <c r="BK66" s="473">
        <v>12.371528</v>
      </c>
      <c r="BL66" s="473">
        <v>12.663206000000001</v>
      </c>
      <c r="BM66" s="473">
        <v>12.793018999999999</v>
      </c>
      <c r="BN66" s="473">
        <v>12.919712000000001</v>
      </c>
      <c r="BO66" s="478">
        <f>ROW()</f>
        <v>66</v>
      </c>
    </row>
    <row r="67" spans="1:67" s="474" customFormat="1" ht="14" x14ac:dyDescent="0.15">
      <c r="A67" s="473" t="s">
        <v>389</v>
      </c>
      <c r="B67" s="473" t="s">
        <v>780</v>
      </c>
      <c r="C67" s="473" t="s">
        <v>1071</v>
      </c>
      <c r="D67" s="473" t="s">
        <v>1072</v>
      </c>
      <c r="E67" s="473"/>
      <c r="F67" s="473"/>
      <c r="G67" s="473"/>
      <c r="H67" s="473"/>
      <c r="I67" s="473"/>
      <c r="J67" s="473"/>
      <c r="K67" s="473"/>
      <c r="L67" s="473"/>
      <c r="M67" s="473"/>
      <c r="N67" s="473"/>
      <c r="O67" s="473"/>
      <c r="P67" s="473"/>
      <c r="Q67" s="473"/>
      <c r="R67" s="473"/>
      <c r="S67" s="473"/>
      <c r="T67" s="473"/>
      <c r="U67" s="473"/>
      <c r="V67" s="473"/>
      <c r="W67" s="473"/>
      <c r="X67" s="473"/>
      <c r="Y67" s="473"/>
      <c r="Z67" s="473"/>
      <c r="AA67" s="473"/>
      <c r="AB67" s="473"/>
      <c r="AC67" s="473"/>
      <c r="AD67" s="473"/>
      <c r="AE67" s="473"/>
      <c r="AF67" s="473"/>
      <c r="AG67" s="473"/>
      <c r="AH67" s="473"/>
      <c r="AI67" s="473">
        <v>0.94719100000000001</v>
      </c>
      <c r="AJ67" s="473">
        <v>0.94447300000000001</v>
      </c>
      <c r="AK67" s="473">
        <v>0.97242799999999996</v>
      </c>
      <c r="AL67" s="473">
        <v>0.98680299999999999</v>
      </c>
      <c r="AM67" s="473">
        <v>0.98599400000000004</v>
      </c>
      <c r="AN67" s="473">
        <v>0.984877</v>
      </c>
      <c r="AO67" s="473">
        <v>0.97440700000000002</v>
      </c>
      <c r="AP67" s="473">
        <v>0.97288200000000002</v>
      </c>
      <c r="AQ67" s="473">
        <v>0.96870800000000001</v>
      </c>
      <c r="AR67" s="473">
        <v>0.95411900000000005</v>
      </c>
      <c r="AS67" s="473">
        <v>0.94321100000000002</v>
      </c>
      <c r="AT67" s="473">
        <v>0.92996699999999999</v>
      </c>
      <c r="AU67" s="473">
        <v>0.91325699999999999</v>
      </c>
      <c r="AV67" s="473">
        <v>0.89593699999999998</v>
      </c>
      <c r="AW67" s="473">
        <v>0.87506300000000004</v>
      </c>
      <c r="AX67" s="473">
        <v>0.87272099999999997</v>
      </c>
      <c r="AY67" s="473">
        <v>0.84757400000000005</v>
      </c>
      <c r="AZ67" s="473">
        <v>0.83730300000000002</v>
      </c>
      <c r="BA67" s="473">
        <v>0.82040100000000005</v>
      </c>
      <c r="BB67" s="473">
        <v>0.81110599999999999</v>
      </c>
      <c r="BC67" s="473">
        <v>0.80503999999999998</v>
      </c>
      <c r="BD67" s="473">
        <v>0.78873899999999997</v>
      </c>
      <c r="BE67" s="473">
        <v>0.787246</v>
      </c>
      <c r="BF67" s="473">
        <v>0.77478400000000003</v>
      </c>
      <c r="BG67" s="473">
        <v>0.76893699999999998</v>
      </c>
      <c r="BH67" s="473">
        <v>0.77812199999999998</v>
      </c>
      <c r="BI67" s="473">
        <v>0.75260800000000005</v>
      </c>
      <c r="BJ67" s="473">
        <v>0.74478299999999997</v>
      </c>
      <c r="BK67" s="473">
        <v>0.73544799999999999</v>
      </c>
      <c r="BL67" s="473">
        <v>0.75109800000000004</v>
      </c>
      <c r="BM67" s="473">
        <v>0.73835099999999998</v>
      </c>
      <c r="BN67" s="473">
        <v>0.74148800000000004</v>
      </c>
      <c r="BO67" s="478">
        <f>ROW()</f>
        <v>67</v>
      </c>
    </row>
    <row r="68" spans="1:67" s="474" customFormat="1" ht="14" x14ac:dyDescent="0.15">
      <c r="A68" s="473" t="s">
        <v>355</v>
      </c>
      <c r="B68" s="473" t="s">
        <v>781</v>
      </c>
      <c r="C68" s="473" t="s">
        <v>1071</v>
      </c>
      <c r="D68" s="473" t="s">
        <v>1072</v>
      </c>
      <c r="E68" s="473"/>
      <c r="F68" s="473"/>
      <c r="G68" s="473"/>
      <c r="H68" s="473"/>
      <c r="I68" s="473"/>
      <c r="J68" s="473"/>
      <c r="K68" s="473"/>
      <c r="L68" s="473"/>
      <c r="M68" s="473"/>
      <c r="N68" s="473"/>
      <c r="O68" s="473"/>
      <c r="P68" s="473"/>
      <c r="Q68" s="473"/>
      <c r="R68" s="473"/>
      <c r="S68" s="473"/>
      <c r="T68" s="473"/>
      <c r="U68" s="473"/>
      <c r="V68" s="473"/>
      <c r="W68" s="473"/>
      <c r="X68" s="473"/>
      <c r="Y68" s="473"/>
      <c r="Z68" s="473"/>
      <c r="AA68" s="473"/>
      <c r="AB68" s="473"/>
      <c r="AC68" s="473"/>
      <c r="AD68" s="473"/>
      <c r="AE68" s="473"/>
      <c r="AF68" s="473"/>
      <c r="AG68" s="473"/>
      <c r="AH68" s="473"/>
      <c r="AI68" s="473"/>
      <c r="AJ68" s="473"/>
      <c r="AK68" s="473"/>
      <c r="AL68" s="473"/>
      <c r="AM68" s="473"/>
      <c r="AN68" s="473"/>
      <c r="AO68" s="473"/>
      <c r="AP68" s="473"/>
      <c r="AQ68" s="473"/>
      <c r="AR68" s="473"/>
      <c r="AS68" s="473"/>
      <c r="AT68" s="473"/>
      <c r="AU68" s="473"/>
      <c r="AV68" s="473"/>
      <c r="AW68" s="473"/>
      <c r="AX68" s="473"/>
      <c r="AY68" s="473"/>
      <c r="AZ68" s="473"/>
      <c r="BA68" s="473"/>
      <c r="BB68" s="473"/>
      <c r="BC68" s="473"/>
      <c r="BD68" s="473">
        <v>93.571823120117202</v>
      </c>
      <c r="BE68" s="473">
        <v>98.269592285156307</v>
      </c>
      <c r="BF68" s="473">
        <v>100.15228271484401</v>
      </c>
      <c r="BG68" s="473">
        <v>102.11085510253901</v>
      </c>
      <c r="BH68" s="473">
        <v>103.302284240723</v>
      </c>
      <c r="BI68" s="473">
        <v>106.126457214355</v>
      </c>
      <c r="BJ68" s="473">
        <v>106.022705078125</v>
      </c>
      <c r="BK68" s="473">
        <v>104.228207970402</v>
      </c>
      <c r="BL68" s="473">
        <v>102.857201066307</v>
      </c>
      <c r="BM68" s="473">
        <v>103.423347194543</v>
      </c>
      <c r="BN68" s="473">
        <v>100.881356683089</v>
      </c>
      <c r="BO68" s="478">
        <f>ROW()</f>
        <v>68</v>
      </c>
    </row>
    <row r="69" spans="1:67" s="474" customFormat="1" ht="14" x14ac:dyDescent="0.15">
      <c r="A69" s="473" t="s">
        <v>357</v>
      </c>
      <c r="B69" s="473" t="s">
        <v>782</v>
      </c>
      <c r="C69" s="473" t="s">
        <v>1071</v>
      </c>
      <c r="D69" s="473" t="s">
        <v>1072</v>
      </c>
      <c r="E69" s="473"/>
      <c r="F69" s="473"/>
      <c r="G69" s="473"/>
      <c r="H69" s="473"/>
      <c r="I69" s="473"/>
      <c r="J69" s="473"/>
      <c r="K69" s="473"/>
      <c r="L69" s="473"/>
      <c r="M69" s="473"/>
      <c r="N69" s="473"/>
      <c r="O69" s="473"/>
      <c r="P69" s="473"/>
      <c r="Q69" s="473"/>
      <c r="R69" s="473"/>
      <c r="S69" s="473"/>
      <c r="T69" s="473"/>
      <c r="U69" s="473"/>
      <c r="V69" s="473"/>
      <c r="W69" s="473"/>
      <c r="X69" s="473"/>
      <c r="Y69" s="473"/>
      <c r="Z69" s="473"/>
      <c r="AA69" s="473"/>
      <c r="AB69" s="473"/>
      <c r="AC69" s="473"/>
      <c r="AD69" s="473"/>
      <c r="AE69" s="473"/>
      <c r="AF69" s="473"/>
      <c r="AG69" s="473"/>
      <c r="AH69" s="473"/>
      <c r="AI69" s="473">
        <v>1.75589726893461</v>
      </c>
      <c r="AJ69" s="473">
        <v>1.82840393496903</v>
      </c>
      <c r="AK69" s="473">
        <v>1.8660873030076299</v>
      </c>
      <c r="AL69" s="473">
        <v>1.87172675994311</v>
      </c>
      <c r="AM69" s="473">
        <v>1.9725945792519799</v>
      </c>
      <c r="AN69" s="473">
        <v>1.9472270000531</v>
      </c>
      <c r="AO69" s="473">
        <v>1.9746477841942101</v>
      </c>
      <c r="AP69" s="473">
        <v>1.9692209789602499</v>
      </c>
      <c r="AQ69" s="473">
        <v>1.9967671405277001</v>
      </c>
      <c r="AR69" s="473">
        <v>2.01896107995546</v>
      </c>
      <c r="AS69" s="473">
        <v>1.98606340910052</v>
      </c>
      <c r="AT69" s="473">
        <v>1.9827885484630701</v>
      </c>
      <c r="AU69" s="473">
        <v>1.9677955378994001</v>
      </c>
      <c r="AV69" s="473">
        <v>1.86951783220521</v>
      </c>
      <c r="AW69" s="473">
        <v>1.88968326076721</v>
      </c>
      <c r="AX69" s="473">
        <v>1.8056929863762701</v>
      </c>
      <c r="AY69" s="473">
        <v>1.793107377736</v>
      </c>
      <c r="AZ69" s="473">
        <v>1.77254951569471</v>
      </c>
      <c r="BA69" s="473">
        <v>1.7654265663648401</v>
      </c>
      <c r="BB69" s="473">
        <v>1.8945863473989499</v>
      </c>
      <c r="BC69" s="473">
        <v>1.8776472877833399</v>
      </c>
      <c r="BD69" s="473">
        <v>1.8704295158386199</v>
      </c>
      <c r="BE69" s="473">
        <v>1.8592386245727499</v>
      </c>
      <c r="BF69" s="473">
        <v>1.86717689037323</v>
      </c>
      <c r="BG69" s="473">
        <v>1.81103038787842</v>
      </c>
      <c r="BH69" s="473">
        <v>1.8411551713943499</v>
      </c>
      <c r="BI69" s="473">
        <v>1.8258967399597199</v>
      </c>
      <c r="BJ69" s="473">
        <v>1.7375373840332</v>
      </c>
      <c r="BK69" s="473">
        <v>1.7432376771874101</v>
      </c>
      <c r="BL69" s="473">
        <v>1.7893850069755901</v>
      </c>
      <c r="BM69" s="473">
        <v>1.74804730574207</v>
      </c>
      <c r="BN69" s="473">
        <v>1.70470667966151</v>
      </c>
      <c r="BO69" s="478">
        <f>ROW()</f>
        <v>69</v>
      </c>
    </row>
    <row r="70" spans="1:67" s="474" customFormat="1" ht="14" x14ac:dyDescent="0.15">
      <c r="A70" s="473" t="s">
        <v>353</v>
      </c>
      <c r="B70" s="473" t="s">
        <v>783</v>
      </c>
      <c r="C70" s="473" t="s">
        <v>1071</v>
      </c>
      <c r="D70" s="473" t="s">
        <v>1072</v>
      </c>
      <c r="E70" s="473"/>
      <c r="F70" s="473"/>
      <c r="G70" s="473"/>
      <c r="H70" s="473"/>
      <c r="I70" s="473"/>
      <c r="J70" s="473"/>
      <c r="K70" s="473"/>
      <c r="L70" s="473"/>
      <c r="M70" s="473"/>
      <c r="N70" s="473"/>
      <c r="O70" s="473"/>
      <c r="P70" s="473"/>
      <c r="Q70" s="473"/>
      <c r="R70" s="473"/>
      <c r="S70" s="473"/>
      <c r="T70" s="473"/>
      <c r="U70" s="473"/>
      <c r="V70" s="473"/>
      <c r="W70" s="473"/>
      <c r="X70" s="473"/>
      <c r="Y70" s="473"/>
      <c r="Z70" s="473"/>
      <c r="AA70" s="473"/>
      <c r="AB70" s="473"/>
      <c r="AC70" s="473"/>
      <c r="AD70" s="473"/>
      <c r="AE70" s="473"/>
      <c r="AF70" s="473"/>
      <c r="AG70" s="473"/>
      <c r="AH70" s="473"/>
      <c r="AI70" s="473">
        <v>9.1269550000000006</v>
      </c>
      <c r="AJ70" s="473">
        <v>9.0631869999999992</v>
      </c>
      <c r="AK70" s="473">
        <v>9.0079809999999991</v>
      </c>
      <c r="AL70" s="473">
        <v>8.8504349999999992</v>
      </c>
      <c r="AM70" s="473">
        <v>8.8010490000000008</v>
      </c>
      <c r="AN70" s="473">
        <v>8.730836</v>
      </c>
      <c r="AO70" s="473">
        <v>8.7098910000000007</v>
      </c>
      <c r="AP70" s="473">
        <v>8.6995129999999996</v>
      </c>
      <c r="AQ70" s="473">
        <v>8.6616850000000003</v>
      </c>
      <c r="AR70" s="473">
        <v>8.7525779999999997</v>
      </c>
      <c r="AS70" s="473">
        <v>8.6712989999999994</v>
      </c>
      <c r="AT70" s="473">
        <v>8.6944040000000005</v>
      </c>
      <c r="AU70" s="473">
        <v>8.5616059999999994</v>
      </c>
      <c r="AV70" s="473">
        <v>8.6478560000000009</v>
      </c>
      <c r="AW70" s="473">
        <v>8.4598270000000007</v>
      </c>
      <c r="AX70" s="473">
        <v>8.5694379999999999</v>
      </c>
      <c r="AY70" s="473">
        <v>8.2871089999999992</v>
      </c>
      <c r="AZ70" s="473">
        <v>8.162445</v>
      </c>
      <c r="BA70" s="473">
        <v>7.9441280000000001</v>
      </c>
      <c r="BB70" s="473">
        <v>7.731134</v>
      </c>
      <c r="BC70" s="473">
        <v>7.5908369999999996</v>
      </c>
      <c r="BD70" s="473">
        <v>7.4664919999999997</v>
      </c>
      <c r="BE70" s="473">
        <v>7.5641360000000004</v>
      </c>
      <c r="BF70" s="473">
        <v>7.3548460000000002</v>
      </c>
      <c r="BG70" s="473">
        <v>7.3286740000000004</v>
      </c>
      <c r="BH70" s="473">
        <v>7.3053569999999999</v>
      </c>
      <c r="BI70" s="473">
        <v>7.0798560000000004</v>
      </c>
      <c r="BJ70" s="473">
        <v>6.8716790000000003</v>
      </c>
      <c r="BK70" s="473">
        <v>6.7659969999999996</v>
      </c>
      <c r="BL70" s="473">
        <v>6.7915580000000002</v>
      </c>
      <c r="BM70" s="473">
        <v>6.632676</v>
      </c>
      <c r="BN70" s="473">
        <v>6.5936180000000002</v>
      </c>
      <c r="BO70" s="478">
        <f>ROW()</f>
        <v>70</v>
      </c>
    </row>
    <row r="71" spans="1:67" s="474" customFormat="1" ht="14" x14ac:dyDescent="0.15">
      <c r="A71" s="473" t="s">
        <v>359</v>
      </c>
      <c r="B71" s="473" t="s">
        <v>784</v>
      </c>
      <c r="C71" s="473" t="s">
        <v>1071</v>
      </c>
      <c r="D71" s="473" t="s">
        <v>1072</v>
      </c>
      <c r="E71" s="473"/>
      <c r="F71" s="473"/>
      <c r="G71" s="473"/>
      <c r="H71" s="473"/>
      <c r="I71" s="473"/>
      <c r="J71" s="473"/>
      <c r="K71" s="473"/>
      <c r="L71" s="473"/>
      <c r="M71" s="473"/>
      <c r="N71" s="473"/>
      <c r="O71" s="473"/>
      <c r="P71" s="473"/>
      <c r="Q71" s="473"/>
      <c r="R71" s="473"/>
      <c r="S71" s="473"/>
      <c r="T71" s="473"/>
      <c r="U71" s="473"/>
      <c r="V71" s="473"/>
      <c r="W71" s="473"/>
      <c r="X71" s="473"/>
      <c r="Y71" s="473"/>
      <c r="Z71" s="473"/>
      <c r="AA71" s="473"/>
      <c r="AB71" s="473"/>
      <c r="AC71" s="473"/>
      <c r="AD71" s="473"/>
      <c r="AE71" s="473"/>
      <c r="AF71" s="473"/>
      <c r="AG71" s="473"/>
      <c r="AH71" s="473"/>
      <c r="AI71" s="473">
        <v>3.0130928398068599</v>
      </c>
      <c r="AJ71" s="473">
        <v>4.6121963950495299</v>
      </c>
      <c r="AK71" s="473">
        <v>4.7605286887547003</v>
      </c>
      <c r="AL71" s="473">
        <v>4.8820607404348602</v>
      </c>
      <c r="AM71" s="473">
        <v>5.2644813637354897</v>
      </c>
      <c r="AN71" s="473">
        <v>5.6540692075366996</v>
      </c>
      <c r="AO71" s="473">
        <v>5.7561651342845499</v>
      </c>
      <c r="AP71" s="473">
        <v>6.1933985542892804</v>
      </c>
      <c r="AQ71" s="473">
        <v>6.5228438605828796</v>
      </c>
      <c r="AR71" s="473">
        <v>6.6788196513530496</v>
      </c>
      <c r="AS71" s="473">
        <v>7.0015887975734001</v>
      </c>
      <c r="AT71" s="473">
        <v>7.2609507304308796</v>
      </c>
      <c r="AU71" s="473">
        <v>7.6443179904356704</v>
      </c>
      <c r="AV71" s="473">
        <v>10.0047704813644</v>
      </c>
      <c r="AW71" s="473">
        <v>14.1438767709068</v>
      </c>
      <c r="AX71" s="473">
        <v>14.506666371962799</v>
      </c>
      <c r="AY71" s="473">
        <v>15.0070350810996</v>
      </c>
      <c r="AZ71" s="473">
        <v>15.4451553035423</v>
      </c>
      <c r="BA71" s="473">
        <v>16.729310613504001</v>
      </c>
      <c r="BB71" s="473">
        <v>17.204254932033699</v>
      </c>
      <c r="BC71" s="473">
        <v>17.925328538623098</v>
      </c>
      <c r="BD71" s="473">
        <v>18.975978851318398</v>
      </c>
      <c r="BE71" s="473">
        <v>20.189214706420898</v>
      </c>
      <c r="BF71" s="473">
        <v>20.887376785278299</v>
      </c>
      <c r="BG71" s="473">
        <v>21.358970642089801</v>
      </c>
      <c r="BH71" s="473">
        <v>21.151008605956999</v>
      </c>
      <c r="BI71" s="473">
        <v>20.818893432617202</v>
      </c>
      <c r="BJ71" s="473">
        <v>21.613275527954102</v>
      </c>
      <c r="BK71" s="473">
        <v>21.978984124935302</v>
      </c>
      <c r="BL71" s="473">
        <v>22.138101788767798</v>
      </c>
      <c r="BM71" s="473">
        <v>22.9077043184686</v>
      </c>
      <c r="BN71" s="473">
        <v>23.704272538153599</v>
      </c>
      <c r="BO71" s="478">
        <f>ROW()</f>
        <v>71</v>
      </c>
    </row>
    <row r="72" spans="1:67" s="474" customFormat="1" ht="14" x14ac:dyDescent="0.15">
      <c r="A72" s="473" t="s">
        <v>261</v>
      </c>
      <c r="B72" s="473" t="s">
        <v>785</v>
      </c>
      <c r="C72" s="473" t="s">
        <v>1071</v>
      </c>
      <c r="D72" s="473" t="s">
        <v>1072</v>
      </c>
      <c r="E72" s="473"/>
      <c r="F72" s="473"/>
      <c r="G72" s="473"/>
      <c r="H72" s="473"/>
      <c r="I72" s="473"/>
      <c r="J72" s="473"/>
      <c r="K72" s="473"/>
      <c r="L72" s="473"/>
      <c r="M72" s="473"/>
      <c r="N72" s="473"/>
      <c r="O72" s="473"/>
      <c r="P72" s="473"/>
      <c r="Q72" s="473"/>
      <c r="R72" s="473"/>
      <c r="S72" s="473"/>
      <c r="T72" s="473"/>
      <c r="U72" s="473"/>
      <c r="V72" s="473"/>
      <c r="W72" s="473"/>
      <c r="X72" s="473"/>
      <c r="Y72" s="473"/>
      <c r="Z72" s="473"/>
      <c r="AA72" s="473"/>
      <c r="AB72" s="473"/>
      <c r="AC72" s="473"/>
      <c r="AD72" s="473"/>
      <c r="AE72" s="473"/>
      <c r="AF72" s="473"/>
      <c r="AG72" s="473"/>
      <c r="AH72" s="473"/>
      <c r="AI72" s="473">
        <v>3.1230860650394399</v>
      </c>
      <c r="AJ72" s="473">
        <v>4.6458392604380503</v>
      </c>
      <c r="AK72" s="473">
        <v>5.53827888804999</v>
      </c>
      <c r="AL72" s="473">
        <v>6.1471296741446597</v>
      </c>
      <c r="AM72" s="473">
        <v>7.7686762075784799</v>
      </c>
      <c r="AN72" s="473">
        <v>9.7835817265988396</v>
      </c>
      <c r="AO72" s="473">
        <v>11.915613292477399</v>
      </c>
      <c r="AP72" s="473">
        <v>12.5338033031385</v>
      </c>
      <c r="AQ72" s="473">
        <v>12.006224770198401</v>
      </c>
      <c r="AR72" s="473">
        <v>13.1247032917178</v>
      </c>
      <c r="AS72" s="473">
        <v>15.744427206795899</v>
      </c>
      <c r="AT72" s="473">
        <v>15.3246360307713</v>
      </c>
      <c r="AU72" s="473">
        <v>15.2887074875441</v>
      </c>
      <c r="AV72" s="473">
        <v>16.241820525871901</v>
      </c>
      <c r="AW72" s="473">
        <v>17.754456856699001</v>
      </c>
      <c r="AX72" s="473">
        <v>19.9905565560783</v>
      </c>
      <c r="AY72" s="473">
        <v>21.437431706881</v>
      </c>
      <c r="AZ72" s="473">
        <v>22.208244066099901</v>
      </c>
      <c r="BA72" s="473">
        <v>25.126544971792001</v>
      </c>
      <c r="BB72" s="473">
        <v>22.179853823900299</v>
      </c>
      <c r="BC72" s="473">
        <v>25.449393345483202</v>
      </c>
      <c r="BD72" s="473">
        <v>29.475887298583999</v>
      </c>
      <c r="BE72" s="473">
        <v>32.593227386474602</v>
      </c>
      <c r="BF72" s="473">
        <v>33.430347442627003</v>
      </c>
      <c r="BG72" s="473">
        <v>34.039524078369098</v>
      </c>
      <c r="BH72" s="473">
        <v>35.010829925537102</v>
      </c>
      <c r="BI72" s="473">
        <v>37.155826568603501</v>
      </c>
      <c r="BJ72" s="473">
        <v>38.855751037597699</v>
      </c>
      <c r="BK72" s="473">
        <v>40.553567478025897</v>
      </c>
      <c r="BL72" s="473">
        <v>39.654461183879398</v>
      </c>
      <c r="BM72" s="473">
        <v>37.023875488099897</v>
      </c>
      <c r="BN72" s="473">
        <v>42.244895975462498</v>
      </c>
      <c r="BO72" s="478">
        <f>ROW()</f>
        <v>72</v>
      </c>
    </row>
    <row r="73" spans="1:67" s="474" customFormat="1" ht="14" x14ac:dyDescent="0.15">
      <c r="A73" s="473" t="s">
        <v>786</v>
      </c>
      <c r="B73" s="473" t="s">
        <v>787</v>
      </c>
      <c r="C73" s="473" t="s">
        <v>1071</v>
      </c>
      <c r="D73" s="473" t="s">
        <v>1072</v>
      </c>
      <c r="E73" s="473"/>
      <c r="F73" s="473"/>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c r="AG73" s="473"/>
      <c r="AH73" s="473"/>
      <c r="AI73" s="473"/>
      <c r="AJ73" s="473"/>
      <c r="AK73" s="473"/>
      <c r="AL73" s="473"/>
      <c r="AM73" s="473"/>
      <c r="AN73" s="473"/>
      <c r="AO73" s="473"/>
      <c r="AP73" s="473"/>
      <c r="AQ73" s="473"/>
      <c r="AR73" s="473"/>
      <c r="AS73" s="473"/>
      <c r="AT73" s="473"/>
      <c r="AU73" s="473"/>
      <c r="AV73" s="473"/>
      <c r="AW73" s="473"/>
      <c r="AX73" s="473"/>
      <c r="AY73" s="473"/>
      <c r="AZ73" s="473"/>
      <c r="BA73" s="473"/>
      <c r="BB73" s="473"/>
      <c r="BC73" s="473"/>
      <c r="BD73" s="473"/>
      <c r="BE73" s="473"/>
      <c r="BF73" s="473"/>
      <c r="BG73" s="473"/>
      <c r="BH73" s="473"/>
      <c r="BI73" s="473"/>
      <c r="BJ73" s="473"/>
      <c r="BK73" s="473"/>
      <c r="BL73" s="473"/>
      <c r="BM73" s="473"/>
      <c r="BN73" s="473"/>
      <c r="BO73" s="478">
        <f>ROW()</f>
        <v>73</v>
      </c>
    </row>
    <row r="74" spans="1:67" s="474" customFormat="1" ht="14" x14ac:dyDescent="0.15">
      <c r="A74" s="473" t="s">
        <v>788</v>
      </c>
      <c r="B74" s="473" t="s">
        <v>789</v>
      </c>
      <c r="C74" s="473" t="s">
        <v>1071</v>
      </c>
      <c r="D74" s="473" t="s">
        <v>1072</v>
      </c>
      <c r="E74" s="473"/>
      <c r="F74" s="473"/>
      <c r="G74" s="473"/>
      <c r="H74" s="473"/>
      <c r="I74" s="473"/>
      <c r="J74" s="473"/>
      <c r="K74" s="473"/>
      <c r="L74" s="473"/>
      <c r="M74" s="473"/>
      <c r="N74" s="473"/>
      <c r="O74" s="473"/>
      <c r="P74" s="473"/>
      <c r="Q74" s="473"/>
      <c r="R74" s="473"/>
      <c r="S74" s="473"/>
      <c r="T74" s="473"/>
      <c r="U74" s="473"/>
      <c r="V74" s="473"/>
      <c r="W74" s="473"/>
      <c r="X74" s="473"/>
      <c r="Y74" s="473"/>
      <c r="Z74" s="473"/>
      <c r="AA74" s="473"/>
      <c r="AB74" s="473"/>
      <c r="AC74" s="473"/>
      <c r="AD74" s="473"/>
      <c r="AE74" s="473"/>
      <c r="AF74" s="473"/>
      <c r="AG74" s="473"/>
      <c r="AH74" s="473"/>
      <c r="AI74" s="473"/>
      <c r="AJ74" s="473"/>
      <c r="AK74" s="473"/>
      <c r="AL74" s="473"/>
      <c r="AM74" s="473"/>
      <c r="AN74" s="473"/>
      <c r="AO74" s="473"/>
      <c r="AP74" s="473"/>
      <c r="AQ74" s="473"/>
      <c r="AR74" s="473"/>
      <c r="AS74" s="473"/>
      <c r="AT74" s="473"/>
      <c r="AU74" s="473"/>
      <c r="AV74" s="473"/>
      <c r="AW74" s="473"/>
      <c r="AX74" s="473"/>
      <c r="AY74" s="473"/>
      <c r="AZ74" s="473"/>
      <c r="BA74" s="473"/>
      <c r="BB74" s="473"/>
      <c r="BC74" s="473"/>
      <c r="BD74" s="473"/>
      <c r="BE74" s="473"/>
      <c r="BF74" s="473"/>
      <c r="BG74" s="473"/>
      <c r="BH74" s="473"/>
      <c r="BI74" s="473"/>
      <c r="BJ74" s="473"/>
      <c r="BK74" s="473"/>
      <c r="BL74" s="473"/>
      <c r="BM74" s="473"/>
      <c r="BN74" s="473"/>
      <c r="BO74" s="478">
        <f>ROW()</f>
        <v>74</v>
      </c>
    </row>
    <row r="75" spans="1:67" s="474" customFormat="1" ht="14" x14ac:dyDescent="0.15">
      <c r="A75" s="473" t="s">
        <v>790</v>
      </c>
      <c r="B75" s="473" t="s">
        <v>791</v>
      </c>
      <c r="C75" s="473" t="s">
        <v>1071</v>
      </c>
      <c r="D75" s="473" t="s">
        <v>1072</v>
      </c>
      <c r="E75" s="473"/>
      <c r="F75" s="473"/>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c r="AG75" s="473"/>
      <c r="AH75" s="473"/>
      <c r="AI75" s="473"/>
      <c r="AJ75" s="473"/>
      <c r="AK75" s="473"/>
      <c r="AL75" s="473"/>
      <c r="AM75" s="473"/>
      <c r="AN75" s="473"/>
      <c r="AO75" s="473"/>
      <c r="AP75" s="473"/>
      <c r="AQ75" s="473"/>
      <c r="AR75" s="473"/>
      <c r="AS75" s="473"/>
      <c r="AT75" s="473"/>
      <c r="AU75" s="473"/>
      <c r="AV75" s="473"/>
      <c r="AW75" s="473"/>
      <c r="AX75" s="473"/>
      <c r="AY75" s="473"/>
      <c r="AZ75" s="473"/>
      <c r="BA75" s="473"/>
      <c r="BB75" s="473"/>
      <c r="BC75" s="473"/>
      <c r="BD75" s="473"/>
      <c r="BE75" s="473"/>
      <c r="BF75" s="473"/>
      <c r="BG75" s="473"/>
      <c r="BH75" s="473"/>
      <c r="BI75" s="473"/>
      <c r="BJ75" s="473"/>
      <c r="BK75" s="473"/>
      <c r="BL75" s="473"/>
      <c r="BM75" s="473"/>
      <c r="BN75" s="473"/>
      <c r="BO75" s="478">
        <f>ROW()</f>
        <v>75</v>
      </c>
    </row>
    <row r="76" spans="1:67" s="474" customFormat="1" ht="14" x14ac:dyDescent="0.15">
      <c r="A76" s="473" t="s">
        <v>792</v>
      </c>
      <c r="B76" s="473" t="s">
        <v>793</v>
      </c>
      <c r="C76" s="473" t="s">
        <v>1071</v>
      </c>
      <c r="D76" s="473" t="s">
        <v>1072</v>
      </c>
      <c r="E76" s="473"/>
      <c r="F76" s="473"/>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c r="AN76" s="473"/>
      <c r="AO76" s="473"/>
      <c r="AP76" s="473"/>
      <c r="AQ76" s="473"/>
      <c r="AR76" s="473"/>
      <c r="AS76" s="473"/>
      <c r="AT76" s="473"/>
      <c r="AU76" s="473"/>
      <c r="AV76" s="473"/>
      <c r="AW76" s="473"/>
      <c r="AX76" s="473"/>
      <c r="AY76" s="473"/>
      <c r="AZ76" s="473"/>
      <c r="BA76" s="473"/>
      <c r="BB76" s="473"/>
      <c r="BC76" s="473"/>
      <c r="BD76" s="473"/>
      <c r="BE76" s="473"/>
      <c r="BF76" s="473"/>
      <c r="BG76" s="473"/>
      <c r="BH76" s="473"/>
      <c r="BI76" s="473"/>
      <c r="BJ76" s="473"/>
      <c r="BK76" s="473"/>
      <c r="BL76" s="473"/>
      <c r="BM76" s="473"/>
      <c r="BN76" s="473"/>
      <c r="BO76" s="478">
        <f>ROW()</f>
        <v>76</v>
      </c>
    </row>
    <row r="77" spans="1:67" s="474" customFormat="1" ht="14" x14ac:dyDescent="0.15">
      <c r="A77" s="473" t="s">
        <v>794</v>
      </c>
      <c r="B77" s="473" t="s">
        <v>795</v>
      </c>
      <c r="C77" s="473" t="s">
        <v>1071</v>
      </c>
      <c r="D77" s="473" t="s">
        <v>1072</v>
      </c>
      <c r="E77" s="473"/>
      <c r="F77" s="473"/>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c r="AL77" s="473"/>
      <c r="AM77" s="473"/>
      <c r="AN77" s="473"/>
      <c r="AO77" s="473"/>
      <c r="AP77" s="473"/>
      <c r="AQ77" s="473"/>
      <c r="AR77" s="473"/>
      <c r="AS77" s="473"/>
      <c r="AT77" s="473"/>
      <c r="AU77" s="473"/>
      <c r="AV77" s="473"/>
      <c r="AW77" s="473"/>
      <c r="AX77" s="473"/>
      <c r="AY77" s="473"/>
      <c r="AZ77" s="473"/>
      <c r="BA77" s="473"/>
      <c r="BB77" s="473"/>
      <c r="BC77" s="473"/>
      <c r="BD77" s="473"/>
      <c r="BE77" s="473"/>
      <c r="BF77" s="473"/>
      <c r="BG77" s="473"/>
      <c r="BH77" s="473"/>
      <c r="BI77" s="473"/>
      <c r="BJ77" s="473"/>
      <c r="BK77" s="473"/>
      <c r="BL77" s="473"/>
      <c r="BM77" s="473"/>
      <c r="BN77" s="473"/>
      <c r="BO77" s="478">
        <f>ROW()</f>
        <v>77</v>
      </c>
    </row>
    <row r="78" spans="1:67" s="474" customFormat="1" ht="14" x14ac:dyDescent="0.15">
      <c r="A78" s="473" t="s">
        <v>363</v>
      </c>
      <c r="B78" s="473" t="s">
        <v>796</v>
      </c>
      <c r="C78" s="473" t="s">
        <v>1071</v>
      </c>
      <c r="D78" s="473" t="s">
        <v>1072</v>
      </c>
      <c r="E78" s="473"/>
      <c r="F78" s="473"/>
      <c r="G78" s="473"/>
      <c r="H78" s="473"/>
      <c r="I78" s="473"/>
      <c r="J78" s="473"/>
      <c r="K78" s="473"/>
      <c r="L78" s="473"/>
      <c r="M78" s="473"/>
      <c r="N78" s="473"/>
      <c r="O78" s="473"/>
      <c r="P78" s="473"/>
      <c r="Q78" s="473"/>
      <c r="R78" s="473"/>
      <c r="S78" s="473"/>
      <c r="T78" s="473"/>
      <c r="U78" s="473"/>
      <c r="V78" s="473"/>
      <c r="W78" s="473"/>
      <c r="X78" s="473"/>
      <c r="Y78" s="473"/>
      <c r="Z78" s="473"/>
      <c r="AA78" s="473"/>
      <c r="AB78" s="473"/>
      <c r="AC78" s="473"/>
      <c r="AD78" s="473"/>
      <c r="AE78" s="473"/>
      <c r="AF78" s="473"/>
      <c r="AG78" s="473"/>
      <c r="AH78" s="473"/>
      <c r="AI78" s="473">
        <v>0.308587372890403</v>
      </c>
      <c r="AJ78" s="473">
        <v>0.31905719219767498</v>
      </c>
      <c r="AK78" s="473">
        <v>0.32537201866729099</v>
      </c>
      <c r="AL78" s="473">
        <v>0.32623473094827699</v>
      </c>
      <c r="AM78" s="473">
        <v>0.36735382544182899</v>
      </c>
      <c r="AN78" s="473">
        <v>0.37860020407459499</v>
      </c>
      <c r="AO78" s="473">
        <v>0.37733308568500601</v>
      </c>
      <c r="AP78" s="473">
        <v>0.39692499569427903</v>
      </c>
      <c r="AQ78" s="473">
        <v>0.37765990900492102</v>
      </c>
      <c r="AR78" s="473">
        <v>0.27446749417318</v>
      </c>
      <c r="AS78" s="473">
        <v>0.24768350064894801</v>
      </c>
      <c r="AT78" s="473">
        <v>0.31105310201582997</v>
      </c>
      <c r="AU78" s="473">
        <v>0.34329437243848998</v>
      </c>
      <c r="AV78" s="473">
        <v>0.372311899019029</v>
      </c>
      <c r="AW78" s="473">
        <v>0.37803135362464502</v>
      </c>
      <c r="AX78" s="473">
        <v>0.394880662870567</v>
      </c>
      <c r="AY78" s="473">
        <v>0.41370936694599397</v>
      </c>
      <c r="AZ78" s="473">
        <v>0.42961271989958699</v>
      </c>
      <c r="BA78" s="473">
        <v>0.47989843295088003</v>
      </c>
      <c r="BB78" s="473">
        <v>0.479967970005786</v>
      </c>
      <c r="BC78" s="473">
        <v>0.50967275826971703</v>
      </c>
      <c r="BD78" s="473">
        <v>0.52757233381271396</v>
      </c>
      <c r="BE78" s="473">
        <v>0.551044821739197</v>
      </c>
      <c r="BF78" s="473">
        <v>0.54298925399780296</v>
      </c>
      <c r="BG78" s="473">
        <v>0.54443764686584495</v>
      </c>
      <c r="BH78" s="473">
        <v>0.55373710393905595</v>
      </c>
      <c r="BI78" s="473">
        <v>0.54920655488967896</v>
      </c>
      <c r="BJ78" s="473">
        <v>0.53482097387313798</v>
      </c>
      <c r="BK78" s="473">
        <v>0.53184290625539898</v>
      </c>
      <c r="BL78" s="473">
        <v>0.52508563392017904</v>
      </c>
      <c r="BM78" s="473">
        <v>0.516761828058526</v>
      </c>
      <c r="BN78" s="473">
        <v>0.50894238780337797</v>
      </c>
      <c r="BO78" s="478">
        <f>ROW()</f>
        <v>78</v>
      </c>
    </row>
    <row r="79" spans="1:67" s="474" customFormat="1" ht="14" x14ac:dyDescent="0.15">
      <c r="A79" s="473" t="s">
        <v>797</v>
      </c>
      <c r="B79" s="473" t="s">
        <v>798</v>
      </c>
      <c r="C79" s="473" t="s">
        <v>1071</v>
      </c>
      <c r="D79" s="473" t="s">
        <v>1072</v>
      </c>
      <c r="E79" s="473"/>
      <c r="F79" s="473"/>
      <c r="G79" s="473"/>
      <c r="H79" s="473"/>
      <c r="I79" s="473"/>
      <c r="J79" s="473"/>
      <c r="K79" s="473"/>
      <c r="L79" s="473"/>
      <c r="M79" s="473"/>
      <c r="N79" s="473"/>
      <c r="O79" s="473"/>
      <c r="P79" s="473"/>
      <c r="Q79" s="473"/>
      <c r="R79" s="473"/>
      <c r="S79" s="473"/>
      <c r="T79" s="473"/>
      <c r="U79" s="473"/>
      <c r="V79" s="473"/>
      <c r="W79" s="473"/>
      <c r="X79" s="473"/>
      <c r="Y79" s="473"/>
      <c r="Z79" s="473"/>
      <c r="AA79" s="473"/>
      <c r="AB79" s="473"/>
      <c r="AC79" s="473"/>
      <c r="AD79" s="473"/>
      <c r="AE79" s="473"/>
      <c r="AF79" s="473"/>
      <c r="AG79" s="473"/>
      <c r="AH79" s="473"/>
      <c r="AI79" s="473">
        <v>0.46007865742191201</v>
      </c>
      <c r="AJ79" s="473">
        <v>0.51679095085440596</v>
      </c>
      <c r="AK79" s="473">
        <v>0.59799828026110702</v>
      </c>
      <c r="AL79" s="473">
        <v>0.63339067560514395</v>
      </c>
      <c r="AM79" s="473">
        <v>0.67254338925512502</v>
      </c>
      <c r="AN79" s="473">
        <v>0.733824035571644</v>
      </c>
      <c r="AO79" s="473">
        <v>0.77184949145592496</v>
      </c>
      <c r="AP79" s="473">
        <v>0.83370285547635603</v>
      </c>
      <c r="AQ79" s="473">
        <v>0.84402586344371</v>
      </c>
      <c r="AR79" s="473">
        <v>0.83994929557735398</v>
      </c>
      <c r="AS79" s="473">
        <v>0.85373846245776697</v>
      </c>
      <c r="AT79" s="473">
        <v>0.85052188162021303</v>
      </c>
      <c r="AU79" s="473">
        <v>0.86398041823754501</v>
      </c>
      <c r="AV79" s="473">
        <v>0.90468184119010997</v>
      </c>
      <c r="AW79" s="473">
        <v>0.98384691706513805</v>
      </c>
      <c r="AX79" s="473">
        <v>1.0131985411128499</v>
      </c>
      <c r="AY79" s="473">
        <v>1.0552103379910001</v>
      </c>
      <c r="AZ79" s="473">
        <v>1.1568575053076999</v>
      </c>
      <c r="BA79" s="473">
        <v>1.27361316857619</v>
      </c>
      <c r="BB79" s="473">
        <v>1.40705512146412</v>
      </c>
      <c r="BC79" s="473">
        <v>1.5308664530084399</v>
      </c>
      <c r="BD79" s="473">
        <v>1.6746172904968299</v>
      </c>
      <c r="BE79" s="473">
        <v>1.7469180822372401</v>
      </c>
      <c r="BF79" s="473">
        <v>1.87536120414734</v>
      </c>
      <c r="BG79" s="473">
        <v>2.1618614196777299</v>
      </c>
      <c r="BH79" s="473">
        <v>2.2963895797729501</v>
      </c>
      <c r="BI79" s="473">
        <v>2.56308174133301</v>
      </c>
      <c r="BJ79" s="473">
        <v>3.2666029930114702</v>
      </c>
      <c r="BK79" s="473">
        <v>3.8739633243744001</v>
      </c>
      <c r="BL79" s="473">
        <v>4.3243463422581403</v>
      </c>
      <c r="BM79" s="473">
        <v>4.5386717265737904</v>
      </c>
      <c r="BN79" s="473">
        <v>4.5673597970513997</v>
      </c>
      <c r="BO79" s="478">
        <f>ROW()</f>
        <v>79</v>
      </c>
    </row>
    <row r="80" spans="1:67" s="474" customFormat="1" ht="14" x14ac:dyDescent="0.15">
      <c r="A80" s="473" t="s">
        <v>799</v>
      </c>
      <c r="B80" s="473" t="s">
        <v>800</v>
      </c>
      <c r="C80" s="473" t="s">
        <v>1071</v>
      </c>
      <c r="D80" s="473" t="s">
        <v>1072</v>
      </c>
      <c r="E80" s="473"/>
      <c r="F80" s="473"/>
      <c r="G80" s="473"/>
      <c r="H80" s="473"/>
      <c r="I80" s="473"/>
      <c r="J80" s="473"/>
      <c r="K80" s="473"/>
      <c r="L80" s="473"/>
      <c r="M80" s="473"/>
      <c r="N80" s="473"/>
      <c r="O80" s="473"/>
      <c r="P80" s="473"/>
      <c r="Q80" s="473"/>
      <c r="R80" s="473"/>
      <c r="S80" s="473"/>
      <c r="T80" s="473"/>
      <c r="U80" s="473"/>
      <c r="V80" s="473"/>
      <c r="W80" s="473"/>
      <c r="X80" s="473"/>
      <c r="Y80" s="473"/>
      <c r="Z80" s="473"/>
      <c r="AA80" s="473"/>
      <c r="AB80" s="473"/>
      <c r="AC80" s="473"/>
      <c r="AD80" s="473"/>
      <c r="AE80" s="473"/>
      <c r="AF80" s="473"/>
      <c r="AG80" s="473"/>
      <c r="AH80" s="473"/>
      <c r="AI80" s="473"/>
      <c r="AJ80" s="473"/>
      <c r="AK80" s="473"/>
      <c r="AL80" s="473"/>
      <c r="AM80" s="473"/>
      <c r="AN80" s="473"/>
      <c r="AO80" s="473"/>
      <c r="AP80" s="473"/>
      <c r="AQ80" s="473"/>
      <c r="AR80" s="473"/>
      <c r="AS80" s="473"/>
      <c r="AT80" s="473"/>
      <c r="AU80" s="473"/>
      <c r="AV80" s="473"/>
      <c r="AW80" s="473"/>
      <c r="AX80" s="473"/>
      <c r="AY80" s="473"/>
      <c r="AZ80" s="473"/>
      <c r="BA80" s="473"/>
      <c r="BB80" s="473"/>
      <c r="BC80" s="473"/>
      <c r="BD80" s="473"/>
      <c r="BE80" s="473"/>
      <c r="BF80" s="473"/>
      <c r="BG80" s="473"/>
      <c r="BH80" s="473"/>
      <c r="BI80" s="473"/>
      <c r="BJ80" s="473"/>
      <c r="BK80" s="473"/>
      <c r="BL80" s="473"/>
      <c r="BM80" s="473"/>
      <c r="BN80" s="473"/>
      <c r="BO80" s="478">
        <f>ROW()</f>
        <v>80</v>
      </c>
    </row>
    <row r="81" spans="1:67" s="474" customFormat="1" ht="14" x14ac:dyDescent="0.15">
      <c r="A81" s="473" t="s">
        <v>371</v>
      </c>
      <c r="B81" s="473" t="s">
        <v>801</v>
      </c>
      <c r="C81" s="473" t="s">
        <v>1071</v>
      </c>
      <c r="D81" s="473" t="s">
        <v>1072</v>
      </c>
      <c r="E81" s="473"/>
      <c r="F81" s="473"/>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v>1.06258897377785</v>
      </c>
      <c r="AL81" s="473">
        <v>1.0236280932313899</v>
      </c>
      <c r="AM81" s="473">
        <v>1.2242194436168501</v>
      </c>
      <c r="AN81" s="473">
        <v>1.33457159916</v>
      </c>
      <c r="AO81" s="473">
        <v>1.42950793723937</v>
      </c>
      <c r="AP81" s="473">
        <v>1.4600406335384399</v>
      </c>
      <c r="AQ81" s="473">
        <v>1.5753076507258801</v>
      </c>
      <c r="AR81" s="473">
        <v>1.5894333124184901</v>
      </c>
      <c r="AS81" s="473">
        <v>1.9424288720054399</v>
      </c>
      <c r="AT81" s="473">
        <v>2.1860435888137202</v>
      </c>
      <c r="AU81" s="473">
        <v>2.5000957198042801</v>
      </c>
      <c r="AV81" s="473">
        <v>2.9879672001711599</v>
      </c>
      <c r="AW81" s="473">
        <v>3.6314780337525301</v>
      </c>
      <c r="AX81" s="473">
        <v>3.78949862818753</v>
      </c>
      <c r="AY81" s="473">
        <v>4.0949220362844398</v>
      </c>
      <c r="AZ81" s="473">
        <v>4.2777608586440996</v>
      </c>
      <c r="BA81" s="473">
        <v>4.87202101178252</v>
      </c>
      <c r="BB81" s="473">
        <v>6.2693034023096299</v>
      </c>
      <c r="BC81" s="473">
        <v>5.1895408590015402</v>
      </c>
      <c r="BD81" s="473">
        <v>6.0772179935858004</v>
      </c>
      <c r="BE81" s="473">
        <v>6.3905752561910596</v>
      </c>
      <c r="BF81" s="473">
        <v>6.0902025465409899</v>
      </c>
      <c r="BG81" s="473">
        <v>6.0717868835414901</v>
      </c>
      <c r="BH81" s="473">
        <v>5.8266489989236803</v>
      </c>
      <c r="BI81" s="473">
        <v>5.8093845672523603</v>
      </c>
      <c r="BJ81" s="473">
        <v>5.4699043486879804</v>
      </c>
      <c r="BK81" s="473"/>
      <c r="BL81" s="473"/>
      <c r="BM81" s="473"/>
      <c r="BN81" s="473"/>
      <c r="BO81" s="478">
        <f>ROW()</f>
        <v>81</v>
      </c>
    </row>
    <row r="82" spans="1:67" s="474" customFormat="1" ht="14" x14ac:dyDescent="0.15">
      <c r="A82" s="473" t="s">
        <v>578</v>
      </c>
      <c r="B82" s="473" t="s">
        <v>802</v>
      </c>
      <c r="C82" s="473" t="s">
        <v>1071</v>
      </c>
      <c r="D82" s="473" t="s">
        <v>1072</v>
      </c>
      <c r="E82" s="473"/>
      <c r="F82" s="473"/>
      <c r="G82" s="473"/>
      <c r="H82" s="473"/>
      <c r="I82" s="473"/>
      <c r="J82" s="473"/>
      <c r="K82" s="473"/>
      <c r="L82" s="473"/>
      <c r="M82" s="473"/>
      <c r="N82" s="473"/>
      <c r="O82" s="473"/>
      <c r="P82" s="473"/>
      <c r="Q82" s="473"/>
      <c r="R82" s="473"/>
      <c r="S82" s="473"/>
      <c r="T82" s="473"/>
      <c r="U82" s="473"/>
      <c r="V82" s="473"/>
      <c r="W82" s="473"/>
      <c r="X82" s="473"/>
      <c r="Y82" s="473"/>
      <c r="Z82" s="473"/>
      <c r="AA82" s="473"/>
      <c r="AB82" s="473"/>
      <c r="AC82" s="473"/>
      <c r="AD82" s="473"/>
      <c r="AE82" s="473"/>
      <c r="AF82" s="473"/>
      <c r="AG82" s="473"/>
      <c r="AH82" s="473"/>
      <c r="AI82" s="473">
        <v>0.61826999999999999</v>
      </c>
      <c r="AJ82" s="473">
        <v>0.63952100000000001</v>
      </c>
      <c r="AK82" s="473">
        <v>0.66723200000000005</v>
      </c>
      <c r="AL82" s="473">
        <v>0.68135599999999996</v>
      </c>
      <c r="AM82" s="473">
        <v>0.69299299999999997</v>
      </c>
      <c r="AN82" s="473">
        <v>0.71224399999999999</v>
      </c>
      <c r="AO82" s="473">
        <v>0.72245999999999999</v>
      </c>
      <c r="AP82" s="473">
        <v>0.72367999999999999</v>
      </c>
      <c r="AQ82" s="473">
        <v>0.72382400000000002</v>
      </c>
      <c r="AR82" s="473">
        <v>0.73921000000000003</v>
      </c>
      <c r="AS82" s="473">
        <v>0.73987099999999995</v>
      </c>
      <c r="AT82" s="473">
        <v>0.74773900000000004</v>
      </c>
      <c r="AU82" s="473">
        <v>0.74231199999999997</v>
      </c>
      <c r="AV82" s="473">
        <v>0.75926400000000005</v>
      </c>
      <c r="AW82" s="473">
        <v>0.76589499999999999</v>
      </c>
      <c r="AX82" s="473">
        <v>0.76950799999999997</v>
      </c>
      <c r="AY82" s="473">
        <v>0.73599700000000001</v>
      </c>
      <c r="AZ82" s="473">
        <v>0.73241000000000001</v>
      </c>
      <c r="BA82" s="473">
        <v>0.72586200000000001</v>
      </c>
      <c r="BB82" s="473">
        <v>0.71868100000000001</v>
      </c>
      <c r="BC82" s="473">
        <v>0.72692400000000001</v>
      </c>
      <c r="BD82" s="473">
        <v>0.71412900000000001</v>
      </c>
      <c r="BE82" s="473">
        <v>0.69497600000000004</v>
      </c>
      <c r="BF82" s="473">
        <v>0.67479999999999996</v>
      </c>
      <c r="BG82" s="473">
        <v>0.66235900000000003</v>
      </c>
      <c r="BH82" s="473">
        <v>0.66474</v>
      </c>
      <c r="BI82" s="473">
        <v>0.64264399999999999</v>
      </c>
      <c r="BJ82" s="473">
        <v>0.63083900000000004</v>
      </c>
      <c r="BK82" s="473">
        <v>0.63179799999999997</v>
      </c>
      <c r="BL82" s="473">
        <v>0.63317500000000004</v>
      </c>
      <c r="BM82" s="473">
        <v>0.62739299999999998</v>
      </c>
      <c r="BN82" s="473">
        <v>0.62446299999999999</v>
      </c>
      <c r="BO82" s="478">
        <f>ROW()</f>
        <v>82</v>
      </c>
    </row>
    <row r="83" spans="1:67" s="474" customFormat="1" ht="14" x14ac:dyDescent="0.15">
      <c r="A83" s="473" t="s">
        <v>373</v>
      </c>
      <c r="B83" s="473" t="s">
        <v>803</v>
      </c>
      <c r="C83" s="473" t="s">
        <v>1071</v>
      </c>
      <c r="D83" s="473" t="s">
        <v>1072</v>
      </c>
      <c r="E83" s="473"/>
      <c r="F83" s="473"/>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v>0.174679</v>
      </c>
      <c r="AM83" s="473">
        <v>0.238871</v>
      </c>
      <c r="AN83" s="473">
        <v>0.30756699999999998</v>
      </c>
      <c r="AO83" s="473">
        <v>0.37730999999999998</v>
      </c>
      <c r="AP83" s="473">
        <v>0.409495</v>
      </c>
      <c r="AQ83" s="473">
        <v>0.43541999999999997</v>
      </c>
      <c r="AR83" s="473">
        <v>0.46233200000000002</v>
      </c>
      <c r="AS83" s="473">
        <v>0.46892</v>
      </c>
      <c r="AT83" s="473">
        <v>0.48801299999999997</v>
      </c>
      <c r="AU83" s="473">
        <v>0.48624499999999998</v>
      </c>
      <c r="AV83" s="473">
        <v>0.48577199999999998</v>
      </c>
      <c r="AW83" s="473">
        <v>0.493649</v>
      </c>
      <c r="AX83" s="473">
        <v>0.503328</v>
      </c>
      <c r="AY83" s="473">
        <v>0.520791</v>
      </c>
      <c r="AZ83" s="473">
        <v>0.55118199999999995</v>
      </c>
      <c r="BA83" s="473">
        <v>0.54505499999999996</v>
      </c>
      <c r="BB83" s="473">
        <v>0.51712000000000002</v>
      </c>
      <c r="BC83" s="473">
        <v>0.51209700000000002</v>
      </c>
      <c r="BD83" s="473">
        <v>0.51160000000000005</v>
      </c>
      <c r="BE83" s="473">
        <v>0.52106300000000005</v>
      </c>
      <c r="BF83" s="473">
        <v>0.522424</v>
      </c>
      <c r="BG83" s="473">
        <v>0.52688999999999997</v>
      </c>
      <c r="BH83" s="473">
        <v>0.53757999999999995</v>
      </c>
      <c r="BI83" s="473">
        <v>0.52784900000000001</v>
      </c>
      <c r="BJ83" s="473">
        <v>0.53490800000000005</v>
      </c>
      <c r="BK83" s="473">
        <v>0.53875700000000004</v>
      </c>
      <c r="BL83" s="473">
        <v>0.55218100000000003</v>
      </c>
      <c r="BM83" s="473">
        <v>0.53617000000000004</v>
      </c>
      <c r="BN83" s="473">
        <v>0.54668899999999998</v>
      </c>
      <c r="BO83" s="478">
        <f>ROW()</f>
        <v>83</v>
      </c>
    </row>
    <row r="84" spans="1:67" s="474" customFormat="1" ht="14" x14ac:dyDescent="0.15">
      <c r="A84" s="473" t="s">
        <v>375</v>
      </c>
      <c r="B84" s="473" t="s">
        <v>804</v>
      </c>
      <c r="C84" s="473" t="s">
        <v>1071</v>
      </c>
      <c r="D84" s="473" t="s">
        <v>1072</v>
      </c>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473"/>
      <c r="AI84" s="473">
        <v>1.30115285421736</v>
      </c>
      <c r="AJ84" s="473">
        <v>1.4987833597075899</v>
      </c>
      <c r="AK84" s="473">
        <v>1.6929959216238999</v>
      </c>
      <c r="AL84" s="473">
        <v>1.8750213131740801</v>
      </c>
      <c r="AM84" s="473">
        <v>1.88962815268762</v>
      </c>
      <c r="AN84" s="473">
        <v>2.0859901377720602</v>
      </c>
      <c r="AO84" s="473">
        <v>2.05338177075995</v>
      </c>
      <c r="AP84" s="473">
        <v>2.0227443612494</v>
      </c>
      <c r="AQ84" s="473">
        <v>1.9972278144145199</v>
      </c>
      <c r="AR84" s="473">
        <v>2.0132492872757202</v>
      </c>
      <c r="AS84" s="473">
        <v>2.1025167202337598</v>
      </c>
      <c r="AT84" s="473">
        <v>1.9378509731867399</v>
      </c>
      <c r="AU84" s="473">
        <v>1.8390114050497299</v>
      </c>
      <c r="AV84" s="473">
        <v>2.0336793018793902</v>
      </c>
      <c r="AW84" s="473">
        <v>2.05797930852225</v>
      </c>
      <c r="AX84" s="473">
        <v>2.1924635021120298</v>
      </c>
      <c r="AY84" s="473">
        <v>2.37253792980336</v>
      </c>
      <c r="AZ84" s="473">
        <v>2.7079204403474599</v>
      </c>
      <c r="BA84" s="473">
        <v>3.4623312388976801</v>
      </c>
      <c r="BB84" s="473">
        <v>4.2709850378581802</v>
      </c>
      <c r="BC84" s="473">
        <v>4.2812310294205496</v>
      </c>
      <c r="BD84" s="473">
        <v>5.0355029106140101</v>
      </c>
      <c r="BE84" s="473">
        <v>6.6409487724304199</v>
      </c>
      <c r="BF84" s="473">
        <v>7.0806994438171396</v>
      </c>
      <c r="BG84" s="473">
        <v>7.1442236900329599</v>
      </c>
      <c r="BH84" s="473">
        <v>7.76668500900269</v>
      </c>
      <c r="BI84" s="473">
        <v>8.0559206008911097</v>
      </c>
      <c r="BJ84" s="473">
        <v>8.5208549499511701</v>
      </c>
      <c r="BK84" s="473">
        <v>9.3525000845992796</v>
      </c>
      <c r="BL84" s="473">
        <v>10.3697827950048</v>
      </c>
      <c r="BM84" s="473">
        <v>12.116709373811</v>
      </c>
      <c r="BN84" s="473">
        <v>14.1668407806467</v>
      </c>
      <c r="BO84" s="478">
        <f>ROW()</f>
        <v>84</v>
      </c>
    </row>
    <row r="85" spans="1:67" s="474" customFormat="1" ht="14" x14ac:dyDescent="0.15">
      <c r="A85" s="473" t="s">
        <v>805</v>
      </c>
      <c r="B85" s="473" t="s">
        <v>806</v>
      </c>
      <c r="C85" s="473" t="s">
        <v>1071</v>
      </c>
      <c r="D85" s="473" t="s">
        <v>1072</v>
      </c>
      <c r="E85" s="473"/>
      <c r="F85" s="473"/>
      <c r="G85" s="473"/>
      <c r="H85" s="473"/>
      <c r="I85" s="473"/>
      <c r="J85" s="473"/>
      <c r="K85" s="473"/>
      <c r="L85" s="473"/>
      <c r="M85" s="473"/>
      <c r="N85" s="473"/>
      <c r="O85" s="473"/>
      <c r="P85" s="473"/>
      <c r="Q85" s="473"/>
      <c r="R85" s="473"/>
      <c r="S85" s="473"/>
      <c r="T85" s="473"/>
      <c r="U85" s="473"/>
      <c r="V85" s="473"/>
      <c r="W85" s="473"/>
      <c r="X85" s="473"/>
      <c r="Y85" s="473"/>
      <c r="Z85" s="473"/>
      <c r="AA85" s="473"/>
      <c r="AB85" s="473"/>
      <c r="AC85" s="473"/>
      <c r="AD85" s="473"/>
      <c r="AE85" s="473"/>
      <c r="AF85" s="473"/>
      <c r="AG85" s="473"/>
      <c r="AH85" s="473"/>
      <c r="AI85" s="473"/>
      <c r="AJ85" s="473"/>
      <c r="AK85" s="473"/>
      <c r="AL85" s="473"/>
      <c r="AM85" s="473"/>
      <c r="AN85" s="473"/>
      <c r="AO85" s="473"/>
      <c r="AP85" s="473"/>
      <c r="AQ85" s="473"/>
      <c r="AR85" s="473"/>
      <c r="AS85" s="473"/>
      <c r="AT85" s="473"/>
      <c r="AU85" s="473"/>
      <c r="AV85" s="473"/>
      <c r="AW85" s="473"/>
      <c r="AX85" s="473"/>
      <c r="AY85" s="473"/>
      <c r="AZ85" s="473"/>
      <c r="BA85" s="473"/>
      <c r="BB85" s="473"/>
      <c r="BC85" s="473"/>
      <c r="BD85" s="473"/>
      <c r="BE85" s="473"/>
      <c r="BF85" s="473"/>
      <c r="BG85" s="473"/>
      <c r="BH85" s="473"/>
      <c r="BI85" s="473"/>
      <c r="BJ85" s="473"/>
      <c r="BK85" s="473"/>
      <c r="BL85" s="473"/>
      <c r="BM85" s="473"/>
      <c r="BN85" s="473"/>
      <c r="BO85" s="478">
        <f>ROW()</f>
        <v>85</v>
      </c>
    </row>
    <row r="86" spans="1:67" s="474" customFormat="1" ht="14" x14ac:dyDescent="0.15">
      <c r="A86" s="473" t="s">
        <v>807</v>
      </c>
      <c r="B86" s="473" t="s">
        <v>808</v>
      </c>
      <c r="C86" s="473" t="s">
        <v>1071</v>
      </c>
      <c r="D86" s="473" t="s">
        <v>1072</v>
      </c>
      <c r="E86" s="473"/>
      <c r="F86" s="473"/>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c r="AK86" s="473"/>
      <c r="AL86" s="473"/>
      <c r="AM86" s="473"/>
      <c r="AN86" s="473"/>
      <c r="AO86" s="473"/>
      <c r="AP86" s="473"/>
      <c r="AQ86" s="473"/>
      <c r="AR86" s="473"/>
      <c r="AS86" s="473"/>
      <c r="AT86" s="473"/>
      <c r="AU86" s="473"/>
      <c r="AV86" s="473"/>
      <c r="AW86" s="473"/>
      <c r="AX86" s="473"/>
      <c r="AY86" s="473"/>
      <c r="AZ86" s="473"/>
      <c r="BA86" s="473"/>
      <c r="BB86" s="473"/>
      <c r="BC86" s="473"/>
      <c r="BD86" s="473"/>
      <c r="BE86" s="473"/>
      <c r="BF86" s="473"/>
      <c r="BG86" s="473"/>
      <c r="BH86" s="473"/>
      <c r="BI86" s="473"/>
      <c r="BJ86" s="473"/>
      <c r="BK86" s="473"/>
      <c r="BL86" s="473"/>
      <c r="BM86" s="473"/>
      <c r="BN86" s="473"/>
      <c r="BO86" s="478">
        <f>ROW()</f>
        <v>86</v>
      </c>
    </row>
    <row r="87" spans="1:67" s="474" customFormat="1" ht="14" x14ac:dyDescent="0.15">
      <c r="A87" s="473" t="s">
        <v>379</v>
      </c>
      <c r="B87" s="473" t="s">
        <v>809</v>
      </c>
      <c r="C87" s="473" t="s">
        <v>1071</v>
      </c>
      <c r="D87" s="473" t="s">
        <v>1072</v>
      </c>
      <c r="E87" s="473"/>
      <c r="F87" s="473"/>
      <c r="G87" s="473"/>
      <c r="H87" s="473"/>
      <c r="I87" s="473"/>
      <c r="J87" s="473"/>
      <c r="K87" s="473"/>
      <c r="L87" s="473"/>
      <c r="M87" s="473"/>
      <c r="N87" s="473"/>
      <c r="O87" s="473"/>
      <c r="P87" s="473"/>
      <c r="Q87" s="473"/>
      <c r="R87" s="473"/>
      <c r="S87" s="473"/>
      <c r="T87" s="473"/>
      <c r="U87" s="473"/>
      <c r="V87" s="473"/>
      <c r="W87" s="473"/>
      <c r="X87" s="473"/>
      <c r="Y87" s="473"/>
      <c r="Z87" s="473"/>
      <c r="AA87" s="473"/>
      <c r="AB87" s="473"/>
      <c r="AC87" s="473"/>
      <c r="AD87" s="473"/>
      <c r="AE87" s="473"/>
      <c r="AF87" s="473"/>
      <c r="AG87" s="473"/>
      <c r="AH87" s="473"/>
      <c r="AI87" s="473">
        <v>1.005784</v>
      </c>
      <c r="AJ87" s="473">
        <v>0.987591</v>
      </c>
      <c r="AK87" s="473">
        <v>0.974159</v>
      </c>
      <c r="AL87" s="473">
        <v>0.96840700000000002</v>
      </c>
      <c r="AM87" s="473">
        <v>0.96565699999999999</v>
      </c>
      <c r="AN87" s="473">
        <v>0.98555899999999996</v>
      </c>
      <c r="AO87" s="473">
        <v>0.99193100000000001</v>
      </c>
      <c r="AP87" s="473">
        <v>0.98917100000000002</v>
      </c>
      <c r="AQ87" s="473">
        <v>0.99152499999999999</v>
      </c>
      <c r="AR87" s="473">
        <v>0.99203699999999995</v>
      </c>
      <c r="AS87" s="473">
        <v>0.98412299999999997</v>
      </c>
      <c r="AT87" s="473">
        <v>1.002939</v>
      </c>
      <c r="AU87" s="473">
        <v>0.99813300000000005</v>
      </c>
      <c r="AV87" s="473">
        <v>1.0020020000000001</v>
      </c>
      <c r="AW87" s="473">
        <v>0.97321100000000005</v>
      </c>
      <c r="AX87" s="473">
        <v>0.97942399999999996</v>
      </c>
      <c r="AY87" s="473">
        <v>0.95286400000000004</v>
      </c>
      <c r="AZ87" s="473">
        <v>0.93481599999999998</v>
      </c>
      <c r="BA87" s="473">
        <v>0.91212499999999996</v>
      </c>
      <c r="BB87" s="473">
        <v>0.89650200000000002</v>
      </c>
      <c r="BC87" s="473">
        <v>0.90047600000000005</v>
      </c>
      <c r="BD87" s="473">
        <v>0.89806799999999998</v>
      </c>
      <c r="BE87" s="473">
        <v>0.90849500000000005</v>
      </c>
      <c r="BF87" s="473">
        <v>0.90535699999999997</v>
      </c>
      <c r="BG87" s="473">
        <v>0.90720999999999996</v>
      </c>
      <c r="BH87" s="473">
        <v>0.907748</v>
      </c>
      <c r="BI87" s="473">
        <v>0.88089499999999998</v>
      </c>
      <c r="BJ87" s="473">
        <v>0.86365700000000001</v>
      </c>
      <c r="BK87" s="473">
        <v>0.853746</v>
      </c>
      <c r="BL87" s="473">
        <v>0.86322500000000002</v>
      </c>
      <c r="BM87" s="473">
        <v>0.84497500000000003</v>
      </c>
      <c r="BN87" s="473">
        <v>0.82975399999999999</v>
      </c>
      <c r="BO87" s="478">
        <f>ROW()</f>
        <v>87</v>
      </c>
    </row>
    <row r="88" spans="1:67" s="474" customFormat="1" ht="14" x14ac:dyDescent="0.15">
      <c r="A88" s="473" t="s">
        <v>377</v>
      </c>
      <c r="B88" s="473" t="s">
        <v>810</v>
      </c>
      <c r="C88" s="473" t="s">
        <v>1071</v>
      </c>
      <c r="D88" s="473" t="s">
        <v>1072</v>
      </c>
      <c r="E88" s="473"/>
      <c r="F88" s="473"/>
      <c r="G88" s="473"/>
      <c r="H88" s="473"/>
      <c r="I88" s="473"/>
      <c r="J88" s="473"/>
      <c r="K88" s="473"/>
      <c r="L88" s="473"/>
      <c r="M88" s="473"/>
      <c r="N88" s="473"/>
      <c r="O88" s="473"/>
      <c r="P88" s="473"/>
      <c r="Q88" s="473"/>
      <c r="R88" s="473"/>
      <c r="S88" s="473"/>
      <c r="T88" s="473"/>
      <c r="U88" s="473"/>
      <c r="V88" s="473"/>
      <c r="W88" s="473"/>
      <c r="X88" s="473"/>
      <c r="Y88" s="473"/>
      <c r="Z88" s="473"/>
      <c r="AA88" s="473"/>
      <c r="AB88" s="473"/>
      <c r="AC88" s="473"/>
      <c r="AD88" s="473"/>
      <c r="AE88" s="473"/>
      <c r="AF88" s="473"/>
      <c r="AG88" s="473"/>
      <c r="AH88" s="473"/>
      <c r="AI88" s="473">
        <v>0.64763563997068196</v>
      </c>
      <c r="AJ88" s="473">
        <v>0.66399458286274904</v>
      </c>
      <c r="AK88" s="473">
        <v>0.69014280747955903</v>
      </c>
      <c r="AL88" s="473">
        <v>0.72295435050859103</v>
      </c>
      <c r="AM88" s="473">
        <v>0.71370016504148504</v>
      </c>
      <c r="AN88" s="473">
        <v>0.70694402131883105</v>
      </c>
      <c r="AO88" s="473">
        <v>0.71414650953520598</v>
      </c>
      <c r="AP88" s="473">
        <v>0.72513782584647002</v>
      </c>
      <c r="AQ88" s="473">
        <v>0.77047381554235705</v>
      </c>
      <c r="AR88" s="473">
        <v>0.81091308047018396</v>
      </c>
      <c r="AS88" s="473">
        <v>0.75552228820197498</v>
      </c>
      <c r="AT88" s="473">
        <v>0.76285521534116996</v>
      </c>
      <c r="AU88" s="473">
        <v>0.77568419860274196</v>
      </c>
      <c r="AV88" s="473">
        <v>0.81926444347093597</v>
      </c>
      <c r="AW88" s="473">
        <v>0.81535180629821502</v>
      </c>
      <c r="AX88" s="473">
        <v>0.84309545989307499</v>
      </c>
      <c r="AY88" s="473">
        <v>0.84850295115246999</v>
      </c>
      <c r="AZ88" s="473">
        <v>0.85116265612491604</v>
      </c>
      <c r="BA88" s="473">
        <v>0.85316855646506395</v>
      </c>
      <c r="BB88" s="473">
        <v>0.85952436699007895</v>
      </c>
      <c r="BC88" s="473">
        <v>0.88524163983644899</v>
      </c>
      <c r="BD88" s="473">
        <v>0.94866710901260398</v>
      </c>
      <c r="BE88" s="473">
        <v>0.92974138259887695</v>
      </c>
      <c r="BF88" s="473">
        <v>0.93471163511276201</v>
      </c>
      <c r="BG88" s="473">
        <v>0.932411849498749</v>
      </c>
      <c r="BH88" s="473">
        <v>0.91099280118942305</v>
      </c>
      <c r="BI88" s="473">
        <v>0.937128186225891</v>
      </c>
      <c r="BJ88" s="473">
        <v>0.93900692462921098</v>
      </c>
      <c r="BK88" s="473">
        <v>0.93017259092555804</v>
      </c>
      <c r="BL88" s="473">
        <v>0.93553160122505796</v>
      </c>
      <c r="BM88" s="473">
        <v>0.91025057105503504</v>
      </c>
      <c r="BN88" s="473">
        <v>0.87323460498769201</v>
      </c>
      <c r="BO88" s="478">
        <f>ROW()</f>
        <v>88</v>
      </c>
    </row>
    <row r="89" spans="1:67" s="474" customFormat="1" ht="14" x14ac:dyDescent="0.15">
      <c r="A89" s="473" t="s">
        <v>381</v>
      </c>
      <c r="B89" s="473" t="s">
        <v>811</v>
      </c>
      <c r="C89" s="473" t="s">
        <v>1071</v>
      </c>
      <c r="D89" s="473" t="s">
        <v>1072</v>
      </c>
      <c r="E89" s="473"/>
      <c r="F89" s="473"/>
      <c r="G89" s="473"/>
      <c r="H89" s="473"/>
      <c r="I89" s="473"/>
      <c r="J89" s="473"/>
      <c r="K89" s="473"/>
      <c r="L89" s="473"/>
      <c r="M89" s="473"/>
      <c r="N89" s="473"/>
      <c r="O89" s="473"/>
      <c r="P89" s="473"/>
      <c r="Q89" s="473"/>
      <c r="R89" s="473"/>
      <c r="S89" s="473"/>
      <c r="T89" s="473"/>
      <c r="U89" s="473"/>
      <c r="V89" s="473"/>
      <c r="W89" s="473"/>
      <c r="X89" s="473"/>
      <c r="Y89" s="473"/>
      <c r="Z89" s="473"/>
      <c r="AA89" s="473"/>
      <c r="AB89" s="473"/>
      <c r="AC89" s="473"/>
      <c r="AD89" s="473"/>
      <c r="AE89" s="473"/>
      <c r="AF89" s="473"/>
      <c r="AG89" s="473"/>
      <c r="AH89" s="473"/>
      <c r="AI89" s="473">
        <v>1.02545</v>
      </c>
      <c r="AJ89" s="473">
        <v>1.017171</v>
      </c>
      <c r="AK89" s="473">
        <v>1.0140690000000001</v>
      </c>
      <c r="AL89" s="473">
        <v>1.0066710000000001</v>
      </c>
      <c r="AM89" s="473">
        <v>0.99473999999999996</v>
      </c>
      <c r="AN89" s="473">
        <v>0.98526800000000003</v>
      </c>
      <c r="AO89" s="473">
        <v>0.98147600000000002</v>
      </c>
      <c r="AP89" s="473">
        <v>0.96921299999999999</v>
      </c>
      <c r="AQ89" s="473">
        <v>0.96157499999999996</v>
      </c>
      <c r="AR89" s="473">
        <v>0.95272100000000004</v>
      </c>
      <c r="AS89" s="473">
        <v>0.930369</v>
      </c>
      <c r="AT89" s="473">
        <v>0.91194799999999998</v>
      </c>
      <c r="AU89" s="473">
        <v>0.90067799999999998</v>
      </c>
      <c r="AV89" s="473">
        <v>0.92989299999999997</v>
      </c>
      <c r="AW89" s="473">
        <v>0.93512700000000004</v>
      </c>
      <c r="AX89" s="473">
        <v>0.91645799999999999</v>
      </c>
      <c r="AY89" s="473">
        <v>0.89468800000000004</v>
      </c>
      <c r="AZ89" s="473">
        <v>0.88877099999999998</v>
      </c>
      <c r="BA89" s="473">
        <v>0.88187400000000005</v>
      </c>
      <c r="BB89" s="473">
        <v>0.86296600000000001</v>
      </c>
      <c r="BC89" s="473">
        <v>0.85463199999999995</v>
      </c>
      <c r="BD89" s="473">
        <v>0.84136100000000003</v>
      </c>
      <c r="BE89" s="473">
        <v>0.84430099999999997</v>
      </c>
      <c r="BF89" s="473">
        <v>0.811643</v>
      </c>
      <c r="BG89" s="473">
        <v>0.80756499999999998</v>
      </c>
      <c r="BH89" s="473">
        <v>0.80869400000000002</v>
      </c>
      <c r="BI89" s="473">
        <v>0.78004399999999996</v>
      </c>
      <c r="BJ89" s="473">
        <v>0.77010900000000004</v>
      </c>
      <c r="BK89" s="473">
        <v>0.756166</v>
      </c>
      <c r="BL89" s="473">
        <v>0.73866299999999996</v>
      </c>
      <c r="BM89" s="473">
        <v>0.72731199999999996</v>
      </c>
      <c r="BN89" s="473">
        <v>0.72532300000000005</v>
      </c>
      <c r="BO89" s="478">
        <f>ROW()</f>
        <v>89</v>
      </c>
    </row>
    <row r="90" spans="1:67" s="474" customFormat="1" ht="14" x14ac:dyDescent="0.15">
      <c r="A90" s="473" t="s">
        <v>812</v>
      </c>
      <c r="B90" s="473" t="s">
        <v>813</v>
      </c>
      <c r="C90" s="473" t="s">
        <v>1071</v>
      </c>
      <c r="D90" s="473" t="s">
        <v>1072</v>
      </c>
      <c r="E90" s="473"/>
      <c r="F90" s="473"/>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473"/>
      <c r="AO90" s="473"/>
      <c r="AP90" s="473"/>
      <c r="AQ90" s="473"/>
      <c r="AR90" s="473"/>
      <c r="AS90" s="473"/>
      <c r="AT90" s="473"/>
      <c r="AU90" s="473"/>
      <c r="AV90" s="473"/>
      <c r="AW90" s="473"/>
      <c r="AX90" s="473"/>
      <c r="AY90" s="473"/>
      <c r="AZ90" s="473"/>
      <c r="BA90" s="473"/>
      <c r="BB90" s="473"/>
      <c r="BC90" s="473"/>
      <c r="BD90" s="473"/>
      <c r="BE90" s="473"/>
      <c r="BF90" s="473"/>
      <c r="BG90" s="473"/>
      <c r="BH90" s="473"/>
      <c r="BI90" s="473"/>
      <c r="BJ90" s="473"/>
      <c r="BK90" s="473"/>
      <c r="BL90" s="473"/>
      <c r="BM90" s="473"/>
      <c r="BN90" s="473"/>
      <c r="BO90" s="478">
        <f>ROW()</f>
        <v>90</v>
      </c>
    </row>
    <row r="91" spans="1:67" s="474" customFormat="1" ht="14" x14ac:dyDescent="0.15">
      <c r="A91" s="473" t="s">
        <v>814</v>
      </c>
      <c r="B91" s="473" t="s">
        <v>165</v>
      </c>
      <c r="C91" s="473" t="s">
        <v>1071</v>
      </c>
      <c r="D91" s="473" t="s">
        <v>1072</v>
      </c>
      <c r="E91" s="473"/>
      <c r="F91" s="473"/>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v>0.86413676021480701</v>
      </c>
      <c r="AJ91" s="473">
        <v>0.878510455350064</v>
      </c>
      <c r="AK91" s="473">
        <v>0.88496670149947698</v>
      </c>
      <c r="AL91" s="473">
        <v>0.89051561289021797</v>
      </c>
      <c r="AM91" s="473">
        <v>0.89469729679290899</v>
      </c>
      <c r="AN91" s="473">
        <v>0.89601937527944897</v>
      </c>
      <c r="AO91" s="473">
        <v>0.89635934148475005</v>
      </c>
      <c r="AP91" s="473">
        <v>0.88690243875994501</v>
      </c>
      <c r="AQ91" s="473">
        <v>0.90326532949917204</v>
      </c>
      <c r="AR91" s="473">
        <v>0.88372459509119206</v>
      </c>
      <c r="AS91" s="473">
        <v>0.87347026929289096</v>
      </c>
      <c r="AT91" s="473">
        <v>0.86369703406212694</v>
      </c>
      <c r="AU91" s="473">
        <v>0.85124359033089003</v>
      </c>
      <c r="AV91" s="473">
        <v>0.83172899873606598</v>
      </c>
      <c r="AW91" s="473">
        <v>0.81803131531694495</v>
      </c>
      <c r="AX91" s="473">
        <v>0.80979174401570098</v>
      </c>
      <c r="AY91" s="473">
        <v>0.79643047973769898</v>
      </c>
      <c r="AZ91" s="473">
        <v>0.80009019610625598</v>
      </c>
      <c r="BA91" s="473">
        <v>0.82432454440856495</v>
      </c>
      <c r="BB91" s="473">
        <v>0.86299031360363399</v>
      </c>
      <c r="BC91" s="473">
        <v>0.88346629749572003</v>
      </c>
      <c r="BD91" s="473">
        <v>0.87929396015344896</v>
      </c>
      <c r="BE91" s="473">
        <v>0.92462567485937097</v>
      </c>
      <c r="BF91" s="473">
        <v>0.91450254827225697</v>
      </c>
      <c r="BG91" s="473">
        <v>0.92486221928634205</v>
      </c>
      <c r="BH91" s="473">
        <v>0.86762270811173503</v>
      </c>
      <c r="BI91" s="473">
        <v>0.89378483927915098</v>
      </c>
      <c r="BJ91" s="473">
        <v>0.94266984499072604</v>
      </c>
      <c r="BK91" s="473">
        <v>1.0070924924864699</v>
      </c>
      <c r="BL91" s="473">
        <v>1.0035679433927001</v>
      </c>
      <c r="BM91" s="473">
        <v>0.99729036214493805</v>
      </c>
      <c r="BN91" s="473">
        <v>0.9809341238682</v>
      </c>
      <c r="BO91" s="478">
        <f>ROW()</f>
        <v>91</v>
      </c>
    </row>
    <row r="92" spans="1:67" s="474" customFormat="1" ht="14" x14ac:dyDescent="0.15">
      <c r="A92" s="473" t="s">
        <v>383</v>
      </c>
      <c r="B92" s="473" t="s">
        <v>815</v>
      </c>
      <c r="C92" s="473" t="s">
        <v>1071</v>
      </c>
      <c r="D92" s="473" t="s">
        <v>1072</v>
      </c>
      <c r="E92" s="473"/>
      <c r="F92" s="473"/>
      <c r="G92" s="473"/>
      <c r="H92" s="473"/>
      <c r="I92" s="473"/>
      <c r="J92" s="473"/>
      <c r="K92" s="473"/>
      <c r="L92" s="473"/>
      <c r="M92" s="473"/>
      <c r="N92" s="473"/>
      <c r="O92" s="473"/>
      <c r="P92" s="473"/>
      <c r="Q92" s="473"/>
      <c r="R92" s="473"/>
      <c r="S92" s="473"/>
      <c r="T92" s="473"/>
      <c r="U92" s="473"/>
      <c r="V92" s="473"/>
      <c r="W92" s="473"/>
      <c r="X92" s="473"/>
      <c r="Y92" s="473"/>
      <c r="Z92" s="473"/>
      <c r="AA92" s="473"/>
      <c r="AB92" s="473"/>
      <c r="AC92" s="473"/>
      <c r="AD92" s="473"/>
      <c r="AE92" s="473"/>
      <c r="AF92" s="473"/>
      <c r="AG92" s="473"/>
      <c r="AH92" s="473"/>
      <c r="AI92" s="473">
        <v>146.792595211394</v>
      </c>
      <c r="AJ92" s="473">
        <v>125.851984305773</v>
      </c>
      <c r="AK92" s="473">
        <v>123.31099316588001</v>
      </c>
      <c r="AL92" s="473">
        <v>119.842083015168</v>
      </c>
      <c r="AM92" s="473">
        <v>171.95826436415601</v>
      </c>
      <c r="AN92" s="473">
        <v>170.68195299912799</v>
      </c>
      <c r="AO92" s="473">
        <v>190.345823672113</v>
      </c>
      <c r="AP92" s="473">
        <v>188.89023465801</v>
      </c>
      <c r="AQ92" s="473">
        <v>153.565033875464</v>
      </c>
      <c r="AR92" s="473">
        <v>180.49265373415301</v>
      </c>
      <c r="AS92" s="473">
        <v>226.07012887060901</v>
      </c>
      <c r="AT92" s="473">
        <v>207.26529447917301</v>
      </c>
      <c r="AU92" s="473">
        <v>205.83114407659099</v>
      </c>
      <c r="AV92" s="473">
        <v>201.40923146570299</v>
      </c>
      <c r="AW92" s="473">
        <v>211.375050431868</v>
      </c>
      <c r="AX92" s="473">
        <v>246.131501778428</v>
      </c>
      <c r="AY92" s="473">
        <v>262.32581566420203</v>
      </c>
      <c r="AZ92" s="473">
        <v>266.23081119936001</v>
      </c>
      <c r="BA92" s="473">
        <v>314.71606674859601</v>
      </c>
      <c r="BB92" s="473">
        <v>256.190535422859</v>
      </c>
      <c r="BC92" s="473">
        <v>295.08050329182601</v>
      </c>
      <c r="BD92" s="473">
        <v>325.73254394531301</v>
      </c>
      <c r="BE92" s="473">
        <v>326.27444458007801</v>
      </c>
      <c r="BF92" s="473">
        <v>316.43493652343801</v>
      </c>
      <c r="BG92" s="473">
        <v>310.41546630859398</v>
      </c>
      <c r="BH92" s="473">
        <v>297.01083374023398</v>
      </c>
      <c r="BI92" s="473">
        <v>289.72079467773398</v>
      </c>
      <c r="BJ92" s="473">
        <v>279.76571655273398</v>
      </c>
      <c r="BK92" s="473">
        <v>292.847387821496</v>
      </c>
      <c r="BL92" s="473">
        <v>292.15336525121</v>
      </c>
      <c r="BM92" s="473">
        <v>262.22993332737502</v>
      </c>
      <c r="BN92" s="473">
        <v>285.023968119085</v>
      </c>
      <c r="BO92" s="478">
        <f>ROW()</f>
        <v>92</v>
      </c>
    </row>
    <row r="93" spans="1:67" s="474" customFormat="1" ht="14" x14ac:dyDescent="0.15">
      <c r="A93" s="473" t="s">
        <v>600</v>
      </c>
      <c r="B93" s="473" t="s">
        <v>816</v>
      </c>
      <c r="C93" s="473" t="s">
        <v>1071</v>
      </c>
      <c r="D93" s="473" t="s">
        <v>1072</v>
      </c>
      <c r="E93" s="473"/>
      <c r="F93" s="473"/>
      <c r="G93" s="473"/>
      <c r="H93" s="473"/>
      <c r="I93" s="473"/>
      <c r="J93" s="473"/>
      <c r="K93" s="473"/>
      <c r="L93" s="473"/>
      <c r="M93" s="473"/>
      <c r="N93" s="473"/>
      <c r="O93" s="473"/>
      <c r="P93" s="473"/>
      <c r="Q93" s="473"/>
      <c r="R93" s="473"/>
      <c r="S93" s="473"/>
      <c r="T93" s="473"/>
      <c r="U93" s="473"/>
      <c r="V93" s="473"/>
      <c r="W93" s="473"/>
      <c r="X93" s="473"/>
      <c r="Y93" s="473"/>
      <c r="Z93" s="473"/>
      <c r="AA93" s="473"/>
      <c r="AB93" s="473"/>
      <c r="AC93" s="473"/>
      <c r="AD93" s="473"/>
      <c r="AE93" s="473"/>
      <c r="AF93" s="473"/>
      <c r="AG93" s="473"/>
      <c r="AH93" s="473"/>
      <c r="AI93" s="473">
        <v>0.62948899999999997</v>
      </c>
      <c r="AJ93" s="473">
        <v>0.64798299999999998</v>
      </c>
      <c r="AK93" s="473">
        <v>0.65458499999999997</v>
      </c>
      <c r="AL93" s="473">
        <v>0.65690400000000004</v>
      </c>
      <c r="AM93" s="473">
        <v>0.65213299999999996</v>
      </c>
      <c r="AN93" s="473">
        <v>0.71328000000000003</v>
      </c>
      <c r="AO93" s="473">
        <v>0.71305700000000005</v>
      </c>
      <c r="AP93" s="473">
        <v>0.70867199999999997</v>
      </c>
      <c r="AQ93" s="473">
        <v>0.72071300000000005</v>
      </c>
      <c r="AR93" s="473">
        <v>0.72581899999999999</v>
      </c>
      <c r="AS93" s="473">
        <v>0.70461200000000002</v>
      </c>
      <c r="AT93" s="473">
        <v>0.69468200000000002</v>
      </c>
      <c r="AU93" s="473">
        <v>0.68987699999999996</v>
      </c>
      <c r="AV93" s="473">
        <v>0.695878</v>
      </c>
      <c r="AW93" s="473">
        <v>0.68783899999999998</v>
      </c>
      <c r="AX93" s="473">
        <v>0.707619</v>
      </c>
      <c r="AY93" s="473">
        <v>0.69648699999999997</v>
      </c>
      <c r="AZ93" s="473">
        <v>0.70923899999999995</v>
      </c>
      <c r="BA93" s="473">
        <v>0.70169099999999995</v>
      </c>
      <c r="BB93" s="473">
        <v>0.71007399999999998</v>
      </c>
      <c r="BC93" s="473">
        <v>0.70224299999999995</v>
      </c>
      <c r="BD93" s="473">
        <v>0.70605200000000001</v>
      </c>
      <c r="BE93" s="473">
        <v>0.70163399999999998</v>
      </c>
      <c r="BF93" s="473">
        <v>0.69524799999999998</v>
      </c>
      <c r="BG93" s="473">
        <v>0.69844399999999995</v>
      </c>
      <c r="BH93" s="473">
        <v>0.69255100000000003</v>
      </c>
      <c r="BI93" s="473">
        <v>0.68860299999999997</v>
      </c>
      <c r="BJ93" s="473">
        <v>0.68460100000000002</v>
      </c>
      <c r="BK93" s="473">
        <v>0.68771400000000005</v>
      </c>
      <c r="BL93" s="473">
        <v>0.68805799999999995</v>
      </c>
      <c r="BM93" s="473">
        <v>0.68898800000000004</v>
      </c>
      <c r="BN93" s="473">
        <v>0.69280200000000003</v>
      </c>
      <c r="BO93" s="478">
        <f>ROW()</f>
        <v>93</v>
      </c>
    </row>
    <row r="94" spans="1:67" s="474" customFormat="1" ht="14" x14ac:dyDescent="0.15">
      <c r="A94" s="473" t="s">
        <v>387</v>
      </c>
      <c r="B94" s="473" t="s">
        <v>817</v>
      </c>
      <c r="C94" s="473" t="s">
        <v>1071</v>
      </c>
      <c r="D94" s="473" t="s">
        <v>1072</v>
      </c>
      <c r="E94" s="473"/>
      <c r="F94" s="473"/>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v>5.4566225157013003E-7</v>
      </c>
      <c r="AJ94" s="473">
        <v>8.5627438627809797E-7</v>
      </c>
      <c r="AK94" s="473">
        <v>1.18070894121981E-5</v>
      </c>
      <c r="AL94" s="473">
        <v>1.79284288205442E-3</v>
      </c>
      <c r="AM94" s="473">
        <v>0.107807011410676</v>
      </c>
      <c r="AN94" s="473">
        <v>0.27741890480968801</v>
      </c>
      <c r="AO94" s="473">
        <v>0.389667404066598</v>
      </c>
      <c r="AP94" s="473">
        <v>0.40810126838148703</v>
      </c>
      <c r="AQ94" s="473">
        <v>0.43155317192868498</v>
      </c>
      <c r="AR94" s="473">
        <v>0.466948871896744</v>
      </c>
      <c r="AS94" s="473">
        <v>0.47797477018714901</v>
      </c>
      <c r="AT94" s="473">
        <v>0.49257419649490702</v>
      </c>
      <c r="AU94" s="473">
        <v>0.51372440525523599</v>
      </c>
      <c r="AV94" s="473">
        <v>0.521033447524618</v>
      </c>
      <c r="AW94" s="473">
        <v>0.55019661034064904</v>
      </c>
      <c r="AX94" s="473">
        <v>0.57580744605166201</v>
      </c>
      <c r="AY94" s="473">
        <v>0.60576600598142905</v>
      </c>
      <c r="AZ94" s="473">
        <v>0.64564820709660897</v>
      </c>
      <c r="BA94" s="473">
        <v>0.69428597864338004</v>
      </c>
      <c r="BB94" s="473">
        <v>0.67512868685578098</v>
      </c>
      <c r="BC94" s="473">
        <v>0.761769389955684</v>
      </c>
      <c r="BD94" s="473">
        <v>0.81129533052444502</v>
      </c>
      <c r="BE94" s="473">
        <v>0.74310088157653797</v>
      </c>
      <c r="BF94" s="473">
        <v>0.72477406263351396</v>
      </c>
      <c r="BG94" s="473">
        <v>0.72290188074111905</v>
      </c>
      <c r="BH94" s="473">
        <v>0.75351679325103804</v>
      </c>
      <c r="BI94" s="473">
        <v>0.74767273664474498</v>
      </c>
      <c r="BJ94" s="473">
        <v>0.80457169037939902</v>
      </c>
      <c r="BK94" s="473">
        <v>0.82006841535711805</v>
      </c>
      <c r="BL94" s="473">
        <v>0.84749038571558799</v>
      </c>
      <c r="BM94" s="473">
        <v>0.89837103913399396</v>
      </c>
      <c r="BN94" s="473">
        <v>0.95551433977049705</v>
      </c>
      <c r="BO94" s="478">
        <f>ROW()</f>
        <v>94</v>
      </c>
    </row>
    <row r="95" spans="1:67" s="474" customFormat="1" ht="14" x14ac:dyDescent="0.15">
      <c r="A95" s="473" t="s">
        <v>391</v>
      </c>
      <c r="B95" s="473" t="s">
        <v>818</v>
      </c>
      <c r="C95" s="473" t="s">
        <v>1071</v>
      </c>
      <c r="D95" s="473" t="s">
        <v>1072</v>
      </c>
      <c r="E95" s="473"/>
      <c r="F95" s="473"/>
      <c r="G95" s="473"/>
      <c r="H95" s="473"/>
      <c r="I95" s="473"/>
      <c r="J95" s="473"/>
      <c r="K95" s="473"/>
      <c r="L95" s="473"/>
      <c r="M95" s="473"/>
      <c r="N95" s="473"/>
      <c r="O95" s="473"/>
      <c r="P95" s="473"/>
      <c r="Q95" s="473"/>
      <c r="R95" s="473"/>
      <c r="S95" s="473"/>
      <c r="T95" s="473"/>
      <c r="U95" s="473"/>
      <c r="V95" s="473"/>
      <c r="W95" s="473"/>
      <c r="X95" s="473"/>
      <c r="Y95" s="473"/>
      <c r="Z95" s="473"/>
      <c r="AA95" s="473"/>
      <c r="AB95" s="473"/>
      <c r="AC95" s="473"/>
      <c r="AD95" s="473"/>
      <c r="AE95" s="473"/>
      <c r="AF95" s="473"/>
      <c r="AG95" s="473"/>
      <c r="AH95" s="473"/>
      <c r="AI95" s="473">
        <v>1.68580984573901E-2</v>
      </c>
      <c r="AJ95" s="473">
        <v>1.9574720168615899E-2</v>
      </c>
      <c r="AK95" s="473">
        <v>2.1272535677443399E-2</v>
      </c>
      <c r="AL95" s="473">
        <v>2.7379121843723299E-2</v>
      </c>
      <c r="AM95" s="473">
        <v>3.4883252229607503E-2</v>
      </c>
      <c r="AN95" s="473">
        <v>4.88740237089084E-2</v>
      </c>
      <c r="AO95" s="473">
        <v>6.7115468903886505E-2</v>
      </c>
      <c r="AP95" s="473">
        <v>7.8815785240310701E-2</v>
      </c>
      <c r="AQ95" s="473">
        <v>9.1225889409799504E-2</v>
      </c>
      <c r="AR95" s="473">
        <v>0.10252637374284999</v>
      </c>
      <c r="AS95" s="473">
        <v>0.12755461150320499</v>
      </c>
      <c r="AT95" s="473">
        <v>0.16817754482729</v>
      </c>
      <c r="AU95" s="473">
        <v>0.20338348492609801</v>
      </c>
      <c r="AV95" s="473">
        <v>0.25669733184119298</v>
      </c>
      <c r="AW95" s="473">
        <v>0.28586013445748099</v>
      </c>
      <c r="AX95" s="473">
        <v>0.31864334529858601</v>
      </c>
      <c r="AY95" s="473">
        <v>0.34863610677405799</v>
      </c>
      <c r="AZ95" s="473">
        <v>0.40269666771317603</v>
      </c>
      <c r="BA95" s="473">
        <v>0.47181214191092202</v>
      </c>
      <c r="BB95" s="473">
        <v>0.54225331659523901</v>
      </c>
      <c r="BC95" s="473">
        <v>0.62473572889546902</v>
      </c>
      <c r="BD95" s="473">
        <v>0.69718116521835305</v>
      </c>
      <c r="BE95" s="473">
        <v>0.76606106758117698</v>
      </c>
      <c r="BF95" s="473">
        <v>0.88355493545532204</v>
      </c>
      <c r="BG95" s="473">
        <v>1.04678118228912</v>
      </c>
      <c r="BH95" s="473">
        <v>1.26583588123322</v>
      </c>
      <c r="BI95" s="473">
        <v>1.5442366600036601</v>
      </c>
      <c r="BJ95" s="473">
        <v>1.76394963264465</v>
      </c>
      <c r="BK95" s="473">
        <v>1.9048648663226799</v>
      </c>
      <c r="BL95" s="473">
        <v>2.0301050421214901</v>
      </c>
      <c r="BM95" s="473">
        <v>2.1937956400631502</v>
      </c>
      <c r="BN95" s="473">
        <v>2.3419056932096902</v>
      </c>
      <c r="BO95" s="478">
        <f>ROW()</f>
        <v>95</v>
      </c>
    </row>
    <row r="96" spans="1:67" s="474" customFormat="1" ht="14" x14ac:dyDescent="0.15">
      <c r="A96" s="473" t="s">
        <v>819</v>
      </c>
      <c r="B96" s="473" t="s">
        <v>820</v>
      </c>
      <c r="C96" s="473" t="s">
        <v>1071</v>
      </c>
      <c r="D96" s="473" t="s">
        <v>1072</v>
      </c>
      <c r="E96" s="473"/>
      <c r="F96" s="473"/>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c r="AZ96" s="473"/>
      <c r="BA96" s="473"/>
      <c r="BB96" s="473"/>
      <c r="BC96" s="473"/>
      <c r="BD96" s="473"/>
      <c r="BE96" s="473"/>
      <c r="BF96" s="473"/>
      <c r="BG96" s="473"/>
      <c r="BH96" s="473"/>
      <c r="BI96" s="473"/>
      <c r="BJ96" s="473"/>
      <c r="BK96" s="473"/>
      <c r="BL96" s="473"/>
      <c r="BM96" s="473"/>
      <c r="BN96" s="473"/>
      <c r="BO96" s="478">
        <f>ROW()</f>
        <v>96</v>
      </c>
    </row>
    <row r="97" spans="1:67" s="474" customFormat="1" ht="14" x14ac:dyDescent="0.15">
      <c r="A97" s="473" t="s">
        <v>399</v>
      </c>
      <c r="B97" s="473" t="s">
        <v>821</v>
      </c>
      <c r="C97" s="473" t="s">
        <v>1071</v>
      </c>
      <c r="D97" s="473" t="s">
        <v>1072</v>
      </c>
      <c r="E97" s="473"/>
      <c r="F97" s="473"/>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v>458.20367054723101</v>
      </c>
      <c r="AJ97" s="473">
        <v>557.64745936442603</v>
      </c>
      <c r="AK97" s="473">
        <v>688.18079141949499</v>
      </c>
      <c r="AL97" s="473">
        <v>676.77558005493904</v>
      </c>
      <c r="AM97" s="473">
        <v>672.08801950844702</v>
      </c>
      <c r="AN97" s="473">
        <v>697.46118261070501</v>
      </c>
      <c r="AO97" s="473">
        <v>695.50916167980802</v>
      </c>
      <c r="AP97" s="473">
        <v>693.52429393623095</v>
      </c>
      <c r="AQ97" s="473">
        <v>708.605889238749</v>
      </c>
      <c r="AR97" s="473">
        <v>728.30000322791</v>
      </c>
      <c r="AS97" s="473">
        <v>757.03286577509095</v>
      </c>
      <c r="AT97" s="473">
        <v>753.32720588770803</v>
      </c>
      <c r="AU97" s="473">
        <v>744.97670220205703</v>
      </c>
      <c r="AV97" s="473">
        <v>846.79533771014803</v>
      </c>
      <c r="AW97" s="473">
        <v>960.90473113305302</v>
      </c>
      <c r="AX97" s="473">
        <v>1186.8860032806499</v>
      </c>
      <c r="AY97" s="473">
        <v>1584.0874045579801</v>
      </c>
      <c r="AZ97" s="473">
        <v>1752.46152889226</v>
      </c>
      <c r="BA97" s="473">
        <v>2006.7249038979501</v>
      </c>
      <c r="BB97" s="473">
        <v>2029.2579522731801</v>
      </c>
      <c r="BC97" s="473">
        <v>2328.0435435446502</v>
      </c>
      <c r="BD97" s="473">
        <v>2485.90087890625</v>
      </c>
      <c r="BE97" s="473">
        <v>2789.9404296875</v>
      </c>
      <c r="BF97" s="473">
        <v>2932.7470703125</v>
      </c>
      <c r="BG97" s="473">
        <v>3059.93481445313</v>
      </c>
      <c r="BH97" s="473">
        <v>3164.99609375</v>
      </c>
      <c r="BI97" s="473">
        <v>3159.34155273438</v>
      </c>
      <c r="BJ97" s="473">
        <v>3216.03491210938</v>
      </c>
      <c r="BK97" s="473">
        <v>3362.7217428068402</v>
      </c>
      <c r="BL97" s="473">
        <v>3614.2664193362798</v>
      </c>
      <c r="BM97" s="473">
        <v>3746.8028908359902</v>
      </c>
      <c r="BN97" s="473">
        <v>4014.5778755568899</v>
      </c>
      <c r="BO97" s="478">
        <f>ROW()</f>
        <v>97</v>
      </c>
    </row>
    <row r="98" spans="1:67" s="474" customFormat="1" ht="14" x14ac:dyDescent="0.15">
      <c r="A98" s="473" t="s">
        <v>822</v>
      </c>
      <c r="B98" s="473" t="s">
        <v>823</v>
      </c>
      <c r="C98" s="473" t="s">
        <v>1071</v>
      </c>
      <c r="D98" s="473" t="s">
        <v>1072</v>
      </c>
      <c r="E98" s="473"/>
      <c r="F98" s="473"/>
      <c r="G98" s="473"/>
      <c r="H98" s="473"/>
      <c r="I98" s="473"/>
      <c r="J98" s="473"/>
      <c r="K98" s="473"/>
      <c r="L98" s="473"/>
      <c r="M98" s="473"/>
      <c r="N98" s="473"/>
      <c r="O98" s="473"/>
      <c r="P98" s="473"/>
      <c r="Q98" s="473"/>
      <c r="R98" s="473"/>
      <c r="S98" s="473"/>
      <c r="T98" s="473"/>
      <c r="U98" s="473"/>
      <c r="V98" s="473"/>
      <c r="W98" s="473"/>
      <c r="X98" s="473"/>
      <c r="Y98" s="473"/>
      <c r="Z98" s="473"/>
      <c r="AA98" s="473"/>
      <c r="AB98" s="473"/>
      <c r="AC98" s="473"/>
      <c r="AD98" s="473"/>
      <c r="AE98" s="473"/>
      <c r="AF98" s="473"/>
      <c r="AG98" s="473"/>
      <c r="AH98" s="473"/>
      <c r="AI98" s="473">
        <v>2.3624451187421598</v>
      </c>
      <c r="AJ98" s="473">
        <v>2.4738373676172301</v>
      </c>
      <c r="AK98" s="473">
        <v>2.5909296255196002</v>
      </c>
      <c r="AL98" s="473">
        <v>2.6610867884740599</v>
      </c>
      <c r="AM98" s="473">
        <v>2.7038675600796802</v>
      </c>
      <c r="AN98" s="473">
        <v>2.7532947470671498</v>
      </c>
      <c r="AO98" s="473">
        <v>2.78251579618839</v>
      </c>
      <c r="AP98" s="473">
        <v>2.84051500117801</v>
      </c>
      <c r="AQ98" s="473">
        <v>2.8796157989113502</v>
      </c>
      <c r="AR98" s="473">
        <v>2.9628591909134201</v>
      </c>
      <c r="AS98" s="473">
        <v>2.96145215373447</v>
      </c>
      <c r="AT98" s="473">
        <v>3.3342809942487399</v>
      </c>
      <c r="AU98" s="473">
        <v>3.8118210959449601</v>
      </c>
      <c r="AV98" s="473">
        <v>4.7619407216095997</v>
      </c>
      <c r="AW98" s="473">
        <v>9.0054744423518898</v>
      </c>
      <c r="AX98" s="473">
        <v>9.0908684838903007</v>
      </c>
      <c r="AY98" s="473">
        <v>8.9336847922771092</v>
      </c>
      <c r="AZ98" s="473">
        <v>9.0826308220297793</v>
      </c>
      <c r="BA98" s="473">
        <v>9.1323504019353994</v>
      </c>
      <c r="BB98" s="473">
        <v>9.4837348143535998</v>
      </c>
      <c r="BC98" s="473">
        <v>9.9000502109090593</v>
      </c>
      <c r="BD98" s="473">
        <v>10.141971588134799</v>
      </c>
      <c r="BE98" s="473">
        <v>10.831163406372101</v>
      </c>
      <c r="BF98" s="473">
        <v>11.873202323913601</v>
      </c>
      <c r="BG98" s="473">
        <v>12.5058794021606</v>
      </c>
      <c r="BH98" s="473">
        <v>13.5881757736206</v>
      </c>
      <c r="BI98" s="473">
        <v>14.4826145172119</v>
      </c>
      <c r="BJ98" s="473">
        <v>15.286075592041</v>
      </c>
      <c r="BK98" s="473">
        <v>15.967267732416101</v>
      </c>
      <c r="BL98" s="473">
        <v>16.667441162641001</v>
      </c>
      <c r="BM98" s="473">
        <v>17.133969083939999</v>
      </c>
      <c r="BN98" s="473">
        <v>17.6753793418291</v>
      </c>
      <c r="BO98" s="478">
        <f>ROW()</f>
        <v>98</v>
      </c>
    </row>
    <row r="99" spans="1:67" s="474" customFormat="1" ht="14" x14ac:dyDescent="0.15">
      <c r="A99" s="473" t="s">
        <v>401</v>
      </c>
      <c r="B99" s="473" t="s">
        <v>824</v>
      </c>
      <c r="C99" s="473" t="s">
        <v>1071</v>
      </c>
      <c r="D99" s="473" t="s">
        <v>1072</v>
      </c>
      <c r="E99" s="473"/>
      <c r="F99" s="473"/>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c r="AH99" s="473"/>
      <c r="AI99" s="473">
        <v>14.5661326687684</v>
      </c>
      <c r="AJ99" s="473">
        <v>23.655735657418099</v>
      </c>
      <c r="AK99" s="473">
        <v>38.157929085611698</v>
      </c>
      <c r="AL99" s="473">
        <v>55.5608040338713</v>
      </c>
      <c r="AM99" s="473">
        <v>67.046671946616797</v>
      </c>
      <c r="AN99" s="473">
        <v>95.0437018559698</v>
      </c>
      <c r="AO99" s="473">
        <v>129.953469264571</v>
      </c>
      <c r="AP99" s="473">
        <v>171.36221410567799</v>
      </c>
      <c r="AQ99" s="473">
        <v>183.13814885601499</v>
      </c>
      <c r="AR99" s="473">
        <v>202.817085984763</v>
      </c>
      <c r="AS99" s="473">
        <v>204.790785752029</v>
      </c>
      <c r="AT99" s="473">
        <v>213.835825000287</v>
      </c>
      <c r="AU99" s="473">
        <v>214.33754007698701</v>
      </c>
      <c r="AV99" s="473">
        <v>199.654927601818</v>
      </c>
      <c r="AW99" s="473">
        <v>191.73910478851101</v>
      </c>
      <c r="AX99" s="473">
        <v>196.69307245865701</v>
      </c>
      <c r="AY99" s="473">
        <v>186.46915999304201</v>
      </c>
      <c r="AZ99" s="473">
        <v>189.51669157913599</v>
      </c>
      <c r="BA99" s="473">
        <v>209.14797236377899</v>
      </c>
      <c r="BB99" s="473">
        <v>202.70752140415999</v>
      </c>
      <c r="BC99" s="473">
        <v>206.23994067423601</v>
      </c>
      <c r="BD99" s="473">
        <v>230.39176940918</v>
      </c>
      <c r="BE99" s="473">
        <v>232.193115234375</v>
      </c>
      <c r="BF99" s="473">
        <v>229.74427795410199</v>
      </c>
      <c r="BG99" s="473">
        <v>223.30358886718801</v>
      </c>
      <c r="BH99" s="473">
        <v>223.35075378418</v>
      </c>
      <c r="BI99" s="473">
        <v>224.40704345703099</v>
      </c>
      <c r="BJ99" s="473">
        <v>222.74858093261699</v>
      </c>
      <c r="BK99" s="473">
        <v>228.97268705982401</v>
      </c>
      <c r="BL99" s="473">
        <v>217.260541245311</v>
      </c>
      <c r="BM99" s="473">
        <v>214.89330752948101</v>
      </c>
      <c r="BN99" s="473">
        <v>219.149576244071</v>
      </c>
      <c r="BO99" s="478">
        <f>ROW()</f>
        <v>99</v>
      </c>
    </row>
    <row r="100" spans="1:67" s="474" customFormat="1" ht="14" x14ac:dyDescent="0.15">
      <c r="A100" s="473" t="s">
        <v>369</v>
      </c>
      <c r="B100" s="473" t="s">
        <v>825</v>
      </c>
      <c r="C100" s="473" t="s">
        <v>1071</v>
      </c>
      <c r="D100" s="473" t="s">
        <v>1072</v>
      </c>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473"/>
      <c r="AI100" s="473">
        <v>140.02924301903801</v>
      </c>
      <c r="AJ100" s="473">
        <v>140.259981196788</v>
      </c>
      <c r="AK100" s="473">
        <v>115.983540911833</v>
      </c>
      <c r="AL100" s="473">
        <v>110.24674797151999</v>
      </c>
      <c r="AM100" s="473">
        <v>134.41589867678101</v>
      </c>
      <c r="AN100" s="473">
        <v>141.767438399155</v>
      </c>
      <c r="AO100" s="473">
        <v>140.36165072044901</v>
      </c>
      <c r="AP100" s="473">
        <v>119.84147678265801</v>
      </c>
      <c r="AQ100" s="473">
        <v>81.099615096048296</v>
      </c>
      <c r="AR100" s="473">
        <v>111.287991959187</v>
      </c>
      <c r="AS100" s="473">
        <v>159.49224823064</v>
      </c>
      <c r="AT100" s="473">
        <v>137.30516991272501</v>
      </c>
      <c r="AU100" s="473">
        <v>133.05802859471399</v>
      </c>
      <c r="AV100" s="473">
        <v>131.31219792502699</v>
      </c>
      <c r="AW100" s="473">
        <v>149.52012049764201</v>
      </c>
      <c r="AX100" s="473">
        <v>206.70027455344999</v>
      </c>
      <c r="AY100" s="473">
        <v>226.532617666709</v>
      </c>
      <c r="AZ100" s="473">
        <v>227.27181333115399</v>
      </c>
      <c r="BA100" s="473">
        <v>267.23719920566299</v>
      </c>
      <c r="BB100" s="473">
        <v>210.223635066187</v>
      </c>
      <c r="BC100" s="473">
        <v>259.46482999122702</v>
      </c>
      <c r="BD100" s="473">
        <v>297.50949096679699</v>
      </c>
      <c r="BE100" s="473">
        <v>295.03802490234398</v>
      </c>
      <c r="BF100" s="473">
        <v>289.67855834960898</v>
      </c>
      <c r="BG100" s="473">
        <v>284.185302734375</v>
      </c>
      <c r="BH100" s="473">
        <v>277.46356201171898</v>
      </c>
      <c r="BI100" s="473">
        <v>267.94314575195301</v>
      </c>
      <c r="BJ100" s="473">
        <v>248.93429565429699</v>
      </c>
      <c r="BK100" s="473">
        <v>266.25661400096999</v>
      </c>
      <c r="BL100" s="473">
        <v>253.30222462253499</v>
      </c>
      <c r="BM100" s="473">
        <v>228.18439973912101</v>
      </c>
      <c r="BN100" s="473">
        <v>258.87070594606098</v>
      </c>
      <c r="BO100" s="478">
        <f>ROW()</f>
        <v>100</v>
      </c>
    </row>
    <row r="101" spans="1:67" s="474" customFormat="1" ht="14" x14ac:dyDescent="0.15">
      <c r="A101" s="473" t="s">
        <v>393</v>
      </c>
      <c r="B101" s="473" t="s">
        <v>826</v>
      </c>
      <c r="C101" s="473" t="s">
        <v>1071</v>
      </c>
      <c r="D101" s="473" t="s">
        <v>1072</v>
      </c>
      <c r="E101" s="473"/>
      <c r="F101" s="473"/>
      <c r="G101" s="473"/>
      <c r="H101" s="473"/>
      <c r="I101" s="473"/>
      <c r="J101" s="473"/>
      <c r="K101" s="473"/>
      <c r="L101" s="473"/>
      <c r="M101" s="473"/>
      <c r="N101" s="473"/>
      <c r="O101" s="473"/>
      <c r="P101" s="473"/>
      <c r="Q101" s="473"/>
      <c r="R101" s="473"/>
      <c r="S101" s="473"/>
      <c r="T101" s="473"/>
      <c r="U101" s="473"/>
      <c r="V101" s="473"/>
      <c r="W101" s="473"/>
      <c r="X101" s="473"/>
      <c r="Y101" s="473"/>
      <c r="Z101" s="473"/>
      <c r="AA101" s="473"/>
      <c r="AB101" s="473"/>
      <c r="AC101" s="473"/>
      <c r="AD101" s="473"/>
      <c r="AE101" s="473"/>
      <c r="AF101" s="473"/>
      <c r="AG101" s="473"/>
      <c r="AH101" s="473"/>
      <c r="AI101" s="473">
        <v>0.335677</v>
      </c>
      <c r="AJ101" s="473">
        <v>0.38894600000000001</v>
      </c>
      <c r="AK101" s="473">
        <v>0.43655699999999997</v>
      </c>
      <c r="AL101" s="473">
        <v>0.48798000000000002</v>
      </c>
      <c r="AM101" s="473">
        <v>0.53120199999999995</v>
      </c>
      <c r="AN101" s="473">
        <v>0.57123800000000002</v>
      </c>
      <c r="AO101" s="473">
        <v>0.60155499999999995</v>
      </c>
      <c r="AP101" s="473">
        <v>0.62717199999999995</v>
      </c>
      <c r="AQ101" s="473">
        <v>0.64791600000000005</v>
      </c>
      <c r="AR101" s="473">
        <v>0.67327999999999999</v>
      </c>
      <c r="AS101" s="473">
        <v>0.66977299999999995</v>
      </c>
      <c r="AT101" s="473">
        <v>0.66864999999999997</v>
      </c>
      <c r="AU101" s="473">
        <v>0.66296699999999997</v>
      </c>
      <c r="AV101" s="473">
        <v>0.68508199999999997</v>
      </c>
      <c r="AW101" s="473">
        <v>0.69451399999999996</v>
      </c>
      <c r="AX101" s="473">
        <v>0.70897600000000005</v>
      </c>
      <c r="AY101" s="473">
        <v>0.69245500000000004</v>
      </c>
      <c r="AZ101" s="473">
        <v>0.71831699999999998</v>
      </c>
      <c r="BA101" s="473">
        <v>0.707951</v>
      </c>
      <c r="BB101" s="473">
        <v>0.70443199999999995</v>
      </c>
      <c r="BC101" s="473">
        <v>0.72197699999999998</v>
      </c>
      <c r="BD101" s="473">
        <v>0.71316299999999999</v>
      </c>
      <c r="BE101" s="473">
        <v>0.68466300000000002</v>
      </c>
      <c r="BF101" s="473">
        <v>0.63128600000000001</v>
      </c>
      <c r="BG101" s="473">
        <v>0.61113499999999998</v>
      </c>
      <c r="BH101" s="473">
        <v>0.60907</v>
      </c>
      <c r="BI101" s="473">
        <v>0.58857999999999999</v>
      </c>
      <c r="BJ101" s="473">
        <v>0.57504100000000002</v>
      </c>
      <c r="BK101" s="473">
        <v>0.56485700000000005</v>
      </c>
      <c r="BL101" s="473">
        <v>0.56303800000000004</v>
      </c>
      <c r="BM101" s="473">
        <v>0.55280899999999999</v>
      </c>
      <c r="BN101" s="473">
        <v>0.54780700000000004</v>
      </c>
      <c r="BO101" s="478">
        <f>ROW()</f>
        <v>101</v>
      </c>
    </row>
    <row r="102" spans="1:67" s="474" customFormat="1" ht="14" x14ac:dyDescent="0.15">
      <c r="A102" s="473" t="s">
        <v>395</v>
      </c>
      <c r="B102" s="473" t="s">
        <v>827</v>
      </c>
      <c r="C102" s="473" t="s">
        <v>1071</v>
      </c>
      <c r="D102" s="473" t="s">
        <v>1072</v>
      </c>
      <c r="E102" s="473"/>
      <c r="F102" s="473"/>
      <c r="G102" s="473"/>
      <c r="H102" s="473"/>
      <c r="I102" s="473"/>
      <c r="J102" s="473"/>
      <c r="K102" s="473"/>
      <c r="L102" s="473"/>
      <c r="M102" s="473"/>
      <c r="N102" s="473"/>
      <c r="O102" s="473"/>
      <c r="P102" s="473"/>
      <c r="Q102" s="473"/>
      <c r="R102" s="473"/>
      <c r="S102" s="473"/>
      <c r="T102" s="473"/>
      <c r="U102" s="473"/>
      <c r="V102" s="473"/>
      <c r="W102" s="473"/>
      <c r="X102" s="473"/>
      <c r="Y102" s="473"/>
      <c r="Z102" s="473"/>
      <c r="AA102" s="473"/>
      <c r="AB102" s="473"/>
      <c r="AC102" s="473"/>
      <c r="AD102" s="473"/>
      <c r="AE102" s="473"/>
      <c r="AF102" s="473"/>
      <c r="AG102" s="473"/>
      <c r="AH102" s="473"/>
      <c r="AI102" s="473">
        <v>1.6527881829929301</v>
      </c>
      <c r="AJ102" s="473">
        <v>1.7053565681904099</v>
      </c>
      <c r="AK102" s="473">
        <v>1.7342464000520901</v>
      </c>
      <c r="AL102" s="473">
        <v>1.7259976221473801</v>
      </c>
      <c r="AM102" s="473">
        <v>1.7438319140846401</v>
      </c>
      <c r="AN102" s="473">
        <v>1.76016482024883</v>
      </c>
      <c r="AO102" s="473">
        <v>1.77472094318772</v>
      </c>
      <c r="AP102" s="473">
        <v>1.7757725383088501</v>
      </c>
      <c r="AQ102" s="473">
        <v>1.78652527758863</v>
      </c>
      <c r="AR102" s="473">
        <v>1.78145610501767</v>
      </c>
      <c r="AS102" s="473">
        <v>1.7888919206724201</v>
      </c>
      <c r="AT102" s="473">
        <v>1.7869889197531199</v>
      </c>
      <c r="AU102" s="473">
        <v>1.76611370301305</v>
      </c>
      <c r="AV102" s="473">
        <v>1.7305974624429099</v>
      </c>
      <c r="AW102" s="473">
        <v>1.71958770770465</v>
      </c>
      <c r="AX102" s="473">
        <v>1.7088155543257899</v>
      </c>
      <c r="AY102" s="473">
        <v>1.7344597424658501</v>
      </c>
      <c r="AZ102" s="473">
        <v>1.7279901667967299</v>
      </c>
      <c r="BA102" s="473">
        <v>1.82852820719557</v>
      </c>
      <c r="BB102" s="473">
        <v>1.8167029430961099</v>
      </c>
      <c r="BC102" s="473">
        <v>1.80374059452637</v>
      </c>
      <c r="BD102" s="473">
        <v>1.7709947824478101</v>
      </c>
      <c r="BE102" s="473">
        <v>1.8003737926483201</v>
      </c>
      <c r="BF102" s="473">
        <v>1.76927518844604</v>
      </c>
      <c r="BG102" s="473">
        <v>1.73278737068176</v>
      </c>
      <c r="BH102" s="473">
        <v>1.7355021238327</v>
      </c>
      <c r="BI102" s="473">
        <v>1.7301242351532</v>
      </c>
      <c r="BJ102" s="473">
        <v>1.69031286239624</v>
      </c>
      <c r="BK102" s="473">
        <v>1.6392690768661</v>
      </c>
      <c r="BL102" s="473">
        <v>1.6640520531782499</v>
      </c>
      <c r="BM102" s="473">
        <v>1.63928188910424</v>
      </c>
      <c r="BN102" s="473">
        <v>1.6071110079715001</v>
      </c>
      <c r="BO102" s="478">
        <f>ROW()</f>
        <v>102</v>
      </c>
    </row>
    <row r="103" spans="1:67" s="474" customFormat="1" ht="14" x14ac:dyDescent="0.15">
      <c r="A103" s="473" t="s">
        <v>828</v>
      </c>
      <c r="B103" s="473" t="s">
        <v>829</v>
      </c>
      <c r="C103" s="473" t="s">
        <v>1071</v>
      </c>
      <c r="D103" s="473" t="s">
        <v>1072</v>
      </c>
      <c r="E103" s="473"/>
      <c r="F103" s="473"/>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c r="AZ103" s="473"/>
      <c r="BA103" s="473"/>
      <c r="BB103" s="473"/>
      <c r="BC103" s="473"/>
      <c r="BD103" s="473"/>
      <c r="BE103" s="473"/>
      <c r="BF103" s="473"/>
      <c r="BG103" s="473"/>
      <c r="BH103" s="473"/>
      <c r="BI103" s="473"/>
      <c r="BJ103" s="473"/>
      <c r="BK103" s="473"/>
      <c r="BL103" s="473"/>
      <c r="BM103" s="473"/>
      <c r="BN103" s="473"/>
      <c r="BO103" s="478">
        <f>ROW()</f>
        <v>103</v>
      </c>
    </row>
    <row r="104" spans="1:67" s="474" customFormat="1" ht="14" x14ac:dyDescent="0.15">
      <c r="A104" s="473" t="s">
        <v>397</v>
      </c>
      <c r="B104" s="473" t="s">
        <v>830</v>
      </c>
      <c r="C104" s="473" t="s">
        <v>1071</v>
      </c>
      <c r="D104" s="473" t="s">
        <v>1072</v>
      </c>
      <c r="E104" s="473"/>
      <c r="F104" s="473"/>
      <c r="G104" s="473"/>
      <c r="H104" s="473"/>
      <c r="I104" s="473"/>
      <c r="J104" s="473"/>
      <c r="K104" s="473"/>
      <c r="L104" s="473"/>
      <c r="M104" s="473"/>
      <c r="N104" s="473"/>
      <c r="O104" s="473"/>
      <c r="P104" s="473"/>
      <c r="Q104" s="473"/>
      <c r="R104" s="473"/>
      <c r="S104" s="473"/>
      <c r="T104" s="473"/>
      <c r="U104" s="473"/>
      <c r="V104" s="473"/>
      <c r="W104" s="473"/>
      <c r="X104" s="473"/>
      <c r="Y104" s="473"/>
      <c r="Z104" s="473"/>
      <c r="AA104" s="473"/>
      <c r="AB104" s="473"/>
      <c r="AC104" s="473"/>
      <c r="AD104" s="473"/>
      <c r="AE104" s="473"/>
      <c r="AF104" s="473"/>
      <c r="AG104" s="473"/>
      <c r="AH104" s="473"/>
      <c r="AI104" s="473">
        <v>1.00199171379421</v>
      </c>
      <c r="AJ104" s="473">
        <v>1.2888143739639999</v>
      </c>
      <c r="AK104" s="473">
        <v>1.3717599952361099</v>
      </c>
      <c r="AL104" s="473">
        <v>1.53435545363689</v>
      </c>
      <c r="AM104" s="473">
        <v>1.67837642050754</v>
      </c>
      <c r="AN104" s="473">
        <v>1.7863960854723</v>
      </c>
      <c r="AO104" s="473">
        <v>1.91040648866096</v>
      </c>
      <c r="AP104" s="473">
        <v>2.0330958963033399</v>
      </c>
      <c r="AQ104" s="473">
        <v>2.20151078343704</v>
      </c>
      <c r="AR104" s="473">
        <v>2.2803655675430798</v>
      </c>
      <c r="AS104" s="473">
        <v>2.3821484421227899</v>
      </c>
      <c r="AT104" s="473">
        <v>2.5065391739169298</v>
      </c>
      <c r="AU104" s="473">
        <v>2.6277374679017602</v>
      </c>
      <c r="AV104" s="473">
        <v>2.6920985382842502</v>
      </c>
      <c r="AW104" s="473">
        <v>2.7796496155690802</v>
      </c>
      <c r="AX104" s="473">
        <v>2.8479069142479299</v>
      </c>
      <c r="AY104" s="473">
        <v>2.9002800928286101</v>
      </c>
      <c r="AZ104" s="473">
        <v>3.0248965550906499</v>
      </c>
      <c r="BA104" s="473">
        <v>3.2471846263462401</v>
      </c>
      <c r="BB104" s="473">
        <v>3.3426640012211601</v>
      </c>
      <c r="BC104" s="473">
        <v>3.4726616471890801</v>
      </c>
      <c r="BD104" s="473">
        <v>3.6365325450897199</v>
      </c>
      <c r="BE104" s="473">
        <v>3.6478822231292698</v>
      </c>
      <c r="BF104" s="473">
        <v>3.7168335914611799</v>
      </c>
      <c r="BG104" s="473">
        <v>3.7668333053588898</v>
      </c>
      <c r="BH104" s="473">
        <v>3.7315721511840798</v>
      </c>
      <c r="BI104" s="473">
        <v>3.8576567173004199</v>
      </c>
      <c r="BJ104" s="473">
        <v>3.9325940608978298</v>
      </c>
      <c r="BK104" s="473">
        <v>3.8865271525551202</v>
      </c>
      <c r="BL104" s="473">
        <v>3.9587638973616701</v>
      </c>
      <c r="BM104" s="473">
        <v>4.0150895033306497</v>
      </c>
      <c r="BN104" s="473">
        <v>3.9787905848538201</v>
      </c>
      <c r="BO104" s="478">
        <f>ROW()</f>
        <v>104</v>
      </c>
    </row>
    <row r="105" spans="1:67" s="474" customFormat="1" ht="14" x14ac:dyDescent="0.15">
      <c r="A105" s="473" t="s">
        <v>831</v>
      </c>
      <c r="B105" s="473" t="s">
        <v>832</v>
      </c>
      <c r="C105" s="473" t="s">
        <v>1071</v>
      </c>
      <c r="D105" s="473" t="s">
        <v>1072</v>
      </c>
      <c r="E105" s="473"/>
      <c r="F105" s="473"/>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c r="AZ105" s="473"/>
      <c r="BA105" s="473"/>
      <c r="BB105" s="473"/>
      <c r="BC105" s="473"/>
      <c r="BD105" s="473"/>
      <c r="BE105" s="473"/>
      <c r="BF105" s="473"/>
      <c r="BG105" s="473"/>
      <c r="BH105" s="473"/>
      <c r="BI105" s="473"/>
      <c r="BJ105" s="473"/>
      <c r="BK105" s="473"/>
      <c r="BL105" s="473"/>
      <c r="BM105" s="473"/>
      <c r="BN105" s="473"/>
      <c r="BO105" s="478">
        <f>ROW()</f>
        <v>105</v>
      </c>
    </row>
    <row r="106" spans="1:67" s="474" customFormat="1" ht="14" x14ac:dyDescent="0.15">
      <c r="A106" s="473" t="s">
        <v>403</v>
      </c>
      <c r="B106" s="473" t="s">
        <v>833</v>
      </c>
      <c r="C106" s="473" t="s">
        <v>1071</v>
      </c>
      <c r="D106" s="473" t="s">
        <v>1072</v>
      </c>
      <c r="E106" s="473"/>
      <c r="F106" s="473"/>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v>17.258275809998</v>
      </c>
      <c r="AJ106" s="473">
        <v>39.153089376635698</v>
      </c>
      <c r="AK106" s="473">
        <v>42.606710914184397</v>
      </c>
      <c r="AL106" s="473">
        <v>48.675160502198203</v>
      </c>
      <c r="AM106" s="473">
        <v>55.555457072566199</v>
      </c>
      <c r="AN106" s="473">
        <v>61.1355534585363</v>
      </c>
      <c r="AO106" s="473">
        <v>62.396082915194903</v>
      </c>
      <c r="AP106" s="473">
        <v>62.223613223306103</v>
      </c>
      <c r="AQ106" s="473">
        <v>63.358590379989302</v>
      </c>
      <c r="AR106" s="473">
        <v>69.482243029518401</v>
      </c>
      <c r="AS106" s="473">
        <v>72.417716057861099</v>
      </c>
      <c r="AT106" s="473">
        <v>71.050154381862598</v>
      </c>
      <c r="AU106" s="473">
        <v>71.791882394994005</v>
      </c>
      <c r="AV106" s="473">
        <v>73.724405900897807</v>
      </c>
      <c r="AW106" s="473">
        <v>76.661502215780999</v>
      </c>
      <c r="AX106" s="473">
        <v>80.003856688559196</v>
      </c>
      <c r="AY106" s="473">
        <v>81.976458981787403</v>
      </c>
      <c r="AZ106" s="473">
        <v>89.950467725415294</v>
      </c>
      <c r="BA106" s="473">
        <v>96.832551675475003</v>
      </c>
      <c r="BB106" s="473">
        <v>97.077026984322998</v>
      </c>
      <c r="BC106" s="473">
        <v>100.080774743558</v>
      </c>
      <c r="BD106" s="473">
        <v>100.26947021484401</v>
      </c>
      <c r="BE106" s="473">
        <v>104.88816070556599</v>
      </c>
      <c r="BF106" s="473">
        <v>102.27834320068401</v>
      </c>
      <c r="BG106" s="473">
        <v>101.92862701416</v>
      </c>
      <c r="BH106" s="473">
        <v>102.838325500488</v>
      </c>
      <c r="BI106" s="473">
        <v>106.22980499267599</v>
      </c>
      <c r="BJ106" s="473">
        <v>105.35279083252</v>
      </c>
      <c r="BK106" s="473">
        <v>99.923460706673097</v>
      </c>
      <c r="BL106" s="473">
        <v>101.074652340844</v>
      </c>
      <c r="BM106" s="473">
        <v>73.608851935050197</v>
      </c>
      <c r="BN106" s="473">
        <v>79.801974792432006</v>
      </c>
      <c r="BO106" s="478">
        <f>ROW()</f>
        <v>106</v>
      </c>
    </row>
    <row r="107" spans="1:67" s="474" customFormat="1" ht="14" x14ac:dyDescent="0.15">
      <c r="A107" s="473" t="s">
        <v>834</v>
      </c>
      <c r="B107" s="473" t="s">
        <v>835</v>
      </c>
      <c r="C107" s="473" t="s">
        <v>1071</v>
      </c>
      <c r="D107" s="473" t="s">
        <v>1072</v>
      </c>
      <c r="E107" s="473"/>
      <c r="F107" s="473"/>
      <c r="G107" s="473"/>
      <c r="H107" s="473"/>
      <c r="I107" s="473"/>
      <c r="J107" s="473"/>
      <c r="K107" s="473"/>
      <c r="L107" s="473"/>
      <c r="M107" s="473"/>
      <c r="N107" s="473"/>
      <c r="O107" s="473"/>
      <c r="P107" s="473"/>
      <c r="Q107" s="473"/>
      <c r="R107" s="473"/>
      <c r="S107" s="473"/>
      <c r="T107" s="473"/>
      <c r="U107" s="473"/>
      <c r="V107" s="473"/>
      <c r="W107" s="473"/>
      <c r="X107" s="473"/>
      <c r="Y107" s="473"/>
      <c r="Z107" s="473"/>
      <c r="AA107" s="473"/>
      <c r="AB107" s="473"/>
      <c r="AC107" s="473"/>
      <c r="AD107" s="473"/>
      <c r="AE107" s="473"/>
      <c r="AF107" s="473"/>
      <c r="AG107" s="473"/>
      <c r="AH107" s="473"/>
      <c r="AI107" s="473"/>
      <c r="AJ107" s="473"/>
      <c r="AK107" s="473"/>
      <c r="AL107" s="473"/>
      <c r="AM107" s="473"/>
      <c r="AN107" s="473"/>
      <c r="AO107" s="473"/>
      <c r="AP107" s="473"/>
      <c r="AQ107" s="473"/>
      <c r="AR107" s="473"/>
      <c r="AS107" s="473"/>
      <c r="AT107" s="473"/>
      <c r="AU107" s="473"/>
      <c r="AV107" s="473"/>
      <c r="AW107" s="473"/>
      <c r="AX107" s="473"/>
      <c r="AY107" s="473"/>
      <c r="AZ107" s="473"/>
      <c r="BA107" s="473"/>
      <c r="BB107" s="473"/>
      <c r="BC107" s="473"/>
      <c r="BD107" s="473"/>
      <c r="BE107" s="473"/>
      <c r="BF107" s="473"/>
      <c r="BG107" s="473"/>
      <c r="BH107" s="473"/>
      <c r="BI107" s="473"/>
      <c r="BJ107" s="473"/>
      <c r="BK107" s="473"/>
      <c r="BL107" s="473"/>
      <c r="BM107" s="473"/>
      <c r="BN107" s="473"/>
      <c r="BO107" s="478">
        <f>ROW()</f>
        <v>107</v>
      </c>
    </row>
    <row r="108" spans="1:67" s="474" customFormat="1" ht="14" x14ac:dyDescent="0.15">
      <c r="A108" s="473" t="s">
        <v>836</v>
      </c>
      <c r="B108" s="473" t="s">
        <v>837</v>
      </c>
      <c r="C108" s="473" t="s">
        <v>1071</v>
      </c>
      <c r="D108" s="473" t="s">
        <v>1072</v>
      </c>
      <c r="E108" s="473"/>
      <c r="F108" s="473"/>
      <c r="G108" s="473"/>
      <c r="H108" s="473"/>
      <c r="I108" s="473"/>
      <c r="J108" s="473"/>
      <c r="K108" s="473"/>
      <c r="L108" s="473"/>
      <c r="M108" s="473"/>
      <c r="N108" s="473"/>
      <c r="O108" s="473"/>
      <c r="P108" s="473"/>
      <c r="Q108" s="473"/>
      <c r="R108" s="473"/>
      <c r="S108" s="473"/>
      <c r="T108" s="473"/>
      <c r="U108" s="473"/>
      <c r="V108" s="473"/>
      <c r="W108" s="473"/>
      <c r="X108" s="473"/>
      <c r="Y108" s="473"/>
      <c r="Z108" s="473"/>
      <c r="AA108" s="473"/>
      <c r="AB108" s="473"/>
      <c r="AC108" s="473"/>
      <c r="AD108" s="473"/>
      <c r="AE108" s="473"/>
      <c r="AF108" s="473"/>
      <c r="AG108" s="473"/>
      <c r="AH108" s="473"/>
      <c r="AI108" s="473">
        <v>5.7561140024107198</v>
      </c>
      <c r="AJ108" s="473">
        <v>6.0767469510377996</v>
      </c>
      <c r="AK108" s="473">
        <v>6.5295124398793796</v>
      </c>
      <c r="AL108" s="473">
        <v>6.9276898404597098</v>
      </c>
      <c r="AM108" s="473">
        <v>7.2116108404858297</v>
      </c>
      <c r="AN108" s="473">
        <v>7.3558907475502</v>
      </c>
      <c r="AO108" s="473">
        <v>7.6486362475887297</v>
      </c>
      <c r="AP108" s="473">
        <v>7.95208151017194</v>
      </c>
      <c r="AQ108" s="473">
        <v>7.9595005373570302</v>
      </c>
      <c r="AR108" s="473">
        <v>7.5274163078400802</v>
      </c>
      <c r="AS108" s="473">
        <v>7.1108198457209904</v>
      </c>
      <c r="AT108" s="473">
        <v>6.8307764598048397</v>
      </c>
      <c r="AU108" s="473">
        <v>6.4971496398534896</v>
      </c>
      <c r="AV108" s="473">
        <v>5.9886258685521998</v>
      </c>
      <c r="AW108" s="473">
        <v>5.6226495091983999</v>
      </c>
      <c r="AX108" s="473">
        <v>5.44351373349076</v>
      </c>
      <c r="AY108" s="473">
        <v>5.2523348747005301</v>
      </c>
      <c r="AZ108" s="473">
        <v>5.2745793257665401</v>
      </c>
      <c r="BA108" s="473">
        <v>5.2416428179408001</v>
      </c>
      <c r="BB108" s="473">
        <v>5.1887088150726299</v>
      </c>
      <c r="BC108" s="473">
        <v>5.1409688779043101</v>
      </c>
      <c r="BD108" s="473">
        <v>5.2326393127441397</v>
      </c>
      <c r="BE108" s="473">
        <v>5.4542279243469203</v>
      </c>
      <c r="BF108" s="473">
        <v>5.5475788116455096</v>
      </c>
      <c r="BG108" s="473">
        <v>5.7064504623413104</v>
      </c>
      <c r="BH108" s="473">
        <v>5.8310532569885298</v>
      </c>
      <c r="BI108" s="473">
        <v>5.9322891235351598</v>
      </c>
      <c r="BJ108" s="473">
        <v>6.0114331245422399</v>
      </c>
      <c r="BK108" s="473">
        <v>6.0860285744746001</v>
      </c>
      <c r="BL108" s="473">
        <v>6.1013277302238897</v>
      </c>
      <c r="BM108" s="473">
        <v>6.0633167689890897</v>
      </c>
      <c r="BN108" s="473">
        <v>5.8512516691290699</v>
      </c>
      <c r="BO108" s="478">
        <f>ROW()</f>
        <v>108</v>
      </c>
    </row>
    <row r="109" spans="1:67" s="474" customFormat="1" ht="14" x14ac:dyDescent="0.15">
      <c r="A109" s="473" t="s">
        <v>407</v>
      </c>
      <c r="B109" s="473" t="s">
        <v>838</v>
      </c>
      <c r="C109" s="473" t="s">
        <v>1071</v>
      </c>
      <c r="D109" s="473" t="s">
        <v>1072</v>
      </c>
      <c r="E109" s="473"/>
      <c r="F109" s="473"/>
      <c r="G109" s="473"/>
      <c r="H109" s="473"/>
      <c r="I109" s="473"/>
      <c r="J109" s="473"/>
      <c r="K109" s="473"/>
      <c r="L109" s="473"/>
      <c r="M109" s="473"/>
      <c r="N109" s="473"/>
      <c r="O109" s="473"/>
      <c r="P109" s="473"/>
      <c r="Q109" s="473"/>
      <c r="R109" s="473"/>
      <c r="S109" s="473"/>
      <c r="T109" s="473"/>
      <c r="U109" s="473"/>
      <c r="V109" s="473"/>
      <c r="W109" s="473"/>
      <c r="X109" s="473"/>
      <c r="Y109" s="473"/>
      <c r="Z109" s="473"/>
      <c r="AA109" s="473"/>
      <c r="AB109" s="473"/>
      <c r="AC109" s="473"/>
      <c r="AD109" s="473"/>
      <c r="AE109" s="473"/>
      <c r="AF109" s="473"/>
      <c r="AG109" s="473"/>
      <c r="AH109" s="473"/>
      <c r="AI109" s="473">
        <v>1.9700918547884301</v>
      </c>
      <c r="AJ109" s="473">
        <v>2.40652149799888</v>
      </c>
      <c r="AK109" s="473">
        <v>2.4393506681363299</v>
      </c>
      <c r="AL109" s="473">
        <v>2.6428065354788299</v>
      </c>
      <c r="AM109" s="473">
        <v>3.13970377546045</v>
      </c>
      <c r="AN109" s="473">
        <v>3.8044760593364502</v>
      </c>
      <c r="AO109" s="473">
        <v>4.41579459260943</v>
      </c>
      <c r="AP109" s="473">
        <v>5.0516042735223596</v>
      </c>
      <c r="AQ109" s="473">
        <v>5.5098535153774897</v>
      </c>
      <c r="AR109" s="473">
        <v>5.8448967912203296</v>
      </c>
      <c r="AS109" s="473">
        <v>6.26736890016487</v>
      </c>
      <c r="AT109" s="473">
        <v>6.6247915025754303</v>
      </c>
      <c r="AU109" s="473">
        <v>6.8578894625136604</v>
      </c>
      <c r="AV109" s="473">
        <v>7.1125135978319198</v>
      </c>
      <c r="AW109" s="473">
        <v>7.3734776009480703</v>
      </c>
      <c r="AX109" s="473">
        <v>7.6696969372994896</v>
      </c>
      <c r="AY109" s="473">
        <v>7.8380729734399797</v>
      </c>
      <c r="AZ109" s="473">
        <v>8.1374678300121506</v>
      </c>
      <c r="BA109" s="473">
        <v>8.6063542645697595</v>
      </c>
      <c r="BB109" s="473">
        <v>9.2060549465030501</v>
      </c>
      <c r="BC109" s="473">
        <v>9.5220982818495692</v>
      </c>
      <c r="BD109" s="473">
        <v>10.056561470031699</v>
      </c>
      <c r="BE109" s="473">
        <v>10.370379447936999</v>
      </c>
      <c r="BF109" s="473">
        <v>10.331550598144499</v>
      </c>
      <c r="BG109" s="473">
        <v>10.398200988769499</v>
      </c>
      <c r="BH109" s="473">
        <v>10.474433898925801</v>
      </c>
      <c r="BI109" s="473">
        <v>10.392535209655801</v>
      </c>
      <c r="BJ109" s="473">
        <v>10.361558914184601</v>
      </c>
      <c r="BK109" s="473">
        <v>10.316850265394599</v>
      </c>
      <c r="BL109" s="473">
        <v>10.5538176565098</v>
      </c>
      <c r="BM109" s="473">
        <v>10.9113933704194</v>
      </c>
      <c r="BN109" s="473">
        <v>10.874261329122801</v>
      </c>
      <c r="BO109" s="478">
        <f>ROW()</f>
        <v>109</v>
      </c>
    </row>
    <row r="110" spans="1:67" s="474" customFormat="1" ht="14" x14ac:dyDescent="0.15">
      <c r="A110" s="473" t="s">
        <v>839</v>
      </c>
      <c r="B110" s="473" t="s">
        <v>840</v>
      </c>
      <c r="C110" s="473" t="s">
        <v>1071</v>
      </c>
      <c r="D110" s="473" t="s">
        <v>1072</v>
      </c>
      <c r="E110" s="473"/>
      <c r="F110" s="473"/>
      <c r="G110" s="473"/>
      <c r="H110" s="473"/>
      <c r="I110" s="473"/>
      <c r="J110" s="473"/>
      <c r="K110" s="473"/>
      <c r="L110" s="473"/>
      <c r="M110" s="473"/>
      <c r="N110" s="473"/>
      <c r="O110" s="473"/>
      <c r="P110" s="473"/>
      <c r="Q110" s="473"/>
      <c r="R110" s="473"/>
      <c r="S110" s="473"/>
      <c r="T110" s="473"/>
      <c r="U110" s="473"/>
      <c r="V110" s="473"/>
      <c r="W110" s="473"/>
      <c r="X110" s="473"/>
      <c r="Y110" s="473"/>
      <c r="Z110" s="473"/>
      <c r="AA110" s="473"/>
      <c r="AB110" s="473"/>
      <c r="AC110" s="473"/>
      <c r="AD110" s="473"/>
      <c r="AE110" s="473"/>
      <c r="AF110" s="473"/>
      <c r="AG110" s="473"/>
      <c r="AH110" s="473"/>
      <c r="AI110" s="473"/>
      <c r="AJ110" s="473"/>
      <c r="AK110" s="473"/>
      <c r="AL110" s="473"/>
      <c r="AM110" s="473"/>
      <c r="AN110" s="473"/>
      <c r="AO110" s="473"/>
      <c r="AP110" s="473"/>
      <c r="AQ110" s="473"/>
      <c r="AR110" s="473"/>
      <c r="AS110" s="473"/>
      <c r="AT110" s="473"/>
      <c r="AU110" s="473"/>
      <c r="AV110" s="473"/>
      <c r="AW110" s="473"/>
      <c r="AX110" s="473"/>
      <c r="AY110" s="473"/>
      <c r="AZ110" s="473"/>
      <c r="BA110" s="473"/>
      <c r="BB110" s="473"/>
      <c r="BC110" s="473"/>
      <c r="BD110" s="473"/>
      <c r="BE110" s="473"/>
      <c r="BF110" s="473"/>
      <c r="BG110" s="473"/>
      <c r="BH110" s="473"/>
      <c r="BI110" s="473"/>
      <c r="BJ110" s="473"/>
      <c r="BK110" s="473"/>
      <c r="BL110" s="473"/>
      <c r="BM110" s="473"/>
      <c r="BN110" s="473"/>
      <c r="BO110" s="478">
        <f>ROW()</f>
        <v>110</v>
      </c>
    </row>
    <row r="111" spans="1:67" s="474" customFormat="1" ht="14" x14ac:dyDescent="0.15">
      <c r="A111" s="473" t="s">
        <v>345</v>
      </c>
      <c r="B111" s="473" t="s">
        <v>841</v>
      </c>
      <c r="C111" s="473" t="s">
        <v>1071</v>
      </c>
      <c r="D111" s="473" t="s">
        <v>1072</v>
      </c>
      <c r="E111" s="473"/>
      <c r="F111" s="473"/>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c r="AF111" s="473"/>
      <c r="AG111" s="473"/>
      <c r="AH111" s="473"/>
      <c r="AI111" s="473"/>
      <c r="AJ111" s="473"/>
      <c r="AK111" s="473"/>
      <c r="AL111" s="473"/>
      <c r="AM111" s="473"/>
      <c r="AN111" s="473">
        <v>3.1848409938408699</v>
      </c>
      <c r="AO111" s="473">
        <v>3.2521740604498999</v>
      </c>
      <c r="AP111" s="473">
        <v>3.4238801224879101</v>
      </c>
      <c r="AQ111" s="473">
        <v>3.6541668053383001</v>
      </c>
      <c r="AR111" s="473">
        <v>3.7463444795374401</v>
      </c>
      <c r="AS111" s="473">
        <v>3.7870053493703701</v>
      </c>
      <c r="AT111" s="473">
        <v>3.87384314829225</v>
      </c>
      <c r="AU111" s="473">
        <v>3.87933775920007</v>
      </c>
      <c r="AV111" s="473">
        <v>3.9840325096461702</v>
      </c>
      <c r="AW111" s="473">
        <v>4.0080633961030996</v>
      </c>
      <c r="AX111" s="473">
        <v>4.0934974328739502</v>
      </c>
      <c r="AY111" s="473">
        <v>3.91408088001526</v>
      </c>
      <c r="AZ111" s="473">
        <v>3.8655444934825001</v>
      </c>
      <c r="BA111" s="473">
        <v>3.8723968840197398</v>
      </c>
      <c r="BB111" s="473">
        <v>3.8425698020325298</v>
      </c>
      <c r="BC111" s="473">
        <v>3.8735194617462998</v>
      </c>
      <c r="BD111" s="473">
        <v>3.7526257333045101</v>
      </c>
      <c r="BE111" s="473">
        <v>3.6641500513419101</v>
      </c>
      <c r="BF111" s="473">
        <v>3.5751211981300899</v>
      </c>
      <c r="BG111" s="473">
        <v>3.5434770147884902</v>
      </c>
      <c r="BH111" s="473">
        <v>3.5123715045647299</v>
      </c>
      <c r="BI111" s="473">
        <v>3.3820051520979901</v>
      </c>
      <c r="BJ111" s="473">
        <v>3.3246604315163499</v>
      </c>
      <c r="BK111" s="473">
        <v>3.3110588139547499</v>
      </c>
      <c r="BL111" s="473">
        <v>3.3199020374842698</v>
      </c>
      <c r="BM111" s="473">
        <v>3.2478117357779501</v>
      </c>
      <c r="BN111" s="473">
        <v>3.2738400341716098</v>
      </c>
      <c r="BO111" s="478">
        <f>ROW()</f>
        <v>111</v>
      </c>
    </row>
    <row r="112" spans="1:67" s="474" customFormat="1" ht="14" x14ac:dyDescent="0.15">
      <c r="A112" s="473" t="s">
        <v>405</v>
      </c>
      <c r="B112" s="473" t="s">
        <v>842</v>
      </c>
      <c r="C112" s="473" t="s">
        <v>1071</v>
      </c>
      <c r="D112" s="473" t="s">
        <v>1072</v>
      </c>
      <c r="E112" s="473"/>
      <c r="F112" s="473"/>
      <c r="G112" s="473"/>
      <c r="H112" s="473"/>
      <c r="I112" s="473"/>
      <c r="J112" s="473"/>
      <c r="K112" s="473"/>
      <c r="L112" s="473"/>
      <c r="M112" s="473"/>
      <c r="N112" s="473"/>
      <c r="O112" s="473"/>
      <c r="P112" s="473"/>
      <c r="Q112" s="473"/>
      <c r="R112" s="473"/>
      <c r="S112" s="473"/>
      <c r="T112" s="473"/>
      <c r="U112" s="473"/>
      <c r="V112" s="473"/>
      <c r="W112" s="473"/>
      <c r="X112" s="473"/>
      <c r="Y112" s="473"/>
      <c r="Z112" s="473"/>
      <c r="AA112" s="473"/>
      <c r="AB112" s="473"/>
      <c r="AC112" s="473"/>
      <c r="AD112" s="473"/>
      <c r="AE112" s="473"/>
      <c r="AF112" s="473"/>
      <c r="AG112" s="473"/>
      <c r="AH112" s="473"/>
      <c r="AI112" s="473">
        <v>1.7675528315601901</v>
      </c>
      <c r="AJ112" s="473">
        <v>1.9595302347343599</v>
      </c>
      <c r="AK112" s="473">
        <v>2.31644242288499</v>
      </c>
      <c r="AL112" s="473">
        <v>2.67772891872352</v>
      </c>
      <c r="AM112" s="473">
        <v>4.1084790999489504</v>
      </c>
      <c r="AN112" s="473">
        <v>4.6664796772508401</v>
      </c>
      <c r="AO112" s="473">
        <v>5.0397588586163602</v>
      </c>
      <c r="AP112" s="473">
        <v>5.5848614406897203</v>
      </c>
      <c r="AQ112" s="473">
        <v>6.3045735365908397</v>
      </c>
      <c r="AR112" s="473">
        <v>6.6541016993741602</v>
      </c>
      <c r="AS112" s="473">
        <v>7.22608215551901</v>
      </c>
      <c r="AT112" s="473">
        <v>8.0031110764230196</v>
      </c>
      <c r="AU112" s="473">
        <v>8.4790024925344802</v>
      </c>
      <c r="AV112" s="473">
        <v>9.5638914563720103</v>
      </c>
      <c r="AW112" s="473">
        <v>11.579333425199501</v>
      </c>
      <c r="AX112" s="473">
        <v>12.7340783862004</v>
      </c>
      <c r="AY112" s="473">
        <v>13.505694700298401</v>
      </c>
      <c r="AZ112" s="473">
        <v>14.3540971799976</v>
      </c>
      <c r="BA112" s="473">
        <v>15.456021830128799</v>
      </c>
      <c r="BB112" s="473">
        <v>17.053859119836901</v>
      </c>
      <c r="BC112" s="473">
        <v>18.097299527334499</v>
      </c>
      <c r="BD112" s="473">
        <v>18.4949626922607</v>
      </c>
      <c r="BE112" s="473">
        <v>20.128587722778299</v>
      </c>
      <c r="BF112" s="473">
        <v>20.9299430847168</v>
      </c>
      <c r="BG112" s="473">
        <v>21.5955810546875</v>
      </c>
      <c r="BH112" s="473">
        <v>23.232265472412099</v>
      </c>
      <c r="BI112" s="473">
        <v>25.260469436645501</v>
      </c>
      <c r="BJ112" s="473">
        <v>28.498395919799801</v>
      </c>
      <c r="BK112" s="473">
        <v>29.859382020700501</v>
      </c>
      <c r="BL112" s="473">
        <v>34.483082290194901</v>
      </c>
      <c r="BM112" s="473">
        <v>41.084735761969199</v>
      </c>
      <c r="BN112" s="473">
        <v>47.075177642080099</v>
      </c>
      <c r="BO112" s="478">
        <f>ROW()</f>
        <v>112</v>
      </c>
    </row>
    <row r="113" spans="1:67" s="474" customFormat="1" ht="14" x14ac:dyDescent="0.15">
      <c r="A113" s="473" t="s">
        <v>409</v>
      </c>
      <c r="B113" s="473" t="s">
        <v>843</v>
      </c>
      <c r="C113" s="473" t="s">
        <v>1071</v>
      </c>
      <c r="D113" s="473" t="s">
        <v>1072</v>
      </c>
      <c r="E113" s="473"/>
      <c r="F113" s="473"/>
      <c r="G113" s="473"/>
      <c r="H113" s="473"/>
      <c r="I113" s="473"/>
      <c r="J113" s="473"/>
      <c r="K113" s="473"/>
      <c r="L113" s="473"/>
      <c r="M113" s="473"/>
      <c r="N113" s="473"/>
      <c r="O113" s="473"/>
      <c r="P113" s="473"/>
      <c r="Q113" s="473"/>
      <c r="R113" s="473"/>
      <c r="S113" s="473"/>
      <c r="T113" s="473"/>
      <c r="U113" s="473"/>
      <c r="V113" s="473"/>
      <c r="W113" s="473"/>
      <c r="X113" s="473"/>
      <c r="Y113" s="473"/>
      <c r="Z113" s="473"/>
      <c r="AA113" s="473"/>
      <c r="AB113" s="473"/>
      <c r="AC113" s="473"/>
      <c r="AD113" s="473"/>
      <c r="AE113" s="473"/>
      <c r="AF113" s="473"/>
      <c r="AG113" s="473"/>
      <c r="AH113" s="473"/>
      <c r="AI113" s="473"/>
      <c r="AJ113" s="473">
        <v>30.090921999999999</v>
      </c>
      <c r="AK113" s="473">
        <v>35.748556000000001</v>
      </c>
      <c r="AL113" s="473">
        <v>42.351422999999997</v>
      </c>
      <c r="AM113" s="473">
        <v>49.548102999999998</v>
      </c>
      <c r="AN113" s="473">
        <v>61.504015000000003</v>
      </c>
      <c r="AO113" s="473">
        <v>73.877421999999996</v>
      </c>
      <c r="AP113" s="473">
        <v>87.382309000000006</v>
      </c>
      <c r="AQ113" s="473">
        <v>97.822387000000006</v>
      </c>
      <c r="AR113" s="473">
        <v>104.545883</v>
      </c>
      <c r="AS113" s="473">
        <v>110.086598</v>
      </c>
      <c r="AT113" s="473">
        <v>114.440223</v>
      </c>
      <c r="AU113" s="473">
        <v>118.141282</v>
      </c>
      <c r="AV113" s="473">
        <v>122.012198</v>
      </c>
      <c r="AW113" s="473">
        <v>128.38200599999999</v>
      </c>
      <c r="AX113" s="473">
        <v>130.929945</v>
      </c>
      <c r="AY113" s="473">
        <v>131.49053499999999</v>
      </c>
      <c r="AZ113" s="473">
        <v>134.066824</v>
      </c>
      <c r="BA113" s="473">
        <v>131.00535500000001</v>
      </c>
      <c r="BB113" s="473">
        <v>127.690292</v>
      </c>
      <c r="BC113" s="473">
        <v>126.410628</v>
      </c>
      <c r="BD113" s="473">
        <v>124.27183599999999</v>
      </c>
      <c r="BE113" s="473">
        <v>125.623608</v>
      </c>
      <c r="BF113" s="473">
        <v>124.979432</v>
      </c>
      <c r="BG113" s="473">
        <v>129.414974</v>
      </c>
      <c r="BH113" s="473">
        <v>132.55350999999999</v>
      </c>
      <c r="BI113" s="473">
        <v>132.03379699999999</v>
      </c>
      <c r="BJ113" s="473">
        <v>136.03652199999999</v>
      </c>
      <c r="BK113" s="473">
        <v>139.09245100000001</v>
      </c>
      <c r="BL113" s="473">
        <v>145.14084199999999</v>
      </c>
      <c r="BM113" s="473">
        <v>148.80370400000001</v>
      </c>
      <c r="BN113" s="473">
        <v>154.84011799999999</v>
      </c>
      <c r="BO113" s="478">
        <f>ROW()</f>
        <v>113</v>
      </c>
    </row>
    <row r="114" spans="1:67" s="474" customFormat="1" ht="14" x14ac:dyDescent="0.15">
      <c r="A114" s="473" t="s">
        <v>844</v>
      </c>
      <c r="B114" s="473" t="s">
        <v>845</v>
      </c>
      <c r="C114" s="473" t="s">
        <v>1071</v>
      </c>
      <c r="D114" s="473" t="s">
        <v>1072</v>
      </c>
      <c r="E114" s="473"/>
      <c r="F114" s="473"/>
      <c r="G114" s="473"/>
      <c r="H114" s="473"/>
      <c r="I114" s="473"/>
      <c r="J114" s="473"/>
      <c r="K114" s="473"/>
      <c r="L114" s="473"/>
      <c r="M114" s="473"/>
      <c r="N114" s="473"/>
      <c r="O114" s="473"/>
      <c r="P114" s="473"/>
      <c r="Q114" s="473"/>
      <c r="R114" s="473"/>
      <c r="S114" s="473"/>
      <c r="T114" s="473"/>
      <c r="U114" s="473"/>
      <c r="V114" s="473"/>
      <c r="W114" s="473"/>
      <c r="X114" s="473"/>
      <c r="Y114" s="473"/>
      <c r="Z114" s="473"/>
      <c r="AA114" s="473"/>
      <c r="AB114" s="473"/>
      <c r="AC114" s="473"/>
      <c r="AD114" s="473"/>
      <c r="AE114" s="473"/>
      <c r="AF114" s="473"/>
      <c r="AG114" s="473"/>
      <c r="AH114" s="473"/>
      <c r="AI114" s="473"/>
      <c r="AJ114" s="473"/>
      <c r="AK114" s="473"/>
      <c r="AL114" s="473"/>
      <c r="AM114" s="473"/>
      <c r="AN114" s="473"/>
      <c r="AO114" s="473"/>
      <c r="AP114" s="473"/>
      <c r="AQ114" s="473"/>
      <c r="AR114" s="473"/>
      <c r="AS114" s="473"/>
      <c r="AT114" s="473"/>
      <c r="AU114" s="473"/>
      <c r="AV114" s="473"/>
      <c r="AW114" s="473"/>
      <c r="AX114" s="473"/>
      <c r="AY114" s="473"/>
      <c r="AZ114" s="473"/>
      <c r="BA114" s="473"/>
      <c r="BB114" s="473"/>
      <c r="BC114" s="473"/>
      <c r="BD114" s="473"/>
      <c r="BE114" s="473"/>
      <c r="BF114" s="473"/>
      <c r="BG114" s="473"/>
      <c r="BH114" s="473"/>
      <c r="BI114" s="473"/>
      <c r="BJ114" s="473"/>
      <c r="BK114" s="473"/>
      <c r="BL114" s="473"/>
      <c r="BM114" s="473"/>
      <c r="BN114" s="473"/>
      <c r="BO114" s="478">
        <f>ROW()</f>
        <v>114</v>
      </c>
    </row>
    <row r="115" spans="1:67" s="474" customFormat="1" ht="14" x14ac:dyDescent="0.15">
      <c r="A115" s="473" t="s">
        <v>846</v>
      </c>
      <c r="B115" s="473" t="s">
        <v>847</v>
      </c>
      <c r="C115" s="473" t="s">
        <v>1071</v>
      </c>
      <c r="D115" s="473" t="s">
        <v>1072</v>
      </c>
      <c r="E115" s="473"/>
      <c r="F115" s="473"/>
      <c r="G115" s="473"/>
      <c r="H115" s="473"/>
      <c r="I115" s="473"/>
      <c r="J115" s="473"/>
      <c r="K115" s="473"/>
      <c r="L115" s="473"/>
      <c r="M115" s="473"/>
      <c r="N115" s="473"/>
      <c r="O115" s="473"/>
      <c r="P115" s="473"/>
      <c r="Q115" s="473"/>
      <c r="R115" s="473"/>
      <c r="S115" s="473"/>
      <c r="T115" s="473"/>
      <c r="U115" s="473"/>
      <c r="V115" s="473"/>
      <c r="W115" s="473"/>
      <c r="X115" s="473"/>
      <c r="Y115" s="473"/>
      <c r="Z115" s="473"/>
      <c r="AA115" s="473"/>
      <c r="AB115" s="473"/>
      <c r="AC115" s="473"/>
      <c r="AD115" s="473"/>
      <c r="AE115" s="473"/>
      <c r="AF115" s="473"/>
      <c r="AG115" s="473"/>
      <c r="AH115" s="473"/>
      <c r="AI115" s="473"/>
      <c r="AJ115" s="473"/>
      <c r="AK115" s="473"/>
      <c r="AL115" s="473"/>
      <c r="AM115" s="473"/>
      <c r="AN115" s="473"/>
      <c r="AO115" s="473"/>
      <c r="AP115" s="473"/>
      <c r="AQ115" s="473"/>
      <c r="AR115" s="473"/>
      <c r="AS115" s="473"/>
      <c r="AT115" s="473"/>
      <c r="AU115" s="473"/>
      <c r="AV115" s="473"/>
      <c r="AW115" s="473"/>
      <c r="AX115" s="473"/>
      <c r="AY115" s="473"/>
      <c r="AZ115" s="473"/>
      <c r="BA115" s="473"/>
      <c r="BB115" s="473"/>
      <c r="BC115" s="473"/>
      <c r="BD115" s="473"/>
      <c r="BE115" s="473"/>
      <c r="BF115" s="473"/>
      <c r="BG115" s="473"/>
      <c r="BH115" s="473"/>
      <c r="BI115" s="473"/>
      <c r="BJ115" s="473"/>
      <c r="BK115" s="473"/>
      <c r="BL115" s="473"/>
      <c r="BM115" s="473"/>
      <c r="BN115" s="473"/>
      <c r="BO115" s="478">
        <f>ROW()</f>
        <v>115</v>
      </c>
    </row>
    <row r="116" spans="1:67" s="474" customFormat="1" ht="14" x14ac:dyDescent="0.15">
      <c r="A116" s="473" t="s">
        <v>848</v>
      </c>
      <c r="B116" s="473" t="s">
        <v>849</v>
      </c>
      <c r="C116" s="473" t="s">
        <v>1071</v>
      </c>
      <c r="D116" s="473" t="s">
        <v>1072</v>
      </c>
      <c r="E116" s="473"/>
      <c r="F116" s="473"/>
      <c r="G116" s="473"/>
      <c r="H116" s="473"/>
      <c r="I116" s="473"/>
      <c r="J116" s="473"/>
      <c r="K116" s="473"/>
      <c r="L116" s="473"/>
      <c r="M116" s="473"/>
      <c r="N116" s="473"/>
      <c r="O116" s="473"/>
      <c r="P116" s="473"/>
      <c r="Q116" s="473"/>
      <c r="R116" s="473"/>
      <c r="S116" s="473"/>
      <c r="T116" s="473"/>
      <c r="U116" s="473"/>
      <c r="V116" s="473"/>
      <c r="W116" s="473"/>
      <c r="X116" s="473"/>
      <c r="Y116" s="473"/>
      <c r="Z116" s="473"/>
      <c r="AA116" s="473"/>
      <c r="AB116" s="473"/>
      <c r="AC116" s="473"/>
      <c r="AD116" s="473"/>
      <c r="AE116" s="473"/>
      <c r="AF116" s="473"/>
      <c r="AG116" s="473"/>
      <c r="AH116" s="473"/>
      <c r="AI116" s="473"/>
      <c r="AJ116" s="473"/>
      <c r="AK116" s="473"/>
      <c r="AL116" s="473"/>
      <c r="AM116" s="473"/>
      <c r="AN116" s="473"/>
      <c r="AO116" s="473"/>
      <c r="AP116" s="473"/>
      <c r="AQ116" s="473"/>
      <c r="AR116" s="473"/>
      <c r="AS116" s="473"/>
      <c r="AT116" s="473"/>
      <c r="AU116" s="473"/>
      <c r="AV116" s="473"/>
      <c r="AW116" s="473"/>
      <c r="AX116" s="473"/>
      <c r="AY116" s="473"/>
      <c r="AZ116" s="473"/>
      <c r="BA116" s="473"/>
      <c r="BB116" s="473"/>
      <c r="BC116" s="473"/>
      <c r="BD116" s="473"/>
      <c r="BE116" s="473"/>
      <c r="BF116" s="473"/>
      <c r="BG116" s="473"/>
      <c r="BH116" s="473"/>
      <c r="BI116" s="473"/>
      <c r="BJ116" s="473"/>
      <c r="BK116" s="473"/>
      <c r="BL116" s="473"/>
      <c r="BM116" s="473"/>
      <c r="BN116" s="473"/>
      <c r="BO116" s="478">
        <f>ROW()</f>
        <v>116</v>
      </c>
    </row>
    <row r="117" spans="1:67" s="474" customFormat="1" ht="14" x14ac:dyDescent="0.15">
      <c r="A117" s="473" t="s">
        <v>850</v>
      </c>
      <c r="B117" s="473" t="s">
        <v>851</v>
      </c>
      <c r="C117" s="473" t="s">
        <v>1071</v>
      </c>
      <c r="D117" s="473" t="s">
        <v>1072</v>
      </c>
      <c r="E117" s="473"/>
      <c r="F117" s="473"/>
      <c r="G117" s="473"/>
      <c r="H117" s="473"/>
      <c r="I117" s="473"/>
      <c r="J117" s="473"/>
      <c r="K117" s="473"/>
      <c r="L117" s="473"/>
      <c r="M117" s="473"/>
      <c r="N117" s="473"/>
      <c r="O117" s="473"/>
      <c r="P117" s="473"/>
      <c r="Q117" s="473"/>
      <c r="R117" s="473"/>
      <c r="S117" s="473"/>
      <c r="T117" s="473"/>
      <c r="U117" s="473"/>
      <c r="V117" s="473"/>
      <c r="W117" s="473"/>
      <c r="X117" s="473"/>
      <c r="Y117" s="473"/>
      <c r="Z117" s="473"/>
      <c r="AA117" s="473"/>
      <c r="AB117" s="473"/>
      <c r="AC117" s="473"/>
      <c r="AD117" s="473"/>
      <c r="AE117" s="473"/>
      <c r="AF117" s="473"/>
      <c r="AG117" s="473"/>
      <c r="AH117" s="473"/>
      <c r="AI117" s="473"/>
      <c r="AJ117" s="473"/>
      <c r="AK117" s="473"/>
      <c r="AL117" s="473"/>
      <c r="AM117" s="473"/>
      <c r="AN117" s="473"/>
      <c r="AO117" s="473"/>
      <c r="AP117" s="473"/>
      <c r="AQ117" s="473"/>
      <c r="AR117" s="473"/>
      <c r="AS117" s="473"/>
      <c r="AT117" s="473"/>
      <c r="AU117" s="473"/>
      <c r="AV117" s="473"/>
      <c r="AW117" s="473"/>
      <c r="AX117" s="473"/>
      <c r="AY117" s="473"/>
      <c r="AZ117" s="473"/>
      <c r="BA117" s="473"/>
      <c r="BB117" s="473"/>
      <c r="BC117" s="473"/>
      <c r="BD117" s="473"/>
      <c r="BE117" s="473"/>
      <c r="BF117" s="473"/>
      <c r="BG117" s="473"/>
      <c r="BH117" s="473"/>
      <c r="BI117" s="473"/>
      <c r="BJ117" s="473"/>
      <c r="BK117" s="473"/>
      <c r="BL117" s="473"/>
      <c r="BM117" s="473"/>
      <c r="BN117" s="473"/>
      <c r="BO117" s="478">
        <f>ROW()</f>
        <v>117</v>
      </c>
    </row>
    <row r="118" spans="1:67" s="474" customFormat="1" ht="14" x14ac:dyDescent="0.15">
      <c r="A118" s="473" t="s">
        <v>415</v>
      </c>
      <c r="B118" s="473" t="s">
        <v>852</v>
      </c>
      <c r="C118" s="473" t="s">
        <v>1071</v>
      </c>
      <c r="D118" s="473" t="s">
        <v>1072</v>
      </c>
      <c r="E118" s="473"/>
      <c r="F118" s="473"/>
      <c r="G118" s="473"/>
      <c r="H118" s="473"/>
      <c r="I118" s="473"/>
      <c r="J118" s="473"/>
      <c r="K118" s="473"/>
      <c r="L118" s="473"/>
      <c r="M118" s="473"/>
      <c r="N118" s="473"/>
      <c r="O118" s="473"/>
      <c r="P118" s="473"/>
      <c r="Q118" s="473"/>
      <c r="R118" s="473"/>
      <c r="S118" s="473"/>
      <c r="T118" s="473"/>
      <c r="U118" s="473"/>
      <c r="V118" s="473"/>
      <c r="W118" s="473"/>
      <c r="X118" s="473"/>
      <c r="Y118" s="473"/>
      <c r="Z118" s="473"/>
      <c r="AA118" s="473"/>
      <c r="AB118" s="473"/>
      <c r="AC118" s="473"/>
      <c r="AD118" s="473"/>
      <c r="AE118" s="473"/>
      <c r="AF118" s="473"/>
      <c r="AG118" s="473"/>
      <c r="AH118" s="473"/>
      <c r="AI118" s="473">
        <v>349.76306019725598</v>
      </c>
      <c r="AJ118" s="473">
        <v>368.45189686003999</v>
      </c>
      <c r="AK118" s="473">
        <v>386.499841225225</v>
      </c>
      <c r="AL118" s="473">
        <v>449.86128560934202</v>
      </c>
      <c r="AM118" s="473">
        <v>474.708047788557</v>
      </c>
      <c r="AN118" s="473">
        <v>510.90572543248197</v>
      </c>
      <c r="AO118" s="473">
        <v>545.25113740853203</v>
      </c>
      <c r="AP118" s="473">
        <v>603.39163534308898</v>
      </c>
      <c r="AQ118" s="473">
        <v>1045.8007380368999</v>
      </c>
      <c r="AR118" s="473">
        <v>1177.3076254683499</v>
      </c>
      <c r="AS118" s="473">
        <v>1386.6225004458099</v>
      </c>
      <c r="AT118" s="473">
        <v>1549.93090245861</v>
      </c>
      <c r="AU118" s="473">
        <v>1616.12777107638</v>
      </c>
      <c r="AV118" s="473">
        <v>1671.8166748184899</v>
      </c>
      <c r="AW118" s="473">
        <v>1767.32689000032</v>
      </c>
      <c r="AX118" s="473">
        <v>1959.1799796461401</v>
      </c>
      <c r="AY118" s="473">
        <v>2168.2740834381002</v>
      </c>
      <c r="AZ118" s="473">
        <v>2348.9109805585599</v>
      </c>
      <c r="BA118" s="473">
        <v>2723.00703076933</v>
      </c>
      <c r="BB118" s="473">
        <v>2929.55201895247</v>
      </c>
      <c r="BC118" s="473">
        <v>3336.6281246069502</v>
      </c>
      <c r="BD118" s="473">
        <v>3512.75390625</v>
      </c>
      <c r="BE118" s="473">
        <v>3569.892578125</v>
      </c>
      <c r="BF118" s="473">
        <v>3765.671875</v>
      </c>
      <c r="BG118" s="473">
        <v>4030.77465820313</v>
      </c>
      <c r="BH118" s="473">
        <v>4353.3271484375</v>
      </c>
      <c r="BI118" s="473">
        <v>4518.10400390625</v>
      </c>
      <c r="BJ118" s="473">
        <v>4695.65869140625</v>
      </c>
      <c r="BK118" s="473">
        <v>4761.2083478899103</v>
      </c>
      <c r="BL118" s="473">
        <v>4752.3104026545097</v>
      </c>
      <c r="BM118" s="473">
        <v>4675.2155358506698</v>
      </c>
      <c r="BN118" s="473">
        <v>4758.7009573482801</v>
      </c>
      <c r="BO118" s="478">
        <f>ROW()</f>
        <v>118</v>
      </c>
    </row>
    <row r="119" spans="1:67" s="474" customFormat="1" ht="14" x14ac:dyDescent="0.15">
      <c r="A119" s="473" t="s">
        <v>853</v>
      </c>
      <c r="B119" s="473" t="s">
        <v>854</v>
      </c>
      <c r="C119" s="473" t="s">
        <v>1071</v>
      </c>
      <c r="D119" s="473" t="s">
        <v>1072</v>
      </c>
      <c r="E119" s="473"/>
      <c r="F119" s="473"/>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c r="AF119" s="473"/>
      <c r="AG119" s="473"/>
      <c r="AH119" s="473"/>
      <c r="AI119" s="473"/>
      <c r="AJ119" s="473"/>
      <c r="AK119" s="473"/>
      <c r="AL119" s="473"/>
      <c r="AM119" s="473"/>
      <c r="AN119" s="473"/>
      <c r="AO119" s="473"/>
      <c r="AP119" s="473"/>
      <c r="AQ119" s="473"/>
      <c r="AR119" s="473"/>
      <c r="AS119" s="473"/>
      <c r="AT119" s="473"/>
      <c r="AU119" s="473"/>
      <c r="AV119" s="473"/>
      <c r="AW119" s="473"/>
      <c r="AX119" s="473"/>
      <c r="AY119" s="473"/>
      <c r="AZ119" s="473"/>
      <c r="BA119" s="473"/>
      <c r="BB119" s="473"/>
      <c r="BC119" s="473"/>
      <c r="BD119" s="473"/>
      <c r="BE119" s="473"/>
      <c r="BF119" s="473"/>
      <c r="BG119" s="473"/>
      <c r="BH119" s="473"/>
      <c r="BI119" s="473"/>
      <c r="BJ119" s="473"/>
      <c r="BK119" s="473"/>
      <c r="BL119" s="473"/>
      <c r="BM119" s="473"/>
      <c r="BN119" s="473"/>
      <c r="BO119" s="478">
        <f>ROW()</f>
        <v>119</v>
      </c>
    </row>
    <row r="120" spans="1:67" s="474" customFormat="1" ht="14" x14ac:dyDescent="0.15">
      <c r="A120" s="473" t="s">
        <v>855</v>
      </c>
      <c r="B120" s="473" t="s">
        <v>856</v>
      </c>
      <c r="C120" s="473" t="s">
        <v>1071</v>
      </c>
      <c r="D120" s="473" t="s">
        <v>1072</v>
      </c>
      <c r="E120" s="473"/>
      <c r="F120" s="473"/>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c r="AH120" s="473"/>
      <c r="AI120" s="473"/>
      <c r="AJ120" s="473"/>
      <c r="AK120" s="473"/>
      <c r="AL120" s="473"/>
      <c r="AM120" s="473"/>
      <c r="AN120" s="473"/>
      <c r="AO120" s="473"/>
      <c r="AP120" s="473"/>
      <c r="AQ120" s="473"/>
      <c r="AR120" s="473"/>
      <c r="AS120" s="473"/>
      <c r="AT120" s="473"/>
      <c r="AU120" s="473"/>
      <c r="AV120" s="473"/>
      <c r="AW120" s="473"/>
      <c r="AX120" s="473"/>
      <c r="AY120" s="473"/>
      <c r="AZ120" s="473"/>
      <c r="BA120" s="473"/>
      <c r="BB120" s="473"/>
      <c r="BC120" s="473"/>
      <c r="BD120" s="473"/>
      <c r="BE120" s="473"/>
      <c r="BF120" s="473"/>
      <c r="BG120" s="473"/>
      <c r="BH120" s="473"/>
      <c r="BI120" s="473"/>
      <c r="BJ120" s="473"/>
      <c r="BK120" s="473"/>
      <c r="BL120" s="473"/>
      <c r="BM120" s="473"/>
      <c r="BN120" s="473"/>
      <c r="BO120" s="478">
        <f>ROW()</f>
        <v>120</v>
      </c>
    </row>
    <row r="121" spans="1:67" s="474" customFormat="1" ht="14" x14ac:dyDescent="0.15">
      <c r="A121" s="473" t="s">
        <v>413</v>
      </c>
      <c r="B121" s="473" t="s">
        <v>857</v>
      </c>
      <c r="C121" s="473" t="s">
        <v>1071</v>
      </c>
      <c r="D121" s="473" t="s">
        <v>1072</v>
      </c>
      <c r="E121" s="473"/>
      <c r="F121" s="473"/>
      <c r="G121" s="473"/>
      <c r="H121" s="473"/>
      <c r="I121" s="473"/>
      <c r="J121" s="473"/>
      <c r="K121" s="473"/>
      <c r="L121" s="473"/>
      <c r="M121" s="473"/>
      <c r="N121" s="473"/>
      <c r="O121" s="473"/>
      <c r="P121" s="473"/>
      <c r="Q121" s="473"/>
      <c r="R121" s="473"/>
      <c r="S121" s="473"/>
      <c r="T121" s="473"/>
      <c r="U121" s="473"/>
      <c r="V121" s="473"/>
      <c r="W121" s="473"/>
      <c r="X121" s="473"/>
      <c r="Y121" s="473"/>
      <c r="Z121" s="473"/>
      <c r="AA121" s="473"/>
      <c r="AB121" s="473"/>
      <c r="AC121" s="473"/>
      <c r="AD121" s="473"/>
      <c r="AE121" s="473"/>
      <c r="AF121" s="473"/>
      <c r="AG121" s="473"/>
      <c r="AH121" s="473"/>
      <c r="AI121" s="473">
        <v>5.4959922799321701</v>
      </c>
      <c r="AJ121" s="473">
        <v>6.0472863812569999</v>
      </c>
      <c r="AK121" s="473">
        <v>6.4426134363989096</v>
      </c>
      <c r="AL121" s="473">
        <v>6.9140827428433997</v>
      </c>
      <c r="AM121" s="473">
        <v>7.4451263040131996</v>
      </c>
      <c r="AN121" s="473">
        <v>7.9530875794890896</v>
      </c>
      <c r="AO121" s="473">
        <v>8.4017029368718106</v>
      </c>
      <c r="AP121" s="473">
        <v>8.7941705785222606</v>
      </c>
      <c r="AQ121" s="473">
        <v>9.3928784181078004</v>
      </c>
      <c r="AR121" s="473">
        <v>9.5465558860986395</v>
      </c>
      <c r="AS121" s="473">
        <v>9.6753258794882306</v>
      </c>
      <c r="AT121" s="473">
        <v>9.7664145414301604</v>
      </c>
      <c r="AU121" s="473">
        <v>9.9738579157751008</v>
      </c>
      <c r="AV121" s="473">
        <v>10.159126156925099</v>
      </c>
      <c r="AW121" s="473">
        <v>10.4599893153843</v>
      </c>
      <c r="AX121" s="473">
        <v>10.7121263595422</v>
      </c>
      <c r="AY121" s="473">
        <v>11.264470885759399</v>
      </c>
      <c r="AZ121" s="473">
        <v>11.7297239518821</v>
      </c>
      <c r="BA121" s="473">
        <v>12.5671222276923</v>
      </c>
      <c r="BB121" s="473">
        <v>13.366222123898099</v>
      </c>
      <c r="BC121" s="473">
        <v>14.597720605234599</v>
      </c>
      <c r="BD121" s="473">
        <v>15.5495491027832</v>
      </c>
      <c r="BE121" s="473">
        <v>16.160835266113299</v>
      </c>
      <c r="BF121" s="473">
        <v>17.3423252105713</v>
      </c>
      <c r="BG121" s="473">
        <v>18.386548995971701</v>
      </c>
      <c r="BH121" s="473">
        <v>19.235002517700199</v>
      </c>
      <c r="BI121" s="473">
        <v>19.898727416992202</v>
      </c>
      <c r="BJ121" s="473">
        <v>20.647792816162099</v>
      </c>
      <c r="BK121" s="473">
        <v>20.9493211360458</v>
      </c>
      <c r="BL121" s="473">
        <v>21.073226704119399</v>
      </c>
      <c r="BM121" s="473">
        <v>21.9885079870906</v>
      </c>
      <c r="BN121" s="473">
        <v>23.138137629791402</v>
      </c>
      <c r="BO121" s="478">
        <f>ROW()</f>
        <v>121</v>
      </c>
    </row>
    <row r="122" spans="1:67" s="474" customFormat="1" ht="14" x14ac:dyDescent="0.15">
      <c r="A122" s="473" t="s">
        <v>858</v>
      </c>
      <c r="B122" s="473" t="s">
        <v>859</v>
      </c>
      <c r="C122" s="473" t="s">
        <v>1071</v>
      </c>
      <c r="D122" s="473" t="s">
        <v>1072</v>
      </c>
      <c r="E122" s="473"/>
      <c r="F122" s="473"/>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c r="AH122" s="473"/>
      <c r="AI122" s="473"/>
      <c r="AJ122" s="473"/>
      <c r="AK122" s="473"/>
      <c r="AL122" s="473"/>
      <c r="AM122" s="473"/>
      <c r="AN122" s="473"/>
      <c r="AO122" s="473"/>
      <c r="AP122" s="473"/>
      <c r="AQ122" s="473"/>
      <c r="AR122" s="473"/>
      <c r="AS122" s="473"/>
      <c r="AT122" s="473"/>
      <c r="AU122" s="473"/>
      <c r="AV122" s="473"/>
      <c r="AW122" s="473"/>
      <c r="AX122" s="473"/>
      <c r="AY122" s="473"/>
      <c r="AZ122" s="473"/>
      <c r="BA122" s="473"/>
      <c r="BB122" s="473"/>
      <c r="BC122" s="473"/>
      <c r="BD122" s="473"/>
      <c r="BE122" s="473"/>
      <c r="BF122" s="473"/>
      <c r="BG122" s="473"/>
      <c r="BH122" s="473"/>
      <c r="BI122" s="473"/>
      <c r="BJ122" s="473"/>
      <c r="BK122" s="473"/>
      <c r="BL122" s="473"/>
      <c r="BM122" s="473"/>
      <c r="BN122" s="473"/>
      <c r="BO122" s="478">
        <f>ROW()</f>
        <v>122</v>
      </c>
    </row>
    <row r="123" spans="1:67" s="474" customFormat="1" ht="14" x14ac:dyDescent="0.15">
      <c r="A123" s="473" t="s">
        <v>421</v>
      </c>
      <c r="B123" s="473" t="s">
        <v>860</v>
      </c>
      <c r="C123" s="473" t="s">
        <v>1071</v>
      </c>
      <c r="D123" s="473" t="s">
        <v>1072</v>
      </c>
      <c r="E123" s="473"/>
      <c r="F123" s="473"/>
      <c r="G123" s="473"/>
      <c r="H123" s="473"/>
      <c r="I123" s="473"/>
      <c r="J123" s="473"/>
      <c r="K123" s="473"/>
      <c r="L123" s="473"/>
      <c r="M123" s="473"/>
      <c r="N123" s="473"/>
      <c r="O123" s="473"/>
      <c r="P123" s="473"/>
      <c r="Q123" s="473"/>
      <c r="R123" s="473"/>
      <c r="S123" s="473"/>
      <c r="T123" s="473"/>
      <c r="U123" s="473"/>
      <c r="V123" s="473"/>
      <c r="W123" s="473"/>
      <c r="X123" s="473"/>
      <c r="Y123" s="473"/>
      <c r="Z123" s="473"/>
      <c r="AA123" s="473"/>
      <c r="AB123" s="473"/>
      <c r="AC123" s="473"/>
      <c r="AD123" s="473"/>
      <c r="AE123" s="473"/>
      <c r="AF123" s="473"/>
      <c r="AG123" s="473"/>
      <c r="AH123" s="473"/>
      <c r="AI123" s="473">
        <v>0.78422000000000003</v>
      </c>
      <c r="AJ123" s="473">
        <v>0.77223200000000003</v>
      </c>
      <c r="AK123" s="473">
        <v>0.776258</v>
      </c>
      <c r="AL123" s="473">
        <v>0.79753099999999999</v>
      </c>
      <c r="AM123" s="473">
        <v>0.79408800000000002</v>
      </c>
      <c r="AN123" s="473">
        <v>0.80137700000000001</v>
      </c>
      <c r="AO123" s="473">
        <v>0.80757000000000001</v>
      </c>
      <c r="AP123" s="473">
        <v>0.834449</v>
      </c>
      <c r="AQ123" s="473">
        <v>0.86335399999999995</v>
      </c>
      <c r="AR123" s="473">
        <v>0.91388199999999997</v>
      </c>
      <c r="AS123" s="473">
        <v>0.94394800000000001</v>
      </c>
      <c r="AT123" s="473">
        <v>0.96963100000000002</v>
      </c>
      <c r="AU123" s="473">
        <v>0.98199700000000001</v>
      </c>
      <c r="AV123" s="473">
        <v>1.003935</v>
      </c>
      <c r="AW123" s="473">
        <v>0.99115200000000003</v>
      </c>
      <c r="AX123" s="473">
        <v>1.0117069999999999</v>
      </c>
      <c r="AY123" s="473">
        <v>0.97823199999999999</v>
      </c>
      <c r="AZ123" s="473">
        <v>0.95779199999999998</v>
      </c>
      <c r="BA123" s="473">
        <v>0.94444700000000004</v>
      </c>
      <c r="BB123" s="473">
        <v>0.90128399999999997</v>
      </c>
      <c r="BC123" s="473">
        <v>0.84950300000000001</v>
      </c>
      <c r="BD123" s="473">
        <v>0.83151299999999995</v>
      </c>
      <c r="BE123" s="473">
        <v>0.82307200000000003</v>
      </c>
      <c r="BF123" s="473">
        <v>0.81122799999999995</v>
      </c>
      <c r="BG123" s="473">
        <v>0.81904100000000002</v>
      </c>
      <c r="BH123" s="473">
        <v>0.80968600000000002</v>
      </c>
      <c r="BI123" s="473">
        <v>0.79428900000000002</v>
      </c>
      <c r="BJ123" s="473">
        <v>0.79440500000000003</v>
      </c>
      <c r="BK123" s="473">
        <v>0.79221399999999997</v>
      </c>
      <c r="BL123" s="473">
        <v>0.82689800000000002</v>
      </c>
      <c r="BM123" s="473">
        <v>0.80115599999999998</v>
      </c>
      <c r="BN123" s="473">
        <v>0.78748700000000005</v>
      </c>
      <c r="BO123" s="478">
        <f>ROW()</f>
        <v>123</v>
      </c>
    </row>
    <row r="124" spans="1:67" s="474" customFormat="1" ht="14" x14ac:dyDescent="0.15">
      <c r="A124" s="473" t="s">
        <v>861</v>
      </c>
      <c r="B124" s="473" t="s">
        <v>862</v>
      </c>
      <c r="C124" s="473" t="s">
        <v>1071</v>
      </c>
      <c r="D124" s="473" t="s">
        <v>1072</v>
      </c>
      <c r="E124" s="473"/>
      <c r="F124" s="473"/>
      <c r="G124" s="473"/>
      <c r="H124" s="473"/>
      <c r="I124" s="473"/>
      <c r="J124" s="473"/>
      <c r="K124" s="473"/>
      <c r="L124" s="473"/>
      <c r="M124" s="473"/>
      <c r="N124" s="473"/>
      <c r="O124" s="473"/>
      <c r="P124" s="473"/>
      <c r="Q124" s="473"/>
      <c r="R124" s="473"/>
      <c r="S124" s="473"/>
      <c r="T124" s="473"/>
      <c r="U124" s="473"/>
      <c r="V124" s="473"/>
      <c r="W124" s="473"/>
      <c r="X124" s="473"/>
      <c r="Y124" s="473"/>
      <c r="Z124" s="473"/>
      <c r="AA124" s="473"/>
      <c r="AB124" s="473"/>
      <c r="AC124" s="473"/>
      <c r="AD124" s="473"/>
      <c r="AE124" s="473"/>
      <c r="AF124" s="473"/>
      <c r="AG124" s="473"/>
      <c r="AH124" s="473"/>
      <c r="AI124" s="473">
        <v>96.682786685015998</v>
      </c>
      <c r="AJ124" s="473">
        <v>117.477322665001</v>
      </c>
      <c r="AK124" s="473">
        <v>148.561388726178</v>
      </c>
      <c r="AL124" s="473">
        <v>217.53253013448099</v>
      </c>
      <c r="AM124" s="473">
        <v>285.253187248904</v>
      </c>
      <c r="AN124" s="473">
        <v>385.38985677386302</v>
      </c>
      <c r="AO124" s="473">
        <v>487.58429104745898</v>
      </c>
      <c r="AP124" s="473">
        <v>553.74780100538499</v>
      </c>
      <c r="AQ124" s="473">
        <v>598.95629459461895</v>
      </c>
      <c r="AR124" s="473">
        <v>777.90988010439901</v>
      </c>
      <c r="AS124" s="473">
        <v>950.307393695874</v>
      </c>
      <c r="AT124" s="473">
        <v>1066.9661457160801</v>
      </c>
      <c r="AU124" s="473">
        <v>1347.6966326941399</v>
      </c>
      <c r="AV124" s="473">
        <v>1495.2256179844101</v>
      </c>
      <c r="AW124" s="473">
        <v>1815.9228101149999</v>
      </c>
      <c r="AX124" s="473">
        <v>2115.7782012534299</v>
      </c>
      <c r="AY124" s="473">
        <v>2351.7483792524099</v>
      </c>
      <c r="AZ124" s="473">
        <v>2815.1375427856101</v>
      </c>
      <c r="BA124" s="473">
        <v>3298.6275520583399</v>
      </c>
      <c r="BB124" s="473">
        <v>3428.3413817445698</v>
      </c>
      <c r="BC124" s="473">
        <v>3925.6736038566301</v>
      </c>
      <c r="BD124" s="473">
        <v>4758.86962890625</v>
      </c>
      <c r="BE124" s="473">
        <v>6093.5625</v>
      </c>
      <c r="BF124" s="473">
        <v>8503.8466796875</v>
      </c>
      <c r="BG124" s="473">
        <v>9758.5537109375</v>
      </c>
      <c r="BH124" s="473">
        <v>10701.5615234375</v>
      </c>
      <c r="BI124" s="473">
        <v>11796.810546875</v>
      </c>
      <c r="BJ124" s="473">
        <v>13061.294921875</v>
      </c>
      <c r="BK124" s="473">
        <v>16772.679512205501</v>
      </c>
      <c r="BL124" s="473">
        <v>21386.803663466198</v>
      </c>
      <c r="BM124" s="473">
        <v>29704.309727428099</v>
      </c>
      <c r="BN124" s="473"/>
      <c r="BO124" s="478">
        <f>ROW()</f>
        <v>124</v>
      </c>
    </row>
    <row r="125" spans="1:67" s="474" customFormat="1" ht="14" x14ac:dyDescent="0.15">
      <c r="A125" s="473" t="s">
        <v>419</v>
      </c>
      <c r="B125" s="473" t="s">
        <v>863</v>
      </c>
      <c r="C125" s="473" t="s">
        <v>1071</v>
      </c>
      <c r="D125" s="473" t="s">
        <v>1072</v>
      </c>
      <c r="E125" s="473"/>
      <c r="F125" s="473"/>
      <c r="G125" s="473"/>
      <c r="H125" s="473"/>
      <c r="I125" s="473"/>
      <c r="J125" s="473"/>
      <c r="K125" s="473"/>
      <c r="L125" s="473"/>
      <c r="M125" s="473"/>
      <c r="N125" s="473"/>
      <c r="O125" s="473"/>
      <c r="P125" s="473"/>
      <c r="Q125" s="473"/>
      <c r="R125" s="473"/>
      <c r="S125" s="473"/>
      <c r="T125" s="473"/>
      <c r="U125" s="473"/>
      <c r="V125" s="473"/>
      <c r="W125" s="473"/>
      <c r="X125" s="473"/>
      <c r="Y125" s="473"/>
      <c r="Z125" s="473"/>
      <c r="AA125" s="473"/>
      <c r="AB125" s="473"/>
      <c r="AC125" s="473"/>
      <c r="AD125" s="473"/>
      <c r="AE125" s="473"/>
      <c r="AF125" s="473"/>
      <c r="AG125" s="473"/>
      <c r="AH125" s="473"/>
      <c r="AI125" s="473"/>
      <c r="AJ125" s="473">
        <v>0.88697190581748098</v>
      </c>
      <c r="AK125" s="473">
        <v>1.77344903480194</v>
      </c>
      <c r="AL125" s="473">
        <v>3.7154070886722601</v>
      </c>
      <c r="AM125" s="473">
        <v>18.059055927099099</v>
      </c>
      <c r="AN125" s="473">
        <v>69.933237559257407</v>
      </c>
      <c r="AO125" s="473">
        <v>60.061018171079297</v>
      </c>
      <c r="AP125" s="473">
        <v>113.066375777377</v>
      </c>
      <c r="AQ125" s="473">
        <v>94.074345118135895</v>
      </c>
      <c r="AR125" s="473">
        <v>158.76897799633301</v>
      </c>
      <c r="AS125" s="473">
        <v>193.462898094992</v>
      </c>
      <c r="AT125" s="473">
        <v>152.974631773466</v>
      </c>
      <c r="AU125" s="473">
        <v>162.920791555676</v>
      </c>
      <c r="AV125" s="473">
        <v>181.90914765356001</v>
      </c>
      <c r="AW125" s="473">
        <v>207.822830947554</v>
      </c>
      <c r="AX125" s="473">
        <v>273.75903015607997</v>
      </c>
      <c r="AY125" s="473">
        <v>326.76353780874098</v>
      </c>
      <c r="AZ125" s="473">
        <v>364.11563622569201</v>
      </c>
      <c r="BA125" s="473">
        <v>465.069300015431</v>
      </c>
      <c r="BB125" s="473">
        <v>371.89848846934802</v>
      </c>
      <c r="BC125" s="473">
        <v>428.435425541413</v>
      </c>
      <c r="BD125" s="473">
        <v>523.34020996093795</v>
      </c>
      <c r="BE125" s="473">
        <v>525.73785400390602</v>
      </c>
      <c r="BF125" s="473">
        <v>531.128173828125</v>
      </c>
      <c r="BG125" s="473">
        <v>557.27947998046898</v>
      </c>
      <c r="BH125" s="473">
        <v>560.51654052734398</v>
      </c>
      <c r="BI125" s="473">
        <v>570.48498535156295</v>
      </c>
      <c r="BJ125" s="473">
        <v>560.76080322265602</v>
      </c>
      <c r="BK125" s="473">
        <v>647.37577769002201</v>
      </c>
      <c r="BL125" s="473">
        <v>618.99012829554704</v>
      </c>
      <c r="BM125" s="473">
        <v>548.88863787248295</v>
      </c>
      <c r="BN125" s="473">
        <v>703.25696966183204</v>
      </c>
      <c r="BO125" s="478">
        <f>ROW()</f>
        <v>125</v>
      </c>
    </row>
    <row r="126" spans="1:67" s="474" customFormat="1" ht="14" x14ac:dyDescent="0.15">
      <c r="A126" s="473" t="s">
        <v>411</v>
      </c>
      <c r="B126" s="473" t="s">
        <v>864</v>
      </c>
      <c r="C126" s="473" t="s">
        <v>1071</v>
      </c>
      <c r="D126" s="473" t="s">
        <v>1072</v>
      </c>
      <c r="E126" s="473"/>
      <c r="F126" s="473"/>
      <c r="G126" s="473"/>
      <c r="H126" s="473"/>
      <c r="I126" s="473"/>
      <c r="J126" s="473"/>
      <c r="K126" s="473"/>
      <c r="L126" s="473"/>
      <c r="M126" s="473"/>
      <c r="N126" s="473"/>
      <c r="O126" s="473"/>
      <c r="P126" s="473"/>
      <c r="Q126" s="473"/>
      <c r="R126" s="473"/>
      <c r="S126" s="473"/>
      <c r="T126" s="473"/>
      <c r="U126" s="473"/>
      <c r="V126" s="473"/>
      <c r="W126" s="473"/>
      <c r="X126" s="473"/>
      <c r="Y126" s="473"/>
      <c r="Z126" s="473"/>
      <c r="AA126" s="473"/>
      <c r="AB126" s="473"/>
      <c r="AC126" s="473"/>
      <c r="AD126" s="473"/>
      <c r="AE126" s="473"/>
      <c r="AF126" s="473"/>
      <c r="AG126" s="473"/>
      <c r="AH126" s="473"/>
      <c r="AI126" s="473">
        <v>67.332082</v>
      </c>
      <c r="AJ126" s="473">
        <v>70.577866</v>
      </c>
      <c r="AK126" s="473">
        <v>71.385489000000007</v>
      </c>
      <c r="AL126" s="473">
        <v>71.009985</v>
      </c>
      <c r="AM126" s="473">
        <v>71.335330999999996</v>
      </c>
      <c r="AN126" s="473">
        <v>71.96463</v>
      </c>
      <c r="AO126" s="473">
        <v>74.140894000000003</v>
      </c>
      <c r="AP126" s="473">
        <v>73.664447999999993</v>
      </c>
      <c r="AQ126" s="473">
        <v>76.662758999999994</v>
      </c>
      <c r="AR126" s="473">
        <v>79.246595999999997</v>
      </c>
      <c r="AS126" s="473">
        <v>84.733553999999998</v>
      </c>
      <c r="AT126" s="473">
        <v>88.320978999999994</v>
      </c>
      <c r="AU126" s="473">
        <v>91.105412999999999</v>
      </c>
      <c r="AV126" s="473">
        <v>92.608203000000003</v>
      </c>
      <c r="AW126" s="473">
        <v>93.286739999999995</v>
      </c>
      <c r="AX126" s="473">
        <v>95.840665000000001</v>
      </c>
      <c r="AY126" s="473">
        <v>101.632762</v>
      </c>
      <c r="AZ126" s="473">
        <v>107.360854</v>
      </c>
      <c r="BA126" s="473">
        <v>114.52700299999999</v>
      </c>
      <c r="BB126" s="473">
        <v>121.975931</v>
      </c>
      <c r="BC126" s="473">
        <v>132.880921</v>
      </c>
      <c r="BD126" s="473">
        <v>135.15200400000001</v>
      </c>
      <c r="BE126" s="473">
        <v>136.96767</v>
      </c>
      <c r="BF126" s="473">
        <v>137.022617</v>
      </c>
      <c r="BG126" s="473">
        <v>138.54786899999999</v>
      </c>
      <c r="BH126" s="473">
        <v>141.97492600000001</v>
      </c>
      <c r="BI126" s="473">
        <v>140.02995000000001</v>
      </c>
      <c r="BJ126" s="473">
        <v>138.277175</v>
      </c>
      <c r="BK126" s="473">
        <v>140.97027800000001</v>
      </c>
      <c r="BL126" s="473">
        <v>145.01074299999999</v>
      </c>
      <c r="BM126" s="473">
        <v>149.685438</v>
      </c>
      <c r="BN126" s="473">
        <v>150.64210299999999</v>
      </c>
      <c r="BO126" s="478">
        <f>ROW()</f>
        <v>126</v>
      </c>
    </row>
    <row r="127" spans="1:67" s="474" customFormat="1" ht="14" x14ac:dyDescent="0.15">
      <c r="A127" s="473" t="s">
        <v>423</v>
      </c>
      <c r="B127" s="473" t="s">
        <v>865</v>
      </c>
      <c r="C127" s="473" t="s">
        <v>1071</v>
      </c>
      <c r="D127" s="473" t="s">
        <v>1072</v>
      </c>
      <c r="E127" s="473"/>
      <c r="F127" s="473"/>
      <c r="G127" s="473"/>
      <c r="H127" s="473"/>
      <c r="I127" s="473"/>
      <c r="J127" s="473"/>
      <c r="K127" s="473"/>
      <c r="L127" s="473"/>
      <c r="M127" s="473"/>
      <c r="N127" s="473"/>
      <c r="O127" s="473"/>
      <c r="P127" s="473"/>
      <c r="Q127" s="473"/>
      <c r="R127" s="473"/>
      <c r="S127" s="473"/>
      <c r="T127" s="473"/>
      <c r="U127" s="473"/>
      <c r="V127" s="473"/>
      <c r="W127" s="473"/>
      <c r="X127" s="473"/>
      <c r="Y127" s="473"/>
      <c r="Z127" s="473"/>
      <c r="AA127" s="473"/>
      <c r="AB127" s="473"/>
      <c r="AC127" s="473"/>
      <c r="AD127" s="473"/>
      <c r="AE127" s="473"/>
      <c r="AF127" s="473"/>
      <c r="AG127" s="473"/>
      <c r="AH127" s="473"/>
      <c r="AI127" s="473">
        <v>1.7003379999999999</v>
      </c>
      <c r="AJ127" s="473">
        <v>1.975795</v>
      </c>
      <c r="AK127" s="473">
        <v>2.1647069999999999</v>
      </c>
      <c r="AL127" s="473">
        <v>2.349097</v>
      </c>
      <c r="AM127" s="473">
        <v>2.5883530000000001</v>
      </c>
      <c r="AN127" s="473">
        <v>2.7651150000000002</v>
      </c>
      <c r="AO127" s="473">
        <v>2.9728409999999998</v>
      </c>
      <c r="AP127" s="473">
        <v>3.165286</v>
      </c>
      <c r="AQ127" s="473">
        <v>3.3452890000000002</v>
      </c>
      <c r="AR127" s="473">
        <v>3.5046409999999999</v>
      </c>
      <c r="AS127" s="473">
        <v>3.441675</v>
      </c>
      <c r="AT127" s="473">
        <v>3.4253480000000001</v>
      </c>
      <c r="AU127" s="473">
        <v>3.4626760000000001</v>
      </c>
      <c r="AV127" s="473">
        <v>3.6270709999999999</v>
      </c>
      <c r="AW127" s="473">
        <v>3.5357889999999998</v>
      </c>
      <c r="AX127" s="473">
        <v>3.7169370000000002</v>
      </c>
      <c r="AY127" s="473">
        <v>3.7887029999999999</v>
      </c>
      <c r="AZ127" s="473">
        <v>3.7257669999999998</v>
      </c>
      <c r="BA127" s="473">
        <v>3.8672049999999998</v>
      </c>
      <c r="BB127" s="473">
        <v>3.9779209999999998</v>
      </c>
      <c r="BC127" s="473">
        <v>3.9904839999999999</v>
      </c>
      <c r="BD127" s="473">
        <v>3.944763</v>
      </c>
      <c r="BE127" s="473">
        <v>3.9553579999999999</v>
      </c>
      <c r="BF127" s="473">
        <v>3.839566</v>
      </c>
      <c r="BG127" s="473">
        <v>3.9403869999999999</v>
      </c>
      <c r="BH127" s="473">
        <v>3.9239250000000001</v>
      </c>
      <c r="BI127" s="473">
        <v>3.7885110000000002</v>
      </c>
      <c r="BJ127" s="473">
        <v>3.751633</v>
      </c>
      <c r="BK127" s="473">
        <v>3.7846639999999998</v>
      </c>
      <c r="BL127" s="473">
        <v>3.9162409999999999</v>
      </c>
      <c r="BM127" s="473">
        <v>3.851099</v>
      </c>
      <c r="BN127" s="473">
        <v>3.7997070000000002</v>
      </c>
      <c r="BO127" s="478">
        <f>ROW()</f>
        <v>127</v>
      </c>
    </row>
    <row r="128" spans="1:67" s="474" customFormat="1" ht="14" x14ac:dyDescent="0.15">
      <c r="A128" s="473" t="s">
        <v>425</v>
      </c>
      <c r="B128" s="473" t="s">
        <v>866</v>
      </c>
      <c r="C128" s="473" t="s">
        <v>1071</v>
      </c>
      <c r="D128" s="473" t="s">
        <v>1072</v>
      </c>
      <c r="E128" s="473"/>
      <c r="F128" s="473"/>
      <c r="G128" s="473"/>
      <c r="H128" s="473"/>
      <c r="I128" s="473"/>
      <c r="J128" s="473"/>
      <c r="K128" s="473"/>
      <c r="L128" s="473"/>
      <c r="M128" s="473"/>
      <c r="N128" s="473"/>
      <c r="O128" s="473"/>
      <c r="P128" s="473"/>
      <c r="Q128" s="473"/>
      <c r="R128" s="473"/>
      <c r="S128" s="473"/>
      <c r="T128" s="473"/>
      <c r="U128" s="473"/>
      <c r="V128" s="473"/>
      <c r="W128" s="473"/>
      <c r="X128" s="473"/>
      <c r="Y128" s="473"/>
      <c r="Z128" s="473"/>
      <c r="AA128" s="473"/>
      <c r="AB128" s="473"/>
      <c r="AC128" s="473"/>
      <c r="AD128" s="473"/>
      <c r="AE128" s="473"/>
      <c r="AF128" s="473"/>
      <c r="AG128" s="473"/>
      <c r="AH128" s="473"/>
      <c r="AI128" s="473">
        <v>0.69182100000000002</v>
      </c>
      <c r="AJ128" s="473">
        <v>0.71992400000000001</v>
      </c>
      <c r="AK128" s="473">
        <v>0.73463000000000001</v>
      </c>
      <c r="AL128" s="473">
        <v>0.745506</v>
      </c>
      <c r="AM128" s="473">
        <v>0.755776</v>
      </c>
      <c r="AN128" s="473">
        <v>0.77671299999999999</v>
      </c>
      <c r="AO128" s="473">
        <v>0.797902</v>
      </c>
      <c r="AP128" s="473">
        <v>0.80420599999999998</v>
      </c>
      <c r="AQ128" s="473">
        <v>0.79983300000000002</v>
      </c>
      <c r="AR128" s="473">
        <v>0.80644700000000002</v>
      </c>
      <c r="AS128" s="473">
        <v>0.80536099999999999</v>
      </c>
      <c r="AT128" s="473">
        <v>0.81651600000000002</v>
      </c>
      <c r="AU128" s="473">
        <v>0.82348900000000003</v>
      </c>
      <c r="AV128" s="473">
        <v>0.83346399999999998</v>
      </c>
      <c r="AW128" s="473">
        <v>0.85186399999999995</v>
      </c>
      <c r="AX128" s="473">
        <v>0.85513899999999998</v>
      </c>
      <c r="AY128" s="473">
        <v>0.82284199999999996</v>
      </c>
      <c r="AZ128" s="473">
        <v>0.80938100000000002</v>
      </c>
      <c r="BA128" s="473">
        <v>0.783694</v>
      </c>
      <c r="BB128" s="473">
        <v>0.77132299999999998</v>
      </c>
      <c r="BC128" s="473">
        <v>0.77312899999999996</v>
      </c>
      <c r="BD128" s="473">
        <v>0.758687</v>
      </c>
      <c r="BE128" s="473">
        <v>0.74773100000000003</v>
      </c>
      <c r="BF128" s="473">
        <v>0.73729900000000004</v>
      </c>
      <c r="BG128" s="473">
        <v>0.73964399999999997</v>
      </c>
      <c r="BH128" s="473">
        <v>0.73869399999999996</v>
      </c>
      <c r="BI128" s="473">
        <v>0.70054400000000006</v>
      </c>
      <c r="BJ128" s="473">
        <v>0.68989500000000004</v>
      </c>
      <c r="BK128" s="473">
        <v>0.68121900000000002</v>
      </c>
      <c r="BL128" s="473">
        <v>0.67783499999999997</v>
      </c>
      <c r="BM128" s="473">
        <v>0.66380499999999998</v>
      </c>
      <c r="BN128" s="473">
        <v>0.65435399999999999</v>
      </c>
      <c r="BO128" s="478">
        <f>ROW()</f>
        <v>128</v>
      </c>
    </row>
    <row r="129" spans="1:67" s="474" customFormat="1" ht="14" x14ac:dyDescent="0.15">
      <c r="A129" s="473" t="s">
        <v>427</v>
      </c>
      <c r="B129" s="473" t="s">
        <v>867</v>
      </c>
      <c r="C129" s="473" t="s">
        <v>1071</v>
      </c>
      <c r="D129" s="473" t="s">
        <v>1072</v>
      </c>
      <c r="E129" s="473"/>
      <c r="F129" s="473"/>
      <c r="G129" s="473"/>
      <c r="H129" s="473"/>
      <c r="I129" s="473"/>
      <c r="J129" s="473"/>
      <c r="K129" s="473"/>
      <c r="L129" s="473"/>
      <c r="M129" s="473"/>
      <c r="N129" s="473"/>
      <c r="O129" s="473"/>
      <c r="P129" s="473"/>
      <c r="Q129" s="473"/>
      <c r="R129" s="473"/>
      <c r="S129" s="473"/>
      <c r="T129" s="473"/>
      <c r="U129" s="473"/>
      <c r="V129" s="473"/>
      <c r="W129" s="473"/>
      <c r="X129" s="473"/>
      <c r="Y129" s="473"/>
      <c r="Z129" s="473"/>
      <c r="AA129" s="473"/>
      <c r="AB129" s="473"/>
      <c r="AC129" s="473"/>
      <c r="AD129" s="473"/>
      <c r="AE129" s="473"/>
      <c r="AF129" s="473"/>
      <c r="AG129" s="473"/>
      <c r="AH129" s="473"/>
      <c r="AI129" s="473">
        <v>2.7456206757600801</v>
      </c>
      <c r="AJ129" s="473">
        <v>4.0668740363436404</v>
      </c>
      <c r="AK129" s="473">
        <v>6.3634347391363901</v>
      </c>
      <c r="AL129" s="473">
        <v>9.4985867573852101</v>
      </c>
      <c r="AM129" s="473">
        <v>12.192964110162601</v>
      </c>
      <c r="AN129" s="473">
        <v>14.950491028824301</v>
      </c>
      <c r="AO129" s="473">
        <v>17.452415692958802</v>
      </c>
      <c r="AP129" s="473">
        <v>18.805085044935701</v>
      </c>
      <c r="AQ129" s="473">
        <v>20.1453804710169</v>
      </c>
      <c r="AR129" s="473">
        <v>21.2393355612958</v>
      </c>
      <c r="AS129" s="473">
        <v>22.967618711338901</v>
      </c>
      <c r="AT129" s="473">
        <v>24.215227996406099</v>
      </c>
      <c r="AU129" s="473">
        <v>26.0095358243573</v>
      </c>
      <c r="AV129" s="473">
        <v>28.470995235187601</v>
      </c>
      <c r="AW129" s="473">
        <v>31.291962537182901</v>
      </c>
      <c r="AX129" s="473">
        <v>33.8202151265533</v>
      </c>
      <c r="AY129" s="473">
        <v>35.710806462243198</v>
      </c>
      <c r="AZ129" s="473">
        <v>38.707479236407501</v>
      </c>
      <c r="BA129" s="473">
        <v>43.124017958879001</v>
      </c>
      <c r="BB129" s="473">
        <v>47.844112158733999</v>
      </c>
      <c r="BC129" s="473">
        <v>51.913835942865703</v>
      </c>
      <c r="BD129" s="473">
        <v>53.804946899414098</v>
      </c>
      <c r="BE129" s="473">
        <v>56.475269317627003</v>
      </c>
      <c r="BF129" s="473">
        <v>59.334335327148402</v>
      </c>
      <c r="BG129" s="473">
        <v>62.759792327880902</v>
      </c>
      <c r="BH129" s="473">
        <v>65.295219421386705</v>
      </c>
      <c r="BI129" s="473">
        <v>65.903694152832003</v>
      </c>
      <c r="BJ129" s="473">
        <v>67.581840515136705</v>
      </c>
      <c r="BK129" s="473">
        <v>69.300762031625595</v>
      </c>
      <c r="BL129" s="473">
        <v>70.249693761718802</v>
      </c>
      <c r="BM129" s="473">
        <v>71.881286812939905</v>
      </c>
      <c r="BN129" s="473">
        <v>69.323321981744698</v>
      </c>
      <c r="BO129" s="478">
        <f>ROW()</f>
        <v>129</v>
      </c>
    </row>
    <row r="130" spans="1:67" s="474" customFormat="1" ht="14" x14ac:dyDescent="0.15">
      <c r="A130" s="473" t="s">
        <v>431</v>
      </c>
      <c r="B130" s="473" t="s">
        <v>868</v>
      </c>
      <c r="C130" s="473" t="s">
        <v>1071</v>
      </c>
      <c r="D130" s="473" t="s">
        <v>1072</v>
      </c>
      <c r="E130" s="473"/>
      <c r="F130" s="473"/>
      <c r="G130" s="473"/>
      <c r="H130" s="473"/>
      <c r="I130" s="473"/>
      <c r="J130" s="473"/>
      <c r="K130" s="473"/>
      <c r="L130" s="473"/>
      <c r="M130" s="473"/>
      <c r="N130" s="473"/>
      <c r="O130" s="473"/>
      <c r="P130" s="473"/>
      <c r="Q130" s="473"/>
      <c r="R130" s="473"/>
      <c r="S130" s="473"/>
      <c r="T130" s="473"/>
      <c r="U130" s="473"/>
      <c r="V130" s="473"/>
      <c r="W130" s="473"/>
      <c r="X130" s="473"/>
      <c r="Y130" s="473"/>
      <c r="Z130" s="473"/>
      <c r="AA130" s="473"/>
      <c r="AB130" s="473"/>
      <c r="AC130" s="473"/>
      <c r="AD130" s="473"/>
      <c r="AE130" s="473"/>
      <c r="AF130" s="473"/>
      <c r="AG130" s="473"/>
      <c r="AH130" s="473"/>
      <c r="AI130" s="473">
        <v>0.17661110187939</v>
      </c>
      <c r="AJ130" s="473">
        <v>0.18012604590341</v>
      </c>
      <c r="AK130" s="473">
        <v>0.18799283532345801</v>
      </c>
      <c r="AL130" s="473">
        <v>0.18907405942998801</v>
      </c>
      <c r="AM130" s="473">
        <v>0.19787496187241599</v>
      </c>
      <c r="AN130" s="473">
        <v>0.197413373022651</v>
      </c>
      <c r="AO130" s="473">
        <v>0.19786020218882</v>
      </c>
      <c r="AP130" s="473">
        <v>0.196913937931642</v>
      </c>
      <c r="AQ130" s="473">
        <v>0.20640570824121601</v>
      </c>
      <c r="AR130" s="473">
        <v>0.20275583699278901</v>
      </c>
      <c r="AS130" s="473">
        <v>0.197454935886024</v>
      </c>
      <c r="AT130" s="473">
        <v>0.19460920527377101</v>
      </c>
      <c r="AU130" s="473">
        <v>0.19339116610828799</v>
      </c>
      <c r="AV130" s="473">
        <v>0.19372231064126499</v>
      </c>
      <c r="AW130" s="473">
        <v>0.194491052231406</v>
      </c>
      <c r="AX130" s="473">
        <v>0.19236158922670299</v>
      </c>
      <c r="AY130" s="473">
        <v>0.20648080893392401</v>
      </c>
      <c r="AZ130" s="473">
        <v>0.21120075114738801</v>
      </c>
      <c r="BA130" s="473">
        <v>0.25615209056388599</v>
      </c>
      <c r="BB130" s="473">
        <v>0.26256764628910101</v>
      </c>
      <c r="BC130" s="473">
        <v>0.28040653044345998</v>
      </c>
      <c r="BD130" s="473">
        <v>0.290935188531876</v>
      </c>
      <c r="BE130" s="473">
        <v>0.30213180184364302</v>
      </c>
      <c r="BF130" s="473">
        <v>0.30802938342094399</v>
      </c>
      <c r="BG130" s="473">
        <v>0.319498181343079</v>
      </c>
      <c r="BH130" s="473">
        <v>0.31237363815307601</v>
      </c>
      <c r="BI130" s="473">
        <v>0.31383964419364901</v>
      </c>
      <c r="BJ130" s="473">
        <v>0.300330430269241</v>
      </c>
      <c r="BK130" s="473">
        <v>0.29834204459311803</v>
      </c>
      <c r="BL130" s="473">
        <v>0.29799592431864802</v>
      </c>
      <c r="BM130" s="473">
        <v>0.293675445713664</v>
      </c>
      <c r="BN130" s="473">
        <v>0.28562298764759397</v>
      </c>
      <c r="BO130" s="478">
        <f>ROW()</f>
        <v>130</v>
      </c>
    </row>
    <row r="131" spans="1:67" s="474" customFormat="1" ht="14" x14ac:dyDescent="0.15">
      <c r="A131" s="473" t="s">
        <v>429</v>
      </c>
      <c r="B131" s="473" t="s">
        <v>869</v>
      </c>
      <c r="C131" s="473" t="s">
        <v>1071</v>
      </c>
      <c r="D131" s="473" t="s">
        <v>1072</v>
      </c>
      <c r="E131" s="473"/>
      <c r="F131" s="473"/>
      <c r="G131" s="473"/>
      <c r="H131" s="473"/>
      <c r="I131" s="473"/>
      <c r="J131" s="473"/>
      <c r="K131" s="473"/>
      <c r="L131" s="473"/>
      <c r="M131" s="473"/>
      <c r="N131" s="473"/>
      <c r="O131" s="473"/>
      <c r="P131" s="473"/>
      <c r="Q131" s="473"/>
      <c r="R131" s="473"/>
      <c r="S131" s="473"/>
      <c r="T131" s="473"/>
      <c r="U131" s="473"/>
      <c r="V131" s="473"/>
      <c r="W131" s="473"/>
      <c r="X131" s="473"/>
      <c r="Y131" s="473"/>
      <c r="Z131" s="473"/>
      <c r="AA131" s="473"/>
      <c r="AB131" s="473"/>
      <c r="AC131" s="473"/>
      <c r="AD131" s="473"/>
      <c r="AE131" s="473"/>
      <c r="AF131" s="473"/>
      <c r="AG131" s="473"/>
      <c r="AH131" s="473"/>
      <c r="AI131" s="473">
        <v>183.92917700000001</v>
      </c>
      <c r="AJ131" s="473">
        <v>183.12160800000001</v>
      </c>
      <c r="AK131" s="473">
        <v>182.02538699999999</v>
      </c>
      <c r="AL131" s="473">
        <v>178.82129900000001</v>
      </c>
      <c r="AM131" s="473">
        <v>178.830028</v>
      </c>
      <c r="AN131" s="473">
        <v>174.24028100000001</v>
      </c>
      <c r="AO131" s="473">
        <v>170.344605</v>
      </c>
      <c r="AP131" s="473">
        <v>168.30172899999999</v>
      </c>
      <c r="AQ131" s="473">
        <v>166.38409100000001</v>
      </c>
      <c r="AR131" s="473">
        <v>162.03574</v>
      </c>
      <c r="AS131" s="473">
        <v>154.691385</v>
      </c>
      <c r="AT131" s="473">
        <v>149.64188799999999</v>
      </c>
      <c r="AU131" s="473">
        <v>143.77420499999999</v>
      </c>
      <c r="AV131" s="473">
        <v>139.579081</v>
      </c>
      <c r="AW131" s="473">
        <v>134.401332</v>
      </c>
      <c r="AX131" s="473">
        <v>129.55195499999999</v>
      </c>
      <c r="AY131" s="473">
        <v>124.44886099999999</v>
      </c>
      <c r="AZ131" s="473">
        <v>120.31948199999999</v>
      </c>
      <c r="BA131" s="473">
        <v>116.845814</v>
      </c>
      <c r="BB131" s="473">
        <v>115.219075</v>
      </c>
      <c r="BC131" s="473">
        <v>111.709563</v>
      </c>
      <c r="BD131" s="473">
        <v>107.45428099999999</v>
      </c>
      <c r="BE131" s="473">
        <v>104.273972</v>
      </c>
      <c r="BF131" s="473">
        <v>101.302673</v>
      </c>
      <c r="BG131" s="473">
        <v>103.052076</v>
      </c>
      <c r="BH131" s="473">
        <v>103.469437</v>
      </c>
      <c r="BI131" s="473">
        <v>105.519502</v>
      </c>
      <c r="BJ131" s="473">
        <v>105.101901</v>
      </c>
      <c r="BK131" s="473">
        <v>104.158636</v>
      </c>
      <c r="BL131" s="473">
        <v>104.305752</v>
      </c>
      <c r="BM131" s="473">
        <v>101.24037</v>
      </c>
      <c r="BN131" s="473">
        <v>100.41164000000001</v>
      </c>
      <c r="BO131" s="478">
        <f>ROW()</f>
        <v>131</v>
      </c>
    </row>
    <row r="132" spans="1:67" s="474" customFormat="1" ht="14" x14ac:dyDescent="0.15">
      <c r="A132" s="473" t="s">
        <v>433</v>
      </c>
      <c r="B132" s="473" t="s">
        <v>870</v>
      </c>
      <c r="C132" s="473" t="s">
        <v>1071</v>
      </c>
      <c r="D132" s="473" t="s">
        <v>1072</v>
      </c>
      <c r="E132" s="473"/>
      <c r="F132" s="473"/>
      <c r="G132" s="473"/>
      <c r="H132" s="473"/>
      <c r="I132" s="473"/>
      <c r="J132" s="473"/>
      <c r="K132" s="473"/>
      <c r="L132" s="473"/>
      <c r="M132" s="473"/>
      <c r="N132" s="473"/>
      <c r="O132" s="473"/>
      <c r="P132" s="473"/>
      <c r="Q132" s="473"/>
      <c r="R132" s="473"/>
      <c r="S132" s="473"/>
      <c r="T132" s="473"/>
      <c r="U132" s="473"/>
      <c r="V132" s="473"/>
      <c r="W132" s="473"/>
      <c r="X132" s="473"/>
      <c r="Y132" s="473"/>
      <c r="Z132" s="473"/>
      <c r="AA132" s="473"/>
      <c r="AB132" s="473"/>
      <c r="AC132" s="473"/>
      <c r="AD132" s="473"/>
      <c r="AE132" s="473"/>
      <c r="AF132" s="473"/>
      <c r="AG132" s="473"/>
      <c r="AH132" s="473"/>
      <c r="AI132" s="473">
        <v>6.8635221468111099E-4</v>
      </c>
      <c r="AJ132" s="473">
        <v>1.3036121067800501E-3</v>
      </c>
      <c r="AK132" s="473">
        <v>2.0038933435532098E-2</v>
      </c>
      <c r="AL132" s="473">
        <v>0.26298182476606602</v>
      </c>
      <c r="AM132" s="473">
        <v>4.24004921335652</v>
      </c>
      <c r="AN132" s="473">
        <v>10.834616986785701</v>
      </c>
      <c r="AO132" s="473">
        <v>14.7786506852537</v>
      </c>
      <c r="AP132" s="473">
        <v>16.872341907210998</v>
      </c>
      <c r="AQ132" s="473">
        <v>17.629372012498202</v>
      </c>
      <c r="AR132" s="473">
        <v>19.693056404712902</v>
      </c>
      <c r="AS132" s="473">
        <v>22.612549622274301</v>
      </c>
      <c r="AT132" s="473">
        <v>24.3603508924156</v>
      </c>
      <c r="AU132" s="473">
        <v>25.378504683883801</v>
      </c>
      <c r="AV132" s="473">
        <v>27.808733732374701</v>
      </c>
      <c r="AW132" s="473">
        <v>31.4504758278376</v>
      </c>
      <c r="AX132" s="473">
        <v>35.945021419090601</v>
      </c>
      <c r="AY132" s="473">
        <v>42.383994502691301</v>
      </c>
      <c r="AZ132" s="473">
        <v>47.676527737525497</v>
      </c>
      <c r="BA132" s="473">
        <v>56.573304128805603</v>
      </c>
      <c r="BB132" s="473">
        <v>58.850004068423701</v>
      </c>
      <c r="BC132" s="473">
        <v>69.515211825660799</v>
      </c>
      <c r="BD132" s="473">
        <v>82.090095520019503</v>
      </c>
      <c r="BE132" s="473">
        <v>83.832473754882798</v>
      </c>
      <c r="BF132" s="473">
        <v>86.235084533691406</v>
      </c>
      <c r="BG132" s="473">
        <v>92.813674926757798</v>
      </c>
      <c r="BH132" s="473">
        <v>100.349800109863</v>
      </c>
      <c r="BI132" s="473">
        <v>110.82453918457</v>
      </c>
      <c r="BJ132" s="473">
        <v>121.253463745117</v>
      </c>
      <c r="BK132" s="473">
        <v>129.32596839494201</v>
      </c>
      <c r="BL132" s="473">
        <v>136.75169103867199</v>
      </c>
      <c r="BM132" s="473">
        <v>140.812984041216</v>
      </c>
      <c r="BN132" s="473">
        <v>149.53664143961601</v>
      </c>
      <c r="BO132" s="478">
        <f>ROW()</f>
        <v>132</v>
      </c>
    </row>
    <row r="133" spans="1:67" s="474" customFormat="1" ht="14" x14ac:dyDescent="0.15">
      <c r="A133" s="473" t="s">
        <v>435</v>
      </c>
      <c r="B133" s="473" t="s">
        <v>871</v>
      </c>
      <c r="C133" s="473" t="s">
        <v>1071</v>
      </c>
      <c r="D133" s="473" t="s">
        <v>1072</v>
      </c>
      <c r="E133" s="473"/>
      <c r="F133" s="473"/>
      <c r="G133" s="473"/>
      <c r="H133" s="473"/>
      <c r="I133" s="473"/>
      <c r="J133" s="473"/>
      <c r="K133" s="473"/>
      <c r="L133" s="473"/>
      <c r="M133" s="473"/>
      <c r="N133" s="473"/>
      <c r="O133" s="473"/>
      <c r="P133" s="473"/>
      <c r="Q133" s="473"/>
      <c r="R133" s="473"/>
      <c r="S133" s="473"/>
      <c r="T133" s="473"/>
      <c r="U133" s="473"/>
      <c r="V133" s="473"/>
      <c r="W133" s="473"/>
      <c r="X133" s="473"/>
      <c r="Y133" s="473"/>
      <c r="Z133" s="473"/>
      <c r="AA133" s="473"/>
      <c r="AB133" s="473"/>
      <c r="AC133" s="473"/>
      <c r="AD133" s="473"/>
      <c r="AE133" s="473"/>
      <c r="AF133" s="473"/>
      <c r="AG133" s="473"/>
      <c r="AH133" s="473"/>
      <c r="AI133" s="473">
        <v>8.4652300019612507</v>
      </c>
      <c r="AJ133" s="473">
        <v>9.2144777344801998</v>
      </c>
      <c r="AK133" s="473">
        <v>10.711650258090501</v>
      </c>
      <c r="AL133" s="473">
        <v>13.152620180730599</v>
      </c>
      <c r="AM133" s="473">
        <v>15.068938892081199</v>
      </c>
      <c r="AN133" s="473">
        <v>16.415616028309401</v>
      </c>
      <c r="AO133" s="473">
        <v>17.590035762759602</v>
      </c>
      <c r="AP133" s="473">
        <v>19.269210111956401</v>
      </c>
      <c r="AQ133" s="473">
        <v>20.375503617572399</v>
      </c>
      <c r="AR133" s="473">
        <v>20.935016707220001</v>
      </c>
      <c r="AS133" s="473">
        <v>21.715851046702301</v>
      </c>
      <c r="AT133" s="473">
        <v>21.571472508486199</v>
      </c>
      <c r="AU133" s="473">
        <v>21.4386505895902</v>
      </c>
      <c r="AV133" s="473">
        <v>22.3266326513553</v>
      </c>
      <c r="AW133" s="473">
        <v>23.292549318028598</v>
      </c>
      <c r="AX133" s="473">
        <v>23.690897771661799</v>
      </c>
      <c r="AY133" s="473">
        <v>24.7713072904581</v>
      </c>
      <c r="AZ133" s="473">
        <v>26.0802611614921</v>
      </c>
      <c r="BA133" s="473">
        <v>29.4665779453514</v>
      </c>
      <c r="BB133" s="473">
        <v>32.6861894327496</v>
      </c>
      <c r="BC133" s="473">
        <v>32.827463626196902</v>
      </c>
      <c r="BD133" s="473">
        <v>35.396121978759801</v>
      </c>
      <c r="BE133" s="473">
        <v>37.978683471679702</v>
      </c>
      <c r="BF133" s="473">
        <v>37.667854309082003</v>
      </c>
      <c r="BG133" s="473">
        <v>38.289257049560497</v>
      </c>
      <c r="BH133" s="473">
        <v>39.040477752685497</v>
      </c>
      <c r="BI133" s="473">
        <v>39.384956359863303</v>
      </c>
      <c r="BJ133" s="473">
        <v>40.1849365234375</v>
      </c>
      <c r="BK133" s="473">
        <v>40.901599352338998</v>
      </c>
      <c r="BL133" s="473">
        <v>41.900753261016497</v>
      </c>
      <c r="BM133" s="473">
        <v>43.444736365810499</v>
      </c>
      <c r="BN133" s="473">
        <v>43.798940458970797</v>
      </c>
      <c r="BO133" s="478">
        <f>ROW()</f>
        <v>133</v>
      </c>
    </row>
    <row r="134" spans="1:67" s="474" customFormat="1" ht="14" x14ac:dyDescent="0.15">
      <c r="A134" s="473" t="s">
        <v>872</v>
      </c>
      <c r="B134" s="473" t="s">
        <v>873</v>
      </c>
      <c r="C134" s="473" t="s">
        <v>1071</v>
      </c>
      <c r="D134" s="473" t="s">
        <v>1072</v>
      </c>
      <c r="E134" s="473"/>
      <c r="F134" s="473"/>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c r="AH134" s="473"/>
      <c r="AI134" s="473">
        <v>3.8319856180505699E-3</v>
      </c>
      <c r="AJ134" s="473">
        <v>8.7021277250645505E-3</v>
      </c>
      <c r="AK134" s="473">
        <v>7.9136172172598093E-2</v>
      </c>
      <c r="AL134" s="473">
        <v>0.66050535841635805</v>
      </c>
      <c r="AM134" s="473">
        <v>1.8164059981212901</v>
      </c>
      <c r="AN134" s="473">
        <v>2.5268751600582902</v>
      </c>
      <c r="AO134" s="473">
        <v>3.3584541048349599</v>
      </c>
      <c r="AP134" s="473">
        <v>3.9390305498981402</v>
      </c>
      <c r="AQ134" s="473">
        <v>4.2487749281261404</v>
      </c>
      <c r="AR134" s="473">
        <v>5.7640001564352703</v>
      </c>
      <c r="AS134" s="473">
        <v>7.1672258614151199</v>
      </c>
      <c r="AT134" s="473">
        <v>7.5233003088992803</v>
      </c>
      <c r="AU134" s="473">
        <v>7.5578774846522903</v>
      </c>
      <c r="AV134" s="473">
        <v>7.70618090960859</v>
      </c>
      <c r="AW134" s="473">
        <v>7.8881169271386904</v>
      </c>
      <c r="AX134" s="473">
        <v>8.1934973266972992</v>
      </c>
      <c r="AY134" s="473">
        <v>8.6947165883444395</v>
      </c>
      <c r="AZ134" s="473">
        <v>9.7253601997208694</v>
      </c>
      <c r="BA134" s="473">
        <v>11.662270560375401</v>
      </c>
      <c r="BB134" s="473">
        <v>12.055607627007699</v>
      </c>
      <c r="BC134" s="473">
        <v>13.1077280898157</v>
      </c>
      <c r="BD134" s="473">
        <v>15.7278079986572</v>
      </c>
      <c r="BE134" s="473">
        <v>15.303433418273899</v>
      </c>
      <c r="BF134" s="473">
        <v>15.364942550659199</v>
      </c>
      <c r="BG134" s="473">
        <v>16.0363655090332</v>
      </c>
      <c r="BH134" s="473">
        <v>17.145973205566399</v>
      </c>
      <c r="BI134" s="473">
        <v>16.7373352050781</v>
      </c>
      <c r="BJ134" s="473">
        <v>16.958723068237301</v>
      </c>
      <c r="BK134" s="473">
        <v>17.1340318528142</v>
      </c>
      <c r="BL134" s="473">
        <v>17.497736505660502</v>
      </c>
      <c r="BM134" s="473">
        <v>18.3476227531429</v>
      </c>
      <c r="BN134" s="473">
        <v>20.428607156968301</v>
      </c>
      <c r="BO134" s="478">
        <f>ROW()</f>
        <v>134</v>
      </c>
    </row>
    <row r="135" spans="1:67" s="474" customFormat="1" ht="14" x14ac:dyDescent="0.15">
      <c r="A135" s="473" t="s">
        <v>317</v>
      </c>
      <c r="B135" s="473" t="s">
        <v>874</v>
      </c>
      <c r="C135" s="473" t="s">
        <v>1071</v>
      </c>
      <c r="D135" s="473" t="s">
        <v>1072</v>
      </c>
      <c r="E135" s="473"/>
      <c r="F135" s="473"/>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c r="AH135" s="473"/>
      <c r="AI135" s="473"/>
      <c r="AJ135" s="473"/>
      <c r="AK135" s="473"/>
      <c r="AL135" s="473">
        <v>605.33964759805895</v>
      </c>
      <c r="AM135" s="473">
        <v>948.08765472199002</v>
      </c>
      <c r="AN135" s="473">
        <v>1002.94356771225</v>
      </c>
      <c r="AO135" s="473">
        <v>1014.77759956994</v>
      </c>
      <c r="AP135" s="473">
        <v>1057.4802435643701</v>
      </c>
      <c r="AQ135" s="473">
        <v>1154.0223657562101</v>
      </c>
      <c r="AR135" s="473">
        <v>1152.3417834309801</v>
      </c>
      <c r="AS135" s="473">
        <v>1078.54932265653</v>
      </c>
      <c r="AT135" s="473">
        <v>1082.7008386473101</v>
      </c>
      <c r="AU135" s="473">
        <v>1073.68825624806</v>
      </c>
      <c r="AV135" s="473">
        <v>1071.8342776033301</v>
      </c>
      <c r="AW135" s="473">
        <v>1094.1649038840001</v>
      </c>
      <c r="AX135" s="473">
        <v>1125.3643449459601</v>
      </c>
      <c r="AY135" s="473">
        <v>1142.2365430802499</v>
      </c>
      <c r="AZ135" s="473">
        <v>1184.6718326463699</v>
      </c>
      <c r="BA135" s="473">
        <v>1304.8135417944</v>
      </c>
      <c r="BB135" s="473">
        <v>1328.9729768147799</v>
      </c>
      <c r="BC135" s="473">
        <v>1354.1705050455801</v>
      </c>
      <c r="BD135" s="473">
        <v>1371.2353515625</v>
      </c>
      <c r="BE135" s="473">
        <v>1336.79028320313</v>
      </c>
      <c r="BF135" s="473">
        <v>1340.06762695313</v>
      </c>
      <c r="BG135" s="473">
        <v>1386.03576660156</v>
      </c>
      <c r="BH135" s="473">
        <v>1395.92004394531</v>
      </c>
      <c r="BI135" s="473">
        <v>1402.13061523438</v>
      </c>
      <c r="BJ135" s="473">
        <v>1428.353515625</v>
      </c>
      <c r="BK135" s="473">
        <v>1438.4369110385001</v>
      </c>
      <c r="BL135" s="473">
        <v>1458.88047154845</v>
      </c>
      <c r="BM135" s="473">
        <v>1431.82207138432</v>
      </c>
      <c r="BN135" s="473">
        <v>1392.4586210085699</v>
      </c>
      <c r="BO135" s="478">
        <f>ROW()</f>
        <v>135</v>
      </c>
    </row>
    <row r="136" spans="1:67" s="474" customFormat="1" ht="14" x14ac:dyDescent="0.15">
      <c r="A136" s="473" t="s">
        <v>437</v>
      </c>
      <c r="B136" s="473" t="s">
        <v>875</v>
      </c>
      <c r="C136" s="473" t="s">
        <v>1071</v>
      </c>
      <c r="D136" s="473" t="s">
        <v>1072</v>
      </c>
      <c r="E136" s="473"/>
      <c r="F136" s="473"/>
      <c r="G136" s="473"/>
      <c r="H136" s="473"/>
      <c r="I136" s="473"/>
      <c r="J136" s="473"/>
      <c r="K136" s="473"/>
      <c r="L136" s="473"/>
      <c r="M136" s="473"/>
      <c r="N136" s="473"/>
      <c r="O136" s="473"/>
      <c r="P136" s="473"/>
      <c r="Q136" s="473"/>
      <c r="R136" s="473"/>
      <c r="S136" s="473"/>
      <c r="T136" s="473"/>
      <c r="U136" s="473"/>
      <c r="V136" s="473"/>
      <c r="W136" s="473"/>
      <c r="X136" s="473"/>
      <c r="Y136" s="473"/>
      <c r="Z136" s="473"/>
      <c r="AA136" s="473"/>
      <c r="AB136" s="473"/>
      <c r="AC136" s="473"/>
      <c r="AD136" s="473"/>
      <c r="AE136" s="473"/>
      <c r="AF136" s="473"/>
      <c r="AG136" s="473"/>
      <c r="AH136" s="473"/>
      <c r="AI136" s="473">
        <v>0.562061976835182</v>
      </c>
      <c r="AJ136" s="473">
        <v>0.65027931180406096</v>
      </c>
      <c r="AK136" s="473">
        <v>0.67159024246301402</v>
      </c>
      <c r="AL136" s="473">
        <v>0.69040800610006703</v>
      </c>
      <c r="AM136" s="473">
        <v>0.72229993962124905</v>
      </c>
      <c r="AN136" s="473">
        <v>0.71689796679433004</v>
      </c>
      <c r="AO136" s="473">
        <v>0.77425420331946204</v>
      </c>
      <c r="AP136" s="473">
        <v>0.80149752040146005</v>
      </c>
      <c r="AQ136" s="473">
        <v>0.85006039860147897</v>
      </c>
      <c r="AR136" s="473">
        <v>0.87590319088881896</v>
      </c>
      <c r="AS136" s="473">
        <v>0.87392071299274898</v>
      </c>
      <c r="AT136" s="473">
        <v>0.91228834795893399</v>
      </c>
      <c r="AU136" s="473">
        <v>0.94272776400233904</v>
      </c>
      <c r="AV136" s="473">
        <v>0.94888207965475702</v>
      </c>
      <c r="AW136" s="473">
        <v>0.93985600672775904</v>
      </c>
      <c r="AX136" s="473">
        <v>0.91594628515623999</v>
      </c>
      <c r="AY136" s="473">
        <v>0.88625960914713497</v>
      </c>
      <c r="AZ136" s="473">
        <v>0.91600157793484105</v>
      </c>
      <c r="BA136" s="473">
        <v>0.97351289966071897</v>
      </c>
      <c r="BB136" s="473">
        <v>0.96895557458957904</v>
      </c>
      <c r="BC136" s="473">
        <v>0.96555313210466898</v>
      </c>
      <c r="BD136" s="473">
        <v>0.96162138169192601</v>
      </c>
      <c r="BE136" s="473">
        <v>0.93880207523414705</v>
      </c>
      <c r="BF136" s="473">
        <v>0.92453862182567803</v>
      </c>
      <c r="BG136" s="473">
        <v>0.94721149473233901</v>
      </c>
      <c r="BH136" s="473">
        <v>0.98060408832799195</v>
      </c>
      <c r="BI136" s="473">
        <v>1.0334533553687399</v>
      </c>
      <c r="BJ136" s="473">
        <v>1.0396473495274801</v>
      </c>
      <c r="BK136" s="473">
        <v>1.03161642592667</v>
      </c>
      <c r="BL136" s="473">
        <v>0.99308860199560001</v>
      </c>
      <c r="BM136" s="473">
        <v>1.01334534403832</v>
      </c>
      <c r="BN136" s="473"/>
      <c r="BO136" s="478">
        <f>ROW()</f>
        <v>136</v>
      </c>
    </row>
    <row r="137" spans="1:67" s="474" customFormat="1" ht="14" x14ac:dyDescent="0.15">
      <c r="A137" s="473" t="s">
        <v>876</v>
      </c>
      <c r="B137" s="473" t="s">
        <v>877</v>
      </c>
      <c r="C137" s="473" t="s">
        <v>1071</v>
      </c>
      <c r="D137" s="473" t="s">
        <v>1072</v>
      </c>
      <c r="E137" s="473"/>
      <c r="F137" s="473"/>
      <c r="G137" s="473"/>
      <c r="H137" s="473"/>
      <c r="I137" s="473"/>
      <c r="J137" s="473"/>
      <c r="K137" s="473"/>
      <c r="L137" s="473"/>
      <c r="M137" s="473"/>
      <c r="N137" s="473"/>
      <c r="O137" s="473"/>
      <c r="P137" s="473"/>
      <c r="Q137" s="473"/>
      <c r="R137" s="473"/>
      <c r="S137" s="473"/>
      <c r="T137" s="473"/>
      <c r="U137" s="473"/>
      <c r="V137" s="473"/>
      <c r="W137" s="473"/>
      <c r="X137" s="473"/>
      <c r="Y137" s="473"/>
      <c r="Z137" s="473"/>
      <c r="AA137" s="473"/>
      <c r="AB137" s="473"/>
      <c r="AC137" s="473"/>
      <c r="AD137" s="473"/>
      <c r="AE137" s="473"/>
      <c r="AF137" s="473"/>
      <c r="AG137" s="473"/>
      <c r="AH137" s="473"/>
      <c r="AI137" s="473">
        <v>1.48654938121103</v>
      </c>
      <c r="AJ137" s="473">
        <v>1.4873755713636401</v>
      </c>
      <c r="AK137" s="473">
        <v>1.53127025844471</v>
      </c>
      <c r="AL137" s="473">
        <v>1.5255938030312299</v>
      </c>
      <c r="AM137" s="473">
        <v>1.5873834776019899</v>
      </c>
      <c r="AN137" s="473">
        <v>1.5669630694299701</v>
      </c>
      <c r="AO137" s="473">
        <v>1.5487260892697401</v>
      </c>
      <c r="AP137" s="473">
        <v>1.59730396313047</v>
      </c>
      <c r="AQ137" s="473">
        <v>1.62375546923054</v>
      </c>
      <c r="AR137" s="473">
        <v>1.6457044098190201</v>
      </c>
      <c r="AS137" s="473">
        <v>1.6383365315903899</v>
      </c>
      <c r="AT137" s="473">
        <v>1.6653029748216901</v>
      </c>
      <c r="AU137" s="473">
        <v>1.6967449508758901</v>
      </c>
      <c r="AV137" s="473">
        <v>1.6916832097614001</v>
      </c>
      <c r="AW137" s="473">
        <v>1.7107071006172101</v>
      </c>
      <c r="AX137" s="473">
        <v>1.63176009823669</v>
      </c>
      <c r="AY137" s="473">
        <v>1.80719088943075</v>
      </c>
      <c r="AZ137" s="473">
        <v>1.8709222849348099</v>
      </c>
      <c r="BA137" s="473">
        <v>1.8629128407383</v>
      </c>
      <c r="BB137" s="473">
        <v>1.9073682728981201</v>
      </c>
      <c r="BC137" s="473">
        <v>1.8947099001430801</v>
      </c>
      <c r="BD137" s="473">
        <v>1.96119391918182</v>
      </c>
      <c r="BE137" s="473">
        <v>2.0161473751068102</v>
      </c>
      <c r="BF137" s="473">
        <v>2.0336470603942902</v>
      </c>
      <c r="BG137" s="473">
        <v>2.0349855422973602</v>
      </c>
      <c r="BH137" s="473">
        <v>2.0349133014678999</v>
      </c>
      <c r="BI137" s="473">
        <v>2.0376164913177499</v>
      </c>
      <c r="BJ137" s="473">
        <v>2.0397644042968799</v>
      </c>
      <c r="BK137" s="473">
        <v>1.97305424195403</v>
      </c>
      <c r="BL137" s="473">
        <v>1.99765028645256</v>
      </c>
      <c r="BM137" s="473">
        <v>1.9419571606822601</v>
      </c>
      <c r="BN137" s="473">
        <v>1.87464973303977</v>
      </c>
      <c r="BO137" s="478">
        <f>ROW()</f>
        <v>137</v>
      </c>
    </row>
    <row r="138" spans="1:67" s="474" customFormat="1" ht="14" x14ac:dyDescent="0.15">
      <c r="A138" s="473" t="s">
        <v>878</v>
      </c>
      <c r="B138" s="473" t="s">
        <v>879</v>
      </c>
      <c r="C138" s="473" t="s">
        <v>1071</v>
      </c>
      <c r="D138" s="473" t="s">
        <v>1072</v>
      </c>
      <c r="E138" s="473"/>
      <c r="F138" s="473"/>
      <c r="G138" s="473"/>
      <c r="H138" s="473"/>
      <c r="I138" s="473"/>
      <c r="J138" s="473"/>
      <c r="K138" s="473"/>
      <c r="L138" s="473"/>
      <c r="M138" s="473"/>
      <c r="N138" s="473"/>
      <c r="O138" s="473"/>
      <c r="P138" s="473"/>
      <c r="Q138" s="473"/>
      <c r="R138" s="473"/>
      <c r="S138" s="473"/>
      <c r="T138" s="473"/>
      <c r="U138" s="473"/>
      <c r="V138" s="473"/>
      <c r="W138" s="473"/>
      <c r="X138" s="473"/>
      <c r="Y138" s="473"/>
      <c r="Z138" s="473"/>
      <c r="AA138" s="473"/>
      <c r="AB138" s="473"/>
      <c r="AC138" s="473"/>
      <c r="AD138" s="473"/>
      <c r="AE138" s="473"/>
      <c r="AF138" s="473"/>
      <c r="AG138" s="473"/>
      <c r="AH138" s="473"/>
      <c r="AI138" s="473">
        <v>559.92018099999996</v>
      </c>
      <c r="AJ138" s="473">
        <v>591.11264700000004</v>
      </c>
      <c r="AK138" s="473">
        <v>622.89397599999995</v>
      </c>
      <c r="AL138" s="473">
        <v>646.52811599999995</v>
      </c>
      <c r="AM138" s="473">
        <v>684.65773200000001</v>
      </c>
      <c r="AN138" s="473">
        <v>717.70242900000005</v>
      </c>
      <c r="AO138" s="473">
        <v>733.76974399999995</v>
      </c>
      <c r="AP138" s="473">
        <v>750.20804499999997</v>
      </c>
      <c r="AQ138" s="473">
        <v>775.06307000000004</v>
      </c>
      <c r="AR138" s="473">
        <v>754.89296999999999</v>
      </c>
      <c r="AS138" s="473">
        <v>747.73679400000003</v>
      </c>
      <c r="AT138" s="473">
        <v>756.69913399999996</v>
      </c>
      <c r="AU138" s="473">
        <v>769.77179000000001</v>
      </c>
      <c r="AV138" s="473">
        <v>791.29371400000002</v>
      </c>
      <c r="AW138" s="473">
        <v>794.71155199999998</v>
      </c>
      <c r="AX138" s="473">
        <v>788.92013499999996</v>
      </c>
      <c r="AY138" s="473">
        <v>772.21616100000006</v>
      </c>
      <c r="AZ138" s="473">
        <v>770.08552599999996</v>
      </c>
      <c r="BA138" s="473">
        <v>785.71788600000002</v>
      </c>
      <c r="BB138" s="473">
        <v>828.42084799999998</v>
      </c>
      <c r="BC138" s="473">
        <v>840.99170200000003</v>
      </c>
      <c r="BD138" s="473">
        <v>854.58572300000003</v>
      </c>
      <c r="BE138" s="473">
        <v>854.88726799999995</v>
      </c>
      <c r="BF138" s="473">
        <v>869.08142199999998</v>
      </c>
      <c r="BG138" s="473">
        <v>871.878106</v>
      </c>
      <c r="BH138" s="473">
        <v>857.48338699999999</v>
      </c>
      <c r="BI138" s="473">
        <v>858.80968700000005</v>
      </c>
      <c r="BJ138" s="473">
        <v>872.62477100000001</v>
      </c>
      <c r="BK138" s="473">
        <v>854.871397</v>
      </c>
      <c r="BL138" s="473">
        <v>864.63056700000004</v>
      </c>
      <c r="BM138" s="473">
        <v>824.60492399999998</v>
      </c>
      <c r="BN138" s="473">
        <v>847.45683899999995</v>
      </c>
      <c r="BO138" s="478">
        <f>ROW()</f>
        <v>138</v>
      </c>
    </row>
    <row r="139" spans="1:67" s="474" customFormat="1" ht="14" x14ac:dyDescent="0.15">
      <c r="A139" s="473" t="s">
        <v>445</v>
      </c>
      <c r="B139" s="473" t="s">
        <v>880</v>
      </c>
      <c r="C139" s="473" t="s">
        <v>1071</v>
      </c>
      <c r="D139" s="473" t="s">
        <v>1072</v>
      </c>
      <c r="E139" s="473"/>
      <c r="F139" s="473"/>
      <c r="G139" s="473"/>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c r="AH139" s="473"/>
      <c r="AI139" s="473"/>
      <c r="AJ139" s="473"/>
      <c r="AK139" s="473">
        <v>9.8566094974845697E-2</v>
      </c>
      <c r="AL139" s="473">
        <v>8.9171911334549797E-2</v>
      </c>
      <c r="AM139" s="473">
        <v>8.2182158361204197E-2</v>
      </c>
      <c r="AN139" s="473">
        <v>8.4398652879527303E-2</v>
      </c>
      <c r="AO139" s="473">
        <v>9.5736185503902296E-2</v>
      </c>
      <c r="AP139" s="473">
        <v>8.9675492369313894E-2</v>
      </c>
      <c r="AQ139" s="473">
        <v>7.3463804608741204E-2</v>
      </c>
      <c r="AR139" s="473">
        <v>8.5547373169723398E-2</v>
      </c>
      <c r="AS139" s="473">
        <v>0.10081905344075701</v>
      </c>
      <c r="AT139" s="473">
        <v>9.0987223501448902E-2</v>
      </c>
      <c r="AU139" s="473">
        <v>9.4203321141145505E-2</v>
      </c>
      <c r="AV139" s="473">
        <v>9.6925809922880898E-2</v>
      </c>
      <c r="AW139" s="473">
        <v>0.10512550592879399</v>
      </c>
      <c r="AX139" s="473">
        <v>0.12412020108041499</v>
      </c>
      <c r="AY139" s="473">
        <v>0.13988215526439399</v>
      </c>
      <c r="AZ139" s="473">
        <v>0.142067961937032</v>
      </c>
      <c r="BA139" s="473">
        <v>0.16540957944374499</v>
      </c>
      <c r="BB139" s="473">
        <v>0.13614187426383501</v>
      </c>
      <c r="BC139" s="473">
        <v>0.14946196250291399</v>
      </c>
      <c r="BD139" s="473">
        <v>0.17168940603733099</v>
      </c>
      <c r="BE139" s="473">
        <v>0.17596618831157701</v>
      </c>
      <c r="BF139" s="473">
        <v>0.17943559587001801</v>
      </c>
      <c r="BG139" s="473">
        <v>0.17893409729003901</v>
      </c>
      <c r="BH139" s="473">
        <v>0.19029478728771199</v>
      </c>
      <c r="BI139" s="473">
        <v>0.186951458454132</v>
      </c>
      <c r="BJ139" s="473">
        <v>0.17748399078846</v>
      </c>
      <c r="BK139" s="473">
        <v>0.192892360356368</v>
      </c>
      <c r="BL139" s="473">
        <v>0.18881132083393501</v>
      </c>
      <c r="BM139" s="473">
        <v>0.160610173340519</v>
      </c>
      <c r="BN139" s="473"/>
      <c r="BO139" s="478">
        <f>ROW()</f>
        <v>139</v>
      </c>
    </row>
    <row r="140" spans="1:67" s="474" customFormat="1" ht="14" x14ac:dyDescent="0.15">
      <c r="A140" s="473" t="s">
        <v>881</v>
      </c>
      <c r="B140" s="473" t="s">
        <v>882</v>
      </c>
      <c r="C140" s="473" t="s">
        <v>1071</v>
      </c>
      <c r="D140" s="473" t="s">
        <v>1072</v>
      </c>
      <c r="E140" s="473"/>
      <c r="F140" s="473"/>
      <c r="G140" s="473"/>
      <c r="H140" s="473"/>
      <c r="I140" s="473"/>
      <c r="J140" s="473"/>
      <c r="K140" s="473"/>
      <c r="L140" s="473"/>
      <c r="M140" s="473"/>
      <c r="N140" s="473"/>
      <c r="O140" s="473"/>
      <c r="P140" s="473"/>
      <c r="Q140" s="473"/>
      <c r="R140" s="473"/>
      <c r="S140" s="473"/>
      <c r="T140" s="473"/>
      <c r="U140" s="473"/>
      <c r="V140" s="473"/>
      <c r="W140" s="473"/>
      <c r="X140" s="473"/>
      <c r="Y140" s="473"/>
      <c r="Z140" s="473"/>
      <c r="AA140" s="473"/>
      <c r="AB140" s="473"/>
      <c r="AC140" s="473"/>
      <c r="AD140" s="473"/>
      <c r="AE140" s="473"/>
      <c r="AF140" s="473"/>
      <c r="AG140" s="473"/>
      <c r="AH140" s="473"/>
      <c r="AI140" s="473"/>
      <c r="AJ140" s="473"/>
      <c r="AK140" s="473"/>
      <c r="AL140" s="473"/>
      <c r="AM140" s="473"/>
      <c r="AN140" s="473"/>
      <c r="AO140" s="473"/>
      <c r="AP140" s="473"/>
      <c r="AQ140" s="473"/>
      <c r="AR140" s="473"/>
      <c r="AS140" s="473"/>
      <c r="AT140" s="473"/>
      <c r="AU140" s="473"/>
      <c r="AV140" s="473"/>
      <c r="AW140" s="473"/>
      <c r="AX140" s="473"/>
      <c r="AY140" s="473"/>
      <c r="AZ140" s="473"/>
      <c r="BA140" s="473"/>
      <c r="BB140" s="473"/>
      <c r="BC140" s="473"/>
      <c r="BD140" s="473"/>
      <c r="BE140" s="473"/>
      <c r="BF140" s="473"/>
      <c r="BG140" s="473"/>
      <c r="BH140" s="473"/>
      <c r="BI140" s="473"/>
      <c r="BJ140" s="473"/>
      <c r="BK140" s="473"/>
      <c r="BL140" s="473"/>
      <c r="BM140" s="473"/>
      <c r="BN140" s="473"/>
      <c r="BO140" s="478">
        <f>ROW()</f>
        <v>140</v>
      </c>
    </row>
    <row r="141" spans="1:67" s="474" customFormat="1" ht="14" x14ac:dyDescent="0.15">
      <c r="A141" s="473" t="s">
        <v>883</v>
      </c>
      <c r="B141" s="473" t="s">
        <v>884</v>
      </c>
      <c r="C141" s="473" t="s">
        <v>1071</v>
      </c>
      <c r="D141" s="473" t="s">
        <v>1072</v>
      </c>
      <c r="E141" s="473"/>
      <c r="F141" s="473"/>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c r="AH141" s="473"/>
      <c r="AI141" s="473">
        <v>140.396348100502</v>
      </c>
      <c r="AJ141" s="473">
        <v>153.41992977110201</v>
      </c>
      <c r="AK141" s="473">
        <v>158.99238332128499</v>
      </c>
      <c r="AL141" s="473">
        <v>172.678759726572</v>
      </c>
      <c r="AM141" s="473">
        <v>182.08770844660299</v>
      </c>
      <c r="AN141" s="473">
        <v>213.456369248925</v>
      </c>
      <c r="AO141" s="473">
        <v>238.388885118644</v>
      </c>
      <c r="AP141" s="473">
        <v>279.70060434323398</v>
      </c>
      <c r="AQ141" s="473">
        <v>510.31630761075098</v>
      </c>
      <c r="AR141" s="473">
        <v>1147.2213091682499</v>
      </c>
      <c r="AS141" s="473">
        <v>1399.9892624910101</v>
      </c>
      <c r="AT141" s="473">
        <v>1490.5597426285201</v>
      </c>
      <c r="AU141" s="473">
        <v>1560.4205897459401</v>
      </c>
      <c r="AV141" s="473">
        <v>1736.0361631183</v>
      </c>
      <c r="AW141" s="473">
        <v>1871.3901217103501</v>
      </c>
      <c r="AX141" s="473">
        <v>1971.26874338672</v>
      </c>
      <c r="AY141" s="473">
        <v>2118.8863315656599</v>
      </c>
      <c r="AZ141" s="473">
        <v>2216.59119117511</v>
      </c>
      <c r="BA141" s="473">
        <v>2367.6477600654298</v>
      </c>
      <c r="BB141" s="473">
        <v>2283.58980978313</v>
      </c>
      <c r="BC141" s="473">
        <v>2463.9897481113599</v>
      </c>
      <c r="BD141" s="473">
        <v>2666.53491210938</v>
      </c>
      <c r="BE141" s="473">
        <v>2615.5234375</v>
      </c>
      <c r="BF141" s="473">
        <v>2712.92993164063</v>
      </c>
      <c r="BG141" s="473">
        <v>2738.37084960938</v>
      </c>
      <c r="BH141" s="473">
        <v>2819.72900390625</v>
      </c>
      <c r="BI141" s="473">
        <v>2759.42553710938</v>
      </c>
      <c r="BJ141" s="473">
        <v>2789.10864257813</v>
      </c>
      <c r="BK141" s="473">
        <v>2776.3296209431501</v>
      </c>
      <c r="BL141" s="473">
        <v>2760.2018965940501</v>
      </c>
      <c r="BM141" s="473">
        <v>2864.6387550332702</v>
      </c>
      <c r="BN141" s="473">
        <v>2852.4843642782998</v>
      </c>
      <c r="BO141" s="478">
        <f>ROW()</f>
        <v>141</v>
      </c>
    </row>
    <row r="142" spans="1:67" s="474" customFormat="1" ht="14" x14ac:dyDescent="0.15">
      <c r="A142" s="473" t="s">
        <v>453</v>
      </c>
      <c r="B142" s="473" t="s">
        <v>885</v>
      </c>
      <c r="C142" s="473" t="s">
        <v>1071</v>
      </c>
      <c r="D142" s="473" t="s">
        <v>1072</v>
      </c>
      <c r="E142" s="473"/>
      <c r="F142" s="473"/>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c r="AH142" s="473"/>
      <c r="AI142" s="473">
        <v>183.538365293395</v>
      </c>
      <c r="AJ142" s="473">
        <v>262.139840035021</v>
      </c>
      <c r="AK142" s="473">
        <v>506.02093632181601</v>
      </c>
      <c r="AL142" s="473">
        <v>616.61003494854697</v>
      </c>
      <c r="AM142" s="473">
        <v>651.25315026964199</v>
      </c>
      <c r="AN142" s="473">
        <v>705.99646544748396</v>
      </c>
      <c r="AO142" s="473">
        <v>705.35267783478196</v>
      </c>
      <c r="AP142" s="473">
        <v>773.460317655876</v>
      </c>
      <c r="AQ142" s="473">
        <v>795.58277355034602</v>
      </c>
      <c r="AR142" s="473">
        <v>790.90399367459997</v>
      </c>
      <c r="AS142" s="473">
        <v>757.234542049982</v>
      </c>
      <c r="AT142" s="473">
        <v>729.25578236949502</v>
      </c>
      <c r="AU142" s="473">
        <v>753.40182590267796</v>
      </c>
      <c r="AV142" s="473">
        <v>750.50308722607599</v>
      </c>
      <c r="AW142" s="473">
        <v>721.85926538874196</v>
      </c>
      <c r="AX142" s="473">
        <v>692.47677206604203</v>
      </c>
      <c r="AY142" s="473">
        <v>677.66573695288298</v>
      </c>
      <c r="AZ142" s="473">
        <v>680.505641813735</v>
      </c>
      <c r="BA142" s="473">
        <v>717.99931810853298</v>
      </c>
      <c r="BB142" s="473">
        <v>786.79922550124797</v>
      </c>
      <c r="BC142" s="473">
        <v>781.95423816989103</v>
      </c>
      <c r="BD142" s="473">
        <v>788.75180645870296</v>
      </c>
      <c r="BE142" s="473">
        <v>808.92030205478898</v>
      </c>
      <c r="BF142" s="473">
        <v>798.52602767824101</v>
      </c>
      <c r="BG142" s="473">
        <v>771.11485189242899</v>
      </c>
      <c r="BH142" s="473">
        <v>764.82144213490699</v>
      </c>
      <c r="BI142" s="473">
        <v>742.68610569779696</v>
      </c>
      <c r="BJ142" s="473">
        <v>734.77587993388397</v>
      </c>
      <c r="BK142" s="473">
        <v>757.26269267944394</v>
      </c>
      <c r="BL142" s="473">
        <v>774.41911019886004</v>
      </c>
      <c r="BM142" s="473">
        <v>1232.4220385797801</v>
      </c>
      <c r="BN142" s="473">
        <v>2958.1336785861799</v>
      </c>
      <c r="BO142" s="478">
        <f>ROW()</f>
        <v>142</v>
      </c>
    </row>
    <row r="143" spans="1:67" s="474" customFormat="1" ht="14" x14ac:dyDescent="0.15">
      <c r="A143" s="473" t="s">
        <v>457</v>
      </c>
      <c r="B143" s="473" t="s">
        <v>886</v>
      </c>
      <c r="C143" s="473" t="s">
        <v>1071</v>
      </c>
      <c r="D143" s="473" t="s">
        <v>1072</v>
      </c>
      <c r="E143" s="473"/>
      <c r="F143" s="473"/>
      <c r="G143" s="473"/>
      <c r="H143" s="473"/>
      <c r="I143" s="473"/>
      <c r="J143" s="473"/>
      <c r="K143" s="473"/>
      <c r="L143" s="473"/>
      <c r="M143" s="473"/>
      <c r="N143" s="473"/>
      <c r="O143" s="473"/>
      <c r="P143" s="473"/>
      <c r="Q143" s="473"/>
      <c r="R143" s="473"/>
      <c r="S143" s="473"/>
      <c r="T143" s="473"/>
      <c r="U143" s="473"/>
      <c r="V143" s="473"/>
      <c r="W143" s="473"/>
      <c r="X143" s="473"/>
      <c r="Y143" s="473"/>
      <c r="Z143" s="473"/>
      <c r="AA143" s="473"/>
      <c r="AB143" s="473"/>
      <c r="AC143" s="473"/>
      <c r="AD143" s="473"/>
      <c r="AE143" s="473"/>
      <c r="AF143" s="473"/>
      <c r="AG143" s="473"/>
      <c r="AH143" s="473"/>
      <c r="AI143" s="473"/>
      <c r="AJ143" s="473"/>
      <c r="AK143" s="473"/>
      <c r="AL143" s="473"/>
      <c r="AM143" s="473"/>
      <c r="AN143" s="473"/>
      <c r="AO143" s="473"/>
      <c r="AP143" s="473"/>
      <c r="AQ143" s="473"/>
      <c r="AR143" s="473"/>
      <c r="AS143" s="473">
        <v>0.30922262359446401</v>
      </c>
      <c r="AT143" s="473">
        <v>0.304586908133198</v>
      </c>
      <c r="AU143" s="473">
        <v>0.29573570651204201</v>
      </c>
      <c r="AV143" s="473">
        <v>0.33499722286623201</v>
      </c>
      <c r="AW143" s="473">
        <v>0.38123800280509701</v>
      </c>
      <c r="AX143" s="473">
        <v>0.37145784456358699</v>
      </c>
      <c r="AY143" s="473">
        <v>0.39325584377593198</v>
      </c>
      <c r="AZ143" s="473">
        <v>0.42892415420593999</v>
      </c>
      <c r="BA143" s="473">
        <v>0.49377084151295397</v>
      </c>
      <c r="BB143" s="473">
        <v>0.477267169511564</v>
      </c>
      <c r="BC143" s="473">
        <v>0.50231010442831303</v>
      </c>
      <c r="BD143" s="473">
        <v>0.545838707946248</v>
      </c>
      <c r="BE143" s="473">
        <v>0.56039926454289701</v>
      </c>
      <c r="BF143" s="473">
        <v>0.53903488182800097</v>
      </c>
      <c r="BG143" s="473">
        <v>0.52186249940632701</v>
      </c>
      <c r="BH143" s="473">
        <v>0.54979163534734199</v>
      </c>
      <c r="BI143" s="473">
        <v>0.51819765629242898</v>
      </c>
      <c r="BJ143" s="473">
        <v>0.46099355118409702</v>
      </c>
      <c r="BK143" s="473">
        <v>0.44929240658756198</v>
      </c>
      <c r="BL143" s="473">
        <v>0.43892336203419602</v>
      </c>
      <c r="BM143" s="473">
        <v>0.409375075682888</v>
      </c>
      <c r="BN143" s="473">
        <v>0.43346595895678702</v>
      </c>
      <c r="BO143" s="478">
        <f>ROW()</f>
        <v>143</v>
      </c>
    </row>
    <row r="144" spans="1:67" s="474" customFormat="1" ht="14" x14ac:dyDescent="0.15">
      <c r="A144" s="473" t="s">
        <v>459</v>
      </c>
      <c r="B144" s="473" t="s">
        <v>887</v>
      </c>
      <c r="C144" s="473" t="s">
        <v>1071</v>
      </c>
      <c r="D144" s="473" t="s">
        <v>1072</v>
      </c>
      <c r="E144" s="473"/>
      <c r="F144" s="473"/>
      <c r="G144" s="473"/>
      <c r="H144" s="473"/>
      <c r="I144" s="473"/>
      <c r="J144" s="473"/>
      <c r="K144" s="473"/>
      <c r="L144" s="473"/>
      <c r="M144" s="473"/>
      <c r="N144" s="473"/>
      <c r="O144" s="473"/>
      <c r="P144" s="473"/>
      <c r="Q144" s="473"/>
      <c r="R144" s="473"/>
      <c r="S144" s="473"/>
      <c r="T144" s="473"/>
      <c r="U144" s="473"/>
      <c r="V144" s="473"/>
      <c r="W144" s="473"/>
      <c r="X144" s="473"/>
      <c r="Y144" s="473"/>
      <c r="Z144" s="473"/>
      <c r="AA144" s="473"/>
      <c r="AB144" s="473"/>
      <c r="AC144" s="473"/>
      <c r="AD144" s="473"/>
      <c r="AE144" s="473"/>
      <c r="AF144" s="473"/>
      <c r="AG144" s="473"/>
      <c r="AH144" s="473"/>
      <c r="AI144" s="473"/>
      <c r="AJ144" s="473"/>
      <c r="AK144" s="473"/>
      <c r="AL144" s="473"/>
      <c r="AM144" s="473"/>
      <c r="AN144" s="473"/>
      <c r="AO144" s="473"/>
      <c r="AP144" s="473"/>
      <c r="AQ144" s="473"/>
      <c r="AR144" s="473">
        <v>0.161776261546523</v>
      </c>
      <c r="AS144" s="473">
        <v>0.179242775382847</v>
      </c>
      <c r="AT144" s="473">
        <v>0.187888114419308</v>
      </c>
      <c r="AU144" s="473">
        <v>0.235413563551986</v>
      </c>
      <c r="AV144" s="473">
        <v>0.26401440380855601</v>
      </c>
      <c r="AW144" s="473">
        <v>0.31523360771106601</v>
      </c>
      <c r="AX144" s="473">
        <v>0.392968337818633</v>
      </c>
      <c r="AY144" s="473">
        <v>0.45622538064255003</v>
      </c>
      <c r="AZ144" s="473">
        <v>0.45505645779877302</v>
      </c>
      <c r="BA144" s="473">
        <v>0.55235370993861799</v>
      </c>
      <c r="BB144" s="473">
        <v>0.41246518956445499</v>
      </c>
      <c r="BC144" s="473">
        <v>0.486140087301629</v>
      </c>
      <c r="BD144" s="473">
        <v>0.59217624207225505</v>
      </c>
      <c r="BE144" s="473">
        <v>0.67670555644760699</v>
      </c>
      <c r="BF144" s="473">
        <v>0.66332263732611996</v>
      </c>
      <c r="BG144" s="473">
        <v>0.57529794907579102</v>
      </c>
      <c r="BH144" s="473">
        <v>0.49030461875141201</v>
      </c>
      <c r="BI144" s="473">
        <v>0.50505690779461798</v>
      </c>
      <c r="BJ144" s="473">
        <v>0.60611022753967603</v>
      </c>
      <c r="BK144" s="473">
        <v>0.61326453431838801</v>
      </c>
      <c r="BL144" s="473">
        <v>0.62763967336280801</v>
      </c>
      <c r="BM144" s="473">
        <v>0.58874757927107502</v>
      </c>
      <c r="BN144" s="473">
        <v>1.18930529095933</v>
      </c>
      <c r="BO144" s="478">
        <f>ROW()</f>
        <v>144</v>
      </c>
    </row>
    <row r="145" spans="1:67" s="474" customFormat="1" ht="14" x14ac:dyDescent="0.15">
      <c r="A145" s="473" t="s">
        <v>888</v>
      </c>
      <c r="B145" s="473" t="s">
        <v>889</v>
      </c>
      <c r="C145" s="473" t="s">
        <v>1071</v>
      </c>
      <c r="D145" s="473" t="s">
        <v>1072</v>
      </c>
      <c r="E145" s="473"/>
      <c r="F145" s="473"/>
      <c r="G145" s="473"/>
      <c r="H145" s="473"/>
      <c r="I145" s="473"/>
      <c r="J145" s="473"/>
      <c r="K145" s="473"/>
      <c r="L145" s="473"/>
      <c r="M145" s="473"/>
      <c r="N145" s="473"/>
      <c r="O145" s="473"/>
      <c r="P145" s="473"/>
      <c r="Q145" s="473"/>
      <c r="R145" s="473"/>
      <c r="S145" s="473"/>
      <c r="T145" s="473"/>
      <c r="U145" s="473"/>
      <c r="V145" s="473"/>
      <c r="W145" s="473"/>
      <c r="X145" s="473"/>
      <c r="Y145" s="473"/>
      <c r="Z145" s="473"/>
      <c r="AA145" s="473"/>
      <c r="AB145" s="473"/>
      <c r="AC145" s="473"/>
      <c r="AD145" s="473"/>
      <c r="AE145" s="473"/>
      <c r="AF145" s="473"/>
      <c r="AG145" s="473"/>
      <c r="AH145" s="473"/>
      <c r="AI145" s="473">
        <v>1.6311731200908399</v>
      </c>
      <c r="AJ145" s="473">
        <v>1.6643160553959599</v>
      </c>
      <c r="AK145" s="473">
        <v>1.6556310815820201</v>
      </c>
      <c r="AL145" s="473">
        <v>1.63353898234581</v>
      </c>
      <c r="AM145" s="473">
        <v>1.6406289026411001</v>
      </c>
      <c r="AN145" s="473">
        <v>1.68832658752691</v>
      </c>
      <c r="AO145" s="473">
        <v>1.6512869502329801</v>
      </c>
      <c r="AP145" s="473">
        <v>1.66994299291058</v>
      </c>
      <c r="AQ145" s="473">
        <v>1.69148831902394</v>
      </c>
      <c r="AR145" s="473">
        <v>1.70688879359677</v>
      </c>
      <c r="AS145" s="473">
        <v>1.73590370971988</v>
      </c>
      <c r="AT145" s="473">
        <v>1.6821713068933899</v>
      </c>
      <c r="AU145" s="473">
        <v>1.66317586414348</v>
      </c>
      <c r="AV145" s="473">
        <v>1.7161979048338001</v>
      </c>
      <c r="AW145" s="473">
        <v>1.6831678079339401</v>
      </c>
      <c r="AX145" s="473">
        <v>1.7445488407044001</v>
      </c>
      <c r="AY145" s="473">
        <v>1.77991906721975</v>
      </c>
      <c r="AZ145" s="473">
        <v>1.7953153092691201</v>
      </c>
      <c r="BA145" s="473">
        <v>1.8061459120254899</v>
      </c>
      <c r="BB145" s="473">
        <v>1.80035786151661</v>
      </c>
      <c r="BC145" s="473">
        <v>1.8573988355105699</v>
      </c>
      <c r="BD145" s="473">
        <v>1.8296931982040401</v>
      </c>
      <c r="BE145" s="473">
        <v>1.8756631612777701</v>
      </c>
      <c r="BF145" s="473">
        <v>1.87722980976105</v>
      </c>
      <c r="BG145" s="473">
        <v>1.9314279556274401</v>
      </c>
      <c r="BH145" s="473">
        <v>2.0110747814178498</v>
      </c>
      <c r="BI145" s="473">
        <v>1.9576119184494001</v>
      </c>
      <c r="BJ145" s="473">
        <v>1.99576032161713</v>
      </c>
      <c r="BK145" s="473">
        <v>1.9586039561691999</v>
      </c>
      <c r="BL145" s="473">
        <v>1.9754507099351</v>
      </c>
      <c r="BM145" s="473">
        <v>1.87054050741375</v>
      </c>
      <c r="BN145" s="473">
        <v>1.83908748922242</v>
      </c>
      <c r="BO145" s="478">
        <f>ROW()</f>
        <v>145</v>
      </c>
    </row>
    <row r="146" spans="1:67" s="474" customFormat="1" ht="14" x14ac:dyDescent="0.15">
      <c r="A146" s="473" t="s">
        <v>890</v>
      </c>
      <c r="B146" s="473" t="s">
        <v>891</v>
      </c>
      <c r="C146" s="473" t="s">
        <v>1071</v>
      </c>
      <c r="D146" s="473" t="s">
        <v>1072</v>
      </c>
      <c r="E146" s="473"/>
      <c r="F146" s="473"/>
      <c r="G146" s="473"/>
      <c r="H146" s="473"/>
      <c r="I146" s="473"/>
      <c r="J146" s="473"/>
      <c r="K146" s="473"/>
      <c r="L146" s="473"/>
      <c r="M146" s="473"/>
      <c r="N146" s="473"/>
      <c r="O146" s="473"/>
      <c r="P146" s="473"/>
      <c r="Q146" s="473"/>
      <c r="R146" s="473"/>
      <c r="S146" s="473"/>
      <c r="T146" s="473"/>
      <c r="U146" s="473"/>
      <c r="V146" s="473"/>
      <c r="W146" s="473"/>
      <c r="X146" s="473"/>
      <c r="Y146" s="473"/>
      <c r="Z146" s="473"/>
      <c r="AA146" s="473"/>
      <c r="AB146" s="473"/>
      <c r="AC146" s="473"/>
      <c r="AD146" s="473"/>
      <c r="AE146" s="473"/>
      <c r="AF146" s="473"/>
      <c r="AG146" s="473"/>
      <c r="AH146" s="473"/>
      <c r="AI146" s="473"/>
      <c r="AJ146" s="473"/>
      <c r="AK146" s="473"/>
      <c r="AL146" s="473"/>
      <c r="AM146" s="473"/>
      <c r="AN146" s="473"/>
      <c r="AO146" s="473"/>
      <c r="AP146" s="473"/>
      <c r="AQ146" s="473"/>
      <c r="AR146" s="473"/>
      <c r="AS146" s="473"/>
      <c r="AT146" s="473"/>
      <c r="AU146" s="473"/>
      <c r="AV146" s="473"/>
      <c r="AW146" s="473"/>
      <c r="AX146" s="473"/>
      <c r="AY146" s="473"/>
      <c r="AZ146" s="473"/>
      <c r="BA146" s="473"/>
      <c r="BB146" s="473"/>
      <c r="BC146" s="473"/>
      <c r="BD146" s="473"/>
      <c r="BE146" s="473"/>
      <c r="BF146" s="473"/>
      <c r="BG146" s="473"/>
      <c r="BH146" s="473"/>
      <c r="BI146" s="473"/>
      <c r="BJ146" s="473"/>
      <c r="BK146" s="473"/>
      <c r="BL146" s="473"/>
      <c r="BM146" s="473"/>
      <c r="BN146" s="473"/>
      <c r="BO146" s="478">
        <f>ROW()</f>
        <v>146</v>
      </c>
    </row>
    <row r="147" spans="1:67" s="474" customFormat="1" ht="14" x14ac:dyDescent="0.15">
      <c r="A147" s="473" t="s">
        <v>892</v>
      </c>
      <c r="B147" s="473" t="s">
        <v>893</v>
      </c>
      <c r="C147" s="473" t="s">
        <v>1071</v>
      </c>
      <c r="D147" s="473" t="s">
        <v>1072</v>
      </c>
      <c r="E147" s="473"/>
      <c r="F147" s="473"/>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c r="AF147" s="473"/>
      <c r="AG147" s="473"/>
      <c r="AH147" s="473"/>
      <c r="AI147" s="473"/>
      <c r="AJ147" s="473"/>
      <c r="AK147" s="473"/>
      <c r="AL147" s="473"/>
      <c r="AM147" s="473"/>
      <c r="AN147" s="473"/>
      <c r="AO147" s="473"/>
      <c r="AP147" s="473"/>
      <c r="AQ147" s="473"/>
      <c r="AR147" s="473"/>
      <c r="AS147" s="473"/>
      <c r="AT147" s="473"/>
      <c r="AU147" s="473"/>
      <c r="AV147" s="473"/>
      <c r="AW147" s="473"/>
      <c r="AX147" s="473"/>
      <c r="AY147" s="473"/>
      <c r="AZ147" s="473"/>
      <c r="BA147" s="473"/>
      <c r="BB147" s="473"/>
      <c r="BC147" s="473"/>
      <c r="BD147" s="473"/>
      <c r="BE147" s="473"/>
      <c r="BF147" s="473"/>
      <c r="BG147" s="473"/>
      <c r="BH147" s="473"/>
      <c r="BI147" s="473"/>
      <c r="BJ147" s="473"/>
      <c r="BK147" s="473"/>
      <c r="BL147" s="473"/>
      <c r="BM147" s="473"/>
      <c r="BN147" s="473"/>
      <c r="BO147" s="478">
        <f>ROW()</f>
        <v>147</v>
      </c>
    </row>
    <row r="148" spans="1:67" s="474" customFormat="1" ht="14" x14ac:dyDescent="0.15">
      <c r="A148" s="473" t="s">
        <v>894</v>
      </c>
      <c r="B148" s="473" t="s">
        <v>895</v>
      </c>
      <c r="C148" s="473" t="s">
        <v>1071</v>
      </c>
      <c r="D148" s="473" t="s">
        <v>1072</v>
      </c>
      <c r="E148" s="473"/>
      <c r="F148" s="473"/>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c r="AD148" s="473"/>
      <c r="AE148" s="473"/>
      <c r="AF148" s="473"/>
      <c r="AG148" s="473"/>
      <c r="AH148" s="473"/>
      <c r="AI148" s="473"/>
      <c r="AJ148" s="473"/>
      <c r="AK148" s="473"/>
      <c r="AL148" s="473"/>
      <c r="AM148" s="473"/>
      <c r="AN148" s="473"/>
      <c r="AO148" s="473"/>
      <c r="AP148" s="473"/>
      <c r="AQ148" s="473"/>
      <c r="AR148" s="473"/>
      <c r="AS148" s="473"/>
      <c r="AT148" s="473"/>
      <c r="AU148" s="473"/>
      <c r="AV148" s="473"/>
      <c r="AW148" s="473"/>
      <c r="AX148" s="473"/>
      <c r="AY148" s="473"/>
      <c r="AZ148" s="473"/>
      <c r="BA148" s="473"/>
      <c r="BB148" s="473"/>
      <c r="BC148" s="473"/>
      <c r="BD148" s="473"/>
      <c r="BE148" s="473"/>
      <c r="BF148" s="473"/>
      <c r="BG148" s="473"/>
      <c r="BH148" s="473"/>
      <c r="BI148" s="473"/>
      <c r="BJ148" s="473"/>
      <c r="BK148" s="473"/>
      <c r="BL148" s="473"/>
      <c r="BM148" s="473"/>
      <c r="BN148" s="473"/>
      <c r="BO148" s="478">
        <f>ROW()</f>
        <v>148</v>
      </c>
    </row>
    <row r="149" spans="1:67" s="474" customFormat="1" ht="14" x14ac:dyDescent="0.15">
      <c r="A149" s="473" t="s">
        <v>461</v>
      </c>
      <c r="B149" s="473" t="s">
        <v>896</v>
      </c>
      <c r="C149" s="473" t="s">
        <v>1071</v>
      </c>
      <c r="D149" s="473" t="s">
        <v>1072</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c r="AZ149" s="473"/>
      <c r="BA149" s="473"/>
      <c r="BB149" s="473"/>
      <c r="BC149" s="473"/>
      <c r="BD149" s="473"/>
      <c r="BE149" s="473"/>
      <c r="BF149" s="473"/>
      <c r="BG149" s="473"/>
      <c r="BH149" s="473"/>
      <c r="BI149" s="473"/>
      <c r="BJ149" s="473"/>
      <c r="BK149" s="473"/>
      <c r="BL149" s="473"/>
      <c r="BM149" s="473"/>
      <c r="BN149" s="473"/>
      <c r="BO149" s="478">
        <f>ROW()</f>
        <v>149</v>
      </c>
    </row>
    <row r="150" spans="1:67" s="474" customFormat="1" ht="14" x14ac:dyDescent="0.15">
      <c r="A150" s="473" t="s">
        <v>579</v>
      </c>
      <c r="B150" s="473" t="s">
        <v>897</v>
      </c>
      <c r="C150" s="473" t="s">
        <v>1071</v>
      </c>
      <c r="D150" s="473" t="s">
        <v>1072</v>
      </c>
      <c r="E150" s="473"/>
      <c r="F150" s="473"/>
      <c r="G150" s="473"/>
      <c r="H150" s="473"/>
      <c r="I150" s="473"/>
      <c r="J150" s="473"/>
      <c r="K150" s="473"/>
      <c r="L150" s="473"/>
      <c r="M150" s="473"/>
      <c r="N150" s="473"/>
      <c r="O150" s="473"/>
      <c r="P150" s="473"/>
      <c r="Q150" s="473"/>
      <c r="R150" s="473"/>
      <c r="S150" s="473"/>
      <c r="T150" s="473"/>
      <c r="U150" s="473"/>
      <c r="V150" s="473"/>
      <c r="W150" s="473"/>
      <c r="X150" s="473"/>
      <c r="Y150" s="473"/>
      <c r="Z150" s="473"/>
      <c r="AA150" s="473"/>
      <c r="AB150" s="473"/>
      <c r="AC150" s="473"/>
      <c r="AD150" s="473"/>
      <c r="AE150" s="473"/>
      <c r="AF150" s="473"/>
      <c r="AG150" s="473"/>
      <c r="AH150" s="473"/>
      <c r="AI150" s="473">
        <v>9.97163727085678</v>
      </c>
      <c r="AJ150" s="473">
        <v>10.6701860737556</v>
      </c>
      <c r="AK150" s="473">
        <v>11.4134761285436</v>
      </c>
      <c r="AL150" s="473">
        <v>12.251233280589</v>
      </c>
      <c r="AM150" s="473">
        <v>13.1670775240999</v>
      </c>
      <c r="AN150" s="473">
        <v>14.096479452262599</v>
      </c>
      <c r="AO150" s="473">
        <v>15.3404806150005</v>
      </c>
      <c r="AP150" s="473">
        <v>16.426277156937001</v>
      </c>
      <c r="AQ150" s="473">
        <v>17.740149383132501</v>
      </c>
      <c r="AR150" s="473">
        <v>18.2218307789548</v>
      </c>
      <c r="AS150" s="473">
        <v>19.114855629971899</v>
      </c>
      <c r="AT150" s="473">
        <v>19.656259836544699</v>
      </c>
      <c r="AU150" s="473">
        <v>20.924575092193201</v>
      </c>
      <c r="AV150" s="473">
        <v>22.314791373602802</v>
      </c>
      <c r="AW150" s="473">
        <v>23.644121359215301</v>
      </c>
      <c r="AX150" s="473">
        <v>25.3137433016032</v>
      </c>
      <c r="AY150" s="473">
        <v>27.325238687220399</v>
      </c>
      <c r="AZ150" s="473">
        <v>30.338634514772899</v>
      </c>
      <c r="BA150" s="473">
        <v>34.627888539766701</v>
      </c>
      <c r="BB150" s="473">
        <v>36.430464955979701</v>
      </c>
      <c r="BC150" s="473">
        <v>38.625309824724802</v>
      </c>
      <c r="BD150" s="473">
        <v>39.288887023925803</v>
      </c>
      <c r="BE150" s="473">
        <v>41.447456359863303</v>
      </c>
      <c r="BF150" s="473">
        <v>42.938968658447301</v>
      </c>
      <c r="BG150" s="473">
        <v>44.298309326171903</v>
      </c>
      <c r="BH150" s="473">
        <v>45.183189392089801</v>
      </c>
      <c r="BI150" s="473">
        <v>46.282962799072301</v>
      </c>
      <c r="BJ150" s="473">
        <v>49.39013671875</v>
      </c>
      <c r="BK150" s="473">
        <v>50.083621775184298</v>
      </c>
      <c r="BL150" s="473">
        <v>50.460004489807297</v>
      </c>
      <c r="BM150" s="473">
        <v>51.833420734256599</v>
      </c>
      <c r="BN150" s="473">
        <v>53.703436064896799</v>
      </c>
      <c r="BO150" s="478">
        <f>ROW()</f>
        <v>150</v>
      </c>
    </row>
    <row r="151" spans="1:67" s="474" customFormat="1" ht="14" x14ac:dyDescent="0.15">
      <c r="A151" s="473" t="s">
        <v>898</v>
      </c>
      <c r="B151" s="473" t="s">
        <v>899</v>
      </c>
      <c r="C151" s="473" t="s">
        <v>1071</v>
      </c>
      <c r="D151" s="473" t="s">
        <v>1072</v>
      </c>
      <c r="E151" s="473"/>
      <c r="F151" s="473"/>
      <c r="G151" s="473"/>
      <c r="H151" s="473"/>
      <c r="I151" s="473"/>
      <c r="J151" s="473"/>
      <c r="K151" s="473"/>
      <c r="L151" s="473"/>
      <c r="M151" s="473"/>
      <c r="N151" s="473"/>
      <c r="O151" s="473"/>
      <c r="P151" s="473"/>
      <c r="Q151" s="473"/>
      <c r="R151" s="473"/>
      <c r="S151" s="473"/>
      <c r="T151" s="473"/>
      <c r="U151" s="473"/>
      <c r="V151" s="473"/>
      <c r="W151" s="473"/>
      <c r="X151" s="473"/>
      <c r="Y151" s="473"/>
      <c r="Z151" s="473"/>
      <c r="AA151" s="473"/>
      <c r="AB151" s="473"/>
      <c r="AC151" s="473"/>
      <c r="AD151" s="473"/>
      <c r="AE151" s="473"/>
      <c r="AF151" s="473"/>
      <c r="AG151" s="473"/>
      <c r="AH151" s="473"/>
      <c r="AI151" s="473"/>
      <c r="AJ151" s="473"/>
      <c r="AK151" s="473"/>
      <c r="AL151" s="473"/>
      <c r="AM151" s="473"/>
      <c r="AN151" s="473"/>
      <c r="AO151" s="473"/>
      <c r="AP151" s="473"/>
      <c r="AQ151" s="473"/>
      <c r="AR151" s="473"/>
      <c r="AS151" s="473"/>
      <c r="AT151" s="473"/>
      <c r="AU151" s="473"/>
      <c r="AV151" s="473"/>
      <c r="AW151" s="473"/>
      <c r="AX151" s="473"/>
      <c r="AY151" s="473"/>
      <c r="AZ151" s="473"/>
      <c r="BA151" s="473"/>
      <c r="BB151" s="473"/>
      <c r="BC151" s="473"/>
      <c r="BD151" s="473"/>
      <c r="BE151" s="473"/>
      <c r="BF151" s="473"/>
      <c r="BG151" s="473"/>
      <c r="BH151" s="473"/>
      <c r="BI151" s="473"/>
      <c r="BJ151" s="473"/>
      <c r="BK151" s="473"/>
      <c r="BL151" s="473"/>
      <c r="BM151" s="473"/>
      <c r="BN151" s="473"/>
      <c r="BO151" s="478">
        <f>ROW()</f>
        <v>151</v>
      </c>
    </row>
    <row r="152" spans="1:67" s="474" customFormat="1" ht="14" x14ac:dyDescent="0.15">
      <c r="A152" s="473" t="s">
        <v>900</v>
      </c>
      <c r="B152" s="473" t="s">
        <v>901</v>
      </c>
      <c r="C152" s="473" t="s">
        <v>1071</v>
      </c>
      <c r="D152" s="473" t="s">
        <v>1072</v>
      </c>
      <c r="E152" s="473"/>
      <c r="F152" s="473"/>
      <c r="G152" s="473"/>
      <c r="H152" s="473"/>
      <c r="I152" s="473"/>
      <c r="J152" s="473"/>
      <c r="K152" s="473"/>
      <c r="L152" s="473"/>
      <c r="M152" s="473"/>
      <c r="N152" s="473"/>
      <c r="O152" s="473"/>
      <c r="P152" s="473"/>
      <c r="Q152" s="473"/>
      <c r="R152" s="473"/>
      <c r="S152" s="473"/>
      <c r="T152" s="473"/>
      <c r="U152" s="473"/>
      <c r="V152" s="473"/>
      <c r="W152" s="473"/>
      <c r="X152" s="473"/>
      <c r="Y152" s="473"/>
      <c r="Z152" s="473"/>
      <c r="AA152" s="473"/>
      <c r="AB152" s="473"/>
      <c r="AC152" s="473"/>
      <c r="AD152" s="473"/>
      <c r="AE152" s="473"/>
      <c r="AF152" s="473"/>
      <c r="AG152" s="473"/>
      <c r="AH152" s="473"/>
      <c r="AI152" s="473"/>
      <c r="AJ152" s="473"/>
      <c r="AK152" s="473"/>
      <c r="AL152" s="473"/>
      <c r="AM152" s="473"/>
      <c r="AN152" s="473"/>
      <c r="AO152" s="473"/>
      <c r="AP152" s="473"/>
      <c r="AQ152" s="473"/>
      <c r="AR152" s="473"/>
      <c r="AS152" s="473"/>
      <c r="AT152" s="473"/>
      <c r="AU152" s="473"/>
      <c r="AV152" s="473"/>
      <c r="AW152" s="473"/>
      <c r="AX152" s="473"/>
      <c r="AY152" s="473"/>
      <c r="AZ152" s="473"/>
      <c r="BA152" s="473"/>
      <c r="BB152" s="473"/>
      <c r="BC152" s="473"/>
      <c r="BD152" s="473"/>
      <c r="BE152" s="473"/>
      <c r="BF152" s="473"/>
      <c r="BG152" s="473"/>
      <c r="BH152" s="473"/>
      <c r="BI152" s="473"/>
      <c r="BJ152" s="473"/>
      <c r="BK152" s="473"/>
      <c r="BL152" s="473"/>
      <c r="BM152" s="473"/>
      <c r="BN152" s="473"/>
      <c r="BO152" s="478">
        <f>ROW()</f>
        <v>152</v>
      </c>
    </row>
    <row r="153" spans="1:67" s="474" customFormat="1" ht="14" x14ac:dyDescent="0.15">
      <c r="A153" s="473" t="s">
        <v>455</v>
      </c>
      <c r="B153" s="473" t="s">
        <v>902</v>
      </c>
      <c r="C153" s="473" t="s">
        <v>1071</v>
      </c>
      <c r="D153" s="473" t="s">
        <v>1072</v>
      </c>
      <c r="E153" s="473"/>
      <c r="F153" s="473"/>
      <c r="G153" s="473"/>
      <c r="H153" s="473"/>
      <c r="I153" s="473"/>
      <c r="J153" s="473"/>
      <c r="K153" s="473"/>
      <c r="L153" s="473"/>
      <c r="M153" s="473"/>
      <c r="N153" s="473"/>
      <c r="O153" s="473"/>
      <c r="P153" s="473"/>
      <c r="Q153" s="473"/>
      <c r="R153" s="473"/>
      <c r="S153" s="473"/>
      <c r="T153" s="473"/>
      <c r="U153" s="473"/>
      <c r="V153" s="473"/>
      <c r="W153" s="473"/>
      <c r="X153" s="473"/>
      <c r="Y153" s="473"/>
      <c r="Z153" s="473"/>
      <c r="AA153" s="473"/>
      <c r="AB153" s="473"/>
      <c r="AC153" s="473"/>
      <c r="AD153" s="473"/>
      <c r="AE153" s="473"/>
      <c r="AF153" s="473"/>
      <c r="AG153" s="473"/>
      <c r="AH153" s="473"/>
      <c r="AI153" s="473">
        <v>1.1160026726382799</v>
      </c>
      <c r="AJ153" s="473">
        <v>1.2719409395582899</v>
      </c>
      <c r="AK153" s="473">
        <v>1.4169457398391301</v>
      </c>
      <c r="AL153" s="473">
        <v>1.5405164235248301</v>
      </c>
      <c r="AM153" s="473">
        <v>1.6254524392546701</v>
      </c>
      <c r="AN153" s="473">
        <v>1.7961160795550899</v>
      </c>
      <c r="AO153" s="473">
        <v>1.8696864061071801</v>
      </c>
      <c r="AP153" s="473">
        <v>2.00375886980046</v>
      </c>
      <c r="AQ153" s="473">
        <v>2.1780617075939999</v>
      </c>
      <c r="AR153" s="473">
        <v>2.3224368642489002</v>
      </c>
      <c r="AS153" s="473">
        <v>2.4140636908338902</v>
      </c>
      <c r="AT153" s="473">
        <v>2.6317387151656599</v>
      </c>
      <c r="AU153" s="473">
        <v>2.9595032721983898</v>
      </c>
      <c r="AV153" s="473">
        <v>2.9730048249148702</v>
      </c>
      <c r="AW153" s="473">
        <v>3.1732421893758498</v>
      </c>
      <c r="AX153" s="473">
        <v>3.2589920823413898</v>
      </c>
      <c r="AY153" s="473">
        <v>3.45580475095392</v>
      </c>
      <c r="AZ153" s="473">
        <v>3.1398137284093002</v>
      </c>
      <c r="BA153" s="473">
        <v>3.59592726147249</v>
      </c>
      <c r="BB153" s="473">
        <v>3.6569253914300899</v>
      </c>
      <c r="BC153" s="473">
        <v>3.8065689783971299</v>
      </c>
      <c r="BD153" s="473">
        <v>4.0807523727417001</v>
      </c>
      <c r="BE153" s="473">
        <v>4.3733577728271502</v>
      </c>
      <c r="BF153" s="473">
        <v>4.3930802345275897</v>
      </c>
      <c r="BG153" s="473">
        <v>4.6232328414917001</v>
      </c>
      <c r="BH153" s="473">
        <v>4.75158739089966</v>
      </c>
      <c r="BI153" s="473">
        <v>5.0115408897399902</v>
      </c>
      <c r="BJ153" s="473">
        <v>5.5058526992797896</v>
      </c>
      <c r="BK153" s="473">
        <v>5.8948416893179401</v>
      </c>
      <c r="BL153" s="473">
        <v>6.0199822573022903</v>
      </c>
      <c r="BM153" s="473">
        <v>6.7303145259356203</v>
      </c>
      <c r="BN153" s="473">
        <v>6.4270221056442196</v>
      </c>
      <c r="BO153" s="478">
        <f>ROW()</f>
        <v>153</v>
      </c>
    </row>
    <row r="154" spans="1:67" s="474" customFormat="1" ht="14" x14ac:dyDescent="0.15">
      <c r="A154" s="473" t="s">
        <v>903</v>
      </c>
      <c r="B154" s="473" t="s">
        <v>904</v>
      </c>
      <c r="C154" s="473" t="s">
        <v>1071</v>
      </c>
      <c r="D154" s="473" t="s">
        <v>1072</v>
      </c>
      <c r="E154" s="473"/>
      <c r="F154" s="473"/>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c r="AH154" s="473"/>
      <c r="AI154" s="473"/>
      <c r="AJ154" s="473"/>
      <c r="AK154" s="473"/>
      <c r="AL154" s="473"/>
      <c r="AM154" s="473"/>
      <c r="AN154" s="473"/>
      <c r="AO154" s="473"/>
      <c r="AP154" s="473"/>
      <c r="AQ154" s="473"/>
      <c r="AR154" s="473"/>
      <c r="AS154" s="473"/>
      <c r="AT154" s="473"/>
      <c r="AU154" s="473"/>
      <c r="AV154" s="473"/>
      <c r="AW154" s="473"/>
      <c r="AX154" s="473"/>
      <c r="AY154" s="473"/>
      <c r="AZ154" s="473"/>
      <c r="BA154" s="473"/>
      <c r="BB154" s="473"/>
      <c r="BC154" s="473"/>
      <c r="BD154" s="473"/>
      <c r="BE154" s="473"/>
      <c r="BF154" s="473"/>
      <c r="BG154" s="473"/>
      <c r="BH154" s="473"/>
      <c r="BI154" s="473"/>
      <c r="BJ154" s="473"/>
      <c r="BK154" s="473"/>
      <c r="BL154" s="473"/>
      <c r="BM154" s="473"/>
      <c r="BN154" s="473"/>
      <c r="BO154" s="478">
        <f>ROW()</f>
        <v>154</v>
      </c>
    </row>
    <row r="155" spans="1:67" s="474" customFormat="1" ht="14" x14ac:dyDescent="0.15">
      <c r="A155" s="473" t="s">
        <v>463</v>
      </c>
      <c r="B155" s="473" t="s">
        <v>905</v>
      </c>
      <c r="C155" s="473" t="s">
        <v>1071</v>
      </c>
      <c r="D155" s="473" t="s">
        <v>1072</v>
      </c>
      <c r="E155" s="473"/>
      <c r="F155" s="473"/>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c r="AH155" s="473"/>
      <c r="AI155" s="473"/>
      <c r="AJ155" s="473"/>
      <c r="AK155" s="473"/>
      <c r="AL155" s="473"/>
      <c r="AM155" s="473"/>
      <c r="AN155" s="473">
        <v>0.36079099999999997</v>
      </c>
      <c r="AO155" s="473">
        <v>0.422371</v>
      </c>
      <c r="AP155" s="473">
        <v>0.46380199999999999</v>
      </c>
      <c r="AQ155" s="473">
        <v>0.47260099999999999</v>
      </c>
      <c r="AR155" s="473">
        <v>0.46116200000000002</v>
      </c>
      <c r="AS155" s="473">
        <v>0.45172299999999999</v>
      </c>
      <c r="AT155" s="473">
        <v>0.43287500000000001</v>
      </c>
      <c r="AU155" s="473">
        <v>0.42072999999999999</v>
      </c>
      <c r="AV155" s="473">
        <v>0.40399200000000002</v>
      </c>
      <c r="AW155" s="473">
        <v>0.41404099999999999</v>
      </c>
      <c r="AX155" s="473">
        <v>0.43516300000000002</v>
      </c>
      <c r="AY155" s="473">
        <v>0.44625199999999998</v>
      </c>
      <c r="AZ155" s="473">
        <v>0.47019499999999997</v>
      </c>
      <c r="BA155" s="473">
        <v>0.49282900000000002</v>
      </c>
      <c r="BB155" s="473">
        <v>0.469393</v>
      </c>
      <c r="BC155" s="473">
        <v>0.45037700000000003</v>
      </c>
      <c r="BD155" s="473">
        <v>0.45192100000000002</v>
      </c>
      <c r="BE155" s="473">
        <v>0.45265699999999998</v>
      </c>
      <c r="BF155" s="473">
        <v>0.44334699999999999</v>
      </c>
      <c r="BG155" s="473">
        <v>0.44262000000000001</v>
      </c>
      <c r="BH155" s="473">
        <v>0.44585799999999998</v>
      </c>
      <c r="BI155" s="473">
        <v>0.43844</v>
      </c>
      <c r="BJ155" s="473">
        <v>0.44272</v>
      </c>
      <c r="BK155" s="473">
        <v>0.44662000000000002</v>
      </c>
      <c r="BL155" s="473">
        <v>0.45371600000000001</v>
      </c>
      <c r="BM155" s="473">
        <v>0.45558799999999999</v>
      </c>
      <c r="BN155" s="473">
        <v>0.46437699999999998</v>
      </c>
      <c r="BO155" s="478">
        <f>ROW()</f>
        <v>155</v>
      </c>
    </row>
    <row r="156" spans="1:67" s="474" customFormat="1" ht="14" x14ac:dyDescent="0.15">
      <c r="A156" s="473" t="s">
        <v>465</v>
      </c>
      <c r="B156" s="473" t="s">
        <v>906</v>
      </c>
      <c r="C156" s="473" t="s">
        <v>1071</v>
      </c>
      <c r="D156" s="473" t="s">
        <v>1072</v>
      </c>
      <c r="E156" s="473"/>
      <c r="F156" s="473"/>
      <c r="G156" s="473"/>
      <c r="H156" s="473"/>
      <c r="I156" s="473"/>
      <c r="J156" s="473"/>
      <c r="K156" s="473"/>
      <c r="L156" s="473"/>
      <c r="M156" s="473"/>
      <c r="N156" s="473"/>
      <c r="O156" s="473"/>
      <c r="P156" s="473"/>
      <c r="Q156" s="473"/>
      <c r="R156" s="473"/>
      <c r="S156" s="473"/>
      <c r="T156" s="473"/>
      <c r="U156" s="473"/>
      <c r="V156" s="473"/>
      <c r="W156" s="473"/>
      <c r="X156" s="473"/>
      <c r="Y156" s="473"/>
      <c r="Z156" s="473"/>
      <c r="AA156" s="473"/>
      <c r="AB156" s="473"/>
      <c r="AC156" s="473"/>
      <c r="AD156" s="473"/>
      <c r="AE156" s="473"/>
      <c r="AF156" s="473"/>
      <c r="AG156" s="473"/>
      <c r="AH156" s="473"/>
      <c r="AI156" s="473">
        <v>0.92615099999999995</v>
      </c>
      <c r="AJ156" s="473">
        <v>0.91218500000000002</v>
      </c>
      <c r="AK156" s="473">
        <v>0.925118</v>
      </c>
      <c r="AL156" s="473">
        <v>0.957673</v>
      </c>
      <c r="AM156" s="473">
        <v>0.97086600000000001</v>
      </c>
      <c r="AN156" s="473">
        <v>0.97310200000000002</v>
      </c>
      <c r="AO156" s="473">
        <v>0.97496000000000005</v>
      </c>
      <c r="AP156" s="473">
        <v>0.973549</v>
      </c>
      <c r="AQ156" s="473">
        <v>0.96439600000000003</v>
      </c>
      <c r="AR156" s="473">
        <v>0.95762999999999998</v>
      </c>
      <c r="AS156" s="473">
        <v>0.95585299999999995</v>
      </c>
      <c r="AT156" s="473">
        <v>0.96364899999999998</v>
      </c>
      <c r="AU156" s="473">
        <v>0.95699599999999996</v>
      </c>
      <c r="AV156" s="473">
        <v>0.96471499999999999</v>
      </c>
      <c r="AW156" s="473">
        <v>0.95120800000000005</v>
      </c>
      <c r="AX156" s="473">
        <v>0.94636299999999995</v>
      </c>
      <c r="AY156" s="473">
        <v>0.91669100000000003</v>
      </c>
      <c r="AZ156" s="473">
        <v>0.92141799999999996</v>
      </c>
      <c r="BA156" s="473">
        <v>0.90004499999999998</v>
      </c>
      <c r="BB156" s="473">
        <v>0.90300499999999995</v>
      </c>
      <c r="BC156" s="473">
        <v>0.92563799999999996</v>
      </c>
      <c r="BD156" s="473">
        <v>0.90509899999999999</v>
      </c>
      <c r="BE156" s="473">
        <v>0.90678999999999998</v>
      </c>
      <c r="BF156" s="473">
        <v>0.89525399999999999</v>
      </c>
      <c r="BG156" s="473">
        <v>0.88413799999999998</v>
      </c>
      <c r="BH156" s="473">
        <v>0.88126099999999996</v>
      </c>
      <c r="BI156" s="473">
        <v>0.85189400000000004</v>
      </c>
      <c r="BJ156" s="473">
        <v>0.84831000000000001</v>
      </c>
      <c r="BK156" s="473">
        <v>0.84886600000000001</v>
      </c>
      <c r="BL156" s="473">
        <v>0.86188799999999999</v>
      </c>
      <c r="BM156" s="473">
        <v>0.86443700000000001</v>
      </c>
      <c r="BN156" s="473">
        <v>0.85132300000000005</v>
      </c>
      <c r="BO156" s="478">
        <f>ROW()</f>
        <v>156</v>
      </c>
    </row>
    <row r="157" spans="1:67" s="474" customFormat="1" ht="14" x14ac:dyDescent="0.15">
      <c r="A157" s="473" t="s">
        <v>451</v>
      </c>
      <c r="B157" s="473" t="s">
        <v>907</v>
      </c>
      <c r="C157" s="473" t="s">
        <v>1071</v>
      </c>
      <c r="D157" s="473" t="s">
        <v>1072</v>
      </c>
      <c r="E157" s="473"/>
      <c r="F157" s="473"/>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c r="AH157" s="473"/>
      <c r="AI157" s="473"/>
      <c r="AJ157" s="473"/>
      <c r="AK157" s="473"/>
      <c r="AL157" s="473"/>
      <c r="AM157" s="473">
        <v>0.24299999999999999</v>
      </c>
      <c r="AN157" s="473">
        <v>0.29620999999999997</v>
      </c>
      <c r="AO157" s="473">
        <v>0.32811699999999999</v>
      </c>
      <c r="AP157" s="473">
        <v>0.34188499999999999</v>
      </c>
      <c r="AQ157" s="473">
        <v>0.35308699999999998</v>
      </c>
      <c r="AR157" s="473">
        <v>0.35431499999999999</v>
      </c>
      <c r="AS157" s="473">
        <v>0.36085499999999998</v>
      </c>
      <c r="AT157" s="473">
        <v>0.35342699999999999</v>
      </c>
      <c r="AU157" s="473">
        <v>0.360954</v>
      </c>
      <c r="AV157" s="473">
        <v>0.37822800000000001</v>
      </c>
      <c r="AW157" s="473">
        <v>0.39933600000000002</v>
      </c>
      <c r="AX157" s="473">
        <v>0.43859399999999998</v>
      </c>
      <c r="AY157" s="473">
        <v>0.48889100000000002</v>
      </c>
      <c r="AZ157" s="473">
        <v>0.56580699999999995</v>
      </c>
      <c r="BA157" s="473">
        <v>0.575542</v>
      </c>
      <c r="BB157" s="473">
        <v>0.52112999999999998</v>
      </c>
      <c r="BC157" s="473">
        <v>0.48700599999999999</v>
      </c>
      <c r="BD157" s="473">
        <v>0.498506</v>
      </c>
      <c r="BE157" s="473">
        <v>0.50620299999999996</v>
      </c>
      <c r="BF157" s="473">
        <v>0.49927100000000002</v>
      </c>
      <c r="BG157" s="473">
        <v>0.497558</v>
      </c>
      <c r="BH157" s="473">
        <v>0.49756899999999998</v>
      </c>
      <c r="BI157" s="473">
        <v>0.48453499999999999</v>
      </c>
      <c r="BJ157" s="473">
        <v>0.484537</v>
      </c>
      <c r="BK157" s="473">
        <v>0.48993100000000001</v>
      </c>
      <c r="BL157" s="473">
        <v>0.50225799999999998</v>
      </c>
      <c r="BM157" s="473">
        <v>0.49323699999999998</v>
      </c>
      <c r="BN157" s="473">
        <v>0.50634000000000001</v>
      </c>
      <c r="BO157" s="478">
        <f>ROW()</f>
        <v>157</v>
      </c>
    </row>
    <row r="158" spans="1:67" s="474" customFormat="1" ht="14" x14ac:dyDescent="0.15">
      <c r="A158" s="473" t="s">
        <v>908</v>
      </c>
      <c r="B158" s="473" t="s">
        <v>909</v>
      </c>
      <c r="C158" s="473" t="s">
        <v>1071</v>
      </c>
      <c r="D158" s="473" t="s">
        <v>1072</v>
      </c>
      <c r="E158" s="473"/>
      <c r="F158" s="473"/>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c r="AH158" s="473"/>
      <c r="AI158" s="473">
        <v>2.7826576821819602</v>
      </c>
      <c r="AJ158" s="473">
        <v>3.00525309695391</v>
      </c>
      <c r="AK158" s="473">
        <v>3.3713654934066599</v>
      </c>
      <c r="AL158" s="473">
        <v>3.60736382592808</v>
      </c>
      <c r="AM158" s="473">
        <v>3.7704854773748799</v>
      </c>
      <c r="AN158" s="473">
        <v>3.9952803514431801</v>
      </c>
      <c r="AO158" s="473">
        <v>4.01237871094051</v>
      </c>
      <c r="AP158" s="473">
        <v>4.0098499233425597</v>
      </c>
      <c r="AQ158" s="473">
        <v>3.8882601645695098</v>
      </c>
      <c r="AR158" s="473">
        <v>3.78854809806709</v>
      </c>
      <c r="AS158" s="473">
        <v>3.6399298307179699</v>
      </c>
      <c r="AT158" s="473">
        <v>3.5070834428883</v>
      </c>
      <c r="AU158" s="473">
        <v>3.40708312637729</v>
      </c>
      <c r="AV158" s="473">
        <v>3.34282729047009</v>
      </c>
      <c r="AW158" s="473">
        <v>3.3183869100077699</v>
      </c>
      <c r="AX158" s="473">
        <v>3.3966433375571601</v>
      </c>
      <c r="AY158" s="473">
        <v>3.55016478447794</v>
      </c>
      <c r="AZ158" s="473">
        <v>3.7596259740756102</v>
      </c>
      <c r="BA158" s="473">
        <v>4.06046376804274</v>
      </c>
      <c r="BB158" s="473">
        <v>4.0718174571876</v>
      </c>
      <c r="BC158" s="473">
        <v>4.2162096252255896</v>
      </c>
      <c r="BD158" s="473">
        <v>4.4397869110107404</v>
      </c>
      <c r="BE158" s="473">
        <v>4.5652909278869602</v>
      </c>
      <c r="BF158" s="473">
        <v>4.6438708305358896</v>
      </c>
      <c r="BG158" s="473">
        <v>4.8606619834899902</v>
      </c>
      <c r="BH158" s="473">
        <v>5.13702344894409</v>
      </c>
      <c r="BI158" s="473">
        <v>5.1178541183471697</v>
      </c>
      <c r="BJ158" s="473">
        <v>5.1549162864685103</v>
      </c>
      <c r="BK158" s="473">
        <v>5.2130391659175297</v>
      </c>
      <c r="BL158" s="473">
        <v>5.2445316803630897</v>
      </c>
      <c r="BM158" s="473">
        <v>5.1698596573435198</v>
      </c>
      <c r="BN158" s="473">
        <v>4.9269895084216202</v>
      </c>
      <c r="BO158" s="478">
        <f>ROW()</f>
        <v>158</v>
      </c>
    </row>
    <row r="159" spans="1:67" s="474" customFormat="1" ht="14" x14ac:dyDescent="0.15">
      <c r="A159" s="473" t="s">
        <v>910</v>
      </c>
      <c r="B159" s="473" t="s">
        <v>911</v>
      </c>
      <c r="C159" s="473" t="s">
        <v>1071</v>
      </c>
      <c r="D159" s="473" t="s">
        <v>1072</v>
      </c>
      <c r="E159" s="473"/>
      <c r="F159" s="473"/>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c r="AH159" s="473"/>
      <c r="AI159" s="473"/>
      <c r="AJ159" s="473"/>
      <c r="AK159" s="473"/>
      <c r="AL159" s="473"/>
      <c r="AM159" s="473"/>
      <c r="AN159" s="473"/>
      <c r="AO159" s="473"/>
      <c r="AP159" s="473"/>
      <c r="AQ159" s="473"/>
      <c r="AR159" s="473"/>
      <c r="AS159" s="473"/>
      <c r="AT159" s="473"/>
      <c r="AU159" s="473"/>
      <c r="AV159" s="473"/>
      <c r="AW159" s="473"/>
      <c r="AX159" s="473"/>
      <c r="AY159" s="473"/>
      <c r="AZ159" s="473"/>
      <c r="BA159" s="473"/>
      <c r="BB159" s="473"/>
      <c r="BC159" s="473"/>
      <c r="BD159" s="473"/>
      <c r="BE159" s="473"/>
      <c r="BF159" s="473"/>
      <c r="BG159" s="473"/>
      <c r="BH159" s="473"/>
      <c r="BI159" s="473"/>
      <c r="BJ159" s="473"/>
      <c r="BK159" s="473"/>
      <c r="BL159" s="473"/>
      <c r="BM159" s="473"/>
      <c r="BN159" s="473"/>
      <c r="BO159" s="478">
        <f>ROW()</f>
        <v>159</v>
      </c>
    </row>
    <row r="160" spans="1:67" s="474" customFormat="1" ht="14" x14ac:dyDescent="0.15">
      <c r="A160" s="473" t="s">
        <v>499</v>
      </c>
      <c r="B160" s="473" t="s">
        <v>912</v>
      </c>
      <c r="C160" s="473" t="s">
        <v>1071</v>
      </c>
      <c r="D160" s="473" t="s">
        <v>1072</v>
      </c>
      <c r="E160" s="473"/>
      <c r="F160" s="473"/>
      <c r="G160" s="473"/>
      <c r="H160" s="473"/>
      <c r="I160" s="473"/>
      <c r="J160" s="473"/>
      <c r="K160" s="473"/>
      <c r="L160" s="473"/>
      <c r="M160" s="473"/>
      <c r="N160" s="473"/>
      <c r="O160" s="473"/>
      <c r="P160" s="473"/>
      <c r="Q160" s="473"/>
      <c r="R160" s="473"/>
      <c r="S160" s="473"/>
      <c r="T160" s="473"/>
      <c r="U160" s="473"/>
      <c r="V160" s="473"/>
      <c r="W160" s="473"/>
      <c r="X160" s="473"/>
      <c r="Y160" s="473"/>
      <c r="Z160" s="473"/>
      <c r="AA160" s="473"/>
      <c r="AB160" s="473"/>
      <c r="AC160" s="473"/>
      <c r="AD160" s="473"/>
      <c r="AE160" s="473"/>
      <c r="AF160" s="473"/>
      <c r="AG160" s="473"/>
      <c r="AH160" s="473"/>
      <c r="AI160" s="473">
        <v>3.9038663302437699</v>
      </c>
      <c r="AJ160" s="473">
        <v>3.9799392452242199</v>
      </c>
      <c r="AK160" s="473">
        <v>4.0697872144384002</v>
      </c>
      <c r="AL160" s="473">
        <v>4.09621044439315</v>
      </c>
      <c r="AM160" s="473">
        <v>4.0368506930737</v>
      </c>
      <c r="AN160" s="473">
        <v>4.25200445183492</v>
      </c>
      <c r="AO160" s="473">
        <v>4.19373549543878</v>
      </c>
      <c r="AP160" s="473">
        <v>4.1520539361775004</v>
      </c>
      <c r="AQ160" s="473">
        <v>4.1219083636079796</v>
      </c>
      <c r="AR160" s="473">
        <v>4.0877782332087902</v>
      </c>
      <c r="AS160" s="473">
        <v>3.9675484369647802</v>
      </c>
      <c r="AT160" s="473">
        <v>3.9054417102855101</v>
      </c>
      <c r="AU160" s="473">
        <v>3.8919829351963502</v>
      </c>
      <c r="AV160" s="473">
        <v>3.8572134032043701</v>
      </c>
      <c r="AW160" s="473">
        <v>3.8021754593852299</v>
      </c>
      <c r="AX160" s="473">
        <v>3.73046120224351</v>
      </c>
      <c r="AY160" s="473">
        <v>3.6748202622736001</v>
      </c>
      <c r="AZ160" s="473">
        <v>3.7067559988446699</v>
      </c>
      <c r="BA160" s="473">
        <v>3.8017749756888102</v>
      </c>
      <c r="BB160" s="473">
        <v>3.7831122112225999</v>
      </c>
      <c r="BC160" s="473">
        <v>3.7746575561979001</v>
      </c>
      <c r="BD160" s="473">
        <v>3.6722760200500502</v>
      </c>
      <c r="BE160" s="473">
        <v>3.7496287822723402</v>
      </c>
      <c r="BF160" s="473">
        <v>3.7939896583557098</v>
      </c>
      <c r="BG160" s="473">
        <v>4.0338625907897896</v>
      </c>
      <c r="BH160" s="473">
        <v>3.9964454174041699</v>
      </c>
      <c r="BI160" s="473">
        <v>3.9940369129180899</v>
      </c>
      <c r="BJ160" s="473">
        <v>4.0234403610229501</v>
      </c>
      <c r="BK160" s="473">
        <v>3.9723805304289601</v>
      </c>
      <c r="BL160" s="473">
        <v>3.95553551487134</v>
      </c>
      <c r="BM160" s="473">
        <v>3.9419474297692698</v>
      </c>
      <c r="BN160" s="473">
        <v>3.8595829957408201</v>
      </c>
      <c r="BO160" s="478">
        <f>ROW()</f>
        <v>160</v>
      </c>
    </row>
    <row r="161" spans="1:67" s="474" customFormat="1" ht="14" x14ac:dyDescent="0.15">
      <c r="A161" s="473" t="s">
        <v>493</v>
      </c>
      <c r="B161" s="473" t="s">
        <v>913</v>
      </c>
      <c r="C161" s="473" t="s">
        <v>1071</v>
      </c>
      <c r="D161" s="473" t="s">
        <v>1072</v>
      </c>
      <c r="E161" s="473"/>
      <c r="F161" s="473"/>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c r="AH161" s="473"/>
      <c r="AI161" s="473"/>
      <c r="AJ161" s="473"/>
      <c r="AK161" s="473"/>
      <c r="AL161" s="473"/>
      <c r="AM161" s="473"/>
      <c r="AN161" s="473"/>
      <c r="AO161" s="473"/>
      <c r="AP161" s="473"/>
      <c r="AQ161" s="473"/>
      <c r="AR161" s="473"/>
      <c r="AS161" s="473"/>
      <c r="AT161" s="473"/>
      <c r="AU161" s="473"/>
      <c r="AV161" s="473"/>
      <c r="AW161" s="473"/>
      <c r="AX161" s="473"/>
      <c r="AY161" s="473"/>
      <c r="AZ161" s="473"/>
      <c r="BA161" s="473"/>
      <c r="BB161" s="473"/>
      <c r="BC161" s="473"/>
      <c r="BD161" s="473"/>
      <c r="BE161" s="473"/>
      <c r="BF161" s="473"/>
      <c r="BG161" s="473"/>
      <c r="BH161" s="473"/>
      <c r="BI161" s="473"/>
      <c r="BJ161" s="473"/>
      <c r="BK161" s="473"/>
      <c r="BL161" s="473"/>
      <c r="BM161" s="473"/>
      <c r="BN161" s="473"/>
      <c r="BO161" s="478">
        <f>ROW()</f>
        <v>161</v>
      </c>
    </row>
    <row r="162" spans="1:67" s="474" customFormat="1" ht="14" x14ac:dyDescent="0.15">
      <c r="A162" s="473" t="s">
        <v>491</v>
      </c>
      <c r="B162" s="473" t="s">
        <v>914</v>
      </c>
      <c r="C162" s="473" t="s">
        <v>1071</v>
      </c>
      <c r="D162" s="473" t="s">
        <v>1072</v>
      </c>
      <c r="E162" s="473"/>
      <c r="F162" s="473"/>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c r="AH162" s="473"/>
      <c r="AI162" s="473"/>
      <c r="AJ162" s="473"/>
      <c r="AK162" s="473"/>
      <c r="AL162" s="473"/>
      <c r="AM162" s="473"/>
      <c r="AN162" s="473">
        <v>0.68957972719287397</v>
      </c>
      <c r="AO162" s="473">
        <v>0.86578899746592997</v>
      </c>
      <c r="AP162" s="473">
        <v>0.95752619378564996</v>
      </c>
      <c r="AQ162" s="473">
        <v>1.0364590482599501</v>
      </c>
      <c r="AR162" s="473">
        <v>1.42864676776962</v>
      </c>
      <c r="AS162" s="473">
        <v>1.7787790137930299</v>
      </c>
      <c r="AT162" s="473">
        <v>1.94988998046846</v>
      </c>
      <c r="AU162" s="473">
        <v>2.1086495439436699</v>
      </c>
      <c r="AV162" s="473">
        <v>2.3752430225748702</v>
      </c>
      <c r="AW162" s="473">
        <v>2.4979018682757501</v>
      </c>
      <c r="AX162" s="473">
        <v>2.6482645023787401</v>
      </c>
      <c r="AY162" s="473">
        <v>2.9137075116843301</v>
      </c>
      <c r="AZ162" s="473">
        <v>3.2883718121789101</v>
      </c>
      <c r="BA162" s="473">
        <v>3.5247546529612701</v>
      </c>
      <c r="BB162" s="473">
        <v>3.57828520065565</v>
      </c>
      <c r="BC162" s="473">
        <v>4.7133855856481297</v>
      </c>
      <c r="BD162" s="473">
        <v>4.9956541061401403</v>
      </c>
      <c r="BE162" s="473">
        <v>5.00982761383057</v>
      </c>
      <c r="BF162" s="473">
        <v>4.9887223243713397</v>
      </c>
      <c r="BG162" s="473">
        <v>5.2930145263671902</v>
      </c>
      <c r="BH162" s="473">
        <v>5.5560870170593297</v>
      </c>
      <c r="BI162" s="473">
        <v>5.4087381362915004</v>
      </c>
      <c r="BJ162" s="473">
        <v>5.5724015235900897</v>
      </c>
      <c r="BK162" s="473">
        <v>5.61545144004082</v>
      </c>
      <c r="BL162" s="473">
        <v>5.8146852218368599</v>
      </c>
      <c r="BM162" s="473">
        <v>6.0574186665109</v>
      </c>
      <c r="BN162" s="473">
        <v>6.0093352303277499</v>
      </c>
      <c r="BO162" s="478">
        <f>ROW()</f>
        <v>162</v>
      </c>
    </row>
    <row r="163" spans="1:67" s="474" customFormat="1" ht="14" x14ac:dyDescent="0.15">
      <c r="A163" s="473" t="s">
        <v>469</v>
      </c>
      <c r="B163" s="473" t="s">
        <v>915</v>
      </c>
      <c r="C163" s="473" t="s">
        <v>1071</v>
      </c>
      <c r="D163" s="473" t="s">
        <v>1072</v>
      </c>
      <c r="E163" s="473"/>
      <c r="F163" s="473"/>
      <c r="G163" s="473"/>
      <c r="H163" s="473"/>
      <c r="I163" s="473"/>
      <c r="J163" s="473"/>
      <c r="K163" s="473"/>
      <c r="L163" s="473"/>
      <c r="M163" s="473"/>
      <c r="N163" s="473"/>
      <c r="O163" s="473"/>
      <c r="P163" s="473"/>
      <c r="Q163" s="473"/>
      <c r="R163" s="473"/>
      <c r="S163" s="473"/>
      <c r="T163" s="473"/>
      <c r="U163" s="473"/>
      <c r="V163" s="473"/>
      <c r="W163" s="473"/>
      <c r="X163" s="473"/>
      <c r="Y163" s="473"/>
      <c r="Z163" s="473"/>
      <c r="AA163" s="473"/>
      <c r="AB163" s="473"/>
      <c r="AC163" s="473"/>
      <c r="AD163" s="473"/>
      <c r="AE163" s="473"/>
      <c r="AF163" s="473"/>
      <c r="AG163" s="473"/>
      <c r="AH163" s="473"/>
      <c r="AI163" s="473">
        <v>83.595135586866107</v>
      </c>
      <c r="AJ163" s="473">
        <v>87.766267174002394</v>
      </c>
      <c r="AK163" s="473">
        <v>98.311009824655699</v>
      </c>
      <c r="AL163" s="473">
        <v>105.628444785996</v>
      </c>
      <c r="AM163" s="473">
        <v>143.74564725920499</v>
      </c>
      <c r="AN163" s="473">
        <v>209.832945533485</v>
      </c>
      <c r="AO163" s="473">
        <v>246.77920073469701</v>
      </c>
      <c r="AP163" s="473">
        <v>253.49314173587601</v>
      </c>
      <c r="AQ163" s="473">
        <v>266.23838745821803</v>
      </c>
      <c r="AR163" s="473">
        <v>281.41288316287603</v>
      </c>
      <c r="AS163" s="473">
        <v>307.01771436878403</v>
      </c>
      <c r="AT163" s="473">
        <v>324.02403044172002</v>
      </c>
      <c r="AU163" s="473">
        <v>371.69030771351203</v>
      </c>
      <c r="AV163" s="473">
        <v>358.28556557033602</v>
      </c>
      <c r="AW163" s="473">
        <v>397.613617082703</v>
      </c>
      <c r="AX163" s="473">
        <v>456.32125282608598</v>
      </c>
      <c r="AY163" s="473">
        <v>490.31797540935497</v>
      </c>
      <c r="AZ163" s="473">
        <v>526.53205489581501</v>
      </c>
      <c r="BA163" s="473">
        <v>555.29955233353905</v>
      </c>
      <c r="BB163" s="473">
        <v>589.99553738976499</v>
      </c>
      <c r="BC163" s="473">
        <v>642.56221457549498</v>
      </c>
      <c r="BD163" s="473">
        <v>694.86267089843795</v>
      </c>
      <c r="BE163" s="473">
        <v>742.898193359375</v>
      </c>
      <c r="BF163" s="473">
        <v>777.65881347656295</v>
      </c>
      <c r="BG163" s="473">
        <v>823.95611572265602</v>
      </c>
      <c r="BH163" s="473">
        <v>886.09130859375</v>
      </c>
      <c r="BI163" s="473">
        <v>941.01086425781295</v>
      </c>
      <c r="BJ163" s="473">
        <v>1013.43463134766</v>
      </c>
      <c r="BK163" s="473">
        <v>1060.5189347406199</v>
      </c>
      <c r="BL163" s="473">
        <v>1128.76595546158</v>
      </c>
      <c r="BM163" s="473">
        <v>1171.72014196186</v>
      </c>
      <c r="BN163" s="473">
        <v>1205.85563142715</v>
      </c>
      <c r="BO163" s="478">
        <f>ROW()</f>
        <v>163</v>
      </c>
    </row>
    <row r="164" spans="1:67" s="474" customFormat="1" ht="14" x14ac:dyDescent="0.15">
      <c r="A164" s="473" t="s">
        <v>475</v>
      </c>
      <c r="B164" s="473" t="s">
        <v>916</v>
      </c>
      <c r="C164" s="473" t="s">
        <v>1071</v>
      </c>
      <c r="D164" s="473" t="s">
        <v>1072</v>
      </c>
      <c r="E164" s="473"/>
      <c r="F164" s="473"/>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c r="AE164" s="473"/>
      <c r="AF164" s="473"/>
      <c r="AG164" s="473"/>
      <c r="AH164" s="473"/>
      <c r="AI164" s="473"/>
      <c r="AJ164" s="473"/>
      <c r="AK164" s="473"/>
      <c r="AL164" s="473"/>
      <c r="AM164" s="473"/>
      <c r="AN164" s="473">
        <v>3.07290675303955</v>
      </c>
      <c r="AO164" s="473">
        <v>3.1581664115864898</v>
      </c>
      <c r="AP164" s="473">
        <v>3.2319318635465901</v>
      </c>
      <c r="AQ164" s="473">
        <v>3.1595907895072899</v>
      </c>
      <c r="AR164" s="473">
        <v>3.20146787760677</v>
      </c>
      <c r="AS164" s="473">
        <v>3.1941694772023999</v>
      </c>
      <c r="AT164" s="473">
        <v>4.7135779744672499</v>
      </c>
      <c r="AU164" s="473">
        <v>4.6643345665334897</v>
      </c>
      <c r="AV164" s="473">
        <v>4.5953755105623504</v>
      </c>
      <c r="AW164" s="473">
        <v>4.9214251589150404</v>
      </c>
      <c r="AX164" s="473">
        <v>5.20879889893114</v>
      </c>
      <c r="AY164" s="473">
        <v>5.4250752185664801</v>
      </c>
      <c r="AZ164" s="473">
        <v>5.81678780300052</v>
      </c>
      <c r="BA164" s="473">
        <v>6.3379870528659303</v>
      </c>
      <c r="BB164" s="473">
        <v>7.0084242514953203</v>
      </c>
      <c r="BC164" s="473">
        <v>7.1247557964550499</v>
      </c>
      <c r="BD164" s="473">
        <v>7.8616256713867196</v>
      </c>
      <c r="BE164" s="473">
        <v>8.1541557312011701</v>
      </c>
      <c r="BF164" s="473">
        <v>8.2464456558227504</v>
      </c>
      <c r="BG164" s="473">
        <v>8.1737174987793004</v>
      </c>
      <c r="BH164" s="473">
        <v>8.2779111862182599</v>
      </c>
      <c r="BI164" s="473">
        <v>8.1288604736328107</v>
      </c>
      <c r="BJ164" s="473">
        <v>8.1607799530029297</v>
      </c>
      <c r="BK164" s="473">
        <v>8.2214128533340691</v>
      </c>
      <c r="BL164" s="473">
        <v>7.9895419014101003</v>
      </c>
      <c r="BM164" s="473">
        <v>7.9228305542969304</v>
      </c>
      <c r="BN164" s="473">
        <v>7.5839220669636198</v>
      </c>
      <c r="BO164" s="478">
        <f>ROW()</f>
        <v>164</v>
      </c>
    </row>
    <row r="165" spans="1:67" s="474" customFormat="1" ht="14" x14ac:dyDescent="0.15">
      <c r="A165" s="473" t="s">
        <v>917</v>
      </c>
      <c r="B165" s="473" t="s">
        <v>918</v>
      </c>
      <c r="C165" s="473" t="s">
        <v>1071</v>
      </c>
      <c r="D165" s="473" t="s">
        <v>1072</v>
      </c>
      <c r="E165" s="473"/>
      <c r="F165" s="473"/>
      <c r="G165" s="473"/>
      <c r="H165" s="473"/>
      <c r="I165" s="473"/>
      <c r="J165" s="473"/>
      <c r="K165" s="473"/>
      <c r="L165" s="473"/>
      <c r="M165" s="473"/>
      <c r="N165" s="473"/>
      <c r="O165" s="473"/>
      <c r="P165" s="473"/>
      <c r="Q165" s="473"/>
      <c r="R165" s="473"/>
      <c r="S165" s="473"/>
      <c r="T165" s="473"/>
      <c r="U165" s="473"/>
      <c r="V165" s="473"/>
      <c r="W165" s="473"/>
      <c r="X165" s="473"/>
      <c r="Y165" s="473"/>
      <c r="Z165" s="473"/>
      <c r="AA165" s="473"/>
      <c r="AB165" s="473"/>
      <c r="AC165" s="473"/>
      <c r="AD165" s="473"/>
      <c r="AE165" s="473"/>
      <c r="AF165" s="473"/>
      <c r="AG165" s="473"/>
      <c r="AH165" s="473"/>
      <c r="AI165" s="473"/>
      <c r="AJ165" s="473"/>
      <c r="AK165" s="473"/>
      <c r="AL165" s="473"/>
      <c r="AM165" s="473"/>
      <c r="AN165" s="473"/>
      <c r="AO165" s="473"/>
      <c r="AP165" s="473"/>
      <c r="AQ165" s="473"/>
      <c r="AR165" s="473"/>
      <c r="AS165" s="473"/>
      <c r="AT165" s="473"/>
      <c r="AU165" s="473"/>
      <c r="AV165" s="473"/>
      <c r="AW165" s="473"/>
      <c r="AX165" s="473"/>
      <c r="AY165" s="473"/>
      <c r="AZ165" s="473"/>
      <c r="BA165" s="473"/>
      <c r="BB165" s="473"/>
      <c r="BC165" s="473"/>
      <c r="BD165" s="473"/>
      <c r="BE165" s="473"/>
      <c r="BF165" s="473"/>
      <c r="BG165" s="473"/>
      <c r="BH165" s="473"/>
      <c r="BI165" s="473"/>
      <c r="BJ165" s="473"/>
      <c r="BK165" s="473"/>
      <c r="BL165" s="473"/>
      <c r="BM165" s="473"/>
      <c r="BN165" s="473"/>
      <c r="BO165" s="478">
        <f>ROW()</f>
        <v>165</v>
      </c>
    </row>
    <row r="166" spans="1:67" s="474" customFormat="1" ht="14" x14ac:dyDescent="0.15">
      <c r="A166" s="473" t="s">
        <v>487</v>
      </c>
      <c r="B166" s="473" t="s">
        <v>919</v>
      </c>
      <c r="C166" s="473" t="s">
        <v>1071</v>
      </c>
      <c r="D166" s="473" t="s">
        <v>1072</v>
      </c>
      <c r="E166" s="473"/>
      <c r="F166" s="473"/>
      <c r="G166" s="473"/>
      <c r="H166" s="473"/>
      <c r="I166" s="473"/>
      <c r="J166" s="473"/>
      <c r="K166" s="473"/>
      <c r="L166" s="473"/>
      <c r="M166" s="473"/>
      <c r="N166" s="473"/>
      <c r="O166" s="473"/>
      <c r="P166" s="473"/>
      <c r="Q166" s="473"/>
      <c r="R166" s="473"/>
      <c r="S166" s="473"/>
      <c r="T166" s="473"/>
      <c r="U166" s="473"/>
      <c r="V166" s="473"/>
      <c r="W166" s="473"/>
      <c r="X166" s="473"/>
      <c r="Y166" s="473"/>
      <c r="Z166" s="473"/>
      <c r="AA166" s="473"/>
      <c r="AB166" s="473"/>
      <c r="AC166" s="473"/>
      <c r="AD166" s="473"/>
      <c r="AE166" s="473"/>
      <c r="AF166" s="473"/>
      <c r="AG166" s="473"/>
      <c r="AH166" s="473"/>
      <c r="AI166" s="473">
        <v>1.3464830000000001</v>
      </c>
      <c r="AJ166" s="473">
        <v>1.6052630000000001</v>
      </c>
      <c r="AK166" s="473">
        <v>1.795676</v>
      </c>
      <c r="AL166" s="473">
        <v>2.0568</v>
      </c>
      <c r="AM166" s="473">
        <v>2.1912229999999999</v>
      </c>
      <c r="AN166" s="473">
        <v>2.9717539999999998</v>
      </c>
      <c r="AO166" s="473">
        <v>3.6930040000000002</v>
      </c>
      <c r="AP166" s="473">
        <v>4.3109149999999996</v>
      </c>
      <c r="AQ166" s="473">
        <v>4.9206909999999997</v>
      </c>
      <c r="AR166" s="473">
        <v>5.6336700000000004</v>
      </c>
      <c r="AS166" s="473">
        <v>6.103205</v>
      </c>
      <c r="AT166" s="473">
        <v>6.3293359999999996</v>
      </c>
      <c r="AU166" s="473">
        <v>6.5536969999999997</v>
      </c>
      <c r="AV166" s="473">
        <v>6.6446899999999998</v>
      </c>
      <c r="AW166" s="473">
        <v>6.986186</v>
      </c>
      <c r="AX166" s="473">
        <v>7.126862</v>
      </c>
      <c r="AY166" s="473">
        <v>7.1554229999999999</v>
      </c>
      <c r="AZ166" s="473">
        <v>7.370463</v>
      </c>
      <c r="BA166" s="473">
        <v>7.4695320000000001</v>
      </c>
      <c r="BB166" s="473">
        <v>7.4340669999999998</v>
      </c>
      <c r="BC166" s="473">
        <v>7.6796620000000004</v>
      </c>
      <c r="BD166" s="473">
        <v>7.6730130000000001</v>
      </c>
      <c r="BE166" s="473">
        <v>7.858708</v>
      </c>
      <c r="BF166" s="473">
        <v>7.8843589999999999</v>
      </c>
      <c r="BG166" s="473">
        <v>8.045318</v>
      </c>
      <c r="BH166" s="473">
        <v>8.3275950000000005</v>
      </c>
      <c r="BI166" s="473">
        <v>8.4460429999999995</v>
      </c>
      <c r="BJ166" s="473">
        <v>8.9135519999999993</v>
      </c>
      <c r="BK166" s="473">
        <v>9.2763629999999999</v>
      </c>
      <c r="BL166" s="473">
        <v>9.6501649999999994</v>
      </c>
      <c r="BM166" s="473">
        <v>9.7028130000000008</v>
      </c>
      <c r="BN166" s="473">
        <v>10.043314000000001</v>
      </c>
      <c r="BO166" s="478">
        <f>ROW()</f>
        <v>166</v>
      </c>
    </row>
    <row r="167" spans="1:67" s="474" customFormat="1" ht="14" x14ac:dyDescent="0.15">
      <c r="A167" s="473" t="s">
        <v>481</v>
      </c>
      <c r="B167" s="473" t="s">
        <v>920</v>
      </c>
      <c r="C167" s="473" t="s">
        <v>1071</v>
      </c>
      <c r="D167" s="473" t="s">
        <v>1072</v>
      </c>
      <c r="E167" s="473"/>
      <c r="F167" s="473"/>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c r="AH167" s="473"/>
      <c r="AI167" s="473">
        <v>0.85152004925288205</v>
      </c>
      <c r="AJ167" s="473">
        <v>0.86521419281214196</v>
      </c>
      <c r="AK167" s="473">
        <v>0.87143214806743297</v>
      </c>
      <c r="AL167" s="473">
        <v>0.87707931338556699</v>
      </c>
      <c r="AM167" s="473">
        <v>0.88128060558782395</v>
      </c>
      <c r="AN167" s="473">
        <v>0.88741113754159195</v>
      </c>
      <c r="AO167" s="473">
        <v>0.89582054798806199</v>
      </c>
      <c r="AP167" s="473">
        <v>0.940014112714327</v>
      </c>
      <c r="AQ167" s="473">
        <v>0.95055507331974198</v>
      </c>
      <c r="AR167" s="473">
        <v>0.96656567087872203</v>
      </c>
      <c r="AS167" s="473">
        <v>0.94085527387956402</v>
      </c>
      <c r="AT167" s="473">
        <v>0.91715915361686695</v>
      </c>
      <c r="AU167" s="473">
        <v>0.93369376416337801</v>
      </c>
      <c r="AV167" s="473">
        <v>0.92826156450511499</v>
      </c>
      <c r="AW167" s="473">
        <v>0.90259308165270302</v>
      </c>
      <c r="AX167" s="473">
        <v>0.88162133661486597</v>
      </c>
      <c r="AY167" s="473">
        <v>0.88939281679612503</v>
      </c>
      <c r="AZ167" s="473">
        <v>0.87938248015333298</v>
      </c>
      <c r="BA167" s="473">
        <v>0.94168709345531498</v>
      </c>
      <c r="BB167" s="473">
        <v>0.89410050219389403</v>
      </c>
      <c r="BC167" s="473">
        <v>0.887076946389452</v>
      </c>
      <c r="BD167" s="473">
        <v>0.93859516440826896</v>
      </c>
      <c r="BE167" s="473">
        <v>0.98817391101065799</v>
      </c>
      <c r="BF167" s="473">
        <v>0.95644386193199404</v>
      </c>
      <c r="BG167" s="473">
        <v>0.93406207186961399</v>
      </c>
      <c r="BH167" s="473">
        <v>0.91847239759985499</v>
      </c>
      <c r="BI167" s="473">
        <v>0.98398388740878995</v>
      </c>
      <c r="BJ167" s="473">
        <v>0.98952717993413797</v>
      </c>
      <c r="BK167" s="473">
        <v>0.96977930988262295</v>
      </c>
      <c r="BL167" s="473">
        <v>0.965435174286709</v>
      </c>
      <c r="BM167" s="473">
        <v>0.99584136909370602</v>
      </c>
      <c r="BN167" s="473">
        <v>0.99748766187347404</v>
      </c>
      <c r="BO167" s="478">
        <f>ROW()</f>
        <v>167</v>
      </c>
    </row>
    <row r="168" spans="1:67" s="474" customFormat="1" ht="14" x14ac:dyDescent="0.15">
      <c r="A168" s="473" t="s">
        <v>921</v>
      </c>
      <c r="B168" s="473" t="s">
        <v>922</v>
      </c>
      <c r="C168" s="473" t="s">
        <v>1071</v>
      </c>
      <c r="D168" s="473" t="s">
        <v>1072</v>
      </c>
      <c r="E168" s="473"/>
      <c r="F168" s="473"/>
      <c r="G168" s="473"/>
      <c r="H168" s="473"/>
      <c r="I168" s="473"/>
      <c r="J168" s="473"/>
      <c r="K168" s="473"/>
      <c r="L168" s="473"/>
      <c r="M168" s="473"/>
      <c r="N168" s="473"/>
      <c r="O168" s="473"/>
      <c r="P168" s="473"/>
      <c r="Q168" s="473"/>
      <c r="R168" s="473"/>
      <c r="S168" s="473"/>
      <c r="T168" s="473"/>
      <c r="U168" s="473"/>
      <c r="V168" s="473"/>
      <c r="W168" s="473"/>
      <c r="X168" s="473"/>
      <c r="Y168" s="473"/>
      <c r="Z168" s="473"/>
      <c r="AA168" s="473"/>
      <c r="AB168" s="473"/>
      <c r="AC168" s="473"/>
      <c r="AD168" s="473"/>
      <c r="AE168" s="473"/>
      <c r="AF168" s="473"/>
      <c r="AG168" s="473"/>
      <c r="AH168" s="473"/>
      <c r="AI168" s="473"/>
      <c r="AJ168" s="473"/>
      <c r="AK168" s="473"/>
      <c r="AL168" s="473"/>
      <c r="AM168" s="473"/>
      <c r="AN168" s="473"/>
      <c r="AO168" s="473"/>
      <c r="AP168" s="473"/>
      <c r="AQ168" s="473"/>
      <c r="AR168" s="473"/>
      <c r="AS168" s="473"/>
      <c r="AT168" s="473"/>
      <c r="AU168" s="473"/>
      <c r="AV168" s="473"/>
      <c r="AW168" s="473"/>
      <c r="AX168" s="473"/>
      <c r="AY168" s="473"/>
      <c r="AZ168" s="473"/>
      <c r="BA168" s="473"/>
      <c r="BB168" s="473"/>
      <c r="BC168" s="473"/>
      <c r="BD168" s="473"/>
      <c r="BE168" s="473"/>
      <c r="BF168" s="473"/>
      <c r="BG168" s="473"/>
      <c r="BH168" s="473"/>
      <c r="BI168" s="473"/>
      <c r="BJ168" s="473"/>
      <c r="BK168" s="473"/>
      <c r="BL168" s="473"/>
      <c r="BM168" s="473"/>
      <c r="BN168" s="473"/>
      <c r="BO168" s="478">
        <f>ROW()</f>
        <v>168</v>
      </c>
    </row>
    <row r="169" spans="1:67" s="474" customFormat="1" ht="14" x14ac:dyDescent="0.15">
      <c r="A169" s="473" t="s">
        <v>923</v>
      </c>
      <c r="B169" s="473" t="s">
        <v>924</v>
      </c>
      <c r="C169" s="473" t="s">
        <v>1071</v>
      </c>
      <c r="D169" s="473" t="s">
        <v>1072</v>
      </c>
      <c r="E169" s="473"/>
      <c r="F169" s="473"/>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c r="AH169" s="473"/>
      <c r="AI169" s="473">
        <v>4.8207860899177002E-2</v>
      </c>
      <c r="AJ169" s="473">
        <v>9.0427285680306405E-2</v>
      </c>
      <c r="AK169" s="473">
        <v>1.2127217192516799</v>
      </c>
      <c r="AL169" s="473">
        <v>6.4222911431267997</v>
      </c>
      <c r="AM169" s="473">
        <v>15.838611925041301</v>
      </c>
      <c r="AN169" s="473">
        <v>18.164789109077802</v>
      </c>
      <c r="AO169" s="473">
        <v>18.349209656619099</v>
      </c>
      <c r="AP169" s="473">
        <v>18.746925252254801</v>
      </c>
      <c r="AQ169" s="473">
        <v>18.751622458148901</v>
      </c>
      <c r="AR169" s="473">
        <v>19.039203890309299</v>
      </c>
      <c r="AS169" s="473">
        <v>19.9464232315513</v>
      </c>
      <c r="AT169" s="473">
        <v>20.501647323719801</v>
      </c>
      <c r="AU169" s="473">
        <v>20.014998770592602</v>
      </c>
      <c r="AV169" s="473">
        <v>20.100566455955999</v>
      </c>
      <c r="AW169" s="473">
        <v>19.2617131653119</v>
      </c>
      <c r="AX169" s="473">
        <v>19.2935694925525</v>
      </c>
      <c r="AY169" s="473">
        <v>18.885435874610501</v>
      </c>
      <c r="AZ169" s="473">
        <v>19.513654773841601</v>
      </c>
      <c r="BA169" s="473">
        <v>19.263834145433101</v>
      </c>
      <c r="BB169" s="473">
        <v>18.3640880056778</v>
      </c>
      <c r="BC169" s="473">
        <v>18.730350939597798</v>
      </c>
      <c r="BD169" s="473">
        <v>19.289542537252199</v>
      </c>
      <c r="BE169" s="473">
        <v>19.003523753943</v>
      </c>
      <c r="BF169" s="473">
        <v>19.105370231430701</v>
      </c>
      <c r="BG169" s="473">
        <v>18.995829989682399</v>
      </c>
      <c r="BH169" s="473">
        <v>19.440586586154801</v>
      </c>
      <c r="BI169" s="473">
        <v>18.958609627896301</v>
      </c>
      <c r="BJ169" s="473">
        <v>18.970170161921601</v>
      </c>
      <c r="BK169" s="473">
        <v>18.951155661657001</v>
      </c>
      <c r="BL169" s="473">
        <v>19.009626177761099</v>
      </c>
      <c r="BM169" s="473">
        <v>18.929053467146002</v>
      </c>
      <c r="BN169" s="473">
        <v>19.545691174114999</v>
      </c>
      <c r="BO169" s="478">
        <f>ROW()</f>
        <v>169</v>
      </c>
    </row>
    <row r="170" spans="1:67" s="474" customFormat="1" ht="14" x14ac:dyDescent="0.15">
      <c r="A170" s="473" t="s">
        <v>477</v>
      </c>
      <c r="B170" s="473" t="s">
        <v>925</v>
      </c>
      <c r="C170" s="473" t="s">
        <v>1071</v>
      </c>
      <c r="D170" s="473" t="s">
        <v>1072</v>
      </c>
      <c r="E170" s="473"/>
      <c r="F170" s="473"/>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c r="AH170" s="473"/>
      <c r="AI170" s="473">
        <v>129.24202944123601</v>
      </c>
      <c r="AJ170" s="473">
        <v>117.74343667695901</v>
      </c>
      <c r="AK170" s="473">
        <v>115.970481717962</v>
      </c>
      <c r="AL170" s="473">
        <v>116.950120973078</v>
      </c>
      <c r="AM170" s="473">
        <v>159.805808269517</v>
      </c>
      <c r="AN170" s="473">
        <v>181.26846304372199</v>
      </c>
      <c r="AO170" s="473">
        <v>175.068248588187</v>
      </c>
      <c r="AP170" s="473">
        <v>181.70404180133801</v>
      </c>
      <c r="AQ170" s="473">
        <v>182.80736255634801</v>
      </c>
      <c r="AR170" s="473">
        <v>174.471543613096</v>
      </c>
      <c r="AS170" s="473">
        <v>169.54907952275099</v>
      </c>
      <c r="AT170" s="473">
        <v>173.570733437635</v>
      </c>
      <c r="AU170" s="473">
        <v>176.91085677535401</v>
      </c>
      <c r="AV170" s="473">
        <v>160.31183022157501</v>
      </c>
      <c r="AW170" s="473">
        <v>161.73911270121999</v>
      </c>
      <c r="AX170" s="473">
        <v>168.58575929134199</v>
      </c>
      <c r="AY170" s="473">
        <v>171.13908755514299</v>
      </c>
      <c r="AZ170" s="473">
        <v>174.22604664797899</v>
      </c>
      <c r="BA170" s="473">
        <v>183.38615086559</v>
      </c>
      <c r="BB170" s="473">
        <v>190.66572741089001</v>
      </c>
      <c r="BC170" s="473">
        <v>196.625259999142</v>
      </c>
      <c r="BD170" s="473">
        <v>216.09016418457</v>
      </c>
      <c r="BE170" s="473">
        <v>225.37870788574199</v>
      </c>
      <c r="BF170" s="473">
        <v>219.31239318847699</v>
      </c>
      <c r="BG170" s="473">
        <v>218.68270874023401</v>
      </c>
      <c r="BH170" s="473">
        <v>218.57096862793</v>
      </c>
      <c r="BI170" s="473">
        <v>211.35667419433599</v>
      </c>
      <c r="BJ170" s="473">
        <v>214.50868225097699</v>
      </c>
      <c r="BK170" s="473">
        <v>212.55810513874101</v>
      </c>
      <c r="BL170" s="473">
        <v>212.85427142480401</v>
      </c>
      <c r="BM170" s="473">
        <v>211.439043539284</v>
      </c>
      <c r="BN170" s="473">
        <v>207.98672009937999</v>
      </c>
      <c r="BO170" s="478">
        <f>ROW()</f>
        <v>170</v>
      </c>
    </row>
    <row r="171" spans="1:67" s="474" customFormat="1" ht="14" x14ac:dyDescent="0.15">
      <c r="A171" s="473" t="s">
        <v>479</v>
      </c>
      <c r="B171" s="473" t="s">
        <v>926</v>
      </c>
      <c r="C171" s="473" t="s">
        <v>1071</v>
      </c>
      <c r="D171" s="473" t="s">
        <v>1072</v>
      </c>
      <c r="E171" s="473"/>
      <c r="F171" s="473"/>
      <c r="G171" s="473"/>
      <c r="H171" s="473"/>
      <c r="I171" s="473"/>
      <c r="J171" s="473"/>
      <c r="K171" s="473"/>
      <c r="L171" s="473"/>
      <c r="M171" s="473"/>
      <c r="N171" s="473"/>
      <c r="O171" s="473"/>
      <c r="P171" s="473"/>
      <c r="Q171" s="473"/>
      <c r="R171" s="473"/>
      <c r="S171" s="473"/>
      <c r="T171" s="473"/>
      <c r="U171" s="473"/>
      <c r="V171" s="473"/>
      <c r="W171" s="473"/>
      <c r="X171" s="473"/>
      <c r="Y171" s="473"/>
      <c r="Z171" s="473"/>
      <c r="AA171" s="473"/>
      <c r="AB171" s="473"/>
      <c r="AC171" s="473"/>
      <c r="AD171" s="473"/>
      <c r="AE171" s="473"/>
      <c r="AF171" s="473"/>
      <c r="AG171" s="473"/>
      <c r="AH171" s="473"/>
      <c r="AI171" s="473">
        <v>0.56955882429763705</v>
      </c>
      <c r="AJ171" s="473">
        <v>0.56938865547872797</v>
      </c>
      <c r="AK171" s="473">
        <v>0.57648943354777404</v>
      </c>
      <c r="AL171" s="473">
        <v>0.57921597301420602</v>
      </c>
      <c r="AM171" s="473">
        <v>0.58730471935346595</v>
      </c>
      <c r="AN171" s="473">
        <v>0.57973855113755401</v>
      </c>
      <c r="AO171" s="473">
        <v>0.57641250360224405</v>
      </c>
      <c r="AP171" s="473">
        <v>0.57515854821706502</v>
      </c>
      <c r="AQ171" s="473">
        <v>0.58071271674376801</v>
      </c>
      <c r="AR171" s="473">
        <v>0.58335756421182805</v>
      </c>
      <c r="AS171" s="473">
        <v>0.58005698242349701</v>
      </c>
      <c r="AT171" s="473">
        <v>0.58910365722421798</v>
      </c>
      <c r="AU171" s="473">
        <v>0.58183427587902603</v>
      </c>
      <c r="AV171" s="473">
        <v>0.57390033658977102</v>
      </c>
      <c r="AW171" s="473">
        <v>0.56625464646052004</v>
      </c>
      <c r="AX171" s="473">
        <v>0.57273032484175501</v>
      </c>
      <c r="AY171" s="473">
        <v>0.57161489794620701</v>
      </c>
      <c r="AZ171" s="473">
        <v>0.56811122778484002</v>
      </c>
      <c r="BA171" s="473">
        <v>0.57155271406846497</v>
      </c>
      <c r="BB171" s="473">
        <v>0.56945472116938201</v>
      </c>
      <c r="BC171" s="473">
        <v>0.57247807100529002</v>
      </c>
      <c r="BD171" s="473">
        <v>0.57414817409972196</v>
      </c>
      <c r="BE171" s="473">
        <v>0.57972991940428598</v>
      </c>
      <c r="BF171" s="473">
        <v>0.57747806890979403</v>
      </c>
      <c r="BG171" s="473">
        <v>0.58635933738392798</v>
      </c>
      <c r="BH171" s="473">
        <v>0.59969879951117799</v>
      </c>
      <c r="BI171" s="473">
        <v>0.583016824169033</v>
      </c>
      <c r="BJ171" s="473">
        <v>0.58642412755963902</v>
      </c>
      <c r="BK171" s="473">
        <v>0.58672074222776804</v>
      </c>
      <c r="BL171" s="473">
        <v>0.58762679002687201</v>
      </c>
      <c r="BM171" s="473">
        <v>0.58604923093370398</v>
      </c>
      <c r="BN171" s="473">
        <v>0.58931736878637397</v>
      </c>
      <c r="BO171" s="478">
        <f>ROW()</f>
        <v>171</v>
      </c>
    </row>
    <row r="172" spans="1:67" s="474" customFormat="1" ht="14" x14ac:dyDescent="0.15">
      <c r="A172" s="473" t="s">
        <v>927</v>
      </c>
      <c r="B172" s="473" t="s">
        <v>928</v>
      </c>
      <c r="C172" s="473" t="s">
        <v>1071</v>
      </c>
      <c r="D172" s="473" t="s">
        <v>1072</v>
      </c>
      <c r="E172" s="473"/>
      <c r="F172" s="473"/>
      <c r="G172" s="473"/>
      <c r="H172" s="473"/>
      <c r="I172" s="473"/>
      <c r="J172" s="473"/>
      <c r="K172" s="473"/>
      <c r="L172" s="473"/>
      <c r="M172" s="473"/>
      <c r="N172" s="473"/>
      <c r="O172" s="473"/>
      <c r="P172" s="473"/>
      <c r="Q172" s="473"/>
      <c r="R172" s="473"/>
      <c r="S172" s="473"/>
      <c r="T172" s="473"/>
      <c r="U172" s="473"/>
      <c r="V172" s="473"/>
      <c r="W172" s="473"/>
      <c r="X172" s="473"/>
      <c r="Y172" s="473"/>
      <c r="Z172" s="473"/>
      <c r="AA172" s="473"/>
      <c r="AB172" s="473"/>
      <c r="AC172" s="473"/>
      <c r="AD172" s="473"/>
      <c r="AE172" s="473"/>
      <c r="AF172" s="473"/>
      <c r="AG172" s="473"/>
      <c r="AH172" s="473"/>
      <c r="AI172" s="473">
        <v>8.3629203558314398</v>
      </c>
      <c r="AJ172" s="473">
        <v>9.8027123182289504</v>
      </c>
      <c r="AK172" s="473">
        <v>11.811465113354</v>
      </c>
      <c r="AL172" s="473">
        <v>14.965432750836801</v>
      </c>
      <c r="AM172" s="473">
        <v>18.749563984231099</v>
      </c>
      <c r="AN172" s="473">
        <v>22.156131536537501</v>
      </c>
      <c r="AO172" s="473">
        <v>26.4356728740986</v>
      </c>
      <c r="AP172" s="473">
        <v>33.541503894960698</v>
      </c>
      <c r="AQ172" s="473">
        <v>44.778523021837401</v>
      </c>
      <c r="AR172" s="473">
        <v>56.675601940396298</v>
      </c>
      <c r="AS172" s="473">
        <v>61.530941670527199</v>
      </c>
      <c r="AT172" s="473">
        <v>68.825193311059195</v>
      </c>
      <c r="AU172" s="473">
        <v>91.221293125188893</v>
      </c>
      <c r="AV172" s="473">
        <v>115.147236629145</v>
      </c>
      <c r="AW172" s="473">
        <v>124.16063118024999</v>
      </c>
      <c r="AX172" s="473">
        <v>134.84825966939599</v>
      </c>
      <c r="AY172" s="473">
        <v>157.455057144676</v>
      </c>
      <c r="AZ172" s="473">
        <v>187.95091560729099</v>
      </c>
      <c r="BA172" s="473">
        <v>217.17388757363199</v>
      </c>
      <c r="BB172" s="473">
        <v>234.69802487358399</v>
      </c>
      <c r="BC172" s="473">
        <v>245.88559824299099</v>
      </c>
      <c r="BD172" s="473">
        <v>261.783935546875</v>
      </c>
      <c r="BE172" s="473">
        <v>267.49615478515602</v>
      </c>
      <c r="BF172" s="473">
        <v>278.55938720703102</v>
      </c>
      <c r="BG172" s="473">
        <v>294.00662231445301</v>
      </c>
      <c r="BH172" s="473">
        <v>318.97854614257801</v>
      </c>
      <c r="BI172" s="473">
        <v>347.07058715820301</v>
      </c>
      <c r="BJ172" s="473">
        <v>366.71325683593801</v>
      </c>
      <c r="BK172" s="473">
        <v>377.66085299319002</v>
      </c>
      <c r="BL172" s="473">
        <v>394.26976676190702</v>
      </c>
      <c r="BM172" s="473">
        <v>404.55071461928401</v>
      </c>
      <c r="BN172" s="473">
        <v>407.06445216459201</v>
      </c>
      <c r="BO172" s="478">
        <f>ROW()</f>
        <v>172</v>
      </c>
    </row>
    <row r="173" spans="1:67" s="474" customFormat="1" ht="14" x14ac:dyDescent="0.15">
      <c r="A173" s="473" t="s">
        <v>929</v>
      </c>
      <c r="B173" s="473" t="s">
        <v>930</v>
      </c>
      <c r="C173" s="473" t="s">
        <v>1071</v>
      </c>
      <c r="D173" s="473" t="s">
        <v>1072</v>
      </c>
      <c r="E173" s="473"/>
      <c r="F173" s="473"/>
      <c r="G173" s="473"/>
      <c r="H173" s="473"/>
      <c r="I173" s="473"/>
      <c r="J173" s="473"/>
      <c r="K173" s="473"/>
      <c r="L173" s="473"/>
      <c r="M173" s="473"/>
      <c r="N173" s="473"/>
      <c r="O173" s="473"/>
      <c r="P173" s="473"/>
      <c r="Q173" s="473"/>
      <c r="R173" s="473"/>
      <c r="S173" s="473"/>
      <c r="T173" s="473"/>
      <c r="U173" s="473"/>
      <c r="V173" s="473"/>
      <c r="W173" s="473"/>
      <c r="X173" s="473"/>
      <c r="Y173" s="473"/>
      <c r="Z173" s="473"/>
      <c r="AA173" s="473"/>
      <c r="AB173" s="473"/>
      <c r="AC173" s="473"/>
      <c r="AD173" s="473"/>
      <c r="AE173" s="473"/>
      <c r="AF173" s="473"/>
      <c r="AG173" s="473"/>
      <c r="AH173" s="473"/>
      <c r="AI173" s="473"/>
      <c r="AJ173" s="473"/>
      <c r="AK173" s="473"/>
      <c r="AL173" s="473"/>
      <c r="AM173" s="473"/>
      <c r="AN173" s="473"/>
      <c r="AO173" s="473"/>
      <c r="AP173" s="473"/>
      <c r="AQ173" s="473"/>
      <c r="AR173" s="473"/>
      <c r="AS173" s="473"/>
      <c r="AT173" s="473"/>
      <c r="AU173" s="473"/>
      <c r="AV173" s="473"/>
      <c r="AW173" s="473"/>
      <c r="AX173" s="473"/>
      <c r="AY173" s="473"/>
      <c r="AZ173" s="473"/>
      <c r="BA173" s="473"/>
      <c r="BB173" s="473"/>
      <c r="BC173" s="473"/>
      <c r="BD173" s="473"/>
      <c r="BE173" s="473"/>
      <c r="BF173" s="473"/>
      <c r="BG173" s="473"/>
      <c r="BH173" s="473"/>
      <c r="BI173" s="473"/>
      <c r="BJ173" s="473"/>
      <c r="BK173" s="473"/>
      <c r="BL173" s="473"/>
      <c r="BM173" s="473"/>
      <c r="BN173" s="473"/>
      <c r="BO173" s="478">
        <f>ROW()</f>
        <v>173</v>
      </c>
    </row>
    <row r="174" spans="1:67" s="474" customFormat="1" ht="14" x14ac:dyDescent="0.15">
      <c r="A174" s="473" t="s">
        <v>497</v>
      </c>
      <c r="B174" s="473" t="s">
        <v>931</v>
      </c>
      <c r="C174" s="473" t="s">
        <v>1071</v>
      </c>
      <c r="D174" s="473" t="s">
        <v>1072</v>
      </c>
      <c r="E174" s="473"/>
      <c r="F174" s="473"/>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c r="AH174" s="473"/>
      <c r="AI174" s="473"/>
      <c r="AJ174" s="473"/>
      <c r="AK174" s="473"/>
      <c r="AL174" s="473"/>
      <c r="AM174" s="473"/>
      <c r="AN174" s="473"/>
      <c r="AO174" s="473"/>
      <c r="AP174" s="473"/>
      <c r="AQ174" s="473"/>
      <c r="AR174" s="473"/>
      <c r="AS174" s="473">
        <v>0.29351762634149597</v>
      </c>
      <c r="AT174" s="473">
        <v>0.314943461200974</v>
      </c>
      <c r="AU174" s="473">
        <v>0.314170969592656</v>
      </c>
      <c r="AV174" s="473">
        <v>0.33598965602167302</v>
      </c>
      <c r="AW174" s="473">
        <v>0.34714104815979702</v>
      </c>
      <c r="AX174" s="473">
        <v>0.35541061733854101</v>
      </c>
      <c r="AY174" s="473">
        <v>0.33729811788643699</v>
      </c>
      <c r="AZ174" s="473">
        <v>0.35044884295628398</v>
      </c>
      <c r="BA174" s="473">
        <v>0.36405294683591399</v>
      </c>
      <c r="BB174" s="473">
        <v>0.37184135421228298</v>
      </c>
      <c r="BC174" s="473">
        <v>0.36998509055407103</v>
      </c>
      <c r="BD174" s="473">
        <v>0.36380103314871798</v>
      </c>
      <c r="BE174" s="473">
        <v>0.36976958933861298</v>
      </c>
      <c r="BF174" s="473">
        <v>0.36400559819934197</v>
      </c>
      <c r="BG174" s="473">
        <v>0.36178565287171799</v>
      </c>
      <c r="BH174" s="473">
        <v>0.35963841564229698</v>
      </c>
      <c r="BI174" s="473">
        <v>0.34914143272762599</v>
      </c>
      <c r="BJ174" s="473">
        <v>0.35095449988326299</v>
      </c>
      <c r="BK174" s="473">
        <v>0.34835467419022298</v>
      </c>
      <c r="BL174" s="473">
        <v>0.344954590292187</v>
      </c>
      <c r="BM174" s="473">
        <v>0.33700939450227801</v>
      </c>
      <c r="BN174" s="473">
        <v>0.34742778578674799</v>
      </c>
      <c r="BO174" s="478">
        <f>ROW()</f>
        <v>174</v>
      </c>
    </row>
    <row r="175" spans="1:67" s="474" customFormat="1" ht="14" x14ac:dyDescent="0.15">
      <c r="A175" s="473" t="s">
        <v>495</v>
      </c>
      <c r="B175" s="473" t="s">
        <v>932</v>
      </c>
      <c r="C175" s="473" t="s">
        <v>1071</v>
      </c>
      <c r="D175" s="473" t="s">
        <v>1072</v>
      </c>
      <c r="E175" s="473"/>
      <c r="F175" s="473"/>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c r="AH175" s="473"/>
      <c r="AI175" s="473">
        <v>1.7536395304489201</v>
      </c>
      <c r="AJ175" s="473">
        <v>3.2792390372696101</v>
      </c>
      <c r="AK175" s="473">
        <v>8.7749973813688609</v>
      </c>
      <c r="AL175" s="473">
        <v>35.907100338404199</v>
      </c>
      <c r="AM175" s="473">
        <v>57.768720682288297</v>
      </c>
      <c r="AN175" s="473">
        <v>90.685739836692505</v>
      </c>
      <c r="AO175" s="473">
        <v>98.679870382276405</v>
      </c>
      <c r="AP175" s="473">
        <v>118.030548612949</v>
      </c>
      <c r="AQ175" s="473">
        <v>114.462128875744</v>
      </c>
      <c r="AR175" s="473">
        <v>125.153909683382</v>
      </c>
      <c r="AS175" s="473">
        <v>137.066681593731</v>
      </c>
      <c r="AT175" s="473">
        <v>148.052600476875</v>
      </c>
      <c r="AU175" s="473">
        <v>155.06633080232601</v>
      </c>
      <c r="AV175" s="473">
        <v>167.631438409314</v>
      </c>
      <c r="AW175" s="473">
        <v>190.497854974673</v>
      </c>
      <c r="AX175" s="473">
        <v>221.828789163138</v>
      </c>
      <c r="AY175" s="473">
        <v>262.50205958065902</v>
      </c>
      <c r="AZ175" s="473">
        <v>285.31653402952099</v>
      </c>
      <c r="BA175" s="473">
        <v>339.99254567794497</v>
      </c>
      <c r="BB175" s="473">
        <v>343.99832848406999</v>
      </c>
      <c r="BC175" s="473">
        <v>473.08514257997598</v>
      </c>
      <c r="BD175" s="473">
        <v>533.52697753906295</v>
      </c>
      <c r="BE175" s="473">
        <v>577.66015625</v>
      </c>
      <c r="BF175" s="473">
        <v>630.67980957031295</v>
      </c>
      <c r="BG175" s="473">
        <v>683.76745605468795</v>
      </c>
      <c r="BH175" s="473">
        <v>717.072265625</v>
      </c>
      <c r="BI175" s="473">
        <v>729.22277832031295</v>
      </c>
      <c r="BJ175" s="473">
        <v>791.43603515625</v>
      </c>
      <c r="BK175" s="473">
        <v>834.50285367069</v>
      </c>
      <c r="BL175" s="473">
        <v>901.59430080566904</v>
      </c>
      <c r="BM175" s="473">
        <v>923.87898303742497</v>
      </c>
      <c r="BN175" s="473">
        <v>1004.55150905459</v>
      </c>
      <c r="BO175" s="478">
        <f>ROW()</f>
        <v>175</v>
      </c>
    </row>
    <row r="176" spans="1:67" s="474" customFormat="1" ht="14" x14ac:dyDescent="0.15">
      <c r="A176" s="473" t="s">
        <v>933</v>
      </c>
      <c r="B176" s="473" t="s">
        <v>934</v>
      </c>
      <c r="C176" s="473" t="s">
        <v>1071</v>
      </c>
      <c r="D176" s="473" t="s">
        <v>1072</v>
      </c>
      <c r="E176" s="473"/>
      <c r="F176" s="473"/>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c r="AH176" s="473"/>
      <c r="AI176" s="473"/>
      <c r="AJ176" s="473"/>
      <c r="AK176" s="473"/>
      <c r="AL176" s="473"/>
      <c r="AM176" s="473"/>
      <c r="AN176" s="473"/>
      <c r="AO176" s="473"/>
      <c r="AP176" s="473"/>
      <c r="AQ176" s="473"/>
      <c r="AR176" s="473"/>
      <c r="AS176" s="473"/>
      <c r="AT176" s="473"/>
      <c r="AU176" s="473"/>
      <c r="AV176" s="473"/>
      <c r="AW176" s="473"/>
      <c r="AX176" s="473"/>
      <c r="AY176" s="473"/>
      <c r="AZ176" s="473"/>
      <c r="BA176" s="473"/>
      <c r="BB176" s="473"/>
      <c r="BC176" s="473"/>
      <c r="BD176" s="473"/>
      <c r="BE176" s="473"/>
      <c r="BF176" s="473"/>
      <c r="BG176" s="473"/>
      <c r="BH176" s="473"/>
      <c r="BI176" s="473"/>
      <c r="BJ176" s="473"/>
      <c r="BK176" s="473"/>
      <c r="BL176" s="473"/>
      <c r="BM176" s="473"/>
      <c r="BN176" s="473"/>
      <c r="BO176" s="478">
        <f>ROW()</f>
        <v>176</v>
      </c>
    </row>
    <row r="177" spans="1:67" s="474" customFormat="1" ht="14" x14ac:dyDescent="0.15">
      <c r="A177" s="473" t="s">
        <v>501</v>
      </c>
      <c r="B177" s="473" t="s">
        <v>935</v>
      </c>
      <c r="C177" s="473" t="s">
        <v>1071</v>
      </c>
      <c r="D177" s="473" t="s">
        <v>1072</v>
      </c>
      <c r="E177" s="473"/>
      <c r="F177" s="473"/>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c r="AH177" s="473"/>
      <c r="AI177" s="473">
        <v>0.81560683706312498</v>
      </c>
      <c r="AJ177" s="473">
        <v>1.2706443887380601</v>
      </c>
      <c r="AK177" s="473">
        <v>1.68687382725792</v>
      </c>
      <c r="AL177" s="473">
        <v>2.3714930834814898</v>
      </c>
      <c r="AM177" s="473">
        <v>3.4805298047596498</v>
      </c>
      <c r="AN177" s="473">
        <v>5.1661755590959801</v>
      </c>
      <c r="AO177" s="473">
        <v>7.5934308487219999</v>
      </c>
      <c r="AP177" s="473">
        <v>8.2629519625978993</v>
      </c>
      <c r="AQ177" s="473">
        <v>8.6575070935238099</v>
      </c>
      <c r="AR177" s="473">
        <v>9.3357177083752791</v>
      </c>
      <c r="AS177" s="473">
        <v>10.178497329262999</v>
      </c>
      <c r="AT177" s="473">
        <v>11.524224753235901</v>
      </c>
      <c r="AU177" s="473">
        <v>12.4867774590997</v>
      </c>
      <c r="AV177" s="473">
        <v>12.7772117329366</v>
      </c>
      <c r="AW177" s="473">
        <v>13.2541917861478</v>
      </c>
      <c r="AX177" s="473">
        <v>13.7753779631726</v>
      </c>
      <c r="AY177" s="473">
        <v>14.415272207485801</v>
      </c>
      <c r="AZ177" s="473">
        <v>15.0942692677505</v>
      </c>
      <c r="BA177" s="473">
        <v>15.592511527785501</v>
      </c>
      <c r="BB177" s="473">
        <v>15.6586764428496</v>
      </c>
      <c r="BC177" s="473">
        <v>16.710330733523001</v>
      </c>
      <c r="BD177" s="473">
        <v>16.893541336059599</v>
      </c>
      <c r="BE177" s="473">
        <v>18.019264221191399</v>
      </c>
      <c r="BF177" s="473">
        <v>18.425573348998999</v>
      </c>
      <c r="BG177" s="473">
        <v>18.5511798858643</v>
      </c>
      <c r="BH177" s="473">
        <v>18.264247894287099</v>
      </c>
      <c r="BI177" s="473">
        <v>19.8335285186768</v>
      </c>
      <c r="BJ177" s="473">
        <v>22.855552673339801</v>
      </c>
      <c r="BK177" s="473">
        <v>22.992200408990598</v>
      </c>
      <c r="BL177" s="473">
        <v>23.730154073545101</v>
      </c>
      <c r="BM177" s="473">
        <v>24.033740667365699</v>
      </c>
      <c r="BN177" s="473">
        <v>24.4072565804242</v>
      </c>
      <c r="BO177" s="478">
        <f>ROW()</f>
        <v>177</v>
      </c>
    </row>
    <row r="178" spans="1:67" s="474" customFormat="1" ht="14" x14ac:dyDescent="0.15">
      <c r="A178" s="473" t="s">
        <v>483</v>
      </c>
      <c r="B178" s="473" t="s">
        <v>936</v>
      </c>
      <c r="C178" s="473" t="s">
        <v>1071</v>
      </c>
      <c r="D178" s="473" t="s">
        <v>1072</v>
      </c>
      <c r="E178" s="473"/>
      <c r="F178" s="473"/>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c r="AE178" s="473"/>
      <c r="AF178" s="473"/>
      <c r="AG178" s="473"/>
      <c r="AH178" s="473"/>
      <c r="AI178" s="473">
        <v>2.8081405166239302</v>
      </c>
      <c r="AJ178" s="473">
        <v>3.0072139804738498</v>
      </c>
      <c r="AK178" s="473">
        <v>3.10903437734527</v>
      </c>
      <c r="AL178" s="473">
        <v>3.3988458705073001</v>
      </c>
      <c r="AM178" s="473">
        <v>3.6969213590980599</v>
      </c>
      <c r="AN178" s="473">
        <v>3.7238984564083002</v>
      </c>
      <c r="AO178" s="473">
        <v>3.72485275793079</v>
      </c>
      <c r="AP178" s="473">
        <v>4.1039360285273601</v>
      </c>
      <c r="AQ178" s="473">
        <v>4.8070732215679302</v>
      </c>
      <c r="AR178" s="473">
        <v>4.9665969492731401</v>
      </c>
      <c r="AS178" s="473">
        <v>5.1650382594604496</v>
      </c>
      <c r="AT178" s="473">
        <v>5.3455526036481098</v>
      </c>
      <c r="AU178" s="473">
        <v>5.6169533117617299</v>
      </c>
      <c r="AV178" s="473">
        <v>5.7553137743875</v>
      </c>
      <c r="AW178" s="473">
        <v>6.2178900083014801</v>
      </c>
      <c r="AX178" s="473">
        <v>6.9081577091063497</v>
      </c>
      <c r="AY178" s="473">
        <v>7.64567685418303</v>
      </c>
      <c r="AZ178" s="473">
        <v>8.1067183703808503</v>
      </c>
      <c r="BA178" s="473">
        <v>8.8065561733992102</v>
      </c>
      <c r="BB178" s="473">
        <v>8.7190617244465507</v>
      </c>
      <c r="BC178" s="473">
        <v>10.5405015325407</v>
      </c>
      <c r="BD178" s="473">
        <v>11.9681709289551</v>
      </c>
      <c r="BE178" s="473">
        <v>12.154086303710899</v>
      </c>
      <c r="BF178" s="473">
        <v>12.041706085205099</v>
      </c>
      <c r="BG178" s="473">
        <v>11.820645904540999</v>
      </c>
      <c r="BH178" s="473">
        <v>11.7810821533203</v>
      </c>
      <c r="BI178" s="473">
        <v>11.521932983398401</v>
      </c>
      <c r="BJ178" s="473">
        <v>11.1257583618164</v>
      </c>
      <c r="BK178" s="473">
        <v>11.203336762020101</v>
      </c>
      <c r="BL178" s="473">
        <v>11.484465088373</v>
      </c>
      <c r="BM178" s="473">
        <v>11.747351408140901</v>
      </c>
      <c r="BN178" s="473">
        <v>11.299008622295901</v>
      </c>
      <c r="BO178" s="478">
        <f>ROW()</f>
        <v>178</v>
      </c>
    </row>
    <row r="179" spans="1:67" s="474" customFormat="1" ht="14" x14ac:dyDescent="0.15">
      <c r="A179" s="473" t="s">
        <v>485</v>
      </c>
      <c r="B179" s="473" t="s">
        <v>937</v>
      </c>
      <c r="C179" s="473" t="s">
        <v>1071</v>
      </c>
      <c r="D179" s="473" t="s">
        <v>1072</v>
      </c>
      <c r="E179" s="473"/>
      <c r="F179" s="473"/>
      <c r="G179" s="473"/>
      <c r="H179" s="473"/>
      <c r="I179" s="473"/>
      <c r="J179" s="473"/>
      <c r="K179" s="473"/>
      <c r="L179" s="473"/>
      <c r="M179" s="473"/>
      <c r="N179" s="473"/>
      <c r="O179" s="473"/>
      <c r="P179" s="473"/>
      <c r="Q179" s="473"/>
      <c r="R179" s="473"/>
      <c r="S179" s="473"/>
      <c r="T179" s="473"/>
      <c r="U179" s="473"/>
      <c r="V179" s="473"/>
      <c r="W179" s="473"/>
      <c r="X179" s="473"/>
      <c r="Y179" s="473"/>
      <c r="Z179" s="473"/>
      <c r="AA179" s="473"/>
      <c r="AB179" s="473"/>
      <c r="AC179" s="473"/>
      <c r="AD179" s="473"/>
      <c r="AE179" s="473"/>
      <c r="AF179" s="473"/>
      <c r="AG179" s="473"/>
      <c r="AH179" s="473"/>
      <c r="AI179" s="473">
        <v>7.5389538825985998</v>
      </c>
      <c r="AJ179" s="473">
        <v>7.9168808916218003</v>
      </c>
      <c r="AK179" s="473">
        <v>8.1550159670751494</v>
      </c>
      <c r="AL179" s="473">
        <v>8.7006903196167897</v>
      </c>
      <c r="AM179" s="473">
        <v>9.0772208862365904</v>
      </c>
      <c r="AN179" s="473">
        <v>9.3711771494496396</v>
      </c>
      <c r="AO179" s="473">
        <v>9.8470545674089607</v>
      </c>
      <c r="AP179" s="473">
        <v>10.175824415364801</v>
      </c>
      <c r="AQ179" s="473">
        <v>10.7632817354551</v>
      </c>
      <c r="AR179" s="473">
        <v>11.311233574262699</v>
      </c>
      <c r="AS179" s="473">
        <v>11.437809612175499</v>
      </c>
      <c r="AT179" s="473">
        <v>11.882899280441301</v>
      </c>
      <c r="AU179" s="473">
        <v>12.428232651118</v>
      </c>
      <c r="AV179" s="473">
        <v>12.873033999906401</v>
      </c>
      <c r="AW179" s="473">
        <v>13.394683122385</v>
      </c>
      <c r="AX179" s="473">
        <v>13.500176768666799</v>
      </c>
      <c r="AY179" s="473">
        <v>14.5423026536726</v>
      </c>
      <c r="AZ179" s="473">
        <v>15.336061863123399</v>
      </c>
      <c r="BA179" s="473">
        <v>15.903164550547199</v>
      </c>
      <c r="BB179" s="473">
        <v>15.698505601003101</v>
      </c>
      <c r="BC179" s="473">
        <v>15.6868137222491</v>
      </c>
      <c r="BD179" s="473">
        <v>15.8533592224121</v>
      </c>
      <c r="BE179" s="473">
        <v>16.458938598632798</v>
      </c>
      <c r="BF179" s="473">
        <v>16.5601921081543</v>
      </c>
      <c r="BG179" s="473">
        <v>16.817884445190401</v>
      </c>
      <c r="BH179" s="473">
        <v>16.882137298583999</v>
      </c>
      <c r="BI179" s="473">
        <v>16.622360229492202</v>
      </c>
      <c r="BJ179" s="473">
        <v>16.8822021484375</v>
      </c>
      <c r="BK179" s="473">
        <v>16.726925474988999</v>
      </c>
      <c r="BL179" s="473">
        <v>16.5158800813714</v>
      </c>
      <c r="BM179" s="473">
        <v>16.5460965415005</v>
      </c>
      <c r="BN179" s="473">
        <v>16.519472523476001</v>
      </c>
      <c r="BO179" s="478">
        <f>ROW()</f>
        <v>179</v>
      </c>
    </row>
    <row r="180" spans="1:67" s="474" customFormat="1" ht="14" x14ac:dyDescent="0.15">
      <c r="A180" s="473" t="s">
        <v>471</v>
      </c>
      <c r="B180" s="473" t="s">
        <v>938</v>
      </c>
      <c r="C180" s="473" t="s">
        <v>1071</v>
      </c>
      <c r="D180" s="473" t="s">
        <v>1072</v>
      </c>
      <c r="E180" s="473"/>
      <c r="F180" s="473"/>
      <c r="G180" s="473"/>
      <c r="H180" s="473"/>
      <c r="I180" s="473"/>
      <c r="J180" s="473"/>
      <c r="K180" s="473"/>
      <c r="L180" s="473"/>
      <c r="M180" s="473"/>
      <c r="N180" s="473"/>
      <c r="O180" s="473"/>
      <c r="P180" s="473"/>
      <c r="Q180" s="473"/>
      <c r="R180" s="473"/>
      <c r="S180" s="473"/>
      <c r="T180" s="473"/>
      <c r="U180" s="473"/>
      <c r="V180" s="473"/>
      <c r="W180" s="473"/>
      <c r="X180" s="473"/>
      <c r="Y180" s="473"/>
      <c r="Z180" s="473"/>
      <c r="AA180" s="473"/>
      <c r="AB180" s="473"/>
      <c r="AC180" s="473"/>
      <c r="AD180" s="473"/>
      <c r="AE180" s="473"/>
      <c r="AF180" s="473"/>
      <c r="AG180" s="473"/>
      <c r="AH180" s="473"/>
      <c r="AI180" s="473">
        <v>1.46372220651996</v>
      </c>
      <c r="AJ180" s="473">
        <v>1.6352972933140399</v>
      </c>
      <c r="AK180" s="473">
        <v>1.8111321710272099</v>
      </c>
      <c r="AL180" s="473">
        <v>2.2676613482003298</v>
      </c>
      <c r="AM180" s="473">
        <v>2.8013306536867399</v>
      </c>
      <c r="AN180" s="473">
        <v>4.86254379945676</v>
      </c>
      <c r="AO180" s="473">
        <v>7.2746749790999097</v>
      </c>
      <c r="AP180" s="473">
        <v>8.6413281281982801</v>
      </c>
      <c r="AQ180" s="473">
        <v>10.2155969161354</v>
      </c>
      <c r="AR180" s="473">
        <v>14.071940448138401</v>
      </c>
      <c r="AS180" s="473">
        <v>17.961728399055701</v>
      </c>
      <c r="AT180" s="473">
        <v>22.066811629936598</v>
      </c>
      <c r="AU180" s="473">
        <v>35.235414040988402</v>
      </c>
      <c r="AV180" s="473">
        <v>38.128401331594702</v>
      </c>
      <c r="AW180" s="473">
        <v>42.6444324808934</v>
      </c>
      <c r="AX180" s="473">
        <v>45.789105821935102</v>
      </c>
      <c r="AY180" s="473">
        <v>53.287699174959002</v>
      </c>
      <c r="AZ180" s="473">
        <v>54.012640438920201</v>
      </c>
      <c r="BA180" s="473">
        <v>59.3370286424339</v>
      </c>
      <c r="BB180" s="473">
        <v>63.616793750892597</v>
      </c>
      <c r="BC180" s="473">
        <v>70.484638022397803</v>
      </c>
      <c r="BD180" s="473">
        <v>78.769287109375</v>
      </c>
      <c r="BE180" s="473">
        <v>94.331245422363295</v>
      </c>
      <c r="BF180" s="473">
        <v>114.54124450683599</v>
      </c>
      <c r="BG180" s="473">
        <v>146.20370483398401</v>
      </c>
      <c r="BH180" s="473">
        <v>186.61488342285199</v>
      </c>
      <c r="BI180" s="473">
        <v>221.197341918945</v>
      </c>
      <c r="BJ180" s="473">
        <v>251.07423400878901</v>
      </c>
      <c r="BK180" s="473">
        <v>260.245516095727</v>
      </c>
      <c r="BL180" s="473">
        <v>275.431509065863</v>
      </c>
      <c r="BM180" s="473">
        <v>299.91946316982398</v>
      </c>
      <c r="BN180" s="473">
        <v>312.31127829711698</v>
      </c>
      <c r="BO180" s="478">
        <f>ROW()</f>
        <v>180</v>
      </c>
    </row>
    <row r="181" spans="1:67" s="474" customFormat="1" ht="14" x14ac:dyDescent="0.15">
      <c r="A181" s="473" t="s">
        <v>473</v>
      </c>
      <c r="B181" s="473" t="s">
        <v>939</v>
      </c>
      <c r="C181" s="473" t="s">
        <v>1071</v>
      </c>
      <c r="D181" s="473" t="s">
        <v>1072</v>
      </c>
      <c r="E181" s="473"/>
      <c r="F181" s="473"/>
      <c r="G181" s="473"/>
      <c r="H181" s="473"/>
      <c r="I181" s="473"/>
      <c r="J181" s="473"/>
      <c r="K181" s="473"/>
      <c r="L181" s="473"/>
      <c r="M181" s="473"/>
      <c r="N181" s="473"/>
      <c r="O181" s="473"/>
      <c r="P181" s="473"/>
      <c r="Q181" s="473"/>
      <c r="R181" s="473"/>
      <c r="S181" s="473"/>
      <c r="T181" s="473"/>
      <c r="U181" s="473"/>
      <c r="V181" s="473"/>
      <c r="W181" s="473"/>
      <c r="X181" s="473"/>
      <c r="Y181" s="473"/>
      <c r="Z181" s="473"/>
      <c r="AA181" s="473"/>
      <c r="AB181" s="473"/>
      <c r="AC181" s="473"/>
      <c r="AD181" s="473"/>
      <c r="AE181" s="473"/>
      <c r="AF181" s="473"/>
      <c r="AG181" s="473"/>
      <c r="AH181" s="473"/>
      <c r="AI181" s="473">
        <v>0.96972094137841602</v>
      </c>
      <c r="AJ181" s="473">
        <v>0.97162449176267596</v>
      </c>
      <c r="AK181" s="473">
        <v>0.97291011390632298</v>
      </c>
      <c r="AL181" s="473">
        <v>0.98827430391586502</v>
      </c>
      <c r="AM181" s="473">
        <v>1.0057098035558101</v>
      </c>
      <c r="AN181" s="473">
        <v>1.02084534669367</v>
      </c>
      <c r="AO181" s="473">
        <v>1.03938074174091</v>
      </c>
      <c r="AP181" s="473">
        <v>1.05734246804848</v>
      </c>
      <c r="AQ181" s="473">
        <v>1.13443460678695</v>
      </c>
      <c r="AR181" s="473">
        <v>1.11917841054832</v>
      </c>
      <c r="AS181" s="473">
        <v>1.19129473562545</v>
      </c>
      <c r="AT181" s="473">
        <v>1.1466172153894301</v>
      </c>
      <c r="AU181" s="473">
        <v>1.1643468181557</v>
      </c>
      <c r="AV181" s="473">
        <v>1.17947963609996</v>
      </c>
      <c r="AW181" s="473">
        <v>1.2176706519181699</v>
      </c>
      <c r="AX181" s="473">
        <v>1.2852835359272801</v>
      </c>
      <c r="AY181" s="473">
        <v>1.29644685250485</v>
      </c>
      <c r="AZ181" s="473">
        <v>1.3239505014700801</v>
      </c>
      <c r="BA181" s="473">
        <v>1.43399140632236</v>
      </c>
      <c r="BB181" s="473">
        <v>1.3394783013992799</v>
      </c>
      <c r="BC181" s="473">
        <v>1.4197536454675399</v>
      </c>
      <c r="BD181" s="473">
        <v>1.4661344289779701</v>
      </c>
      <c r="BE181" s="473">
        <v>1.4536314010620099</v>
      </c>
      <c r="BF181" s="473">
        <v>1.4722597599029501</v>
      </c>
      <c r="BG181" s="473">
        <v>1.50547206401825</v>
      </c>
      <c r="BH181" s="473">
        <v>1.5676306486129801</v>
      </c>
      <c r="BI181" s="473">
        <v>1.5942581892013501</v>
      </c>
      <c r="BJ181" s="473">
        <v>1.6547869443893399</v>
      </c>
      <c r="BK181" s="473">
        <v>1.62627216028984</v>
      </c>
      <c r="BL181" s="473">
        <v>1.5988830889093899</v>
      </c>
      <c r="BM181" s="473">
        <v>1.5675534268112601</v>
      </c>
      <c r="BN181" s="473">
        <v>1.59075539384207</v>
      </c>
      <c r="BO181" s="478">
        <f>ROW()</f>
        <v>181</v>
      </c>
    </row>
    <row r="182" spans="1:67" s="474" customFormat="1" ht="14" x14ac:dyDescent="0.15">
      <c r="A182" s="473" t="s">
        <v>940</v>
      </c>
      <c r="B182" s="473" t="s">
        <v>941</v>
      </c>
      <c r="C182" s="473" t="s">
        <v>1071</v>
      </c>
      <c r="D182" s="473" t="s">
        <v>1072</v>
      </c>
      <c r="E182" s="473"/>
      <c r="F182" s="473"/>
      <c r="G182" s="473"/>
      <c r="H182" s="473"/>
      <c r="I182" s="473"/>
      <c r="J182" s="473"/>
      <c r="K182" s="473"/>
      <c r="L182" s="473"/>
      <c r="M182" s="473"/>
      <c r="N182" s="473"/>
      <c r="O182" s="473"/>
      <c r="P182" s="473"/>
      <c r="Q182" s="473"/>
      <c r="R182" s="473"/>
      <c r="S182" s="473"/>
      <c r="T182" s="473"/>
      <c r="U182" s="473"/>
      <c r="V182" s="473"/>
      <c r="W182" s="473"/>
      <c r="X182" s="473"/>
      <c r="Y182" s="473"/>
      <c r="Z182" s="473"/>
      <c r="AA182" s="473"/>
      <c r="AB182" s="473"/>
      <c r="AC182" s="473"/>
      <c r="AD182" s="473"/>
      <c r="AE182" s="473"/>
      <c r="AF182" s="473"/>
      <c r="AG182" s="473"/>
      <c r="AH182" s="473"/>
      <c r="AI182" s="473"/>
      <c r="AJ182" s="473"/>
      <c r="AK182" s="473"/>
      <c r="AL182" s="473"/>
      <c r="AM182" s="473"/>
      <c r="AN182" s="473"/>
      <c r="AO182" s="473"/>
      <c r="AP182" s="473"/>
      <c r="AQ182" s="473"/>
      <c r="AR182" s="473"/>
      <c r="AS182" s="473"/>
      <c r="AT182" s="473"/>
      <c r="AU182" s="473"/>
      <c r="AV182" s="473"/>
      <c r="AW182" s="473"/>
      <c r="AX182" s="473"/>
      <c r="AY182" s="473"/>
      <c r="AZ182" s="473"/>
      <c r="BA182" s="473"/>
      <c r="BB182" s="473"/>
      <c r="BC182" s="473"/>
      <c r="BD182" s="473"/>
      <c r="BE182" s="473"/>
      <c r="BF182" s="473"/>
      <c r="BG182" s="473"/>
      <c r="BH182" s="473"/>
      <c r="BI182" s="473"/>
      <c r="BJ182" s="473"/>
      <c r="BK182" s="473"/>
      <c r="BL182" s="473"/>
      <c r="BM182" s="473"/>
      <c r="BN182" s="473"/>
      <c r="BO182" s="478">
        <f>ROW()</f>
        <v>182</v>
      </c>
    </row>
    <row r="183" spans="1:67" s="474" customFormat="1" ht="14" x14ac:dyDescent="0.15">
      <c r="A183" s="473" t="s">
        <v>505</v>
      </c>
      <c r="B183" s="473" t="s">
        <v>942</v>
      </c>
      <c r="C183" s="473" t="s">
        <v>1071</v>
      </c>
      <c r="D183" s="473" t="s">
        <v>1072</v>
      </c>
      <c r="E183" s="473"/>
      <c r="F183" s="473"/>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c r="AH183" s="473"/>
      <c r="AI183" s="473">
        <v>1.4239086104106999</v>
      </c>
      <c r="AJ183" s="473">
        <v>1.4597899667615799</v>
      </c>
      <c r="AK183" s="473">
        <v>1.5658217039535101</v>
      </c>
      <c r="AL183" s="473">
        <v>1.6880585925050999</v>
      </c>
      <c r="AM183" s="473">
        <v>1.9117830406643499</v>
      </c>
      <c r="AN183" s="473">
        <v>1.9976306429603401</v>
      </c>
      <c r="AO183" s="473">
        <v>2.2594253201429901</v>
      </c>
      <c r="AP183" s="473">
        <v>2.37911588360405</v>
      </c>
      <c r="AQ183" s="473">
        <v>2.5471887238737101</v>
      </c>
      <c r="AR183" s="473">
        <v>2.6822232345920698</v>
      </c>
      <c r="AS183" s="473">
        <v>2.9186840561427201</v>
      </c>
      <c r="AT183" s="473">
        <v>3.1741739140271501</v>
      </c>
      <c r="AU183" s="473">
        <v>3.4381214276261902</v>
      </c>
      <c r="AV183" s="473">
        <v>3.4144363669286402</v>
      </c>
      <c r="AW183" s="473">
        <v>3.3930170773434001</v>
      </c>
      <c r="AX183" s="473">
        <v>3.4740217319561002</v>
      </c>
      <c r="AY183" s="473">
        <v>3.6870418338261799</v>
      </c>
      <c r="AZ183" s="473">
        <v>3.9234054757391101</v>
      </c>
      <c r="BA183" s="473">
        <v>4.2715408399246604</v>
      </c>
      <c r="BB183" s="473">
        <v>4.5391228975951403</v>
      </c>
      <c r="BC183" s="473">
        <v>4.6523346413950204</v>
      </c>
      <c r="BD183" s="473">
        <v>4.7315082550048801</v>
      </c>
      <c r="BE183" s="473">
        <v>5.2124400138854998</v>
      </c>
      <c r="BF183" s="473">
        <v>5.4001631736755398</v>
      </c>
      <c r="BG183" s="473">
        <v>5.6662178039550799</v>
      </c>
      <c r="BH183" s="473">
        <v>5.9320945739746103</v>
      </c>
      <c r="BI183" s="473">
        <v>6.4141111373901403</v>
      </c>
      <c r="BJ183" s="473">
        <v>7.0205979347229004</v>
      </c>
      <c r="BK183" s="473">
        <v>7.1604403360919404</v>
      </c>
      <c r="BL183" s="473">
        <v>7.1064572153911003</v>
      </c>
      <c r="BM183" s="473">
        <v>7.3129227368408101</v>
      </c>
      <c r="BN183" s="473">
        <v>7.1281042037559699</v>
      </c>
      <c r="BO183" s="478">
        <f>ROW()</f>
        <v>183</v>
      </c>
    </row>
    <row r="184" spans="1:67" s="474" customFormat="1" ht="14" x14ac:dyDescent="0.15">
      <c r="A184" s="473" t="s">
        <v>943</v>
      </c>
      <c r="B184" s="473" t="s">
        <v>944</v>
      </c>
      <c r="C184" s="473" t="s">
        <v>1071</v>
      </c>
      <c r="D184" s="473" t="s">
        <v>1072</v>
      </c>
      <c r="E184" s="473"/>
      <c r="F184" s="473"/>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c r="AH184" s="473"/>
      <c r="AI184" s="473"/>
      <c r="AJ184" s="473"/>
      <c r="AK184" s="473"/>
      <c r="AL184" s="473"/>
      <c r="AM184" s="473"/>
      <c r="AN184" s="473"/>
      <c r="AO184" s="473"/>
      <c r="AP184" s="473"/>
      <c r="AQ184" s="473"/>
      <c r="AR184" s="473"/>
      <c r="AS184" s="473"/>
      <c r="AT184" s="473"/>
      <c r="AU184" s="473"/>
      <c r="AV184" s="473"/>
      <c r="AW184" s="473"/>
      <c r="AX184" s="473"/>
      <c r="AY184" s="473"/>
      <c r="AZ184" s="473"/>
      <c r="BA184" s="473"/>
      <c r="BB184" s="473"/>
      <c r="BC184" s="473"/>
      <c r="BD184" s="473"/>
      <c r="BE184" s="473"/>
      <c r="BF184" s="473"/>
      <c r="BG184" s="473"/>
      <c r="BH184" s="473"/>
      <c r="BI184" s="473"/>
      <c r="BJ184" s="473"/>
      <c r="BK184" s="473"/>
      <c r="BL184" s="473"/>
      <c r="BM184" s="473"/>
      <c r="BN184" s="473"/>
      <c r="BO184" s="478">
        <f>ROW()</f>
        <v>184</v>
      </c>
    </row>
    <row r="185" spans="1:67" s="474" customFormat="1" ht="14" x14ac:dyDescent="0.15">
      <c r="A185" s="473" t="s">
        <v>517</v>
      </c>
      <c r="B185" s="473" t="s">
        <v>945</v>
      </c>
      <c r="C185" s="473" t="s">
        <v>1071</v>
      </c>
      <c r="D185" s="473" t="s">
        <v>1072</v>
      </c>
      <c r="E185" s="473"/>
      <c r="F185" s="473"/>
      <c r="G185" s="473"/>
      <c r="H185" s="473"/>
      <c r="I185" s="473"/>
      <c r="J185" s="473"/>
      <c r="K185" s="473"/>
      <c r="L185" s="473"/>
      <c r="M185" s="473"/>
      <c r="N185" s="473"/>
      <c r="O185" s="473"/>
      <c r="P185" s="473"/>
      <c r="Q185" s="473"/>
      <c r="R185" s="473"/>
      <c r="S185" s="473"/>
      <c r="T185" s="473"/>
      <c r="U185" s="473"/>
      <c r="V185" s="473"/>
      <c r="W185" s="473"/>
      <c r="X185" s="473"/>
      <c r="Y185" s="473"/>
      <c r="Z185" s="473"/>
      <c r="AA185" s="473"/>
      <c r="AB185" s="473"/>
      <c r="AC185" s="473"/>
      <c r="AD185" s="473"/>
      <c r="AE185" s="473"/>
      <c r="AF185" s="473"/>
      <c r="AG185" s="473"/>
      <c r="AH185" s="473"/>
      <c r="AI185" s="473">
        <v>156.16131832784501</v>
      </c>
      <c r="AJ185" s="473">
        <v>147.06414025061301</v>
      </c>
      <c r="AK185" s="473">
        <v>136.30762752663301</v>
      </c>
      <c r="AL185" s="473">
        <v>128.00010251831699</v>
      </c>
      <c r="AM185" s="473">
        <v>153.16381923562301</v>
      </c>
      <c r="AN185" s="473">
        <v>156.39304949826499</v>
      </c>
      <c r="AO185" s="473">
        <v>164.28353151981099</v>
      </c>
      <c r="AP185" s="473">
        <v>172.79006649668801</v>
      </c>
      <c r="AQ185" s="473">
        <v>181.25247127677099</v>
      </c>
      <c r="AR185" s="473">
        <v>179.41243267082299</v>
      </c>
      <c r="AS185" s="473">
        <v>181.013909714405</v>
      </c>
      <c r="AT185" s="473">
        <v>185.899052736193</v>
      </c>
      <c r="AU185" s="473">
        <v>187.75472138156499</v>
      </c>
      <c r="AV185" s="473">
        <v>183.773878675812</v>
      </c>
      <c r="AW185" s="473">
        <v>179.66211284465001</v>
      </c>
      <c r="AX185" s="473">
        <v>189.15434998727599</v>
      </c>
      <c r="AY185" s="473">
        <v>186.23794650683399</v>
      </c>
      <c r="AZ185" s="473">
        <v>194.097347216793</v>
      </c>
      <c r="BA185" s="473">
        <v>209.73511322439899</v>
      </c>
      <c r="BB185" s="473">
        <v>217.13142615322499</v>
      </c>
      <c r="BC185" s="473">
        <v>222.008753996628</v>
      </c>
      <c r="BD185" s="473">
        <v>226.12777709960901</v>
      </c>
      <c r="BE185" s="473">
        <v>233.42677307128901</v>
      </c>
      <c r="BF185" s="473">
        <v>242.08447265625</v>
      </c>
      <c r="BG185" s="473">
        <v>243.99969482421901</v>
      </c>
      <c r="BH185" s="473">
        <v>249.92111206054699</v>
      </c>
      <c r="BI185" s="473">
        <v>257.01895141601602</v>
      </c>
      <c r="BJ185" s="473">
        <v>258.46008300781301</v>
      </c>
      <c r="BK185" s="473">
        <v>257.92184516071899</v>
      </c>
      <c r="BL185" s="473">
        <v>254.420346862489</v>
      </c>
      <c r="BM185" s="473">
        <v>253.65209926656101</v>
      </c>
      <c r="BN185" s="473">
        <v>251.87096145880699</v>
      </c>
      <c r="BO185" s="478">
        <f>ROW()</f>
        <v>185</v>
      </c>
    </row>
    <row r="186" spans="1:67" s="474" customFormat="1" ht="14" x14ac:dyDescent="0.15">
      <c r="A186" s="473" t="s">
        <v>519</v>
      </c>
      <c r="B186" s="473" t="s">
        <v>946</v>
      </c>
      <c r="C186" s="473" t="s">
        <v>1071</v>
      </c>
      <c r="D186" s="473" t="s">
        <v>1072</v>
      </c>
      <c r="E186" s="473"/>
      <c r="F186" s="473"/>
      <c r="G186" s="473"/>
      <c r="H186" s="473"/>
      <c r="I186" s="473"/>
      <c r="J186" s="473"/>
      <c r="K186" s="473"/>
      <c r="L186" s="473"/>
      <c r="M186" s="473"/>
      <c r="N186" s="473"/>
      <c r="O186" s="473"/>
      <c r="P186" s="473"/>
      <c r="Q186" s="473"/>
      <c r="R186" s="473"/>
      <c r="S186" s="473"/>
      <c r="T186" s="473"/>
      <c r="U186" s="473"/>
      <c r="V186" s="473"/>
      <c r="W186" s="473"/>
      <c r="X186" s="473"/>
      <c r="Y186" s="473"/>
      <c r="Z186" s="473"/>
      <c r="AA186" s="473"/>
      <c r="AB186" s="473"/>
      <c r="AC186" s="473"/>
      <c r="AD186" s="473"/>
      <c r="AE186" s="473"/>
      <c r="AF186" s="473"/>
      <c r="AG186" s="473"/>
      <c r="AH186" s="473"/>
      <c r="AI186" s="473">
        <v>2.34986749837344</v>
      </c>
      <c r="AJ186" s="473">
        <v>2.7017766684551798</v>
      </c>
      <c r="AK186" s="473">
        <v>3.8765771799476698</v>
      </c>
      <c r="AL186" s="473">
        <v>5.3636116185513796</v>
      </c>
      <c r="AM186" s="473">
        <v>7.5251715110000799</v>
      </c>
      <c r="AN186" s="473">
        <v>12.928184050478601</v>
      </c>
      <c r="AO186" s="473">
        <v>16.0589663896051</v>
      </c>
      <c r="AP186" s="473">
        <v>16.584809052805099</v>
      </c>
      <c r="AQ186" s="473">
        <v>17.385764792576602</v>
      </c>
      <c r="AR186" s="473">
        <v>19.446722799273498</v>
      </c>
      <c r="AS186" s="473">
        <v>23.327525450902399</v>
      </c>
      <c r="AT186" s="473">
        <v>25.112348985352799</v>
      </c>
      <c r="AU186" s="473">
        <v>29.946600127885102</v>
      </c>
      <c r="AV186" s="473">
        <v>32.246249993164803</v>
      </c>
      <c r="AW186" s="473">
        <v>37.912423876652099</v>
      </c>
      <c r="AX186" s="473">
        <v>44.059628165181699</v>
      </c>
      <c r="AY186" s="473">
        <v>52.940657851062397</v>
      </c>
      <c r="AZ186" s="473">
        <v>55.207309926799198</v>
      </c>
      <c r="BA186" s="473">
        <v>58.459284807678301</v>
      </c>
      <c r="BB186" s="473">
        <v>58.485507672877098</v>
      </c>
      <c r="BC186" s="473">
        <v>73.250507973981598</v>
      </c>
      <c r="BD186" s="473">
        <v>78.776527404785199</v>
      </c>
      <c r="BE186" s="473">
        <v>86.8260498046875</v>
      </c>
      <c r="BF186" s="473">
        <v>90.261184692382798</v>
      </c>
      <c r="BG186" s="473">
        <v>92.782028198242202</v>
      </c>
      <c r="BH186" s="473">
        <v>96.8323974609375</v>
      </c>
      <c r="BI186" s="473">
        <v>105.373916625977</v>
      </c>
      <c r="BJ186" s="473">
        <v>115.977828979492</v>
      </c>
      <c r="BK186" s="473">
        <v>124.85773894034</v>
      </c>
      <c r="BL186" s="473">
        <v>135.40198316546301</v>
      </c>
      <c r="BM186" s="473">
        <v>144.29083397773701</v>
      </c>
      <c r="BN186" s="473">
        <v>152.56917370676001</v>
      </c>
      <c r="BO186" s="478">
        <f>ROW()</f>
        <v>186</v>
      </c>
    </row>
    <row r="187" spans="1:67" s="474" customFormat="1" ht="14" x14ac:dyDescent="0.15">
      <c r="A187" s="473" t="s">
        <v>515</v>
      </c>
      <c r="B187" s="473" t="s">
        <v>947</v>
      </c>
      <c r="C187" s="473" t="s">
        <v>1071</v>
      </c>
      <c r="D187" s="473" t="s">
        <v>1072</v>
      </c>
      <c r="E187" s="473"/>
      <c r="F187" s="473"/>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c r="AH187" s="473"/>
      <c r="AI187" s="473">
        <v>6.2832578779027107E-2</v>
      </c>
      <c r="AJ187" s="473">
        <v>1.84257808783249</v>
      </c>
      <c r="AK187" s="473">
        <v>2.22785903117801</v>
      </c>
      <c r="AL187" s="473">
        <v>2.6200515726896998</v>
      </c>
      <c r="AM187" s="473">
        <v>2.7648312475306098</v>
      </c>
      <c r="AN187" s="473">
        <v>3.07072627124702</v>
      </c>
      <c r="AO187" s="473">
        <v>3.3052079029175601</v>
      </c>
      <c r="AP187" s="473">
        <v>3.5668824667088201</v>
      </c>
      <c r="AQ187" s="473">
        <v>4.0219932710274797</v>
      </c>
      <c r="AR187" s="473">
        <v>4.3320234328512504</v>
      </c>
      <c r="AS187" s="473">
        <v>4.5989236458490597</v>
      </c>
      <c r="AT187" s="473">
        <v>4.8232887368612101</v>
      </c>
      <c r="AU187" s="473">
        <v>4.9035441491372103</v>
      </c>
      <c r="AV187" s="473">
        <v>5.0649932020644801</v>
      </c>
      <c r="AW187" s="473">
        <v>5.3790257904900001</v>
      </c>
      <c r="AX187" s="473">
        <v>5.7300936716859097</v>
      </c>
      <c r="AY187" s="473">
        <v>5.9958727652703203</v>
      </c>
      <c r="AZ187" s="473">
        <v>6.4028309314698699</v>
      </c>
      <c r="BA187" s="473">
        <v>7.3000255914685397</v>
      </c>
      <c r="BB187" s="473">
        <v>7.6913921930380997</v>
      </c>
      <c r="BC187" s="473">
        <v>8.0666186576368002</v>
      </c>
      <c r="BD187" s="473">
        <v>8.7095584869384801</v>
      </c>
      <c r="BE187" s="473">
        <v>9.3616819381713903</v>
      </c>
      <c r="BF187" s="473">
        <v>9.7149305343627894</v>
      </c>
      <c r="BG187" s="473">
        <v>10.159691810607899</v>
      </c>
      <c r="BH187" s="473">
        <v>10.554167747497599</v>
      </c>
      <c r="BI187" s="473">
        <v>10.5936603546143</v>
      </c>
      <c r="BJ187" s="473">
        <v>10.8068704605103</v>
      </c>
      <c r="BK187" s="473">
        <v>10.835340229680201</v>
      </c>
      <c r="BL187" s="473">
        <v>11.2309145998671</v>
      </c>
      <c r="BM187" s="473">
        <v>11.706678125089001</v>
      </c>
      <c r="BN187" s="473">
        <v>11.613659738578701</v>
      </c>
      <c r="BO187" s="478">
        <f>ROW()</f>
        <v>187</v>
      </c>
    </row>
    <row r="188" spans="1:67" s="474" customFormat="1" ht="14" x14ac:dyDescent="0.15">
      <c r="A188" s="473" t="s">
        <v>511</v>
      </c>
      <c r="B188" s="473" t="s">
        <v>948</v>
      </c>
      <c r="C188" s="473" t="s">
        <v>1071</v>
      </c>
      <c r="D188" s="473" t="s">
        <v>1072</v>
      </c>
      <c r="E188" s="473"/>
      <c r="F188" s="473"/>
      <c r="G188" s="473"/>
      <c r="H188" s="473"/>
      <c r="I188" s="473"/>
      <c r="J188" s="473"/>
      <c r="K188" s="473"/>
      <c r="L188" s="473"/>
      <c r="M188" s="473"/>
      <c r="N188" s="473"/>
      <c r="O188" s="473"/>
      <c r="P188" s="473"/>
      <c r="Q188" s="473"/>
      <c r="R188" s="473"/>
      <c r="S188" s="473"/>
      <c r="T188" s="473"/>
      <c r="U188" s="473"/>
      <c r="V188" s="473"/>
      <c r="W188" s="473"/>
      <c r="X188" s="473"/>
      <c r="Y188" s="473"/>
      <c r="Z188" s="473"/>
      <c r="AA188" s="473"/>
      <c r="AB188" s="473"/>
      <c r="AC188" s="473"/>
      <c r="AD188" s="473"/>
      <c r="AE188" s="473"/>
      <c r="AF188" s="473"/>
      <c r="AG188" s="473"/>
      <c r="AH188" s="473"/>
      <c r="AI188" s="473">
        <v>0.91796599999999995</v>
      </c>
      <c r="AJ188" s="473">
        <v>0.91561700000000001</v>
      </c>
      <c r="AK188" s="473">
        <v>0.91755799999999998</v>
      </c>
      <c r="AL188" s="473">
        <v>0.91063000000000005</v>
      </c>
      <c r="AM188" s="473">
        <v>0.90998199999999996</v>
      </c>
      <c r="AN188" s="473">
        <v>0.90969500000000003</v>
      </c>
      <c r="AO188" s="473">
        <v>0.90539800000000004</v>
      </c>
      <c r="AP188" s="473">
        <v>0.90866000000000002</v>
      </c>
      <c r="AQ188" s="473">
        <v>0.905945</v>
      </c>
      <c r="AR188" s="473">
        <v>0.90635699999999997</v>
      </c>
      <c r="AS188" s="473">
        <v>0.89054999999999995</v>
      </c>
      <c r="AT188" s="473">
        <v>0.90508500000000003</v>
      </c>
      <c r="AU188" s="473">
        <v>0.90086299999999997</v>
      </c>
      <c r="AV188" s="473">
        <v>0.92550299999999996</v>
      </c>
      <c r="AW188" s="473">
        <v>0.90779299999999996</v>
      </c>
      <c r="AX188" s="473">
        <v>0.89713900000000002</v>
      </c>
      <c r="AY188" s="473">
        <v>0.87191600000000002</v>
      </c>
      <c r="AZ188" s="473">
        <v>0.86019999999999996</v>
      </c>
      <c r="BA188" s="473">
        <v>0.84777499999999995</v>
      </c>
      <c r="BB188" s="473">
        <v>0.84834399999999999</v>
      </c>
      <c r="BC188" s="473">
        <v>0.85404599999999997</v>
      </c>
      <c r="BD188" s="473">
        <v>0.83606499999999995</v>
      </c>
      <c r="BE188" s="473">
        <v>0.82440800000000003</v>
      </c>
      <c r="BF188" s="473">
        <v>0.79816600000000004</v>
      </c>
      <c r="BG188" s="473">
        <v>0.80879800000000002</v>
      </c>
      <c r="BH188" s="473">
        <v>0.80997799999999998</v>
      </c>
      <c r="BI188" s="473">
        <v>0.79544800000000004</v>
      </c>
      <c r="BJ188" s="473">
        <v>0.78215000000000001</v>
      </c>
      <c r="BK188" s="473">
        <v>0.77674699999999997</v>
      </c>
      <c r="BL188" s="473">
        <v>0.79444700000000001</v>
      </c>
      <c r="BM188" s="473">
        <v>0.77400800000000003</v>
      </c>
      <c r="BN188" s="473">
        <v>0.76983900000000005</v>
      </c>
      <c r="BO188" s="478">
        <f>ROW()</f>
        <v>188</v>
      </c>
    </row>
    <row r="189" spans="1:67" s="474" customFormat="1" ht="14" x14ac:dyDescent="0.15">
      <c r="A189" s="473" t="s">
        <v>521</v>
      </c>
      <c r="B189" s="473" t="s">
        <v>949</v>
      </c>
      <c r="C189" s="473" t="s">
        <v>1071</v>
      </c>
      <c r="D189" s="473" t="s">
        <v>1072</v>
      </c>
      <c r="E189" s="473"/>
      <c r="F189" s="473"/>
      <c r="G189" s="473"/>
      <c r="H189" s="473"/>
      <c r="I189" s="473"/>
      <c r="J189" s="473"/>
      <c r="K189" s="473"/>
      <c r="L189" s="473"/>
      <c r="M189" s="473"/>
      <c r="N189" s="473"/>
      <c r="O189" s="473"/>
      <c r="P189" s="473"/>
      <c r="Q189" s="473"/>
      <c r="R189" s="473"/>
      <c r="S189" s="473"/>
      <c r="T189" s="473"/>
      <c r="U189" s="473"/>
      <c r="V189" s="473"/>
      <c r="W189" s="473"/>
      <c r="X189" s="473"/>
      <c r="Y189" s="473"/>
      <c r="Z189" s="473"/>
      <c r="AA189" s="473"/>
      <c r="AB189" s="473"/>
      <c r="AC189" s="473"/>
      <c r="AD189" s="473"/>
      <c r="AE189" s="473"/>
      <c r="AF189" s="473"/>
      <c r="AG189" s="473"/>
      <c r="AH189" s="473"/>
      <c r="AI189" s="473">
        <v>9.5816429999999997</v>
      </c>
      <c r="AJ189" s="473">
        <v>9.4731959999999997</v>
      </c>
      <c r="AK189" s="473">
        <v>9.2028700000000008</v>
      </c>
      <c r="AL189" s="473">
        <v>9.1958870000000008</v>
      </c>
      <c r="AM189" s="473">
        <v>8.9895840000000007</v>
      </c>
      <c r="AN189" s="473">
        <v>9.0745120000000004</v>
      </c>
      <c r="AO189" s="473">
        <v>8.9759320000000002</v>
      </c>
      <c r="AP189" s="473">
        <v>9.0564129999999992</v>
      </c>
      <c r="AQ189" s="473">
        <v>9.3123539999999991</v>
      </c>
      <c r="AR189" s="473">
        <v>9.2837390000000006</v>
      </c>
      <c r="AS189" s="473">
        <v>9.0865570000000009</v>
      </c>
      <c r="AT189" s="473">
        <v>9.1770390000000006</v>
      </c>
      <c r="AU189" s="473">
        <v>9.0567299999999999</v>
      </c>
      <c r="AV189" s="473">
        <v>9.1974850000000004</v>
      </c>
      <c r="AW189" s="473">
        <v>9.1256509999999995</v>
      </c>
      <c r="AX189" s="473">
        <v>9.0052040000000009</v>
      </c>
      <c r="AY189" s="473">
        <v>8.7801179999999999</v>
      </c>
      <c r="AZ189" s="473">
        <v>8.9229420000000008</v>
      </c>
      <c r="BA189" s="473">
        <v>8.8592809999999993</v>
      </c>
      <c r="BB189" s="473">
        <v>9.0839130000000008</v>
      </c>
      <c r="BC189" s="473">
        <v>9.1512270000000004</v>
      </c>
      <c r="BD189" s="473">
        <v>9.0827360000000006</v>
      </c>
      <c r="BE189" s="473">
        <v>9.0370849999999994</v>
      </c>
      <c r="BF189" s="473">
        <v>9.0293489999999998</v>
      </c>
      <c r="BG189" s="473">
        <v>9.2784580000000005</v>
      </c>
      <c r="BH189" s="473">
        <v>9.9325159999999997</v>
      </c>
      <c r="BI189" s="473">
        <v>10.0419</v>
      </c>
      <c r="BJ189" s="473">
        <v>9.7498299999999993</v>
      </c>
      <c r="BK189" s="473">
        <v>9.5839990000000004</v>
      </c>
      <c r="BL189" s="473">
        <v>9.9751820000000002</v>
      </c>
      <c r="BM189" s="473">
        <v>10.119987</v>
      </c>
      <c r="BN189" s="473">
        <v>9.6747440000000005</v>
      </c>
      <c r="BO189" s="478">
        <f>ROW()</f>
        <v>189</v>
      </c>
    </row>
    <row r="190" spans="1:67" s="474" customFormat="1" ht="14" x14ac:dyDescent="0.15">
      <c r="A190" s="473" t="s">
        <v>509</v>
      </c>
      <c r="B190" s="473" t="s">
        <v>950</v>
      </c>
      <c r="C190" s="473" t="s">
        <v>1071</v>
      </c>
      <c r="D190" s="473" t="s">
        <v>1072</v>
      </c>
      <c r="E190" s="473"/>
      <c r="F190" s="473"/>
      <c r="G190" s="473"/>
      <c r="H190" s="473"/>
      <c r="I190" s="473"/>
      <c r="J190" s="473"/>
      <c r="K190" s="473"/>
      <c r="L190" s="473"/>
      <c r="M190" s="473"/>
      <c r="N190" s="473"/>
      <c r="O190" s="473"/>
      <c r="P190" s="473"/>
      <c r="Q190" s="473"/>
      <c r="R190" s="473"/>
      <c r="S190" s="473"/>
      <c r="T190" s="473"/>
      <c r="U190" s="473"/>
      <c r="V190" s="473"/>
      <c r="W190" s="473"/>
      <c r="X190" s="473"/>
      <c r="Y190" s="473"/>
      <c r="Z190" s="473"/>
      <c r="AA190" s="473"/>
      <c r="AB190" s="473"/>
      <c r="AC190" s="473"/>
      <c r="AD190" s="473"/>
      <c r="AE190" s="473"/>
      <c r="AF190" s="473"/>
      <c r="AG190" s="473"/>
      <c r="AH190" s="473"/>
      <c r="AI190" s="473">
        <v>6.8551723982505903</v>
      </c>
      <c r="AJ190" s="473">
        <v>7.4627563483813297</v>
      </c>
      <c r="AK190" s="473">
        <v>8.6455285893355303</v>
      </c>
      <c r="AL190" s="473">
        <v>9.3553235136138895</v>
      </c>
      <c r="AM190" s="473">
        <v>9.6008556539893792</v>
      </c>
      <c r="AN190" s="473">
        <v>9.9961822581498705</v>
      </c>
      <c r="AO190" s="473">
        <v>10.5843903641387</v>
      </c>
      <c r="AP190" s="473">
        <v>11.1623509064075</v>
      </c>
      <c r="AQ190" s="473">
        <v>11.4915424980117</v>
      </c>
      <c r="AR190" s="473">
        <v>12.338917266526</v>
      </c>
      <c r="AS190" s="473">
        <v>12.6051905613584</v>
      </c>
      <c r="AT190" s="473">
        <v>12.7481316654716</v>
      </c>
      <c r="AU190" s="473">
        <v>13.046419980396999</v>
      </c>
      <c r="AV190" s="473">
        <v>13.186731616016299</v>
      </c>
      <c r="AW190" s="473">
        <v>13.377052509467701</v>
      </c>
      <c r="AX190" s="473">
        <v>13.7640307881599</v>
      </c>
      <c r="AY190" s="473">
        <v>14.3347580130353</v>
      </c>
      <c r="AZ190" s="473">
        <v>15.0187844445522</v>
      </c>
      <c r="BA190" s="473">
        <v>15.5643053362346</v>
      </c>
      <c r="BB190" s="473">
        <v>17.9254325165798</v>
      </c>
      <c r="BC190" s="473">
        <v>20.395474564943701</v>
      </c>
      <c r="BD190" s="473">
        <v>25.254611968994102</v>
      </c>
      <c r="BE190" s="473">
        <v>26.004440307617202</v>
      </c>
      <c r="BF190" s="473">
        <v>26.799869537353501</v>
      </c>
      <c r="BG190" s="473">
        <v>28.152746200561499</v>
      </c>
      <c r="BH190" s="473">
        <v>29.9425354003906</v>
      </c>
      <c r="BI190" s="473">
        <v>31.9988098144531</v>
      </c>
      <c r="BJ190" s="473">
        <v>31.234983444213899</v>
      </c>
      <c r="BK190" s="473">
        <v>31.834993648602001</v>
      </c>
      <c r="BL190" s="473">
        <v>32.742748227330999</v>
      </c>
      <c r="BM190" s="473">
        <v>33.393741219771201</v>
      </c>
      <c r="BN190" s="473">
        <v>33.828687662953698</v>
      </c>
      <c r="BO190" s="478">
        <f>ROW()</f>
        <v>190</v>
      </c>
    </row>
    <row r="191" spans="1:67" s="474" customFormat="1" ht="14" x14ac:dyDescent="0.15">
      <c r="A191" s="473" t="s">
        <v>507</v>
      </c>
      <c r="B191" s="473" t="s">
        <v>951</v>
      </c>
      <c r="C191" s="473" t="s">
        <v>1071</v>
      </c>
      <c r="D191" s="473" t="s">
        <v>1072</v>
      </c>
      <c r="E191" s="473"/>
      <c r="F191" s="473"/>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c r="AH191" s="473"/>
      <c r="AI191" s="473"/>
      <c r="AJ191" s="473"/>
      <c r="AK191" s="473"/>
      <c r="AL191" s="473"/>
      <c r="AM191" s="473"/>
      <c r="AN191" s="473"/>
      <c r="AO191" s="473"/>
      <c r="AP191" s="473"/>
      <c r="AQ191" s="473"/>
      <c r="AR191" s="473"/>
      <c r="AS191" s="473"/>
      <c r="AT191" s="473"/>
      <c r="AU191" s="473"/>
      <c r="AV191" s="473"/>
      <c r="AW191" s="473">
        <v>1.0348275532478199</v>
      </c>
      <c r="AX191" s="473">
        <v>0.96573768524570602</v>
      </c>
      <c r="AY191" s="473">
        <v>0.79535038996190199</v>
      </c>
      <c r="AZ191" s="473">
        <v>0.74647461190393705</v>
      </c>
      <c r="BA191" s="473">
        <v>0.86789173266632702</v>
      </c>
      <c r="BB191" s="473">
        <v>1.1292866716480601</v>
      </c>
      <c r="BC191" s="473">
        <v>0.903859693928037</v>
      </c>
      <c r="BD191" s="473">
        <v>0.998753796315207</v>
      </c>
      <c r="BE191" s="473">
        <v>1.2351486994854299</v>
      </c>
      <c r="BF191" s="473">
        <v>0.94916181722011295</v>
      </c>
      <c r="BG191" s="473">
        <v>0.87422453248260901</v>
      </c>
      <c r="BH191" s="473">
        <v>0.76143617794488405</v>
      </c>
      <c r="BI191" s="473">
        <v>0.95884803525238105</v>
      </c>
      <c r="BJ191" s="473">
        <v>1.0566657329007201</v>
      </c>
      <c r="BK191" s="473">
        <v>1.0733240390630601</v>
      </c>
      <c r="BL191" s="473">
        <v>1.09400505250257</v>
      </c>
      <c r="BM191" s="473">
        <v>1.1008824649181701</v>
      </c>
      <c r="BN191" s="473">
        <v>1.0870145496114501</v>
      </c>
      <c r="BO191" s="478">
        <f>ROW()</f>
        <v>191</v>
      </c>
    </row>
    <row r="192" spans="1:67" s="474" customFormat="1" ht="14" x14ac:dyDescent="0.15">
      <c r="A192" s="473" t="s">
        <v>513</v>
      </c>
      <c r="B192" s="473" t="s">
        <v>952</v>
      </c>
      <c r="C192" s="473" t="s">
        <v>1071</v>
      </c>
      <c r="D192" s="473" t="s">
        <v>1072</v>
      </c>
      <c r="E192" s="473"/>
      <c r="F192" s="473"/>
      <c r="G192" s="473"/>
      <c r="H192" s="473"/>
      <c r="I192" s="473"/>
      <c r="J192" s="473"/>
      <c r="K192" s="473"/>
      <c r="L192" s="473"/>
      <c r="M192" s="473"/>
      <c r="N192" s="473"/>
      <c r="O192" s="473"/>
      <c r="P192" s="473"/>
      <c r="Q192" s="473"/>
      <c r="R192" s="473"/>
      <c r="S192" s="473"/>
      <c r="T192" s="473"/>
      <c r="U192" s="473"/>
      <c r="V192" s="473"/>
      <c r="W192" s="473"/>
      <c r="X192" s="473"/>
      <c r="Y192" s="473"/>
      <c r="Z192" s="473"/>
      <c r="AA192" s="473"/>
      <c r="AB192" s="473"/>
      <c r="AC192" s="473"/>
      <c r="AD192" s="473"/>
      <c r="AE192" s="473"/>
      <c r="AF192" s="473"/>
      <c r="AG192" s="473"/>
      <c r="AH192" s="473"/>
      <c r="AI192" s="473">
        <v>1.5381009999999999</v>
      </c>
      <c r="AJ192" s="473">
        <v>1.491887</v>
      </c>
      <c r="AK192" s="473">
        <v>1.4864740000000001</v>
      </c>
      <c r="AL192" s="473">
        <v>1.4828920000000001</v>
      </c>
      <c r="AM192" s="473">
        <v>1.4636629999999999</v>
      </c>
      <c r="AN192" s="473">
        <v>1.4623200000000001</v>
      </c>
      <c r="AO192" s="473">
        <v>1.466707</v>
      </c>
      <c r="AP192" s="473">
        <v>1.447951</v>
      </c>
      <c r="AQ192" s="473">
        <v>1.447303</v>
      </c>
      <c r="AR192" s="473">
        <v>1.43466</v>
      </c>
      <c r="AS192" s="473">
        <v>1.4439580000000001</v>
      </c>
      <c r="AT192" s="473">
        <v>1.473589</v>
      </c>
      <c r="AU192" s="473">
        <v>1.4689620000000001</v>
      </c>
      <c r="AV192" s="473">
        <v>1.496707</v>
      </c>
      <c r="AW192" s="473">
        <v>1.507009</v>
      </c>
      <c r="AX192" s="473">
        <v>1.5349999999999999</v>
      </c>
      <c r="AY192" s="473">
        <v>1.4809319999999999</v>
      </c>
      <c r="AZ192" s="473">
        <v>1.504794</v>
      </c>
      <c r="BA192" s="473">
        <v>1.4907090000000001</v>
      </c>
      <c r="BB192" s="473">
        <v>1.471921</v>
      </c>
      <c r="BC192" s="473">
        <v>1.496928</v>
      </c>
      <c r="BD192" s="473">
        <v>1.4859150000000001</v>
      </c>
      <c r="BE192" s="473">
        <v>1.495622</v>
      </c>
      <c r="BF192" s="473">
        <v>1.4459789999999999</v>
      </c>
      <c r="BG192" s="473">
        <v>1.4407300000000001</v>
      </c>
      <c r="BH192" s="473">
        <v>1.4780139999999999</v>
      </c>
      <c r="BI192" s="473">
        <v>1.4410080000000001</v>
      </c>
      <c r="BJ192" s="473">
        <v>1.4309590000000001</v>
      </c>
      <c r="BK192" s="473">
        <v>1.4700599999999999</v>
      </c>
      <c r="BL192" s="473">
        <v>1.4282589999999999</v>
      </c>
      <c r="BM192" s="473">
        <v>1.4363509999999999</v>
      </c>
      <c r="BN192" s="473">
        <v>1.486354</v>
      </c>
      <c r="BO192" s="478">
        <f>ROW()</f>
        <v>192</v>
      </c>
    </row>
    <row r="193" spans="1:67" s="474" customFormat="1" ht="14" x14ac:dyDescent="0.15">
      <c r="A193" s="473" t="s">
        <v>953</v>
      </c>
      <c r="B193" s="473" t="s">
        <v>954</v>
      </c>
      <c r="C193" s="473" t="s">
        <v>1071</v>
      </c>
      <c r="D193" s="473" t="s">
        <v>1072</v>
      </c>
      <c r="E193" s="473"/>
      <c r="F193" s="473"/>
      <c r="G193" s="473"/>
      <c r="H193" s="473"/>
      <c r="I193" s="473"/>
      <c r="J193" s="473"/>
      <c r="K193" s="473"/>
      <c r="L193" s="473"/>
      <c r="M193" s="473"/>
      <c r="N193" s="473"/>
      <c r="O193" s="473"/>
      <c r="P193" s="473"/>
      <c r="Q193" s="473"/>
      <c r="R193" s="473"/>
      <c r="S193" s="473"/>
      <c r="T193" s="473"/>
      <c r="U193" s="473"/>
      <c r="V193" s="473"/>
      <c r="W193" s="473"/>
      <c r="X193" s="473"/>
      <c r="Y193" s="473"/>
      <c r="Z193" s="473"/>
      <c r="AA193" s="473"/>
      <c r="AB193" s="473"/>
      <c r="AC193" s="473"/>
      <c r="AD193" s="473"/>
      <c r="AE193" s="473"/>
      <c r="AF193" s="473"/>
      <c r="AG193" s="473"/>
      <c r="AH193" s="473"/>
      <c r="AI193" s="473"/>
      <c r="AJ193" s="473"/>
      <c r="AK193" s="473"/>
      <c r="AL193" s="473"/>
      <c r="AM193" s="473"/>
      <c r="AN193" s="473"/>
      <c r="AO193" s="473"/>
      <c r="AP193" s="473"/>
      <c r="AQ193" s="473"/>
      <c r="AR193" s="473"/>
      <c r="AS193" s="473"/>
      <c r="AT193" s="473"/>
      <c r="AU193" s="473"/>
      <c r="AV193" s="473"/>
      <c r="AW193" s="473"/>
      <c r="AX193" s="473"/>
      <c r="AY193" s="473"/>
      <c r="AZ193" s="473"/>
      <c r="BA193" s="473"/>
      <c r="BB193" s="473"/>
      <c r="BC193" s="473"/>
      <c r="BD193" s="473"/>
      <c r="BE193" s="473"/>
      <c r="BF193" s="473"/>
      <c r="BG193" s="473"/>
      <c r="BH193" s="473"/>
      <c r="BI193" s="473"/>
      <c r="BJ193" s="473"/>
      <c r="BK193" s="473"/>
      <c r="BL193" s="473"/>
      <c r="BM193" s="473"/>
      <c r="BN193" s="473"/>
      <c r="BO193" s="478">
        <f>ROW()</f>
        <v>193</v>
      </c>
    </row>
    <row r="194" spans="1:67" s="474" customFormat="1" ht="14" x14ac:dyDescent="0.15">
      <c r="A194" s="473" t="s">
        <v>523</v>
      </c>
      <c r="B194" s="473" t="s">
        <v>955</v>
      </c>
      <c r="C194" s="473" t="s">
        <v>1071</v>
      </c>
      <c r="D194" s="473" t="s">
        <v>1072</v>
      </c>
      <c r="E194" s="473"/>
      <c r="F194" s="473"/>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c r="AH194" s="473"/>
      <c r="AI194" s="473">
        <v>0.107444530094884</v>
      </c>
      <c r="AJ194" s="473">
        <v>9.5097814055904506E-2</v>
      </c>
      <c r="AK194" s="473">
        <v>9.4162599497800994E-2</v>
      </c>
      <c r="AL194" s="473">
        <v>8.7025036841853198E-2</v>
      </c>
      <c r="AM194" s="473">
        <v>8.4821725168256104E-2</v>
      </c>
      <c r="AN194" s="473">
        <v>8.4538644390615605E-2</v>
      </c>
      <c r="AO194" s="473">
        <v>8.9175052584722206E-2</v>
      </c>
      <c r="AP194" s="473">
        <v>8.5703876858130204E-2</v>
      </c>
      <c r="AQ194" s="473">
        <v>7.3433830334447905E-2</v>
      </c>
      <c r="AR194" s="473">
        <v>8.0406557196893602E-2</v>
      </c>
      <c r="AS194" s="473">
        <v>9.2312920472817903E-2</v>
      </c>
      <c r="AT194" s="473">
        <v>8.6159969196334799E-2</v>
      </c>
      <c r="AU194" s="473">
        <v>8.8828315659407395E-2</v>
      </c>
      <c r="AV194" s="473">
        <v>9.6121987725009295E-2</v>
      </c>
      <c r="AW194" s="473">
        <v>0.105785709590298</v>
      </c>
      <c r="AX194" s="473">
        <v>0.125611126456735</v>
      </c>
      <c r="AY194" s="473">
        <v>0.138459798915712</v>
      </c>
      <c r="AZ194" s="473">
        <v>0.145957726991642</v>
      </c>
      <c r="BA194" s="473">
        <v>0.191546330749227</v>
      </c>
      <c r="BB194" s="473">
        <v>0.142500940452606</v>
      </c>
      <c r="BC194" s="473">
        <v>0.162824556898789</v>
      </c>
      <c r="BD194" s="473">
        <v>0.184847801923752</v>
      </c>
      <c r="BE194" s="473">
        <v>0.18895140290260301</v>
      </c>
      <c r="BF194" s="473">
        <v>0.190663322806358</v>
      </c>
      <c r="BG194" s="473">
        <v>0.19944606721401201</v>
      </c>
      <c r="BH194" s="473">
        <v>0.19808240234851801</v>
      </c>
      <c r="BI194" s="473">
        <v>0.19432105123996701</v>
      </c>
      <c r="BJ194" s="473">
        <v>0.200041279196739</v>
      </c>
      <c r="BK194" s="473">
        <v>0.21829560561352501</v>
      </c>
      <c r="BL194" s="473">
        <v>0.20874274271111801</v>
      </c>
      <c r="BM194" s="473">
        <v>0.17898561374934099</v>
      </c>
      <c r="BN194" s="473"/>
      <c r="BO194" s="478">
        <f>ROW()</f>
        <v>194</v>
      </c>
    </row>
    <row r="195" spans="1:67" s="474" customFormat="1" ht="14" x14ac:dyDescent="0.15">
      <c r="A195" s="473" t="s">
        <v>956</v>
      </c>
      <c r="B195" s="473" t="s">
        <v>957</v>
      </c>
      <c r="C195" s="473" t="s">
        <v>1071</v>
      </c>
      <c r="D195" s="473" t="s">
        <v>1072</v>
      </c>
      <c r="E195" s="473"/>
      <c r="F195" s="473"/>
      <c r="G195" s="473"/>
      <c r="H195" s="473"/>
      <c r="I195" s="473"/>
      <c r="J195" s="473"/>
      <c r="K195" s="473"/>
      <c r="L195" s="473"/>
      <c r="M195" s="473"/>
      <c r="N195" s="473"/>
      <c r="O195" s="473"/>
      <c r="P195" s="473"/>
      <c r="Q195" s="473"/>
      <c r="R195" s="473"/>
      <c r="S195" s="473"/>
      <c r="T195" s="473"/>
      <c r="U195" s="473"/>
      <c r="V195" s="473"/>
      <c r="W195" s="473"/>
      <c r="X195" s="473"/>
      <c r="Y195" s="473"/>
      <c r="Z195" s="473"/>
      <c r="AA195" s="473"/>
      <c r="AB195" s="473"/>
      <c r="AC195" s="473"/>
      <c r="AD195" s="473"/>
      <c r="AE195" s="473"/>
      <c r="AF195" s="473"/>
      <c r="AG195" s="473"/>
      <c r="AH195" s="473"/>
      <c r="AI195" s="473"/>
      <c r="AJ195" s="473"/>
      <c r="AK195" s="473"/>
      <c r="AL195" s="473"/>
      <c r="AM195" s="473"/>
      <c r="AN195" s="473"/>
      <c r="AO195" s="473"/>
      <c r="AP195" s="473"/>
      <c r="AQ195" s="473"/>
      <c r="AR195" s="473"/>
      <c r="AS195" s="473"/>
      <c r="AT195" s="473"/>
      <c r="AU195" s="473"/>
      <c r="AV195" s="473"/>
      <c r="AW195" s="473"/>
      <c r="AX195" s="473"/>
      <c r="AY195" s="473"/>
      <c r="AZ195" s="473"/>
      <c r="BA195" s="473"/>
      <c r="BB195" s="473"/>
      <c r="BC195" s="473"/>
      <c r="BD195" s="473"/>
      <c r="BE195" s="473"/>
      <c r="BF195" s="473"/>
      <c r="BG195" s="473"/>
      <c r="BH195" s="473"/>
      <c r="BI195" s="473"/>
      <c r="BJ195" s="473"/>
      <c r="BK195" s="473"/>
      <c r="BL195" s="473"/>
      <c r="BM195" s="473"/>
      <c r="BN195" s="473"/>
      <c r="BO195" s="478">
        <f>ROW()</f>
        <v>195</v>
      </c>
    </row>
    <row r="196" spans="1:67" s="474" customFormat="1" ht="14" x14ac:dyDescent="0.15">
      <c r="A196" s="473" t="s">
        <v>525</v>
      </c>
      <c r="B196" s="473" t="s">
        <v>958</v>
      </c>
      <c r="C196" s="473" t="s">
        <v>1071</v>
      </c>
      <c r="D196" s="473" t="s">
        <v>1072</v>
      </c>
      <c r="E196" s="473"/>
      <c r="F196" s="473"/>
      <c r="G196" s="473"/>
      <c r="H196" s="473"/>
      <c r="I196" s="473"/>
      <c r="J196" s="473"/>
      <c r="K196" s="473"/>
      <c r="L196" s="473"/>
      <c r="M196" s="473"/>
      <c r="N196" s="473"/>
      <c r="O196" s="473"/>
      <c r="P196" s="473"/>
      <c r="Q196" s="473"/>
      <c r="R196" s="473"/>
      <c r="S196" s="473"/>
      <c r="T196" s="473"/>
      <c r="U196" s="473"/>
      <c r="V196" s="473"/>
      <c r="W196" s="473"/>
      <c r="X196" s="473"/>
      <c r="Y196" s="473"/>
      <c r="Z196" s="473"/>
      <c r="AA196" s="473"/>
      <c r="AB196" s="473"/>
      <c r="AC196" s="473"/>
      <c r="AD196" s="473"/>
      <c r="AE196" s="473"/>
      <c r="AF196" s="473"/>
      <c r="AG196" s="473"/>
      <c r="AH196" s="473"/>
      <c r="AI196" s="473">
        <v>5.4469411383978299</v>
      </c>
      <c r="AJ196" s="473">
        <v>5.9796476835051697</v>
      </c>
      <c r="AK196" s="473">
        <v>6.4428296169692301</v>
      </c>
      <c r="AL196" s="473">
        <v>6.8499162584494702</v>
      </c>
      <c r="AM196" s="473">
        <v>7.5804765542318302</v>
      </c>
      <c r="AN196" s="473">
        <v>8.3904898175126092</v>
      </c>
      <c r="AO196" s="473">
        <v>8.9295789895449609</v>
      </c>
      <c r="AP196" s="473">
        <v>9.9530372101573406</v>
      </c>
      <c r="AQ196" s="473">
        <v>10.582991391571801</v>
      </c>
      <c r="AR196" s="473">
        <v>11.0477087034352</v>
      </c>
      <c r="AS196" s="473">
        <v>11.2049460244837</v>
      </c>
      <c r="AT196" s="473">
        <v>11.540008985086599</v>
      </c>
      <c r="AU196" s="473">
        <v>11.78663898708</v>
      </c>
      <c r="AV196" s="473">
        <v>11.935166598742599</v>
      </c>
      <c r="AW196" s="473">
        <v>12.475201989317201</v>
      </c>
      <c r="AX196" s="473">
        <v>13.044185626730901</v>
      </c>
      <c r="AY196" s="473">
        <v>13.977360930684</v>
      </c>
      <c r="AZ196" s="473">
        <v>14.5995617626076</v>
      </c>
      <c r="BA196" s="473">
        <v>16.2162721009541</v>
      </c>
      <c r="BB196" s="473">
        <v>19.442989776113599</v>
      </c>
      <c r="BC196" s="473">
        <v>21.296659256745102</v>
      </c>
      <c r="BD196" s="473">
        <v>24.9616813659668</v>
      </c>
      <c r="BE196" s="473">
        <v>26.635309219360401</v>
      </c>
      <c r="BF196" s="473">
        <v>28.521720886230501</v>
      </c>
      <c r="BG196" s="473">
        <v>30.403480529785199</v>
      </c>
      <c r="BH196" s="473">
        <v>31.467857360839801</v>
      </c>
      <c r="BI196" s="473">
        <v>32.377647399902301</v>
      </c>
      <c r="BJ196" s="473">
        <v>33.588920593261697</v>
      </c>
      <c r="BK196" s="473">
        <v>34.065506591465301</v>
      </c>
      <c r="BL196" s="473">
        <v>36.491058608465998</v>
      </c>
      <c r="BM196" s="473">
        <v>39.648645711460198</v>
      </c>
      <c r="BN196" s="473">
        <v>41.920622920897003</v>
      </c>
      <c r="BO196" s="478">
        <f>ROW()</f>
        <v>196</v>
      </c>
    </row>
    <row r="197" spans="1:67" s="474" customFormat="1" ht="14" x14ac:dyDescent="0.15">
      <c r="A197" s="473" t="s">
        <v>529</v>
      </c>
      <c r="B197" s="473" t="s">
        <v>959</v>
      </c>
      <c r="C197" s="473" t="s">
        <v>1071</v>
      </c>
      <c r="D197" s="473" t="s">
        <v>1072</v>
      </c>
      <c r="E197" s="473"/>
      <c r="F197" s="473"/>
      <c r="G197" s="473"/>
      <c r="H197" s="473"/>
      <c r="I197" s="473"/>
      <c r="J197" s="473"/>
      <c r="K197" s="473"/>
      <c r="L197" s="473"/>
      <c r="M197" s="473"/>
      <c r="N197" s="473"/>
      <c r="O197" s="473"/>
      <c r="P197" s="473"/>
      <c r="Q197" s="473"/>
      <c r="R197" s="473"/>
      <c r="S197" s="473"/>
      <c r="T197" s="473"/>
      <c r="U197" s="473"/>
      <c r="V197" s="473"/>
      <c r="W197" s="473"/>
      <c r="X197" s="473"/>
      <c r="Y197" s="473"/>
      <c r="Z197" s="473"/>
      <c r="AA197" s="473"/>
      <c r="AB197" s="473"/>
      <c r="AC197" s="473"/>
      <c r="AD197" s="473"/>
      <c r="AE197" s="473"/>
      <c r="AF197" s="473"/>
      <c r="AG197" s="473"/>
      <c r="AH197" s="473"/>
      <c r="AI197" s="473">
        <v>0.51669111231054798</v>
      </c>
      <c r="AJ197" s="473">
        <v>0.50225237058384897</v>
      </c>
      <c r="AK197" s="473">
        <v>0.51591443381712299</v>
      </c>
      <c r="AL197" s="473">
        <v>0.52188326260446205</v>
      </c>
      <c r="AM197" s="473">
        <v>0.52977431321873503</v>
      </c>
      <c r="AN197" s="473">
        <v>0.52131534253552803</v>
      </c>
      <c r="AO197" s="473">
        <v>0.507117393493698</v>
      </c>
      <c r="AP197" s="473">
        <v>0.50654114151658203</v>
      </c>
      <c r="AQ197" s="473">
        <v>0.50589991576639204</v>
      </c>
      <c r="AR197" s="473">
        <v>0.50307209447866796</v>
      </c>
      <c r="AS197" s="473">
        <v>0.48578709981027202</v>
      </c>
      <c r="AT197" s="473">
        <v>0.47996856971877599</v>
      </c>
      <c r="AU197" s="473">
        <v>0.48050168641621699</v>
      </c>
      <c r="AV197" s="473">
        <v>0.47653305739742902</v>
      </c>
      <c r="AW197" s="473">
        <v>0.47319448312884299</v>
      </c>
      <c r="AX197" s="473">
        <v>0.46682852190714802</v>
      </c>
      <c r="AY197" s="473">
        <v>0.461776476783475</v>
      </c>
      <c r="AZ197" s="473">
        <v>0.47131938282171698</v>
      </c>
      <c r="BA197" s="473">
        <v>0.497260798378869</v>
      </c>
      <c r="BB197" s="473">
        <v>0.52606649719056298</v>
      </c>
      <c r="BC197" s="473">
        <v>0.53328347297558198</v>
      </c>
      <c r="BD197" s="473">
        <v>0.55296015739440896</v>
      </c>
      <c r="BE197" s="473">
        <v>0.57401180267333995</v>
      </c>
      <c r="BF197" s="473">
        <v>0.57132041454315197</v>
      </c>
      <c r="BG197" s="473">
        <v>0.55884391069412198</v>
      </c>
      <c r="BH197" s="473">
        <v>0.53833818435668901</v>
      </c>
      <c r="BI197" s="473">
        <v>0.51544106006622303</v>
      </c>
      <c r="BJ197" s="473">
        <v>0.49747046828269997</v>
      </c>
      <c r="BK197" s="473">
        <v>0.48913486591374</v>
      </c>
      <c r="BL197" s="473">
        <v>0.48140400235665098</v>
      </c>
      <c r="BM197" s="473">
        <v>0.46712826254440398</v>
      </c>
      <c r="BN197" s="473">
        <v>0.45821883880965197</v>
      </c>
      <c r="BO197" s="478">
        <f>ROW()</f>
        <v>197</v>
      </c>
    </row>
    <row r="198" spans="1:67" s="474" customFormat="1" ht="14" x14ac:dyDescent="0.15">
      <c r="A198" s="473" t="s">
        <v>535</v>
      </c>
      <c r="B198" s="473" t="s">
        <v>960</v>
      </c>
      <c r="C198" s="473" t="s">
        <v>1071</v>
      </c>
      <c r="D198" s="473" t="s">
        <v>1072</v>
      </c>
      <c r="E198" s="473"/>
      <c r="F198" s="473"/>
      <c r="G198" s="473"/>
      <c r="H198" s="473"/>
      <c r="I198" s="473"/>
      <c r="J198" s="473"/>
      <c r="K198" s="473"/>
      <c r="L198" s="473"/>
      <c r="M198" s="473"/>
      <c r="N198" s="473"/>
      <c r="O198" s="473"/>
      <c r="P198" s="473"/>
      <c r="Q198" s="473"/>
      <c r="R198" s="473"/>
      <c r="S198" s="473"/>
      <c r="T198" s="473"/>
      <c r="U198" s="473"/>
      <c r="V198" s="473"/>
      <c r="W198" s="473"/>
      <c r="X198" s="473"/>
      <c r="Y198" s="473"/>
      <c r="Z198" s="473"/>
      <c r="AA198" s="473"/>
      <c r="AB198" s="473"/>
      <c r="AC198" s="473"/>
      <c r="AD198" s="473"/>
      <c r="AE198" s="473"/>
      <c r="AF198" s="473"/>
      <c r="AG198" s="473"/>
      <c r="AH198" s="473"/>
      <c r="AI198" s="473">
        <v>7.37686597610379E-2</v>
      </c>
      <c r="AJ198" s="473">
        <v>0.34110864693661702</v>
      </c>
      <c r="AK198" s="473">
        <v>0.56449819494088804</v>
      </c>
      <c r="AL198" s="473">
        <v>0.80720538364509997</v>
      </c>
      <c r="AM198" s="473">
        <v>1.0012533032556801</v>
      </c>
      <c r="AN198" s="473">
        <v>1.11385503127742</v>
      </c>
      <c r="AO198" s="473">
        <v>1.1997945792876901</v>
      </c>
      <c r="AP198" s="473">
        <v>1.2653569797791899</v>
      </c>
      <c r="AQ198" s="473">
        <v>1.31848051187394</v>
      </c>
      <c r="AR198" s="473">
        <v>1.3383119902888201</v>
      </c>
      <c r="AS198" s="473">
        <v>1.3547903206430401</v>
      </c>
      <c r="AT198" s="473">
        <v>1.33097181958168</v>
      </c>
      <c r="AU198" s="473">
        <v>1.311975259215</v>
      </c>
      <c r="AV198" s="473">
        <v>1.3097896803840601</v>
      </c>
      <c r="AW198" s="473">
        <v>1.35564094514863</v>
      </c>
      <c r="AX198" s="473">
        <v>1.36047668529455</v>
      </c>
      <c r="AY198" s="473">
        <v>1.42079824716865</v>
      </c>
      <c r="AZ198" s="473">
        <v>1.4040333701380501</v>
      </c>
      <c r="BA198" s="473">
        <v>1.3928105643111801</v>
      </c>
      <c r="BB198" s="473">
        <v>1.4125004840269</v>
      </c>
      <c r="BC198" s="473">
        <v>1.4754329237438999</v>
      </c>
      <c r="BD198" s="473">
        <v>1.5429053306579601</v>
      </c>
      <c r="BE198" s="473">
        <v>1.5993064641952499</v>
      </c>
      <c r="BF198" s="473">
        <v>1.6161588430404701</v>
      </c>
      <c r="BG198" s="473">
        <v>1.6458592414855999</v>
      </c>
      <c r="BH198" s="473">
        <v>1.7140855789184599</v>
      </c>
      <c r="BI198" s="473">
        <v>1.74326360225677</v>
      </c>
      <c r="BJ198" s="473">
        <v>1.7494549751281701</v>
      </c>
      <c r="BK198" s="473">
        <v>1.74754821352475</v>
      </c>
      <c r="BL198" s="473">
        <v>1.74898178701998</v>
      </c>
      <c r="BM198" s="473">
        <v>1.7954248656135099</v>
      </c>
      <c r="BN198" s="473">
        <v>1.8689761459374301</v>
      </c>
      <c r="BO198" s="478">
        <f>ROW()</f>
        <v>198</v>
      </c>
    </row>
    <row r="199" spans="1:67" s="474" customFormat="1" ht="14" x14ac:dyDescent="0.15">
      <c r="A199" s="473" t="s">
        <v>537</v>
      </c>
      <c r="B199" s="473" t="s">
        <v>961</v>
      </c>
      <c r="C199" s="473" t="s">
        <v>1071</v>
      </c>
      <c r="D199" s="473" t="s">
        <v>1072</v>
      </c>
      <c r="E199" s="473"/>
      <c r="F199" s="473"/>
      <c r="G199" s="473"/>
      <c r="H199" s="473"/>
      <c r="I199" s="473"/>
      <c r="J199" s="473"/>
      <c r="K199" s="473"/>
      <c r="L199" s="473"/>
      <c r="M199" s="473"/>
      <c r="N199" s="473"/>
      <c r="O199" s="473"/>
      <c r="P199" s="473"/>
      <c r="Q199" s="473"/>
      <c r="R199" s="473"/>
      <c r="S199" s="473"/>
      <c r="T199" s="473"/>
      <c r="U199" s="473"/>
      <c r="V199" s="473"/>
      <c r="W199" s="473"/>
      <c r="X199" s="473"/>
      <c r="Y199" s="473"/>
      <c r="Z199" s="473"/>
      <c r="AA199" s="473"/>
      <c r="AB199" s="473"/>
      <c r="AC199" s="473"/>
      <c r="AD199" s="473"/>
      <c r="AE199" s="473"/>
      <c r="AF199" s="473"/>
      <c r="AG199" s="473"/>
      <c r="AH199" s="473"/>
      <c r="AI199" s="473">
        <v>7.4877820569557301</v>
      </c>
      <c r="AJ199" s="473">
        <v>8.4303195772110104</v>
      </c>
      <c r="AK199" s="473">
        <v>8.8921419444955205</v>
      </c>
      <c r="AL199" s="473">
        <v>9.2777490386876398</v>
      </c>
      <c r="AM199" s="473">
        <v>9.9976204212498292</v>
      </c>
      <c r="AN199" s="473">
        <v>10.540642150072101</v>
      </c>
      <c r="AO199" s="473">
        <v>11.147010309075499</v>
      </c>
      <c r="AP199" s="473">
        <v>11.6439998373124</v>
      </c>
      <c r="AQ199" s="473">
        <v>12.718517592889601</v>
      </c>
      <c r="AR199" s="473">
        <v>13.3362510432385</v>
      </c>
      <c r="AS199" s="473">
        <v>13.799380365327499</v>
      </c>
      <c r="AT199" s="473">
        <v>14.2536212455213</v>
      </c>
      <c r="AU199" s="473">
        <v>14.6287119791858</v>
      </c>
      <c r="AV199" s="473">
        <v>14.803517556015599</v>
      </c>
      <c r="AW199" s="473">
        <v>15.265761695242899</v>
      </c>
      <c r="AX199" s="473">
        <v>15.6765166219961</v>
      </c>
      <c r="AY199" s="473">
        <v>15.984616748773901</v>
      </c>
      <c r="AZ199" s="473">
        <v>16.0564855508851</v>
      </c>
      <c r="BA199" s="473">
        <v>16.885365369156801</v>
      </c>
      <c r="BB199" s="473">
        <v>17.237247379985199</v>
      </c>
      <c r="BC199" s="473">
        <v>17.777024736057101</v>
      </c>
      <c r="BD199" s="473">
        <v>18.097654342651399</v>
      </c>
      <c r="BE199" s="473">
        <v>18.068983078002901</v>
      </c>
      <c r="BF199" s="473">
        <v>18.425867080688501</v>
      </c>
      <c r="BG199" s="473">
        <v>18.876012802123999</v>
      </c>
      <c r="BH199" s="473">
        <v>19.0010089874268</v>
      </c>
      <c r="BI199" s="473">
        <v>18.948604583740199</v>
      </c>
      <c r="BJ199" s="473">
        <v>19.385011672973601</v>
      </c>
      <c r="BK199" s="473">
        <v>19.6409142731336</v>
      </c>
      <c r="BL199" s="473">
        <v>19.430274105088799</v>
      </c>
      <c r="BM199" s="473">
        <v>19.515758185672201</v>
      </c>
      <c r="BN199" s="473">
        <v>19.166884737770701</v>
      </c>
      <c r="BO199" s="478">
        <f>ROW()</f>
        <v>199</v>
      </c>
    </row>
    <row r="200" spans="1:67" s="474" customFormat="1" ht="14" x14ac:dyDescent="0.15">
      <c r="A200" s="473" t="s">
        <v>527</v>
      </c>
      <c r="B200" s="473" t="s">
        <v>962</v>
      </c>
      <c r="C200" s="473" t="s">
        <v>1071</v>
      </c>
      <c r="D200" s="473" t="s">
        <v>1072</v>
      </c>
      <c r="E200" s="473"/>
      <c r="F200" s="473"/>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c r="AH200" s="473"/>
      <c r="AI200" s="473"/>
      <c r="AJ200" s="473"/>
      <c r="AK200" s="473"/>
      <c r="AL200" s="473"/>
      <c r="AM200" s="473"/>
      <c r="AN200" s="473"/>
      <c r="AO200" s="473"/>
      <c r="AP200" s="473"/>
      <c r="AQ200" s="473"/>
      <c r="AR200" s="473"/>
      <c r="AS200" s="473">
        <v>0.77842768688471597</v>
      </c>
      <c r="AT200" s="473">
        <v>0.76708770364015699</v>
      </c>
      <c r="AU200" s="473">
        <v>0.758386183238839</v>
      </c>
      <c r="AV200" s="473">
        <v>0.72535185866667395</v>
      </c>
      <c r="AW200" s="473">
        <v>0.72278252889804595</v>
      </c>
      <c r="AX200" s="473">
        <v>0.77722404741673501</v>
      </c>
      <c r="AY200" s="473">
        <v>0.76470039971024295</v>
      </c>
      <c r="AZ200" s="473">
        <v>0.75454376167626003</v>
      </c>
      <c r="BA200" s="473">
        <v>0.78335248903155597</v>
      </c>
      <c r="BB200" s="473">
        <v>0.78805754529480698</v>
      </c>
      <c r="BC200" s="473">
        <v>0.770474048913113</v>
      </c>
      <c r="BD200" s="473">
        <v>0.749237503264511</v>
      </c>
      <c r="BE200" s="473">
        <v>0.78027296640900601</v>
      </c>
      <c r="BF200" s="473">
        <v>0.82631650255965206</v>
      </c>
      <c r="BG200" s="473">
        <v>0.83405028889330901</v>
      </c>
      <c r="BH200" s="473">
        <v>0.89114273482314299</v>
      </c>
      <c r="BI200" s="473">
        <v>0.92902927154479498</v>
      </c>
      <c r="BJ200" s="473">
        <v>0.90159946497280996</v>
      </c>
      <c r="BK200" s="473">
        <v>0.87965401874357396</v>
      </c>
      <c r="BL200" s="473">
        <v>0.84841160866481502</v>
      </c>
      <c r="BM200" s="473">
        <v>0.87285648164547602</v>
      </c>
      <c r="BN200" s="473"/>
      <c r="BO200" s="478">
        <f>ROW()</f>
        <v>200</v>
      </c>
    </row>
    <row r="201" spans="1:67" s="474" customFormat="1" ht="14" x14ac:dyDescent="0.15">
      <c r="A201" s="473" t="s">
        <v>531</v>
      </c>
      <c r="B201" s="473" t="s">
        <v>963</v>
      </c>
      <c r="C201" s="473" t="s">
        <v>1071</v>
      </c>
      <c r="D201" s="473" t="s">
        <v>1072</v>
      </c>
      <c r="E201" s="473"/>
      <c r="F201" s="473"/>
      <c r="G201" s="473"/>
      <c r="H201" s="473"/>
      <c r="I201" s="473"/>
      <c r="J201" s="473"/>
      <c r="K201" s="473"/>
      <c r="L201" s="473"/>
      <c r="M201" s="473"/>
      <c r="N201" s="473"/>
      <c r="O201" s="473"/>
      <c r="P201" s="473"/>
      <c r="Q201" s="473"/>
      <c r="R201" s="473"/>
      <c r="S201" s="473"/>
      <c r="T201" s="473"/>
      <c r="U201" s="473"/>
      <c r="V201" s="473"/>
      <c r="W201" s="473"/>
      <c r="X201" s="473"/>
      <c r="Y201" s="473"/>
      <c r="Z201" s="473"/>
      <c r="AA201" s="473"/>
      <c r="AB201" s="473"/>
      <c r="AC201" s="473"/>
      <c r="AD201" s="473"/>
      <c r="AE201" s="473"/>
      <c r="AF201" s="473"/>
      <c r="AG201" s="473"/>
      <c r="AH201" s="473"/>
      <c r="AI201" s="473">
        <v>0.72717284733135201</v>
      </c>
      <c r="AJ201" s="473">
        <v>0.75258684035524004</v>
      </c>
      <c r="AK201" s="473">
        <v>0.75698019720156695</v>
      </c>
      <c r="AL201" s="473">
        <v>0.72099738041137795</v>
      </c>
      <c r="AM201" s="473">
        <v>0.75712414975809506</v>
      </c>
      <c r="AN201" s="473">
        <v>0.85912343763182597</v>
      </c>
      <c r="AO201" s="473">
        <v>0.85896238204181496</v>
      </c>
      <c r="AP201" s="473">
        <v>0.91555356582085501</v>
      </c>
      <c r="AQ201" s="473">
        <v>1.0370381323761499</v>
      </c>
      <c r="AR201" s="473">
        <v>1.13582043255737</v>
      </c>
      <c r="AS201" s="473">
        <v>1.25618099456224</v>
      </c>
      <c r="AT201" s="473">
        <v>1.31344106679007</v>
      </c>
      <c r="AU201" s="473">
        <v>1.4522351012293999</v>
      </c>
      <c r="AV201" s="473">
        <v>1.50301579454946</v>
      </c>
      <c r="AW201" s="473">
        <v>1.4345606682430101</v>
      </c>
      <c r="AX201" s="473">
        <v>1.5603931069540899</v>
      </c>
      <c r="AY201" s="473">
        <v>1.65642878791052</v>
      </c>
      <c r="AZ201" s="473">
        <v>1.6748918430816</v>
      </c>
      <c r="BA201" s="473">
        <v>1.7709411188651101</v>
      </c>
      <c r="BB201" s="473">
        <v>1.67380309218111</v>
      </c>
      <c r="BC201" s="473">
        <v>1.81794888427641</v>
      </c>
      <c r="BD201" s="473">
        <v>1.85903340416986</v>
      </c>
      <c r="BE201" s="473">
        <v>1.8144089246930399</v>
      </c>
      <c r="BF201" s="473">
        <v>1.8471479672661399</v>
      </c>
      <c r="BG201" s="473">
        <v>1.91183540977099</v>
      </c>
      <c r="BH201" s="473">
        <v>1.8695924015983401</v>
      </c>
      <c r="BI201" s="473">
        <v>1.8976469667123099</v>
      </c>
      <c r="BJ201" s="473">
        <v>2.0056920573308901</v>
      </c>
      <c r="BK201" s="473">
        <v>2.1508185660441601</v>
      </c>
      <c r="BL201" s="473">
        <v>2.1355081817527499</v>
      </c>
      <c r="BM201" s="473">
        <v>2.2258003104628301</v>
      </c>
      <c r="BN201" s="473">
        <v>2.30192913243074</v>
      </c>
      <c r="BO201" s="478">
        <f>ROW()</f>
        <v>201</v>
      </c>
    </row>
    <row r="202" spans="1:67" s="474" customFormat="1" ht="14" x14ac:dyDescent="0.15">
      <c r="A202" s="473" t="s">
        <v>539</v>
      </c>
      <c r="B202" s="473" t="s">
        <v>964</v>
      </c>
      <c r="C202" s="473" t="s">
        <v>1071</v>
      </c>
      <c r="D202" s="473" t="s">
        <v>1072</v>
      </c>
      <c r="E202" s="473"/>
      <c r="F202" s="473"/>
      <c r="G202" s="473"/>
      <c r="H202" s="473"/>
      <c r="I202" s="473"/>
      <c r="J202" s="473"/>
      <c r="K202" s="473"/>
      <c r="L202" s="473"/>
      <c r="M202" s="473"/>
      <c r="N202" s="473"/>
      <c r="O202" s="473"/>
      <c r="P202" s="473"/>
      <c r="Q202" s="473"/>
      <c r="R202" s="473"/>
      <c r="S202" s="473"/>
      <c r="T202" s="473"/>
      <c r="U202" s="473"/>
      <c r="V202" s="473"/>
      <c r="W202" s="473"/>
      <c r="X202" s="473"/>
      <c r="Y202" s="473"/>
      <c r="Z202" s="473"/>
      <c r="AA202" s="473"/>
      <c r="AB202" s="473"/>
      <c r="AC202" s="473"/>
      <c r="AD202" s="473"/>
      <c r="AE202" s="473"/>
      <c r="AF202" s="473"/>
      <c r="AG202" s="473"/>
      <c r="AH202" s="473"/>
      <c r="AI202" s="473">
        <v>0.26604299999999997</v>
      </c>
      <c r="AJ202" s="473">
        <v>0.39953699999999998</v>
      </c>
      <c r="AK202" s="473">
        <v>0.54151899999999997</v>
      </c>
      <c r="AL202" s="473">
        <v>0.69107499999999999</v>
      </c>
      <c r="AM202" s="473">
        <v>0.928562</v>
      </c>
      <c r="AN202" s="473">
        <v>1.163951</v>
      </c>
      <c r="AO202" s="473">
        <v>1.3511660000000001</v>
      </c>
      <c r="AP202" s="473">
        <v>1.5129870000000001</v>
      </c>
      <c r="AQ202" s="473">
        <v>1.655</v>
      </c>
      <c r="AR202" s="473">
        <v>1.7376560000000001</v>
      </c>
      <c r="AS202" s="473">
        <v>1.8331660000000001</v>
      </c>
      <c r="AT202" s="473">
        <v>1.8376060000000001</v>
      </c>
      <c r="AU202" s="473">
        <v>1.799795</v>
      </c>
      <c r="AV202" s="473">
        <v>1.804465</v>
      </c>
      <c r="AW202" s="473">
        <v>1.8300449999999999</v>
      </c>
      <c r="AX202" s="473">
        <v>1.8675949999999999</v>
      </c>
      <c r="AY202" s="473">
        <v>1.8504529999999999</v>
      </c>
      <c r="AZ202" s="473">
        <v>1.853936</v>
      </c>
      <c r="BA202" s="473">
        <v>1.8422430000000001</v>
      </c>
      <c r="BB202" s="473">
        <v>1.869157</v>
      </c>
      <c r="BC202" s="473">
        <v>1.8048150000000001</v>
      </c>
      <c r="BD202" s="473">
        <v>1.8014239999999999</v>
      </c>
      <c r="BE202" s="473">
        <v>1.796168</v>
      </c>
      <c r="BF202" s="473">
        <v>1.7620450000000001</v>
      </c>
      <c r="BG202" s="473">
        <v>1.767142</v>
      </c>
      <c r="BH202" s="473">
        <v>1.7651159999999999</v>
      </c>
      <c r="BI202" s="473">
        <v>1.7328429999999999</v>
      </c>
      <c r="BJ202" s="473">
        <v>1.7428790000000001</v>
      </c>
      <c r="BK202" s="473">
        <v>1.748426</v>
      </c>
      <c r="BL202" s="473">
        <v>1.787166</v>
      </c>
      <c r="BM202" s="473">
        <v>1.7905</v>
      </c>
      <c r="BN202" s="473">
        <v>1.8372040000000001</v>
      </c>
      <c r="BO202" s="478">
        <f>ROW()</f>
        <v>202</v>
      </c>
    </row>
    <row r="203" spans="1:67" s="474" customFormat="1" ht="14" x14ac:dyDescent="0.15">
      <c r="A203" s="473" t="s">
        <v>965</v>
      </c>
      <c r="B203" s="473" t="s">
        <v>966</v>
      </c>
      <c r="C203" s="473" t="s">
        <v>1071</v>
      </c>
      <c r="D203" s="473" t="s">
        <v>1072</v>
      </c>
      <c r="E203" s="473"/>
      <c r="F203" s="473"/>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c r="AF203" s="473"/>
      <c r="AG203" s="473"/>
      <c r="AH203" s="473"/>
      <c r="AI203" s="473"/>
      <c r="AJ203" s="473"/>
      <c r="AK203" s="473"/>
      <c r="AL203" s="473"/>
      <c r="AM203" s="473"/>
      <c r="AN203" s="473"/>
      <c r="AO203" s="473"/>
      <c r="AP203" s="473"/>
      <c r="AQ203" s="473"/>
      <c r="AR203" s="473"/>
      <c r="AS203" s="473"/>
      <c r="AT203" s="473"/>
      <c r="AU203" s="473"/>
      <c r="AV203" s="473"/>
      <c r="AW203" s="473"/>
      <c r="AX203" s="473"/>
      <c r="AY203" s="473"/>
      <c r="AZ203" s="473"/>
      <c r="BA203" s="473"/>
      <c r="BB203" s="473"/>
      <c r="BC203" s="473"/>
      <c r="BD203" s="473"/>
      <c r="BE203" s="473"/>
      <c r="BF203" s="473"/>
      <c r="BG203" s="473"/>
      <c r="BH203" s="473"/>
      <c r="BI203" s="473"/>
      <c r="BJ203" s="473"/>
      <c r="BK203" s="473"/>
      <c r="BL203" s="473"/>
      <c r="BM203" s="473"/>
      <c r="BN203" s="473"/>
      <c r="BO203" s="478">
        <f>ROW()</f>
        <v>203</v>
      </c>
    </row>
    <row r="204" spans="1:67" s="474" customFormat="1" ht="14" x14ac:dyDescent="0.15">
      <c r="A204" s="473" t="s">
        <v>967</v>
      </c>
      <c r="B204" s="473" t="s">
        <v>968</v>
      </c>
      <c r="C204" s="473" t="s">
        <v>1071</v>
      </c>
      <c r="D204" s="473" t="s">
        <v>1072</v>
      </c>
      <c r="E204" s="473"/>
      <c r="F204" s="473"/>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c r="AH204" s="473"/>
      <c r="AI204" s="473">
        <v>0.645290202827563</v>
      </c>
      <c r="AJ204" s="473">
        <v>0.64367691694976303</v>
      </c>
      <c r="AK204" s="473">
        <v>0.64554899966339097</v>
      </c>
      <c r="AL204" s="473">
        <v>0.64249721086540201</v>
      </c>
      <c r="AM204" s="473">
        <v>0.64905734742629795</v>
      </c>
      <c r="AN204" s="473">
        <v>0.65336300867919905</v>
      </c>
      <c r="AO204" s="473">
        <v>0.66671235851964405</v>
      </c>
      <c r="AP204" s="473">
        <v>0.66414196346710397</v>
      </c>
      <c r="AQ204" s="473">
        <v>0.698520262459978</v>
      </c>
      <c r="AR204" s="473">
        <v>0.698957968907439</v>
      </c>
      <c r="AS204" s="473">
        <v>0.705994494754832</v>
      </c>
      <c r="AT204" s="473">
        <v>0.72844729305746403</v>
      </c>
      <c r="AU204" s="473">
        <v>0.73555719389263596</v>
      </c>
      <c r="AV204" s="473">
        <v>0.75318537211922298</v>
      </c>
      <c r="AW204" s="473">
        <v>0.72401729751003097</v>
      </c>
      <c r="AX204" s="473">
        <v>0.74826660043915705</v>
      </c>
      <c r="AY204" s="473">
        <v>0.76574031356274697</v>
      </c>
      <c r="AZ204" s="473">
        <v>0.77379237373703103</v>
      </c>
      <c r="BA204" s="473">
        <v>0.80905048325111395</v>
      </c>
      <c r="BB204" s="473">
        <v>0.84395251967629603</v>
      </c>
      <c r="BC204" s="473">
        <v>0.85472946050479204</v>
      </c>
      <c r="BD204" s="473">
        <v>0.85717541246428897</v>
      </c>
      <c r="BE204" s="473">
        <v>0.85765760483111197</v>
      </c>
      <c r="BF204" s="473">
        <v>0.85953782591803896</v>
      </c>
      <c r="BG204" s="473">
        <v>0.86042176680707705</v>
      </c>
      <c r="BH204" s="473">
        <v>0.87498438215726304</v>
      </c>
      <c r="BI204" s="473">
        <v>0.89170179934851501</v>
      </c>
      <c r="BJ204" s="473">
        <v>0.90527827664661698</v>
      </c>
      <c r="BK204" s="473">
        <v>0.89993727052140804</v>
      </c>
      <c r="BL204" s="473">
        <v>0.90562564607517704</v>
      </c>
      <c r="BM204" s="473">
        <v>0.91542195760061396</v>
      </c>
      <c r="BN204" s="473"/>
      <c r="BO204" s="478">
        <f>ROW()</f>
        <v>204</v>
      </c>
    </row>
    <row r="205" spans="1:67" s="474" customFormat="1" ht="14" x14ac:dyDescent="0.15">
      <c r="A205" s="473" t="s">
        <v>1108</v>
      </c>
      <c r="B205" s="473" t="s">
        <v>969</v>
      </c>
      <c r="C205" s="473" t="s">
        <v>1071</v>
      </c>
      <c r="D205" s="473" t="s">
        <v>1072</v>
      </c>
      <c r="E205" s="473"/>
      <c r="F205" s="473"/>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c r="AH205" s="473"/>
      <c r="AI205" s="473"/>
      <c r="AJ205" s="473"/>
      <c r="AK205" s="473"/>
      <c r="AL205" s="473"/>
      <c r="AM205" s="473"/>
      <c r="AN205" s="473"/>
      <c r="AO205" s="473"/>
      <c r="AP205" s="473"/>
      <c r="AQ205" s="473"/>
      <c r="AR205" s="473"/>
      <c r="AS205" s="473"/>
      <c r="AT205" s="473"/>
      <c r="AU205" s="473"/>
      <c r="AV205" s="473"/>
      <c r="AW205" s="473"/>
      <c r="AX205" s="473"/>
      <c r="AY205" s="473"/>
      <c r="AZ205" s="473"/>
      <c r="BA205" s="473"/>
      <c r="BB205" s="473"/>
      <c r="BC205" s="473"/>
      <c r="BD205" s="473"/>
      <c r="BE205" s="473"/>
      <c r="BF205" s="473"/>
      <c r="BG205" s="473"/>
      <c r="BH205" s="473"/>
      <c r="BI205" s="473"/>
      <c r="BJ205" s="473"/>
      <c r="BK205" s="473"/>
      <c r="BL205" s="473"/>
      <c r="BM205" s="473"/>
      <c r="BN205" s="473"/>
      <c r="BO205" s="478">
        <f>ROW()</f>
        <v>205</v>
      </c>
    </row>
    <row r="206" spans="1:67" s="474" customFormat="1" ht="14" x14ac:dyDescent="0.15">
      <c r="A206" s="473" t="s">
        <v>541</v>
      </c>
      <c r="B206" s="473" t="s">
        <v>970</v>
      </c>
      <c r="C206" s="473" t="s">
        <v>1071</v>
      </c>
      <c r="D206" s="473" t="s">
        <v>1072</v>
      </c>
      <c r="E206" s="473"/>
      <c r="F206" s="473"/>
      <c r="G206" s="473"/>
      <c r="H206" s="473"/>
      <c r="I206" s="473"/>
      <c r="J206" s="473"/>
      <c r="K206" s="473"/>
      <c r="L206" s="473"/>
      <c r="M206" s="473"/>
      <c r="N206" s="473"/>
      <c r="O206" s="473"/>
      <c r="P206" s="473"/>
      <c r="Q206" s="473"/>
      <c r="R206" s="473"/>
      <c r="S206" s="473"/>
      <c r="T206" s="473"/>
      <c r="U206" s="473"/>
      <c r="V206" s="473"/>
      <c r="W206" s="473"/>
      <c r="X206" s="473"/>
      <c r="Y206" s="473"/>
      <c r="Z206" s="473"/>
      <c r="AA206" s="473"/>
      <c r="AB206" s="473"/>
      <c r="AC206" s="473"/>
      <c r="AD206" s="473"/>
      <c r="AE206" s="473"/>
      <c r="AF206" s="473"/>
      <c r="AG206" s="473"/>
      <c r="AH206" s="473"/>
      <c r="AI206" s="473">
        <v>0.476213</v>
      </c>
      <c r="AJ206" s="473">
        <v>0.50709599999999999</v>
      </c>
      <c r="AK206" s="473">
        <v>0.55254599999999998</v>
      </c>
      <c r="AL206" s="473">
        <v>0.57956700000000005</v>
      </c>
      <c r="AM206" s="473">
        <v>0.60874600000000001</v>
      </c>
      <c r="AN206" s="473">
        <v>0.61668599999999996</v>
      </c>
      <c r="AO206" s="473">
        <v>0.62846800000000003</v>
      </c>
      <c r="AP206" s="473">
        <v>0.64114099999999996</v>
      </c>
      <c r="AQ206" s="473">
        <v>0.65678199999999998</v>
      </c>
      <c r="AR206" s="473">
        <v>0.66064199999999995</v>
      </c>
      <c r="AS206" s="473">
        <v>0.66111600000000004</v>
      </c>
      <c r="AT206" s="473">
        <v>0.67105400000000004</v>
      </c>
      <c r="AU206" s="473">
        <v>0.67208100000000004</v>
      </c>
      <c r="AV206" s="473">
        <v>0.66979699999999998</v>
      </c>
      <c r="AW206" s="473">
        <v>0.67614700000000005</v>
      </c>
      <c r="AX206" s="473">
        <v>0.66425900000000004</v>
      </c>
      <c r="AY206" s="473">
        <v>0.64015599999999995</v>
      </c>
      <c r="AZ206" s="473">
        <v>0.64681599999999995</v>
      </c>
      <c r="BA206" s="473">
        <v>0.63614800000000005</v>
      </c>
      <c r="BB206" s="473">
        <v>0.62732900000000003</v>
      </c>
      <c r="BC206" s="473">
        <v>0.62312199999999995</v>
      </c>
      <c r="BD206" s="473">
        <v>0.62308300000000005</v>
      </c>
      <c r="BE206" s="473">
        <v>0.60539799999999999</v>
      </c>
      <c r="BF206" s="473">
        <v>0.58360699999999999</v>
      </c>
      <c r="BG206" s="473">
        <v>0.57886800000000005</v>
      </c>
      <c r="BH206" s="473">
        <v>0.58494699999999999</v>
      </c>
      <c r="BI206" s="473">
        <v>0.57141600000000004</v>
      </c>
      <c r="BJ206" s="473">
        <v>0.57568799999999998</v>
      </c>
      <c r="BK206" s="473">
        <v>0.57122700000000004</v>
      </c>
      <c r="BL206" s="473">
        <v>0.57615899999999998</v>
      </c>
      <c r="BM206" s="473">
        <v>0.56855299999999998</v>
      </c>
      <c r="BN206" s="473">
        <v>0.57159599999999999</v>
      </c>
      <c r="BO206" s="478">
        <f>ROW()</f>
        <v>206</v>
      </c>
    </row>
    <row r="207" spans="1:67" s="474" customFormat="1" ht="14" x14ac:dyDescent="0.15">
      <c r="A207" s="473" t="s">
        <v>533</v>
      </c>
      <c r="B207" s="473" t="s">
        <v>971</v>
      </c>
      <c r="C207" s="473" t="s">
        <v>1071</v>
      </c>
      <c r="D207" s="473" t="s">
        <v>1072</v>
      </c>
      <c r="E207" s="473"/>
      <c r="F207" s="473"/>
      <c r="G207" s="473"/>
      <c r="H207" s="473"/>
      <c r="I207" s="473"/>
      <c r="J207" s="473"/>
      <c r="K207" s="473"/>
      <c r="L207" s="473"/>
      <c r="M207" s="473"/>
      <c r="N207" s="473"/>
      <c r="O207" s="473"/>
      <c r="P207" s="473"/>
      <c r="Q207" s="473"/>
      <c r="R207" s="473"/>
      <c r="S207" s="473"/>
      <c r="T207" s="473"/>
      <c r="U207" s="473"/>
      <c r="V207" s="473"/>
      <c r="W207" s="473"/>
      <c r="X207" s="473"/>
      <c r="Y207" s="473"/>
      <c r="Z207" s="473"/>
      <c r="AA207" s="473"/>
      <c r="AB207" s="473"/>
      <c r="AC207" s="473"/>
      <c r="AD207" s="473"/>
      <c r="AE207" s="473"/>
      <c r="AF207" s="473"/>
      <c r="AG207" s="473"/>
      <c r="AH207" s="473"/>
      <c r="AI207" s="473">
        <v>314.23375500500703</v>
      </c>
      <c r="AJ207" s="473">
        <v>380.30766374711101</v>
      </c>
      <c r="AK207" s="473">
        <v>424.19897595233101</v>
      </c>
      <c r="AL207" s="473">
        <v>465.01383213354899</v>
      </c>
      <c r="AM207" s="473">
        <v>512.53690917163897</v>
      </c>
      <c r="AN207" s="473">
        <v>557.61505262688695</v>
      </c>
      <c r="AO207" s="473">
        <v>610.13145629521296</v>
      </c>
      <c r="AP207" s="473">
        <v>620.24723704386997</v>
      </c>
      <c r="AQ207" s="473">
        <v>713.06482685084904</v>
      </c>
      <c r="AR207" s="473">
        <v>778.25365698831399</v>
      </c>
      <c r="AS207" s="473">
        <v>872.61128229710596</v>
      </c>
      <c r="AT207" s="473">
        <v>972.309276326229</v>
      </c>
      <c r="AU207" s="473">
        <v>1129.2333478604401</v>
      </c>
      <c r="AV207" s="473">
        <v>1275.0830811480901</v>
      </c>
      <c r="AW207" s="473">
        <v>1388.71057213788</v>
      </c>
      <c r="AX207" s="473">
        <v>1520.8952119688199</v>
      </c>
      <c r="AY207" s="473">
        <v>1606.02782629631</v>
      </c>
      <c r="AZ207" s="473">
        <v>1761.3564372291401</v>
      </c>
      <c r="BA207" s="473">
        <v>1939.4800204190301</v>
      </c>
      <c r="BB207" s="473">
        <v>1997.42895574765</v>
      </c>
      <c r="BC207" s="473">
        <v>2065.5990864202199</v>
      </c>
      <c r="BD207" s="473">
        <v>2126.669921875</v>
      </c>
      <c r="BE207" s="473">
        <v>2288.408203125</v>
      </c>
      <c r="BF207" s="473">
        <v>2309.77734375</v>
      </c>
      <c r="BG207" s="473">
        <v>2383.45092773438</v>
      </c>
      <c r="BH207" s="473">
        <v>2453.15966796875</v>
      </c>
      <c r="BI207" s="473">
        <v>2507.39965820313</v>
      </c>
      <c r="BJ207" s="473">
        <v>2534.37670898438</v>
      </c>
      <c r="BK207" s="473">
        <v>2523.7637908862198</v>
      </c>
      <c r="BL207" s="473">
        <v>2555.3307976404299</v>
      </c>
      <c r="BM207" s="473">
        <v>2580.5466384926699</v>
      </c>
      <c r="BN207" s="473">
        <v>2617.4551509533198</v>
      </c>
      <c r="BO207" s="478">
        <f>ROW()</f>
        <v>207</v>
      </c>
    </row>
    <row r="208" spans="1:67" s="474" customFormat="1" ht="14" x14ac:dyDescent="0.15">
      <c r="A208" s="473" t="s">
        <v>972</v>
      </c>
      <c r="B208" s="473" t="s">
        <v>973</v>
      </c>
      <c r="C208" s="473" t="s">
        <v>1071</v>
      </c>
      <c r="D208" s="473" t="s">
        <v>1072</v>
      </c>
      <c r="E208" s="473"/>
      <c r="F208" s="47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c r="AH208" s="473"/>
      <c r="AI208" s="473"/>
      <c r="AJ208" s="473"/>
      <c r="AK208" s="473"/>
      <c r="AL208" s="473"/>
      <c r="AM208" s="473">
        <v>0.57243253148989004</v>
      </c>
      <c r="AN208" s="473">
        <v>0.60432276771973303</v>
      </c>
      <c r="AO208" s="473">
        <v>0.60897934528194997</v>
      </c>
      <c r="AP208" s="473">
        <v>0.57570406894910497</v>
      </c>
      <c r="AQ208" s="473">
        <v>0.53871262314559998</v>
      </c>
      <c r="AR208" s="473">
        <v>0.51513374703753301</v>
      </c>
      <c r="AS208" s="473">
        <v>0.556322049087976</v>
      </c>
      <c r="AT208" s="473">
        <v>0.55682116259108305</v>
      </c>
      <c r="AU208" s="473">
        <v>0.55643369830951805</v>
      </c>
      <c r="AV208" s="473">
        <v>0.53406573934340695</v>
      </c>
      <c r="AW208" s="473">
        <v>0.49485201854463601</v>
      </c>
      <c r="AX208" s="473">
        <v>0.48007588777125298</v>
      </c>
      <c r="AY208" s="473">
        <v>0.490822243842095</v>
      </c>
      <c r="AZ208" s="473">
        <v>0.500703956574853</v>
      </c>
      <c r="BA208" s="473">
        <v>0.57484041122641505</v>
      </c>
      <c r="BB208" s="473">
        <v>0.58176184184588997</v>
      </c>
      <c r="BC208" s="473">
        <v>0.650712762818204</v>
      </c>
      <c r="BD208" s="473">
        <v>0.67201765050687001</v>
      </c>
      <c r="BE208" s="473">
        <v>0.61193669032312403</v>
      </c>
      <c r="BF208" s="473">
        <v>0.64711780264122598</v>
      </c>
      <c r="BG208" s="473">
        <v>0.608354215297364</v>
      </c>
      <c r="BH208" s="473">
        <v>0.54953545159436201</v>
      </c>
      <c r="BI208" s="473">
        <v>0.55945989311000699</v>
      </c>
      <c r="BJ208" s="473">
        <v>0.56552749456804596</v>
      </c>
      <c r="BK208" s="473">
        <v>0.55066421460479797</v>
      </c>
      <c r="BL208" s="473">
        <v>0.56181263477962196</v>
      </c>
      <c r="BM208" s="473">
        <v>0.56745082768595301</v>
      </c>
      <c r="BN208" s="473">
        <v>0.59101508251555301</v>
      </c>
      <c r="BO208" s="478">
        <f>ROW()</f>
        <v>208</v>
      </c>
    </row>
    <row r="209" spans="1:67" s="474" customFormat="1" ht="14" x14ac:dyDescent="0.15">
      <c r="A209" s="473" t="s">
        <v>974</v>
      </c>
      <c r="B209" s="473" t="s">
        <v>975</v>
      </c>
      <c r="C209" s="473" t="s">
        <v>1071</v>
      </c>
      <c r="D209" s="473" t="s">
        <v>1072</v>
      </c>
      <c r="E209" s="473"/>
      <c r="F209" s="473"/>
      <c r="G209" s="473"/>
      <c r="H209" s="473"/>
      <c r="I209" s="473"/>
      <c r="J209" s="473"/>
      <c r="K209" s="473"/>
      <c r="L209" s="473"/>
      <c r="M209" s="473"/>
      <c r="N209" s="473"/>
      <c r="O209" s="473"/>
      <c r="P209" s="473"/>
      <c r="Q209" s="473"/>
      <c r="R209" s="473"/>
      <c r="S209" s="473"/>
      <c r="T209" s="473"/>
      <c r="U209" s="473"/>
      <c r="V209" s="473"/>
      <c r="W209" s="473"/>
      <c r="X209" s="473"/>
      <c r="Y209" s="473"/>
      <c r="Z209" s="473"/>
      <c r="AA209" s="473"/>
      <c r="AB209" s="473"/>
      <c r="AC209" s="473"/>
      <c r="AD209" s="473"/>
      <c r="AE209" s="473"/>
      <c r="AF209" s="473"/>
      <c r="AG209" s="473"/>
      <c r="AH209" s="473"/>
      <c r="AI209" s="473"/>
      <c r="AJ209" s="473"/>
      <c r="AK209" s="473"/>
      <c r="AL209" s="473"/>
      <c r="AM209" s="473"/>
      <c r="AN209" s="473"/>
      <c r="AO209" s="473"/>
      <c r="AP209" s="473"/>
      <c r="AQ209" s="473"/>
      <c r="AR209" s="473"/>
      <c r="AS209" s="473"/>
      <c r="AT209" s="473"/>
      <c r="AU209" s="473"/>
      <c r="AV209" s="473"/>
      <c r="AW209" s="473"/>
      <c r="AX209" s="473"/>
      <c r="AY209" s="473"/>
      <c r="AZ209" s="473"/>
      <c r="BA209" s="473"/>
      <c r="BB209" s="473"/>
      <c r="BC209" s="473"/>
      <c r="BD209" s="473"/>
      <c r="BE209" s="473"/>
      <c r="BF209" s="473"/>
      <c r="BG209" s="473"/>
      <c r="BH209" s="473"/>
      <c r="BI209" s="473"/>
      <c r="BJ209" s="473"/>
      <c r="BK209" s="473"/>
      <c r="BL209" s="473"/>
      <c r="BM209" s="473"/>
      <c r="BN209" s="473"/>
      <c r="BO209" s="478">
        <f>ROW()</f>
        <v>209</v>
      </c>
    </row>
    <row r="210" spans="1:67" s="474" customFormat="1" ht="14" x14ac:dyDescent="0.15">
      <c r="A210" s="473" t="s">
        <v>976</v>
      </c>
      <c r="B210" s="473" t="s">
        <v>977</v>
      </c>
      <c r="C210" s="473" t="s">
        <v>1071</v>
      </c>
      <c r="D210" s="473" t="s">
        <v>1072</v>
      </c>
      <c r="E210" s="473"/>
      <c r="F210" s="473"/>
      <c r="G210" s="473"/>
      <c r="H210" s="473"/>
      <c r="I210" s="473"/>
      <c r="J210" s="473"/>
      <c r="K210" s="473"/>
      <c r="L210" s="473"/>
      <c r="M210" s="473"/>
      <c r="N210" s="473"/>
      <c r="O210" s="473"/>
      <c r="P210" s="473"/>
      <c r="Q210" s="473"/>
      <c r="R210" s="473"/>
      <c r="S210" s="473"/>
      <c r="T210" s="473"/>
      <c r="U210" s="473"/>
      <c r="V210" s="473"/>
      <c r="W210" s="473"/>
      <c r="X210" s="473"/>
      <c r="Y210" s="473"/>
      <c r="Z210" s="473"/>
      <c r="AA210" s="473"/>
      <c r="AB210" s="473"/>
      <c r="AC210" s="473"/>
      <c r="AD210" s="473"/>
      <c r="AE210" s="473"/>
      <c r="AF210" s="473"/>
      <c r="AG210" s="473"/>
      <c r="AH210" s="473"/>
      <c r="AI210" s="473"/>
      <c r="AJ210" s="473"/>
      <c r="AK210" s="473"/>
      <c r="AL210" s="473"/>
      <c r="AM210" s="473"/>
      <c r="AN210" s="473"/>
      <c r="AO210" s="473"/>
      <c r="AP210" s="473"/>
      <c r="AQ210" s="473"/>
      <c r="AR210" s="473"/>
      <c r="AS210" s="473"/>
      <c r="AT210" s="473"/>
      <c r="AU210" s="473"/>
      <c r="AV210" s="473"/>
      <c r="AW210" s="473"/>
      <c r="AX210" s="473"/>
      <c r="AY210" s="473"/>
      <c r="AZ210" s="473"/>
      <c r="BA210" s="473"/>
      <c r="BB210" s="473"/>
      <c r="BC210" s="473"/>
      <c r="BD210" s="473"/>
      <c r="BE210" s="473"/>
      <c r="BF210" s="473"/>
      <c r="BG210" s="473"/>
      <c r="BH210" s="473"/>
      <c r="BI210" s="473"/>
      <c r="BJ210" s="473"/>
      <c r="BK210" s="473"/>
      <c r="BL210" s="473"/>
      <c r="BM210" s="473"/>
      <c r="BN210" s="473"/>
      <c r="BO210" s="478">
        <f>ROW()</f>
        <v>210</v>
      </c>
    </row>
    <row r="211" spans="1:67" s="474" customFormat="1" ht="14" x14ac:dyDescent="0.15">
      <c r="A211" s="473" t="s">
        <v>978</v>
      </c>
      <c r="B211" s="473" t="s">
        <v>979</v>
      </c>
      <c r="C211" s="473" t="s">
        <v>1071</v>
      </c>
      <c r="D211" s="473" t="s">
        <v>1072</v>
      </c>
      <c r="E211" s="473"/>
      <c r="F211" s="473"/>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c r="AH211" s="473"/>
      <c r="AI211" s="473"/>
      <c r="AJ211" s="473"/>
      <c r="AK211" s="473"/>
      <c r="AL211" s="473"/>
      <c r="AM211" s="473"/>
      <c r="AN211" s="473"/>
      <c r="AO211" s="473"/>
      <c r="AP211" s="473"/>
      <c r="AQ211" s="473"/>
      <c r="AR211" s="473"/>
      <c r="AS211" s="473"/>
      <c r="AT211" s="473"/>
      <c r="AU211" s="473"/>
      <c r="AV211" s="473"/>
      <c r="AW211" s="473"/>
      <c r="AX211" s="473"/>
      <c r="AY211" s="473"/>
      <c r="AZ211" s="473"/>
      <c r="BA211" s="473"/>
      <c r="BB211" s="473"/>
      <c r="BC211" s="473"/>
      <c r="BD211" s="473"/>
      <c r="BE211" s="473"/>
      <c r="BF211" s="473"/>
      <c r="BG211" s="473"/>
      <c r="BH211" s="473"/>
      <c r="BI211" s="473"/>
      <c r="BJ211" s="473"/>
      <c r="BK211" s="473"/>
      <c r="BL211" s="473"/>
      <c r="BM211" s="473"/>
      <c r="BN211" s="473"/>
      <c r="BO211" s="478">
        <f>ROW()</f>
        <v>211</v>
      </c>
    </row>
    <row r="212" spans="1:67" s="474" customFormat="1" ht="14" x14ac:dyDescent="0.15">
      <c r="A212" s="473" t="s">
        <v>543</v>
      </c>
      <c r="B212" s="473" t="s">
        <v>980</v>
      </c>
      <c r="C212" s="473" t="s">
        <v>1071</v>
      </c>
      <c r="D212" s="473" t="s">
        <v>1072</v>
      </c>
      <c r="E212" s="473"/>
      <c r="F212" s="473"/>
      <c r="G212" s="473"/>
      <c r="H212" s="473"/>
      <c r="I212" s="473"/>
      <c r="J212" s="473"/>
      <c r="K212" s="473"/>
      <c r="L212" s="473"/>
      <c r="M212" s="473"/>
      <c r="N212" s="473"/>
      <c r="O212" s="473"/>
      <c r="P212" s="473"/>
      <c r="Q212" s="473"/>
      <c r="R212" s="473"/>
      <c r="S212" s="473"/>
      <c r="T212" s="473"/>
      <c r="U212" s="473"/>
      <c r="V212" s="473"/>
      <c r="W212" s="473"/>
      <c r="X212" s="473"/>
      <c r="Y212" s="473"/>
      <c r="Z212" s="473"/>
      <c r="AA212" s="473"/>
      <c r="AB212" s="473"/>
      <c r="AC212" s="473"/>
      <c r="AD212" s="473"/>
      <c r="AE212" s="473"/>
      <c r="AF212" s="473"/>
      <c r="AG212" s="473"/>
      <c r="AH212" s="473"/>
      <c r="AI212" s="473"/>
      <c r="AJ212" s="473"/>
      <c r="AK212" s="473"/>
      <c r="AL212" s="473"/>
      <c r="AM212" s="473"/>
      <c r="AN212" s="473"/>
      <c r="AO212" s="473"/>
      <c r="AP212" s="473"/>
      <c r="AQ212" s="473"/>
      <c r="AR212" s="473"/>
      <c r="AS212" s="473">
        <v>1.12821576365008</v>
      </c>
      <c r="AT212" s="473">
        <v>1.04872002252218</v>
      </c>
      <c r="AU212" s="473">
        <v>1.0636979951269601</v>
      </c>
      <c r="AV212" s="473">
        <v>1.2222808123315501</v>
      </c>
      <c r="AW212" s="473">
        <v>1.34634123619673</v>
      </c>
      <c r="AX212" s="473">
        <v>1.7041122367824699</v>
      </c>
      <c r="AY212" s="473">
        <v>1.7913305272356601</v>
      </c>
      <c r="AZ212" s="473">
        <v>1.93552880857501</v>
      </c>
      <c r="BA212" s="473">
        <v>2.3339920764190398</v>
      </c>
      <c r="BB212" s="473">
        <v>1.75747887686288</v>
      </c>
      <c r="BC212" s="473">
        <v>1.85781209531796</v>
      </c>
      <c r="BD212" s="473">
        <v>2.1525144577026398</v>
      </c>
      <c r="BE212" s="473">
        <v>2.1864457130432098</v>
      </c>
      <c r="BF212" s="473">
        <v>2.2396368980407702</v>
      </c>
      <c r="BG212" s="473">
        <v>2.3649780750274698</v>
      </c>
      <c r="BH212" s="473">
        <v>2.4681804180145299</v>
      </c>
      <c r="BI212" s="473">
        <v>2.5038185119628902</v>
      </c>
      <c r="BJ212" s="473">
        <v>2.3459498882293701</v>
      </c>
      <c r="BK212" s="473">
        <v>2.5756529448096801</v>
      </c>
      <c r="BL212" s="473">
        <v>2.4082528434341399</v>
      </c>
      <c r="BM212" s="473">
        <v>2.02812203241997</v>
      </c>
      <c r="BN212" s="473">
        <v>2.3849571757044701</v>
      </c>
      <c r="BO212" s="478">
        <f>ROW()</f>
        <v>212</v>
      </c>
    </row>
    <row r="213" spans="1:67" s="474" customFormat="1" ht="14" x14ac:dyDescent="0.15">
      <c r="A213" s="473" t="s">
        <v>545</v>
      </c>
      <c r="B213" s="473" t="s">
        <v>981</v>
      </c>
      <c r="C213" s="473" t="s">
        <v>1071</v>
      </c>
      <c r="D213" s="473" t="s">
        <v>1072</v>
      </c>
      <c r="E213" s="473"/>
      <c r="F213" s="473"/>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c r="AH213" s="473"/>
      <c r="AI213" s="473">
        <v>7.0062811841967003E-4</v>
      </c>
      <c r="AJ213" s="473">
        <v>1.9992702710231601E-3</v>
      </c>
      <c r="AK213" s="473">
        <v>5.8614133999528801E-3</v>
      </c>
      <c r="AL213" s="473">
        <v>1.8740699869328602E-2</v>
      </c>
      <c r="AM213" s="473">
        <v>4.3858041265572301E-2</v>
      </c>
      <c r="AN213" s="473">
        <v>6.1829890643985398E-2</v>
      </c>
      <c r="AO213" s="473">
        <v>8.7649810988116805E-2</v>
      </c>
      <c r="AP213" s="473">
        <v>0.20320024765315201</v>
      </c>
      <c r="AQ213" s="473">
        <v>0.29656538090325202</v>
      </c>
      <c r="AR213" s="473">
        <v>0.43833157868351103</v>
      </c>
      <c r="AS213" s="473">
        <v>0.616183506661794</v>
      </c>
      <c r="AT213" s="473">
        <v>0.81368603168821696</v>
      </c>
      <c r="AU213" s="473">
        <v>0.97834603721006497</v>
      </c>
      <c r="AV213" s="473">
        <v>1.17667679172482</v>
      </c>
      <c r="AW213" s="473">
        <v>1.26874719169969</v>
      </c>
      <c r="AX213" s="473">
        <v>1.4012823347335801</v>
      </c>
      <c r="AY213" s="473">
        <v>1.39944045272461</v>
      </c>
      <c r="AZ213" s="473">
        <v>1.4879163738857899</v>
      </c>
      <c r="BA213" s="473">
        <v>1.5662300983830399</v>
      </c>
      <c r="BB213" s="473">
        <v>1.56721984808903</v>
      </c>
      <c r="BC213" s="473">
        <v>1.5376482430315399</v>
      </c>
      <c r="BD213" s="473">
        <v>1.5500361527509601</v>
      </c>
      <c r="BE213" s="473">
        <v>1.5635937857823501</v>
      </c>
      <c r="BF213" s="473">
        <v>1.60622871818549</v>
      </c>
      <c r="BG213" s="473">
        <v>1.6283675341052399</v>
      </c>
      <c r="BH213" s="473">
        <v>1.6628711091941599</v>
      </c>
      <c r="BI213" s="473">
        <v>1.59692123955867</v>
      </c>
      <c r="BJ213" s="473">
        <v>1.6135717522969799</v>
      </c>
      <c r="BK213" s="473">
        <v>1.6655905810862099</v>
      </c>
      <c r="BL213" s="473">
        <v>1.7154324977040001</v>
      </c>
      <c r="BM213" s="473">
        <v>1.7075744009835501</v>
      </c>
      <c r="BN213" s="473">
        <v>1.74596214426825</v>
      </c>
      <c r="BO213" s="478">
        <f>ROW()</f>
        <v>213</v>
      </c>
    </row>
    <row r="214" spans="1:67" s="474" customFormat="1" ht="14" x14ac:dyDescent="0.15">
      <c r="A214" s="473" t="s">
        <v>982</v>
      </c>
      <c r="B214" s="473" t="s">
        <v>983</v>
      </c>
      <c r="C214" s="473" t="s">
        <v>1071</v>
      </c>
      <c r="D214" s="473" t="s">
        <v>1072</v>
      </c>
      <c r="E214" s="473"/>
      <c r="F214" s="473"/>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c r="AH214" s="473"/>
      <c r="AI214" s="473">
        <v>5.4231896271624697E-4</v>
      </c>
      <c r="AJ214" s="473">
        <v>1.1993436633041801E-3</v>
      </c>
      <c r="AK214" s="473">
        <v>1.86495754975625E-2</v>
      </c>
      <c r="AL214" s="473">
        <v>0.17996238425224501</v>
      </c>
      <c r="AM214" s="473">
        <v>0.71765824977674098</v>
      </c>
      <c r="AN214" s="473">
        <v>1.7151700000000001</v>
      </c>
      <c r="AO214" s="473">
        <v>2.455975</v>
      </c>
      <c r="AP214" s="473">
        <v>2.7784209999999998</v>
      </c>
      <c r="AQ214" s="473">
        <v>3.2583989999999998</v>
      </c>
      <c r="AR214" s="473">
        <v>5.5396409999999996</v>
      </c>
      <c r="AS214" s="473">
        <v>7.3014039999999998</v>
      </c>
      <c r="AT214" s="473">
        <v>8.3228170000000006</v>
      </c>
      <c r="AU214" s="473">
        <v>9.2735040000000009</v>
      </c>
      <c r="AV214" s="473">
        <v>9.8667870000000004</v>
      </c>
      <c r="AW214" s="473">
        <v>11.556843000000001</v>
      </c>
      <c r="AX214" s="473">
        <v>12.736131</v>
      </c>
      <c r="AY214" s="473">
        <v>12.618288</v>
      </c>
      <c r="AZ214" s="473">
        <v>13.984503</v>
      </c>
      <c r="BA214" s="473">
        <v>14.341196</v>
      </c>
      <c r="BB214" s="473">
        <v>14.016913000000001</v>
      </c>
      <c r="BC214" s="473">
        <v>15.821142</v>
      </c>
      <c r="BD214" s="473">
        <v>18.443729000000001</v>
      </c>
      <c r="BE214" s="473">
        <v>19.568259999999999</v>
      </c>
      <c r="BF214" s="473">
        <v>19.505592</v>
      </c>
      <c r="BG214" s="473">
        <v>20.998875000000002</v>
      </c>
      <c r="BH214" s="473">
        <v>23.562632000000001</v>
      </c>
      <c r="BI214" s="473">
        <v>24.192336999999998</v>
      </c>
      <c r="BJ214" s="473">
        <v>24.124181</v>
      </c>
      <c r="BK214" s="473">
        <v>24.542904</v>
      </c>
      <c r="BL214" s="473">
        <v>24.838260999999999</v>
      </c>
      <c r="BM214" s="473">
        <v>24.492858999999999</v>
      </c>
      <c r="BN214" s="473">
        <v>27.331899</v>
      </c>
      <c r="BO214" s="478">
        <f>ROW()</f>
        <v>214</v>
      </c>
    </row>
    <row r="215" spans="1:67" s="474" customFormat="1" ht="14" x14ac:dyDescent="0.15">
      <c r="A215" s="473" t="s">
        <v>549</v>
      </c>
      <c r="B215" s="473" t="s">
        <v>984</v>
      </c>
      <c r="C215" s="473" t="s">
        <v>1071</v>
      </c>
      <c r="D215" s="473" t="s">
        <v>1072</v>
      </c>
      <c r="E215" s="473"/>
      <c r="F215" s="473"/>
      <c r="G215" s="473"/>
      <c r="H215" s="473"/>
      <c r="I215" s="473"/>
      <c r="J215" s="473"/>
      <c r="K215" s="473"/>
      <c r="L215" s="473"/>
      <c r="M215" s="473"/>
      <c r="N215" s="473"/>
      <c r="O215" s="473"/>
      <c r="P215" s="473"/>
      <c r="Q215" s="473"/>
      <c r="R215" s="473"/>
      <c r="S215" s="473"/>
      <c r="T215" s="473"/>
      <c r="U215" s="473"/>
      <c r="V215" s="473"/>
      <c r="W215" s="473"/>
      <c r="X215" s="473"/>
      <c r="Y215" s="473"/>
      <c r="Z215" s="473"/>
      <c r="AA215" s="473"/>
      <c r="AB215" s="473"/>
      <c r="AC215" s="473"/>
      <c r="AD215" s="473"/>
      <c r="AE215" s="473"/>
      <c r="AF215" s="473"/>
      <c r="AG215" s="473"/>
      <c r="AH215" s="473"/>
      <c r="AI215" s="473">
        <v>59.8053889996999</v>
      </c>
      <c r="AJ215" s="473">
        <v>66.514246962508807</v>
      </c>
      <c r="AK215" s="473">
        <v>69.768701767414896</v>
      </c>
      <c r="AL215" s="473">
        <v>77.606435289802207</v>
      </c>
      <c r="AM215" s="473">
        <v>89.046473152714199</v>
      </c>
      <c r="AN215" s="473">
        <v>131.93109321511599</v>
      </c>
      <c r="AO215" s="473">
        <v>143.70857851551</v>
      </c>
      <c r="AP215" s="473">
        <v>163.341308939154</v>
      </c>
      <c r="AQ215" s="473">
        <v>165.122374065537</v>
      </c>
      <c r="AR215" s="473">
        <v>157.102565457319</v>
      </c>
      <c r="AS215" s="473">
        <v>158.66053712865201</v>
      </c>
      <c r="AT215" s="473">
        <v>156.943713100574</v>
      </c>
      <c r="AU215" s="473">
        <v>146.45201646341201</v>
      </c>
      <c r="AV215" s="473">
        <v>172.87557639777199</v>
      </c>
      <c r="AW215" s="473">
        <v>187.041592896727</v>
      </c>
      <c r="AX215" s="473">
        <v>197.725858683517</v>
      </c>
      <c r="AY215" s="473">
        <v>196.52884945129699</v>
      </c>
      <c r="AZ215" s="473">
        <v>216.09937929554101</v>
      </c>
      <c r="BA215" s="473">
        <v>242.69323880043001</v>
      </c>
      <c r="BB215" s="473">
        <v>258.38349777695601</v>
      </c>
      <c r="BC215" s="473">
        <v>263.44757999606003</v>
      </c>
      <c r="BD215" s="473">
        <v>276.64923095703102</v>
      </c>
      <c r="BE215" s="473">
        <v>299.23913574218801</v>
      </c>
      <c r="BF215" s="473">
        <v>302.89480590820301</v>
      </c>
      <c r="BG215" s="473">
        <v>297.07180786132801</v>
      </c>
      <c r="BH215" s="473">
        <v>299.61502075195301</v>
      </c>
      <c r="BI215" s="473">
        <v>311.47610473632801</v>
      </c>
      <c r="BJ215" s="473">
        <v>325.126220703125</v>
      </c>
      <c r="BK215" s="473">
        <v>315.589761531178</v>
      </c>
      <c r="BL215" s="473">
        <v>317.733468228211</v>
      </c>
      <c r="BM215" s="473">
        <v>335.070349320839</v>
      </c>
      <c r="BN215" s="473">
        <v>330.52453042693702</v>
      </c>
      <c r="BO215" s="478">
        <f>ROW()</f>
        <v>215</v>
      </c>
    </row>
    <row r="216" spans="1:67" s="474" customFormat="1" ht="14" x14ac:dyDescent="0.15">
      <c r="A216" s="473" t="s">
        <v>985</v>
      </c>
      <c r="B216" s="473" t="s">
        <v>986</v>
      </c>
      <c r="C216" s="473" t="s">
        <v>1071</v>
      </c>
      <c r="D216" s="473" t="s">
        <v>1072</v>
      </c>
      <c r="E216" s="473"/>
      <c r="F216" s="473"/>
      <c r="G216" s="473"/>
      <c r="H216" s="473"/>
      <c r="I216" s="473"/>
      <c r="J216" s="473"/>
      <c r="K216" s="473"/>
      <c r="L216" s="473"/>
      <c r="M216" s="473"/>
      <c r="N216" s="473"/>
      <c r="O216" s="473"/>
      <c r="P216" s="473"/>
      <c r="Q216" s="473"/>
      <c r="R216" s="473"/>
      <c r="S216" s="473"/>
      <c r="T216" s="473"/>
      <c r="U216" s="473"/>
      <c r="V216" s="473"/>
      <c r="W216" s="473"/>
      <c r="X216" s="473"/>
      <c r="Y216" s="473"/>
      <c r="Z216" s="473"/>
      <c r="AA216" s="473"/>
      <c r="AB216" s="473"/>
      <c r="AC216" s="473"/>
      <c r="AD216" s="473"/>
      <c r="AE216" s="473"/>
      <c r="AF216" s="473"/>
      <c r="AG216" s="473"/>
      <c r="AH216" s="473"/>
      <c r="AI216" s="473"/>
      <c r="AJ216" s="473"/>
      <c r="AK216" s="473"/>
      <c r="AL216" s="473"/>
      <c r="AM216" s="473"/>
      <c r="AN216" s="473"/>
      <c r="AO216" s="473"/>
      <c r="AP216" s="473"/>
      <c r="AQ216" s="473"/>
      <c r="AR216" s="473"/>
      <c r="AS216" s="473"/>
      <c r="AT216" s="473"/>
      <c r="AU216" s="473"/>
      <c r="AV216" s="473"/>
      <c r="AW216" s="473"/>
      <c r="AX216" s="473"/>
      <c r="AY216" s="473"/>
      <c r="AZ216" s="473"/>
      <c r="BA216" s="473"/>
      <c r="BB216" s="473"/>
      <c r="BC216" s="473"/>
      <c r="BD216" s="473"/>
      <c r="BE216" s="473"/>
      <c r="BF216" s="473"/>
      <c r="BG216" s="473"/>
      <c r="BH216" s="473"/>
      <c r="BI216" s="473"/>
      <c r="BJ216" s="473"/>
      <c r="BK216" s="473"/>
      <c r="BL216" s="473"/>
      <c r="BM216" s="473"/>
      <c r="BN216" s="473"/>
      <c r="BO216" s="478">
        <f>ROW()</f>
        <v>216</v>
      </c>
    </row>
    <row r="217" spans="1:67" s="474" customFormat="1" ht="14" x14ac:dyDescent="0.15">
      <c r="A217" s="473" t="s">
        <v>563</v>
      </c>
      <c r="B217" s="473" t="s">
        <v>987</v>
      </c>
      <c r="C217" s="473" t="s">
        <v>1071</v>
      </c>
      <c r="D217" s="473" t="s">
        <v>1072</v>
      </c>
      <c r="E217" s="473"/>
      <c r="F217" s="473"/>
      <c r="G217" s="473"/>
      <c r="H217" s="473"/>
      <c r="I217" s="473"/>
      <c r="J217" s="473"/>
      <c r="K217" s="473"/>
      <c r="L217" s="473"/>
      <c r="M217" s="473"/>
      <c r="N217" s="473"/>
      <c r="O217" s="473"/>
      <c r="P217" s="473"/>
      <c r="Q217" s="473"/>
      <c r="R217" s="473"/>
      <c r="S217" s="473"/>
      <c r="T217" s="473"/>
      <c r="U217" s="473"/>
      <c r="V217" s="473"/>
      <c r="W217" s="473"/>
      <c r="X217" s="473"/>
      <c r="Y217" s="473"/>
      <c r="Z217" s="473"/>
      <c r="AA217" s="473"/>
      <c r="AB217" s="473"/>
      <c r="AC217" s="473"/>
      <c r="AD217" s="473"/>
      <c r="AE217" s="473"/>
      <c r="AF217" s="473"/>
      <c r="AG217" s="473"/>
      <c r="AH217" s="473"/>
      <c r="AI217" s="473">
        <v>0.846624665666175</v>
      </c>
      <c r="AJ217" s="473">
        <v>0.80040202403453797</v>
      </c>
      <c r="AK217" s="473">
        <v>0.78024670260239404</v>
      </c>
      <c r="AL217" s="473">
        <v>0.74949540103571899</v>
      </c>
      <c r="AM217" s="473">
        <v>0.74186014322753102</v>
      </c>
      <c r="AN217" s="473">
        <v>0.76890014130171103</v>
      </c>
      <c r="AO217" s="473">
        <v>0.81429494902777899</v>
      </c>
      <c r="AP217" s="473">
        <v>0.82818581534444602</v>
      </c>
      <c r="AQ217" s="473">
        <v>0.70485514953355899</v>
      </c>
      <c r="AR217" s="473">
        <v>0.79576273356059302</v>
      </c>
      <c r="AS217" s="473">
        <v>0.86332370781486301</v>
      </c>
      <c r="AT217" s="473">
        <v>0.83039905468281405</v>
      </c>
      <c r="AU217" s="473">
        <v>0.86636235321653399</v>
      </c>
      <c r="AV217" s="473">
        <v>0.86927611782750502</v>
      </c>
      <c r="AW217" s="473">
        <v>0.94015002818464399</v>
      </c>
      <c r="AX217" s="473">
        <v>1.0952417635818901</v>
      </c>
      <c r="AY217" s="473">
        <v>1.1854102819810901</v>
      </c>
      <c r="AZ217" s="473">
        <v>1.25158009045765</v>
      </c>
      <c r="BA217" s="473">
        <v>1.4452628884532599</v>
      </c>
      <c r="BB217" s="473">
        <v>1.21040723804044</v>
      </c>
      <c r="BC217" s="473">
        <v>1.40164737706781</v>
      </c>
      <c r="BD217" s="473">
        <v>1.58635425567627</v>
      </c>
      <c r="BE217" s="473">
        <v>1.6501966714859</v>
      </c>
      <c r="BF217" s="473">
        <v>1.6664663553237899</v>
      </c>
      <c r="BG217" s="473">
        <v>1.6462805271148699</v>
      </c>
      <c r="BH217" s="473">
        <v>1.59129655361176</v>
      </c>
      <c r="BI217" s="473">
        <v>1.6389201879501301</v>
      </c>
      <c r="BJ217" s="473">
        <v>1.6490272283554099</v>
      </c>
      <c r="BK217" s="473">
        <v>1.8630751911276999</v>
      </c>
      <c r="BL217" s="473">
        <v>1.79528852702091</v>
      </c>
      <c r="BM217" s="473">
        <v>1.6196347650155201</v>
      </c>
      <c r="BN217" s="473">
        <v>1.7849584048248099</v>
      </c>
      <c r="BO217" s="478">
        <f>ROW()</f>
        <v>217</v>
      </c>
    </row>
    <row r="218" spans="1:67" s="474" customFormat="1" ht="14" x14ac:dyDescent="0.15">
      <c r="A218" s="473" t="s">
        <v>580</v>
      </c>
      <c r="B218" s="473" t="s">
        <v>988</v>
      </c>
      <c r="C218" s="473" t="s">
        <v>1071</v>
      </c>
      <c r="D218" s="473" t="s">
        <v>1072</v>
      </c>
      <c r="E218" s="473"/>
      <c r="F218" s="473"/>
      <c r="G218" s="473"/>
      <c r="H218" s="473"/>
      <c r="I218" s="473"/>
      <c r="J218" s="473"/>
      <c r="K218" s="473"/>
      <c r="L218" s="473"/>
      <c r="M218" s="473"/>
      <c r="N218" s="473"/>
      <c r="O218" s="473"/>
      <c r="P218" s="473"/>
      <c r="Q218" s="473"/>
      <c r="R218" s="473"/>
      <c r="S218" s="473"/>
      <c r="T218" s="473"/>
      <c r="U218" s="473"/>
      <c r="V218" s="473"/>
      <c r="W218" s="473"/>
      <c r="X218" s="473"/>
      <c r="Y218" s="473"/>
      <c r="Z218" s="473"/>
      <c r="AA218" s="473"/>
      <c r="AB218" s="473"/>
      <c r="AC218" s="473"/>
      <c r="AD218" s="473"/>
      <c r="AE218" s="473"/>
      <c r="AF218" s="473"/>
      <c r="AG218" s="473"/>
      <c r="AH218" s="473"/>
      <c r="AI218" s="473">
        <v>3.8541472248653898E-3</v>
      </c>
      <c r="AJ218" s="473">
        <v>7.0375889436894096E-3</v>
      </c>
      <c r="AK218" s="473">
        <v>1.43969118719985E-2</v>
      </c>
      <c r="AL218" s="473">
        <v>2.7773747334843699E-2</v>
      </c>
      <c r="AM218" s="473">
        <v>7.0502624463732705E-2</v>
      </c>
      <c r="AN218" s="473">
        <v>0.141254692997727</v>
      </c>
      <c r="AO218" s="473">
        <v>0.18388355691119099</v>
      </c>
      <c r="AP218" s="473">
        <v>0.24931508568077401</v>
      </c>
      <c r="AQ218" s="473">
        <v>0.290084790822705</v>
      </c>
      <c r="AR218" s="473">
        <v>0.331317548587448</v>
      </c>
      <c r="AS218" s="473">
        <v>0.355899644192881</v>
      </c>
      <c r="AT218" s="473">
        <v>0.42161662150902202</v>
      </c>
      <c r="AU218" s="473">
        <v>0.459987376919751</v>
      </c>
      <c r="AV218" s="473">
        <v>0.49529073616031599</v>
      </c>
      <c r="AW218" s="473">
        <v>0.565662556462179</v>
      </c>
      <c r="AX218" s="473">
        <v>0.64748554571101802</v>
      </c>
      <c r="AY218" s="473">
        <v>0.676169030077588</v>
      </c>
      <c r="AZ218" s="473">
        <v>0.75915139590031</v>
      </c>
      <c r="BA218" s="473">
        <v>0.81109148162200895</v>
      </c>
      <c r="BB218" s="473">
        <v>0.82093326417408197</v>
      </c>
      <c r="BC218" s="473">
        <v>0.99507533523222602</v>
      </c>
      <c r="BD218" s="473">
        <v>1.2314757108688399</v>
      </c>
      <c r="BE218" s="473">
        <v>1.6391863822937001</v>
      </c>
      <c r="BF218" s="473">
        <v>2.2071690559387198</v>
      </c>
      <c r="BG218" s="473">
        <v>2.6209602355957</v>
      </c>
      <c r="BH218" s="473">
        <v>2.96842265129089</v>
      </c>
      <c r="BI218" s="473">
        <v>3.3734300136566202</v>
      </c>
      <c r="BJ218" s="473">
        <v>4.6189689636230504</v>
      </c>
      <c r="BK218" s="473">
        <v>7.0363526420669098</v>
      </c>
      <c r="BL218" s="473">
        <v>10.505851089751699</v>
      </c>
      <c r="BM218" s="473">
        <v>22.3474228999359</v>
      </c>
      <c r="BN218" s="473">
        <v>70.684705154638706</v>
      </c>
      <c r="BO218" s="478">
        <f>ROW()</f>
        <v>218</v>
      </c>
    </row>
    <row r="219" spans="1:67" s="474" customFormat="1" ht="14" x14ac:dyDescent="0.15">
      <c r="A219" s="473" t="s">
        <v>565</v>
      </c>
      <c r="B219" s="473" t="s">
        <v>989</v>
      </c>
      <c r="C219" s="473" t="s">
        <v>1071</v>
      </c>
      <c r="D219" s="473" t="s">
        <v>1072</v>
      </c>
      <c r="E219" s="473"/>
      <c r="F219" s="473"/>
      <c r="G219" s="473"/>
      <c r="H219" s="473"/>
      <c r="I219" s="473"/>
      <c r="J219" s="473"/>
      <c r="K219" s="473"/>
      <c r="L219" s="473"/>
      <c r="M219" s="473"/>
      <c r="N219" s="473"/>
      <c r="O219" s="473"/>
      <c r="P219" s="473"/>
      <c r="Q219" s="473"/>
      <c r="R219" s="473"/>
      <c r="S219" s="473"/>
      <c r="T219" s="473"/>
      <c r="U219" s="473"/>
      <c r="V219" s="473"/>
      <c r="W219" s="473"/>
      <c r="X219" s="473"/>
      <c r="Y219" s="473"/>
      <c r="Z219" s="473"/>
      <c r="AA219" s="473"/>
      <c r="AB219" s="473"/>
      <c r="AC219" s="473"/>
      <c r="AD219" s="473"/>
      <c r="AE219" s="473"/>
      <c r="AF219" s="473"/>
      <c r="AG219" s="473"/>
      <c r="AH219" s="473"/>
      <c r="AI219" s="473">
        <v>172.27598841753201</v>
      </c>
      <c r="AJ219" s="473">
        <v>165.10137736209799</v>
      </c>
      <c r="AK219" s="473">
        <v>160.08698003916101</v>
      </c>
      <c r="AL219" s="473">
        <v>156.512018606868</v>
      </c>
      <c r="AM219" s="473">
        <v>205.404591049077</v>
      </c>
      <c r="AN219" s="473">
        <v>215.49629127395301</v>
      </c>
      <c r="AO219" s="473">
        <v>220.42823661771999</v>
      </c>
      <c r="AP219" s="473">
        <v>220.97732834217999</v>
      </c>
      <c r="AQ219" s="473">
        <v>224.590515986843</v>
      </c>
      <c r="AR219" s="473">
        <v>220.30578889365</v>
      </c>
      <c r="AS219" s="473">
        <v>218.244411125265</v>
      </c>
      <c r="AT219" s="473">
        <v>228.365500325715</v>
      </c>
      <c r="AU219" s="473">
        <v>229.14377544775499</v>
      </c>
      <c r="AV219" s="473">
        <v>222.63512815638401</v>
      </c>
      <c r="AW219" s="473">
        <v>216.52237125356899</v>
      </c>
      <c r="AX219" s="473">
        <v>219.85002003716099</v>
      </c>
      <c r="AY219" s="473">
        <v>219.42328728127899</v>
      </c>
      <c r="AZ219" s="473">
        <v>227.72609841756099</v>
      </c>
      <c r="BA219" s="473">
        <v>241.79975339243899</v>
      </c>
      <c r="BB219" s="473">
        <v>236.201715946321</v>
      </c>
      <c r="BC219" s="473">
        <v>237.141427754604</v>
      </c>
      <c r="BD219" s="473">
        <v>241.27606201171901</v>
      </c>
      <c r="BE219" s="473">
        <v>245.59980773925801</v>
      </c>
      <c r="BF219" s="473">
        <v>247.2119140625</v>
      </c>
      <c r="BG219" s="473">
        <v>243.61833190918</v>
      </c>
      <c r="BH219" s="473">
        <v>242.59521484375</v>
      </c>
      <c r="BI219" s="473">
        <v>244.65771484375</v>
      </c>
      <c r="BJ219" s="473">
        <v>246.78666687011699</v>
      </c>
      <c r="BK219" s="473">
        <v>239.00673577862901</v>
      </c>
      <c r="BL219" s="473">
        <v>239.64915560168799</v>
      </c>
      <c r="BM219" s="473">
        <v>240.316560180409</v>
      </c>
      <c r="BN219" s="473">
        <v>236.38014215516301</v>
      </c>
      <c r="BO219" s="478">
        <f>ROW()</f>
        <v>219</v>
      </c>
    </row>
    <row r="220" spans="1:67" s="474" customFormat="1" ht="14" x14ac:dyDescent="0.15">
      <c r="A220" s="473" t="s">
        <v>571</v>
      </c>
      <c r="B220" s="473" t="s">
        <v>990</v>
      </c>
      <c r="C220" s="473" t="s">
        <v>1071</v>
      </c>
      <c r="D220" s="473" t="s">
        <v>1072</v>
      </c>
      <c r="E220" s="473"/>
      <c r="F220" s="473"/>
      <c r="G220" s="473"/>
      <c r="H220" s="473"/>
      <c r="I220" s="473"/>
      <c r="J220" s="473"/>
      <c r="K220" s="473"/>
      <c r="L220" s="473"/>
      <c r="M220" s="473"/>
      <c r="N220" s="473"/>
      <c r="O220" s="473"/>
      <c r="P220" s="473"/>
      <c r="Q220" s="473"/>
      <c r="R220" s="473"/>
      <c r="S220" s="473"/>
      <c r="T220" s="473"/>
      <c r="U220" s="473"/>
      <c r="V220" s="473"/>
      <c r="W220" s="473"/>
      <c r="X220" s="473"/>
      <c r="Y220" s="473"/>
      <c r="Z220" s="473"/>
      <c r="AA220" s="473"/>
      <c r="AB220" s="473"/>
      <c r="AC220" s="473"/>
      <c r="AD220" s="473"/>
      <c r="AE220" s="473"/>
      <c r="AF220" s="473"/>
      <c r="AG220" s="473"/>
      <c r="AH220" s="473"/>
      <c r="AI220" s="473">
        <v>0.97148642580960798</v>
      </c>
      <c r="AJ220" s="473">
        <v>0.98138703305500696</v>
      </c>
      <c r="AK220" s="473">
        <v>0.97283571735959395</v>
      </c>
      <c r="AL220" s="473">
        <v>0.98315463323876995</v>
      </c>
      <c r="AM220" s="473">
        <v>0.99593136384349701</v>
      </c>
      <c r="AN220" s="473">
        <v>1.0064604394416701</v>
      </c>
      <c r="AO220" s="473">
        <v>1.0032507768065699</v>
      </c>
      <c r="AP220" s="473">
        <v>0.99694434912454</v>
      </c>
      <c r="AQ220" s="473">
        <v>0.97274786926270995</v>
      </c>
      <c r="AR220" s="473">
        <v>0.92491046515144804</v>
      </c>
      <c r="AS220" s="473">
        <v>0.93936246850996297</v>
      </c>
      <c r="AT220" s="473">
        <v>0.90199681920059904</v>
      </c>
      <c r="AU220" s="473">
        <v>0.88018865229642596</v>
      </c>
      <c r="AV220" s="473">
        <v>0.847624908887325</v>
      </c>
      <c r="AW220" s="473">
        <v>0.85815059283032002</v>
      </c>
      <c r="AX220" s="473">
        <v>0.847872126692919</v>
      </c>
      <c r="AY220" s="473">
        <v>0.83766169417064296</v>
      </c>
      <c r="AZ220" s="473">
        <v>0.863878130328534</v>
      </c>
      <c r="BA220" s="473">
        <v>0.83591096306966195</v>
      </c>
      <c r="BB220" s="473">
        <v>0.85512219681685098</v>
      </c>
      <c r="BC220" s="473">
        <v>0.85432807180351999</v>
      </c>
      <c r="BD220" s="473">
        <v>0.84673774242401101</v>
      </c>
      <c r="BE220" s="473">
        <v>0.84587192535400402</v>
      </c>
      <c r="BF220" s="473">
        <v>0.85881692171096802</v>
      </c>
      <c r="BG220" s="473">
        <v>0.86395078897476196</v>
      </c>
      <c r="BH220" s="473">
        <v>0.879599809646606</v>
      </c>
      <c r="BI220" s="473">
        <v>0.87830555438995395</v>
      </c>
      <c r="BJ220" s="473">
        <v>0.88597989082336404</v>
      </c>
      <c r="BK220" s="473">
        <v>0.89565245618424005</v>
      </c>
      <c r="BL220" s="473">
        <v>0.87675246609499302</v>
      </c>
      <c r="BM220" s="473">
        <v>0.84056315038963503</v>
      </c>
      <c r="BN220" s="473">
        <v>0.83957167184097903</v>
      </c>
      <c r="BO220" s="478">
        <f>ROW()</f>
        <v>220</v>
      </c>
    </row>
    <row r="221" spans="1:67" s="474" customFormat="1" ht="14" x14ac:dyDescent="0.15">
      <c r="A221" s="473" t="s">
        <v>574</v>
      </c>
      <c r="B221" s="473" t="s">
        <v>991</v>
      </c>
      <c r="C221" s="473" t="s">
        <v>1071</v>
      </c>
      <c r="D221" s="473" t="s">
        <v>1072</v>
      </c>
      <c r="E221" s="473"/>
      <c r="F221" s="473"/>
      <c r="G221" s="473"/>
      <c r="H221" s="473"/>
      <c r="I221" s="473"/>
      <c r="J221" s="473"/>
      <c r="K221" s="473"/>
      <c r="L221" s="473"/>
      <c r="M221" s="473"/>
      <c r="N221" s="473"/>
      <c r="O221" s="473"/>
      <c r="P221" s="473"/>
      <c r="Q221" s="473"/>
      <c r="R221" s="473"/>
      <c r="S221" s="473"/>
      <c r="T221" s="473"/>
      <c r="U221" s="473"/>
      <c r="V221" s="473"/>
      <c r="W221" s="473"/>
      <c r="X221" s="473"/>
      <c r="Y221" s="473"/>
      <c r="Z221" s="473"/>
      <c r="AA221" s="473"/>
      <c r="AB221" s="473"/>
      <c r="AC221" s="473"/>
      <c r="AD221" s="473"/>
      <c r="AE221" s="473"/>
      <c r="AF221" s="473"/>
      <c r="AG221" s="473"/>
      <c r="AH221" s="473"/>
      <c r="AI221" s="473">
        <v>1.5687570948935601</v>
      </c>
      <c r="AJ221" s="473">
        <v>1.6273897013183001</v>
      </c>
      <c r="AK221" s="473">
        <v>1.8004749985156701</v>
      </c>
      <c r="AL221" s="473">
        <v>1.99776961711678</v>
      </c>
      <c r="AM221" s="473">
        <v>2.0918919077050302</v>
      </c>
      <c r="AN221" s="473">
        <v>2.24437146570533</v>
      </c>
      <c r="AO221" s="473">
        <v>2.47034760597868</v>
      </c>
      <c r="AP221" s="473">
        <v>2.6342399724530901</v>
      </c>
      <c r="AQ221" s="473">
        <v>2.8954392528095099</v>
      </c>
      <c r="AR221" s="473">
        <v>3.0743276215984299</v>
      </c>
      <c r="AS221" s="473">
        <v>3.17333794970755</v>
      </c>
      <c r="AT221" s="473">
        <v>3.4108752131110198</v>
      </c>
      <c r="AU221" s="473">
        <v>3.7373437405672001</v>
      </c>
      <c r="AV221" s="473">
        <v>3.8942147393496702</v>
      </c>
      <c r="AW221" s="473">
        <v>3.99814358198805</v>
      </c>
      <c r="AX221" s="473">
        <v>4.4327445500263796</v>
      </c>
      <c r="AY221" s="473">
        <v>4.6803828979603601</v>
      </c>
      <c r="AZ221" s="473">
        <v>5.0524764075939004</v>
      </c>
      <c r="BA221" s="473">
        <v>5.3483280956120298</v>
      </c>
      <c r="BB221" s="473">
        <v>5.6699504481951202</v>
      </c>
      <c r="BC221" s="473">
        <v>5.9415177532038701</v>
      </c>
      <c r="BD221" s="473">
        <v>6.3748621240379801</v>
      </c>
      <c r="BE221" s="473">
        <v>6.7082688553029701</v>
      </c>
      <c r="BF221" s="473">
        <v>6.7028706439005497</v>
      </c>
      <c r="BG221" s="473">
        <v>6.8368967269741399</v>
      </c>
      <c r="BH221" s="473">
        <v>7.0098847254361498</v>
      </c>
      <c r="BI221" s="473">
        <v>6.9429792319425996</v>
      </c>
      <c r="BJ221" s="473">
        <v>6.9084134791097398</v>
      </c>
      <c r="BK221" s="473">
        <v>6.94547396446234</v>
      </c>
      <c r="BL221" s="473">
        <v>6.9095658347764104</v>
      </c>
      <c r="BM221" s="473">
        <v>7.0598939253456203</v>
      </c>
      <c r="BN221" s="473">
        <v>7.0656882207031799</v>
      </c>
      <c r="BO221" s="478">
        <f>ROW()</f>
        <v>221</v>
      </c>
    </row>
    <row r="222" spans="1:67" s="474" customFormat="1" ht="14" x14ac:dyDescent="0.15">
      <c r="A222" s="473" t="s">
        <v>570</v>
      </c>
      <c r="B222" s="473" t="s">
        <v>992</v>
      </c>
      <c r="C222" s="473" t="s">
        <v>1071</v>
      </c>
      <c r="D222" s="473" t="s">
        <v>1072</v>
      </c>
      <c r="E222" s="473"/>
      <c r="F222" s="473"/>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c r="AH222" s="473"/>
      <c r="AI222" s="473">
        <v>29.367193942187001</v>
      </c>
      <c r="AJ222" s="473">
        <v>64.983302460099694</v>
      </c>
      <c r="AK222" s="473">
        <v>115.649387214416</v>
      </c>
      <c r="AL222" s="473">
        <v>143.17602198463999</v>
      </c>
      <c r="AM222" s="473">
        <v>175.31513680763999</v>
      </c>
      <c r="AN222" s="473">
        <v>229.40705912223001</v>
      </c>
      <c r="AO222" s="473">
        <v>291.92178609332802</v>
      </c>
      <c r="AP222" s="473">
        <v>293.437975299698</v>
      </c>
      <c r="AQ222" s="473">
        <v>359.16073621903899</v>
      </c>
      <c r="AR222" s="473">
        <v>415.06506304294197</v>
      </c>
      <c r="AS222" s="473">
        <v>419.18705899939999</v>
      </c>
      <c r="AT222" s="473">
        <v>712.647063584958</v>
      </c>
      <c r="AU222" s="473">
        <v>674.23017232793995</v>
      </c>
      <c r="AV222" s="473">
        <v>748.08325128320803</v>
      </c>
      <c r="AW222" s="473">
        <v>821.89357850905901</v>
      </c>
      <c r="AX222" s="473">
        <v>929.42890056868896</v>
      </c>
      <c r="AY222" s="473">
        <v>1012.7678602114</v>
      </c>
      <c r="AZ222" s="473">
        <v>1053.1376038767401</v>
      </c>
      <c r="BA222" s="473">
        <v>1136.5862063735799</v>
      </c>
      <c r="BB222" s="473">
        <v>1217.23074090518</v>
      </c>
      <c r="BC222" s="473">
        <v>1409.3781055049401</v>
      </c>
      <c r="BD222" s="473">
        <v>1620.57507324219</v>
      </c>
      <c r="BE222" s="473">
        <v>1750.4375</v>
      </c>
      <c r="BF222" s="473">
        <v>1778.18005371094</v>
      </c>
      <c r="BG222" s="473">
        <v>1808.75476074219</v>
      </c>
      <c r="BH222" s="473">
        <v>1881.81066894531</v>
      </c>
      <c r="BI222" s="473">
        <v>1975.34399414063</v>
      </c>
      <c r="BJ222" s="473">
        <v>2244.99462890625</v>
      </c>
      <c r="BK222" s="473">
        <v>2500.0608801143298</v>
      </c>
      <c r="BL222" s="473">
        <v>2645.3053083480299</v>
      </c>
      <c r="BM222" s="473">
        <v>2899.11201853794</v>
      </c>
      <c r="BN222" s="473">
        <v>3117.46354626525</v>
      </c>
      <c r="BO222" s="478">
        <f>ROW()</f>
        <v>222</v>
      </c>
    </row>
    <row r="223" spans="1:67" s="474" customFormat="1" ht="14" x14ac:dyDescent="0.15">
      <c r="A223" s="473" t="s">
        <v>367</v>
      </c>
      <c r="B223" s="473" t="s">
        <v>993</v>
      </c>
      <c r="C223" s="473" t="s">
        <v>1071</v>
      </c>
      <c r="D223" s="473" t="s">
        <v>1072</v>
      </c>
      <c r="E223" s="473"/>
      <c r="F223" s="473"/>
      <c r="G223" s="473"/>
      <c r="H223" s="473"/>
      <c r="I223" s="473"/>
      <c r="J223" s="473"/>
      <c r="K223" s="473"/>
      <c r="L223" s="473"/>
      <c r="M223" s="473"/>
      <c r="N223" s="473"/>
      <c r="O223" s="473"/>
      <c r="P223" s="473"/>
      <c r="Q223" s="473"/>
      <c r="R223" s="473"/>
      <c r="S223" s="473"/>
      <c r="T223" s="473"/>
      <c r="U223" s="473"/>
      <c r="V223" s="473"/>
      <c r="W223" s="473"/>
      <c r="X223" s="473"/>
      <c r="Y223" s="473"/>
      <c r="Z223" s="473"/>
      <c r="AA223" s="473"/>
      <c r="AB223" s="473"/>
      <c r="AC223" s="473"/>
      <c r="AD223" s="473"/>
      <c r="AE223" s="473"/>
      <c r="AF223" s="473"/>
      <c r="AG223" s="473"/>
      <c r="AH223" s="473"/>
      <c r="AI223" s="473">
        <v>0.31250040292403303</v>
      </c>
      <c r="AJ223" s="473">
        <v>0.32470831652344601</v>
      </c>
      <c r="AK223" s="473">
        <v>0.32833072814048098</v>
      </c>
      <c r="AL223" s="473">
        <v>0.34828947586133302</v>
      </c>
      <c r="AM223" s="473">
        <v>0.374440334835971</v>
      </c>
      <c r="AN223" s="473">
        <v>0.40683217966599</v>
      </c>
      <c r="AO223" s="473">
        <v>0.42581224358631797</v>
      </c>
      <c r="AP223" s="473">
        <v>0.43275829440052299</v>
      </c>
      <c r="AQ223" s="473">
        <v>0.44604400918354897</v>
      </c>
      <c r="AR223" s="473">
        <v>0.44421808891182801</v>
      </c>
      <c r="AS223" s="473">
        <v>0.44859263087685602</v>
      </c>
      <c r="AT223" s="473">
        <v>0.45324592357006599</v>
      </c>
      <c r="AU223" s="473">
        <v>0.45303215773550598</v>
      </c>
      <c r="AV223" s="473">
        <v>0.45743957853377099</v>
      </c>
      <c r="AW223" s="473">
        <v>0.45758776932223599</v>
      </c>
      <c r="AX223" s="473">
        <v>0.46259648237175199</v>
      </c>
      <c r="AY223" s="473">
        <v>0.46815782216766</v>
      </c>
      <c r="AZ223" s="473">
        <v>0.47581785909761598</v>
      </c>
      <c r="BA223" s="473">
        <v>0.48334577130189199</v>
      </c>
      <c r="BB223" s="473">
        <v>0.47999953466817902</v>
      </c>
      <c r="BC223" s="473">
        <v>0.48684752200710801</v>
      </c>
      <c r="BD223" s="473">
        <v>0.50512027740478505</v>
      </c>
      <c r="BE223" s="473">
        <v>0.52412414550781306</v>
      </c>
      <c r="BF223" s="473">
        <v>0.51031726598739602</v>
      </c>
      <c r="BG223" s="473">
        <v>0.49619051814079301</v>
      </c>
      <c r="BH223" s="473">
        <v>0.48772457242012002</v>
      </c>
      <c r="BI223" s="473">
        <v>0.47346323728561401</v>
      </c>
      <c r="BJ223" s="473">
        <v>0.46253019571304299</v>
      </c>
      <c r="BK223" s="473">
        <v>0.45940212397052499</v>
      </c>
      <c r="BL223" s="473">
        <v>0.45566341785735398</v>
      </c>
      <c r="BM223" s="473">
        <v>0.45115522629885102</v>
      </c>
      <c r="BN223" s="473">
        <v>0.45595663714116702</v>
      </c>
      <c r="BO223" s="478">
        <f>ROW()</f>
        <v>223</v>
      </c>
    </row>
    <row r="224" spans="1:67" s="474" customFormat="1" ht="14" x14ac:dyDescent="0.15">
      <c r="A224" s="473" t="s">
        <v>559</v>
      </c>
      <c r="B224" s="473" t="s">
        <v>994</v>
      </c>
      <c r="C224" s="473" t="s">
        <v>1071</v>
      </c>
      <c r="D224" s="473" t="s">
        <v>1072</v>
      </c>
      <c r="E224" s="473"/>
      <c r="F224" s="473"/>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c r="AH224" s="473"/>
      <c r="AI224" s="473"/>
      <c r="AJ224" s="473"/>
      <c r="AK224" s="473"/>
      <c r="AL224" s="473"/>
      <c r="AM224" s="473"/>
      <c r="AN224" s="473"/>
      <c r="AO224" s="473"/>
      <c r="AP224" s="473">
        <v>0.74949488354133997</v>
      </c>
      <c r="AQ224" s="473">
        <v>0.75469764385261096</v>
      </c>
      <c r="AR224" s="473">
        <v>0.75577974996372799</v>
      </c>
      <c r="AS224" s="473">
        <v>0.75801301426369505</v>
      </c>
      <c r="AT224" s="473">
        <v>0.76135281624612094</v>
      </c>
      <c r="AU224" s="473">
        <v>0.76756185620922801</v>
      </c>
      <c r="AV224" s="473">
        <v>0.77116151370139896</v>
      </c>
      <c r="AW224" s="473">
        <v>0.766103327805154</v>
      </c>
      <c r="AX224" s="473">
        <v>0.75519925575348801</v>
      </c>
      <c r="AY224" s="473">
        <v>0.74733477746911203</v>
      </c>
      <c r="AZ224" s="473">
        <v>0.713316868656935</v>
      </c>
      <c r="BA224" s="473">
        <v>0.71971415183657705</v>
      </c>
      <c r="BB224" s="473">
        <v>0.72227734066758498</v>
      </c>
      <c r="BC224" s="473">
        <v>0.72390860314026695</v>
      </c>
      <c r="BD224" s="473">
        <v>0.71025689999999997</v>
      </c>
      <c r="BE224" s="473">
        <v>0.71452112755585595</v>
      </c>
      <c r="BF224" s="473">
        <v>0.72622698102306305</v>
      </c>
      <c r="BG224" s="473">
        <v>0.69003746306645097</v>
      </c>
      <c r="BH224" s="473">
        <v>0.69140223664803402</v>
      </c>
      <c r="BI224" s="473">
        <v>0.68913126741554598</v>
      </c>
      <c r="BJ224" s="473">
        <v>0.68267809471537999</v>
      </c>
      <c r="BK224" s="473">
        <v>0.68051308112363995</v>
      </c>
      <c r="BL224" s="473">
        <v>0.67466576780493603</v>
      </c>
      <c r="BM224" s="473">
        <v>0.66892834498376197</v>
      </c>
      <c r="BN224" s="473"/>
      <c r="BO224" s="478">
        <f>ROW()</f>
        <v>224</v>
      </c>
    </row>
    <row r="225" spans="1:67" s="474" customFormat="1" ht="14" x14ac:dyDescent="0.15">
      <c r="A225" s="473" t="s">
        <v>575</v>
      </c>
      <c r="B225" s="473" t="s">
        <v>995</v>
      </c>
      <c r="C225" s="473" t="s">
        <v>1071</v>
      </c>
      <c r="D225" s="473" t="s">
        <v>1072</v>
      </c>
      <c r="E225" s="473"/>
      <c r="F225" s="473"/>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c r="AH225" s="473"/>
      <c r="AI225" s="473"/>
      <c r="AJ225" s="473"/>
      <c r="AK225" s="473"/>
      <c r="AL225" s="473"/>
      <c r="AM225" s="473"/>
      <c r="AN225" s="473"/>
      <c r="AO225" s="473"/>
      <c r="AP225" s="473"/>
      <c r="AQ225" s="473"/>
      <c r="AR225" s="473"/>
      <c r="AS225" s="473"/>
      <c r="AT225" s="473"/>
      <c r="AU225" s="473"/>
      <c r="AV225" s="473"/>
      <c r="AW225" s="473"/>
      <c r="AX225" s="473"/>
      <c r="AY225" s="473"/>
      <c r="AZ225" s="473"/>
      <c r="BA225" s="473"/>
      <c r="BB225" s="473"/>
      <c r="BC225" s="473"/>
      <c r="BD225" s="473">
        <v>8001.0313137900903</v>
      </c>
      <c r="BE225" s="473">
        <v>8005.5929977191699</v>
      </c>
      <c r="BF225" s="473">
        <v>8325.8633473100508</v>
      </c>
      <c r="BG225" s="473">
        <v>8129.2714312595999</v>
      </c>
      <c r="BH225" s="473">
        <v>7941.6353301305398</v>
      </c>
      <c r="BI225" s="473">
        <v>7916.9107517724897</v>
      </c>
      <c r="BJ225" s="473">
        <v>8229.5310858614394</v>
      </c>
      <c r="BK225" s="473">
        <v>8074.3304650945202</v>
      </c>
      <c r="BL225" s="473">
        <v>8500.9283984666308</v>
      </c>
      <c r="BM225" s="473">
        <v>9063.5100259247702</v>
      </c>
      <c r="BN225" s="473">
        <v>8912.1437723537001</v>
      </c>
      <c r="BO225" s="478">
        <f>ROW()</f>
        <v>225</v>
      </c>
    </row>
    <row r="226" spans="1:67" s="474" customFormat="1" ht="14" x14ac:dyDescent="0.15">
      <c r="A226" s="473" t="s">
        <v>567</v>
      </c>
      <c r="B226" s="473" t="s">
        <v>996</v>
      </c>
      <c r="C226" s="473" t="s">
        <v>1071</v>
      </c>
      <c r="D226" s="473" t="s">
        <v>1072</v>
      </c>
      <c r="E226" s="473"/>
      <c r="F226" s="473"/>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c r="AH226" s="473"/>
      <c r="AI226" s="473"/>
      <c r="AJ226" s="473"/>
      <c r="AK226" s="473"/>
      <c r="AL226" s="473"/>
      <c r="AM226" s="473"/>
      <c r="AN226" s="473">
        <v>1.6193067206604099</v>
      </c>
      <c r="AO226" s="473">
        <v>2.9423727149196499</v>
      </c>
      <c r="AP226" s="473">
        <v>3.4958311237617501</v>
      </c>
      <c r="AQ226" s="473">
        <v>4.3008936459456599</v>
      </c>
      <c r="AR226" s="473">
        <v>5.4242265944966999</v>
      </c>
      <c r="AS226" s="473">
        <v>9.5999601289165</v>
      </c>
      <c r="AT226" s="473">
        <v>17.830747835300699</v>
      </c>
      <c r="AU226" s="473">
        <v>20.357593639865598</v>
      </c>
      <c r="AV226" s="473">
        <v>22.635826286840199</v>
      </c>
      <c r="AW226" s="473">
        <v>24.093787018504099</v>
      </c>
      <c r="AX226" s="473">
        <v>27.0328608511231</v>
      </c>
      <c r="AY226" s="473">
        <v>28.824473834806401</v>
      </c>
      <c r="AZ226" s="473">
        <v>30.4251573121531</v>
      </c>
      <c r="BA226" s="473">
        <v>31.324601967660801</v>
      </c>
      <c r="BB226" s="473">
        <v>33.262612687434903</v>
      </c>
      <c r="BC226" s="473">
        <v>34.833460732152197</v>
      </c>
      <c r="BD226" s="473">
        <v>36.323675206666998</v>
      </c>
      <c r="BE226" s="473">
        <v>37.982521589456802</v>
      </c>
      <c r="BF226" s="473">
        <v>39.322877589888598</v>
      </c>
      <c r="BG226" s="473">
        <v>39.8019603347472</v>
      </c>
      <c r="BH226" s="473">
        <v>40.737258284810601</v>
      </c>
      <c r="BI226" s="473">
        <v>40.455009408480798</v>
      </c>
      <c r="BJ226" s="473">
        <v>40.8209385686622</v>
      </c>
      <c r="BK226" s="473">
        <v>41.004286256849902</v>
      </c>
      <c r="BL226" s="473">
        <v>41.475016157012099</v>
      </c>
      <c r="BM226" s="473">
        <v>41.768384760326597</v>
      </c>
      <c r="BN226" s="473">
        <v>42.735864167868002</v>
      </c>
      <c r="BO226" s="478">
        <f>ROW()</f>
        <v>226</v>
      </c>
    </row>
    <row r="227" spans="1:67" s="474" customFormat="1" ht="14" x14ac:dyDescent="0.15">
      <c r="A227" s="473" t="s">
        <v>997</v>
      </c>
      <c r="B227" s="473" t="s">
        <v>998</v>
      </c>
      <c r="C227" s="473" t="s">
        <v>1071</v>
      </c>
      <c r="D227" s="473" t="s">
        <v>1072</v>
      </c>
      <c r="E227" s="473"/>
      <c r="F227" s="473"/>
      <c r="G227" s="473"/>
      <c r="H227" s="473"/>
      <c r="I227" s="473"/>
      <c r="J227" s="473"/>
      <c r="K227" s="473"/>
      <c r="L227" s="473"/>
      <c r="M227" s="473"/>
      <c r="N227" s="473"/>
      <c r="O227" s="473"/>
      <c r="P227" s="473"/>
      <c r="Q227" s="473"/>
      <c r="R227" s="473"/>
      <c r="S227" s="473"/>
      <c r="T227" s="473"/>
      <c r="U227" s="473"/>
      <c r="V227" s="473"/>
      <c r="W227" s="473"/>
      <c r="X227" s="473"/>
      <c r="Y227" s="473"/>
      <c r="Z227" s="473"/>
      <c r="AA227" s="473"/>
      <c r="AB227" s="473"/>
      <c r="AC227" s="473"/>
      <c r="AD227" s="473"/>
      <c r="AE227" s="473"/>
      <c r="AF227" s="473"/>
      <c r="AG227" s="473"/>
      <c r="AH227" s="473"/>
      <c r="AI227" s="473"/>
      <c r="AJ227" s="473"/>
      <c r="AK227" s="473"/>
      <c r="AL227" s="473"/>
      <c r="AM227" s="473"/>
      <c r="AN227" s="473"/>
      <c r="AO227" s="473"/>
      <c r="AP227" s="473"/>
      <c r="AQ227" s="473"/>
      <c r="AR227" s="473"/>
      <c r="AS227" s="473"/>
      <c r="AT227" s="473"/>
      <c r="AU227" s="473"/>
      <c r="AV227" s="473"/>
      <c r="AW227" s="473"/>
      <c r="AX227" s="473"/>
      <c r="AY227" s="473"/>
      <c r="AZ227" s="473"/>
      <c r="BA227" s="473"/>
      <c r="BB227" s="473"/>
      <c r="BC227" s="473"/>
      <c r="BD227" s="473"/>
      <c r="BE227" s="473"/>
      <c r="BF227" s="473"/>
      <c r="BG227" s="473"/>
      <c r="BH227" s="473"/>
      <c r="BI227" s="473"/>
      <c r="BJ227" s="473"/>
      <c r="BK227" s="473"/>
      <c r="BL227" s="473"/>
      <c r="BM227" s="473"/>
      <c r="BN227" s="473"/>
      <c r="BO227" s="478">
        <f>ROW()</f>
        <v>227</v>
      </c>
    </row>
    <row r="228" spans="1:67" s="474" customFormat="1" ht="14" x14ac:dyDescent="0.15">
      <c r="A228" s="473" t="s">
        <v>577</v>
      </c>
      <c r="B228" s="473" t="s">
        <v>999</v>
      </c>
      <c r="C228" s="473" t="s">
        <v>1071</v>
      </c>
      <c r="D228" s="473" t="s">
        <v>1072</v>
      </c>
      <c r="E228" s="473"/>
      <c r="F228" s="473"/>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c r="AH228" s="473"/>
      <c r="AI228" s="473"/>
      <c r="AJ228" s="473"/>
      <c r="AK228" s="473"/>
      <c r="AL228" s="473"/>
      <c r="AM228" s="473"/>
      <c r="AN228" s="473"/>
      <c r="AO228" s="473"/>
      <c r="AP228" s="473"/>
      <c r="AQ228" s="473"/>
      <c r="AR228" s="473"/>
      <c r="AS228" s="473"/>
      <c r="AT228" s="473"/>
      <c r="AU228" s="473"/>
      <c r="AV228" s="473"/>
      <c r="AW228" s="473"/>
      <c r="AX228" s="473"/>
      <c r="AY228" s="473"/>
      <c r="AZ228" s="473"/>
      <c r="BA228" s="473">
        <v>1.1984305689565</v>
      </c>
      <c r="BB228" s="473">
        <v>1.0499346617527801</v>
      </c>
      <c r="BC228" s="473">
        <v>1.17157356836519</v>
      </c>
      <c r="BD228" s="473">
        <v>1.5934278790787799</v>
      </c>
      <c r="BE228" s="473">
        <v>2.29091910386011</v>
      </c>
      <c r="BF228" s="473">
        <v>2.5006409141290402</v>
      </c>
      <c r="BG228" s="473">
        <v>2.6093578209665198</v>
      </c>
      <c r="BH228" s="473">
        <v>3.2682952304697199</v>
      </c>
      <c r="BI228" s="473"/>
      <c r="BJ228" s="473"/>
      <c r="BK228" s="473"/>
      <c r="BL228" s="473"/>
      <c r="BM228" s="473"/>
      <c r="BN228" s="473"/>
      <c r="BO228" s="478">
        <f>ROW()</f>
        <v>228</v>
      </c>
    </row>
    <row r="229" spans="1:67" s="474" customFormat="1" ht="14" x14ac:dyDescent="0.15">
      <c r="A229" s="473" t="s">
        <v>1000</v>
      </c>
      <c r="B229" s="473" t="s">
        <v>1001</v>
      </c>
      <c r="C229" s="473" t="s">
        <v>1071</v>
      </c>
      <c r="D229" s="473" t="s">
        <v>1072</v>
      </c>
      <c r="E229" s="473"/>
      <c r="F229" s="473"/>
      <c r="G229" s="473"/>
      <c r="H229" s="473"/>
      <c r="I229" s="473"/>
      <c r="J229" s="473"/>
      <c r="K229" s="473"/>
      <c r="L229" s="473"/>
      <c r="M229" s="473"/>
      <c r="N229" s="473"/>
      <c r="O229" s="473"/>
      <c r="P229" s="473"/>
      <c r="Q229" s="473"/>
      <c r="R229" s="473"/>
      <c r="S229" s="473"/>
      <c r="T229" s="473"/>
      <c r="U229" s="473"/>
      <c r="V229" s="473"/>
      <c r="W229" s="473"/>
      <c r="X229" s="473"/>
      <c r="Y229" s="473"/>
      <c r="Z229" s="473"/>
      <c r="AA229" s="473"/>
      <c r="AB229" s="473"/>
      <c r="AC229" s="473"/>
      <c r="AD229" s="473"/>
      <c r="AE229" s="473"/>
      <c r="AF229" s="473"/>
      <c r="AG229" s="473"/>
      <c r="AH229" s="473"/>
      <c r="AI229" s="473"/>
      <c r="AJ229" s="473"/>
      <c r="AK229" s="473"/>
      <c r="AL229" s="473"/>
      <c r="AM229" s="473"/>
      <c r="AN229" s="473"/>
      <c r="AO229" s="473"/>
      <c r="AP229" s="473"/>
      <c r="AQ229" s="473"/>
      <c r="AR229" s="473"/>
      <c r="AS229" s="473"/>
      <c r="AT229" s="473"/>
      <c r="AU229" s="473"/>
      <c r="AV229" s="473"/>
      <c r="AW229" s="473"/>
      <c r="AX229" s="473"/>
      <c r="AY229" s="473"/>
      <c r="AZ229" s="473"/>
      <c r="BA229" s="473"/>
      <c r="BB229" s="473"/>
      <c r="BC229" s="473"/>
      <c r="BD229" s="473"/>
      <c r="BE229" s="473"/>
      <c r="BF229" s="473"/>
      <c r="BG229" s="473"/>
      <c r="BH229" s="473"/>
      <c r="BI229" s="473"/>
      <c r="BJ229" s="473"/>
      <c r="BK229" s="473"/>
      <c r="BL229" s="473"/>
      <c r="BM229" s="473"/>
      <c r="BN229" s="473"/>
      <c r="BO229" s="478">
        <f>ROW()</f>
        <v>229</v>
      </c>
    </row>
    <row r="230" spans="1:67" s="474" customFormat="1" ht="14" x14ac:dyDescent="0.15">
      <c r="A230" s="473" t="s">
        <v>1002</v>
      </c>
      <c r="B230" s="473" t="s">
        <v>1003</v>
      </c>
      <c r="C230" s="473" t="s">
        <v>1071</v>
      </c>
      <c r="D230" s="473" t="s">
        <v>1072</v>
      </c>
      <c r="E230" s="473"/>
      <c r="F230" s="473"/>
      <c r="G230" s="473"/>
      <c r="H230" s="473"/>
      <c r="I230" s="473"/>
      <c r="J230" s="473"/>
      <c r="K230" s="473"/>
      <c r="L230" s="473"/>
      <c r="M230" s="473"/>
      <c r="N230" s="473"/>
      <c r="O230" s="473"/>
      <c r="P230" s="473"/>
      <c r="Q230" s="473"/>
      <c r="R230" s="473"/>
      <c r="S230" s="473"/>
      <c r="T230" s="473"/>
      <c r="U230" s="473"/>
      <c r="V230" s="473"/>
      <c r="W230" s="473"/>
      <c r="X230" s="473"/>
      <c r="Y230" s="473"/>
      <c r="Z230" s="473"/>
      <c r="AA230" s="473"/>
      <c r="AB230" s="473"/>
      <c r="AC230" s="473"/>
      <c r="AD230" s="473"/>
      <c r="AE230" s="473"/>
      <c r="AF230" s="473"/>
      <c r="AG230" s="473"/>
      <c r="AH230" s="473"/>
      <c r="AI230" s="473"/>
      <c r="AJ230" s="473"/>
      <c r="AK230" s="473"/>
      <c r="AL230" s="473"/>
      <c r="AM230" s="473"/>
      <c r="AN230" s="473"/>
      <c r="AO230" s="473"/>
      <c r="AP230" s="473"/>
      <c r="AQ230" s="473"/>
      <c r="AR230" s="473"/>
      <c r="AS230" s="473"/>
      <c r="AT230" s="473"/>
      <c r="AU230" s="473"/>
      <c r="AV230" s="473"/>
      <c r="AW230" s="473"/>
      <c r="AX230" s="473"/>
      <c r="AY230" s="473"/>
      <c r="AZ230" s="473"/>
      <c r="BA230" s="473"/>
      <c r="BB230" s="473"/>
      <c r="BC230" s="473"/>
      <c r="BD230" s="473"/>
      <c r="BE230" s="473"/>
      <c r="BF230" s="473"/>
      <c r="BG230" s="473"/>
      <c r="BH230" s="473"/>
      <c r="BI230" s="473"/>
      <c r="BJ230" s="473"/>
      <c r="BK230" s="473"/>
      <c r="BL230" s="473"/>
      <c r="BM230" s="473"/>
      <c r="BN230" s="473"/>
      <c r="BO230" s="478">
        <f>ROW()</f>
        <v>230</v>
      </c>
    </row>
    <row r="231" spans="1:67" s="474" customFormat="1" ht="14" x14ac:dyDescent="0.15">
      <c r="A231" s="473" t="s">
        <v>561</v>
      </c>
      <c r="B231" s="473" t="s">
        <v>1004</v>
      </c>
      <c r="C231" s="473" t="s">
        <v>1071</v>
      </c>
      <c r="D231" s="473" t="s">
        <v>1072</v>
      </c>
      <c r="E231" s="473"/>
      <c r="F231" s="473"/>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c r="AH231" s="473"/>
      <c r="AI231" s="473"/>
      <c r="AJ231" s="473"/>
      <c r="AK231" s="473"/>
      <c r="AL231" s="473"/>
      <c r="AM231" s="473"/>
      <c r="AN231" s="473"/>
      <c r="AO231" s="473"/>
      <c r="AP231" s="473"/>
      <c r="AQ231" s="473"/>
      <c r="AR231" s="473"/>
      <c r="AS231" s="473"/>
      <c r="AT231" s="473">
        <v>2.5202078963343602</v>
      </c>
      <c r="AU231" s="473">
        <v>2.7938553833751998</v>
      </c>
      <c r="AV231" s="473">
        <v>3.1692434535396998</v>
      </c>
      <c r="AW231" s="473">
        <v>3.5343455976340499</v>
      </c>
      <c r="AX231" s="473">
        <v>4.0629054284103603</v>
      </c>
      <c r="AY231" s="473">
        <v>4.4562566539202697</v>
      </c>
      <c r="AZ231" s="473">
        <v>4.7735139995916098</v>
      </c>
      <c r="BA231" s="473">
        <v>5.9247397164560303</v>
      </c>
      <c r="BB231" s="473">
        <v>6.3326655790788502</v>
      </c>
      <c r="BC231" s="473">
        <v>7.0382905399219897</v>
      </c>
      <c r="BD231" s="473">
        <v>7.4313936233520499</v>
      </c>
      <c r="BE231" s="473">
        <v>8.6515598297119105</v>
      </c>
      <c r="BF231" s="473">
        <v>8.7667951583862305</v>
      </c>
      <c r="BG231" s="473">
        <v>8.6241178512573207</v>
      </c>
      <c r="BH231" s="473">
        <v>9.1860589981079102</v>
      </c>
      <c r="BI231" s="473">
        <v>9.7386798858642596</v>
      </c>
      <c r="BJ231" s="473">
        <v>10.0551843643188</v>
      </c>
      <c r="BK231" s="473">
        <v>9.9890710558297808</v>
      </c>
      <c r="BL231" s="473">
        <v>10.498346554680801</v>
      </c>
      <c r="BM231" s="473">
        <v>10.9411540671464</v>
      </c>
      <c r="BN231" s="473">
        <v>11.495262193682001</v>
      </c>
      <c r="BO231" s="478">
        <f>ROW()</f>
        <v>231</v>
      </c>
    </row>
    <row r="232" spans="1:67" s="474" customFormat="1" ht="14" x14ac:dyDescent="0.15">
      <c r="A232" s="473" t="s">
        <v>581</v>
      </c>
      <c r="B232" s="473" t="s">
        <v>1005</v>
      </c>
      <c r="C232" s="473" t="s">
        <v>1071</v>
      </c>
      <c r="D232" s="473" t="s">
        <v>1072</v>
      </c>
      <c r="E232" s="473"/>
      <c r="F232" s="473"/>
      <c r="G232" s="473"/>
      <c r="H232" s="473"/>
      <c r="I232" s="473"/>
      <c r="J232" s="473"/>
      <c r="K232" s="473"/>
      <c r="L232" s="473"/>
      <c r="M232" s="473"/>
      <c r="N232" s="473"/>
      <c r="O232" s="473"/>
      <c r="P232" s="473"/>
      <c r="Q232" s="473"/>
      <c r="R232" s="473"/>
      <c r="S232" s="473"/>
      <c r="T232" s="473"/>
      <c r="U232" s="473"/>
      <c r="V232" s="473"/>
      <c r="W232" s="473"/>
      <c r="X232" s="473"/>
      <c r="Y232" s="473"/>
      <c r="Z232" s="473"/>
      <c r="AA232" s="473"/>
      <c r="AB232" s="473"/>
      <c r="AC232" s="473"/>
      <c r="AD232" s="473"/>
      <c r="AE232" s="473"/>
      <c r="AF232" s="473"/>
      <c r="AG232" s="473"/>
      <c r="AH232" s="473"/>
      <c r="AI232" s="473">
        <v>2.0542051052421999E-3</v>
      </c>
      <c r="AJ232" s="473">
        <v>2.64934558964634E-3</v>
      </c>
      <c r="AK232" s="473">
        <v>3.4943065409310799E-3</v>
      </c>
      <c r="AL232" s="473">
        <v>8.3609060649865296E-3</v>
      </c>
      <c r="AM232" s="473">
        <v>4.4062797077534702E-2</v>
      </c>
      <c r="AN232" s="473">
        <v>0.14662084050673799</v>
      </c>
      <c r="AO232" s="473">
        <v>0.14580321361215601</v>
      </c>
      <c r="AP232" s="473">
        <v>0.14547250249023899</v>
      </c>
      <c r="AQ232" s="473">
        <v>0.16906727389763801</v>
      </c>
      <c r="AR232" s="473">
        <v>0.28780530309749902</v>
      </c>
      <c r="AS232" s="473">
        <v>0.45237753556118299</v>
      </c>
      <c r="AT232" s="473">
        <v>0.61729602254451699</v>
      </c>
      <c r="AU232" s="473">
        <v>0.79188023973654398</v>
      </c>
      <c r="AV232" s="473">
        <v>0.94209982110768997</v>
      </c>
      <c r="AW232" s="473">
        <v>1.03525543621378</v>
      </c>
      <c r="AX232" s="473">
        <v>1.1597640246973</v>
      </c>
      <c r="AY232" s="473">
        <v>1.2707318669821399</v>
      </c>
      <c r="AZ232" s="473">
        <v>1.3167922854372001</v>
      </c>
      <c r="BA232" s="473">
        <v>1.4925474423643601</v>
      </c>
      <c r="BB232" s="473">
        <v>1.57919667442486</v>
      </c>
      <c r="BC232" s="473">
        <v>1.67274155100208</v>
      </c>
      <c r="BD232" s="473">
        <v>1.86556231975555</v>
      </c>
      <c r="BE232" s="473">
        <v>1.92353367805481</v>
      </c>
      <c r="BF232" s="473">
        <v>1.8451941013336199</v>
      </c>
      <c r="BG232" s="473">
        <v>1.8108571767807</v>
      </c>
      <c r="BH232" s="473">
        <v>1.82014083862305</v>
      </c>
      <c r="BI232" s="473">
        <v>2.4285078048706099</v>
      </c>
      <c r="BJ232" s="473">
        <v>2.57821440696716</v>
      </c>
      <c r="BK232" s="473">
        <v>2.6606509920922798</v>
      </c>
      <c r="BL232" s="473">
        <v>2.7294996701537602</v>
      </c>
      <c r="BM232" s="473">
        <v>3.9070445853620899</v>
      </c>
      <c r="BN232" s="473">
        <v>5.7134695946605696</v>
      </c>
      <c r="BO232" s="478">
        <f>ROW()</f>
        <v>232</v>
      </c>
    </row>
    <row r="233" spans="1:67" s="474" customFormat="1" ht="14" x14ac:dyDescent="0.15">
      <c r="A233" s="473" t="s">
        <v>1006</v>
      </c>
      <c r="B233" s="473" t="s">
        <v>1007</v>
      </c>
      <c r="C233" s="473" t="s">
        <v>1071</v>
      </c>
      <c r="D233" s="473" t="s">
        <v>1072</v>
      </c>
      <c r="E233" s="473"/>
      <c r="F233" s="473"/>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c r="AH233" s="473"/>
      <c r="AI233" s="473"/>
      <c r="AJ233" s="473"/>
      <c r="AK233" s="473">
        <v>0.31476399999999999</v>
      </c>
      <c r="AL233" s="473">
        <v>0.35472399999999998</v>
      </c>
      <c r="AM233" s="473">
        <v>0.394015</v>
      </c>
      <c r="AN233" s="473">
        <v>0.42409400000000003</v>
      </c>
      <c r="AO233" s="473">
        <v>0.43598500000000001</v>
      </c>
      <c r="AP233" s="473">
        <v>0.45041700000000001</v>
      </c>
      <c r="AQ233" s="473">
        <v>0.466061</v>
      </c>
      <c r="AR233" s="473">
        <v>0.49440600000000001</v>
      </c>
      <c r="AS233" s="473">
        <v>0.51645099999999999</v>
      </c>
      <c r="AT233" s="473">
        <v>0.51582399999999995</v>
      </c>
      <c r="AU233" s="473">
        <v>0.52151800000000004</v>
      </c>
      <c r="AV233" s="473">
        <v>0.54434700000000003</v>
      </c>
      <c r="AW233" s="473">
        <v>0.56448799999999999</v>
      </c>
      <c r="AX233" s="473">
        <v>0.56471499999999997</v>
      </c>
      <c r="AY233" s="473">
        <v>0.55459599999999998</v>
      </c>
      <c r="AZ233" s="473">
        <v>0.55376199999999998</v>
      </c>
      <c r="BA233" s="473">
        <v>0.53742999999999996</v>
      </c>
      <c r="BB233" s="473">
        <v>0.51556299999999999</v>
      </c>
      <c r="BC233" s="473">
        <v>0.50208600000000003</v>
      </c>
      <c r="BD233" s="473">
        <v>0.50640700000000005</v>
      </c>
      <c r="BE233" s="473">
        <v>0.50454200000000005</v>
      </c>
      <c r="BF233" s="473">
        <v>0.491124</v>
      </c>
      <c r="BG233" s="473">
        <v>0.48541200000000001</v>
      </c>
      <c r="BH233" s="473">
        <v>0.49154799999999998</v>
      </c>
      <c r="BI233" s="473">
        <v>0.50319400000000003</v>
      </c>
      <c r="BJ233" s="473">
        <v>0.51643300000000003</v>
      </c>
      <c r="BK233" s="473">
        <v>0.52600100000000005</v>
      </c>
      <c r="BL233" s="473">
        <v>0.53942000000000001</v>
      </c>
      <c r="BM233" s="473">
        <v>0.53794200000000003</v>
      </c>
      <c r="BN233" s="473">
        <v>0.54012400000000005</v>
      </c>
      <c r="BO233" s="478">
        <f>ROW()</f>
        <v>233</v>
      </c>
    </row>
    <row r="234" spans="1:67" s="474" customFormat="1" ht="14" x14ac:dyDescent="0.15">
      <c r="A234" s="473" t="s">
        <v>573</v>
      </c>
      <c r="B234" s="473" t="s">
        <v>1008</v>
      </c>
      <c r="C234" s="473" t="s">
        <v>1071</v>
      </c>
      <c r="D234" s="473" t="s">
        <v>1072</v>
      </c>
      <c r="E234" s="473"/>
      <c r="F234" s="473"/>
      <c r="G234" s="473"/>
      <c r="H234" s="473"/>
      <c r="I234" s="473"/>
      <c r="J234" s="473"/>
      <c r="K234" s="473"/>
      <c r="L234" s="473"/>
      <c r="M234" s="473"/>
      <c r="N234" s="473"/>
      <c r="O234" s="473"/>
      <c r="P234" s="473"/>
      <c r="Q234" s="473"/>
      <c r="R234" s="473"/>
      <c r="S234" s="473"/>
      <c r="T234" s="473"/>
      <c r="U234" s="473"/>
      <c r="V234" s="473"/>
      <c r="W234" s="473"/>
      <c r="X234" s="473"/>
      <c r="Y234" s="473"/>
      <c r="Z234" s="473"/>
      <c r="AA234" s="473"/>
      <c r="AB234" s="473"/>
      <c r="AC234" s="473"/>
      <c r="AD234" s="473"/>
      <c r="AE234" s="473"/>
      <c r="AF234" s="473"/>
      <c r="AG234" s="473"/>
      <c r="AH234" s="473"/>
      <c r="AI234" s="473">
        <v>3.4743000000000003E-2</v>
      </c>
      <c r="AJ234" s="473">
        <v>6.5507999999999997E-2</v>
      </c>
      <c r="AK234" s="473">
        <v>0.197382</v>
      </c>
      <c r="AL234" s="473">
        <v>0.26430399999999998</v>
      </c>
      <c r="AM234" s="473">
        <v>0.31723400000000002</v>
      </c>
      <c r="AN234" s="473">
        <v>0.389654</v>
      </c>
      <c r="AO234" s="473">
        <v>0.42702899999999999</v>
      </c>
      <c r="AP234" s="473">
        <v>0.45588499999999998</v>
      </c>
      <c r="AQ234" s="473">
        <v>0.48249999999999998</v>
      </c>
      <c r="AR234" s="473">
        <v>0.50850600000000001</v>
      </c>
      <c r="AS234" s="473">
        <v>0.52657799999999999</v>
      </c>
      <c r="AT234" s="473">
        <v>0.56026399999999998</v>
      </c>
      <c r="AU234" s="473">
        <v>0.58328599999999997</v>
      </c>
      <c r="AV234" s="473">
        <v>0.60789099999999996</v>
      </c>
      <c r="AW234" s="473">
        <v>0.60782899999999995</v>
      </c>
      <c r="AX234" s="473">
        <v>0.61013499999999998</v>
      </c>
      <c r="AY234" s="473">
        <v>0.60968299999999997</v>
      </c>
      <c r="AZ234" s="473">
        <v>0.63036499999999995</v>
      </c>
      <c r="BA234" s="473">
        <v>0.63378900000000005</v>
      </c>
      <c r="BB234" s="473">
        <v>0.64547399999999999</v>
      </c>
      <c r="BC234" s="473">
        <v>0.63790000000000002</v>
      </c>
      <c r="BD234" s="473">
        <v>0.62397000000000002</v>
      </c>
      <c r="BE234" s="473">
        <v>0.60679300000000003</v>
      </c>
      <c r="BF234" s="473">
        <v>0.59040700000000002</v>
      </c>
      <c r="BG234" s="473">
        <v>0.59123800000000004</v>
      </c>
      <c r="BH234" s="473">
        <v>0.59529799999999999</v>
      </c>
      <c r="BI234" s="473">
        <v>0.57710600000000001</v>
      </c>
      <c r="BJ234" s="473">
        <v>0.57014900000000002</v>
      </c>
      <c r="BK234" s="473">
        <v>0.56761200000000001</v>
      </c>
      <c r="BL234" s="473">
        <v>0.56979900000000006</v>
      </c>
      <c r="BM234" s="473">
        <v>0.56176400000000004</v>
      </c>
      <c r="BN234" s="473">
        <v>0.565944</v>
      </c>
      <c r="BO234" s="478">
        <f>ROW()</f>
        <v>234</v>
      </c>
    </row>
    <row r="235" spans="1:67" s="474" customFormat="1" ht="14" x14ac:dyDescent="0.15">
      <c r="A235" s="473" t="s">
        <v>583</v>
      </c>
      <c r="B235" s="473" t="s">
        <v>1009</v>
      </c>
      <c r="C235" s="473" t="s">
        <v>1071</v>
      </c>
      <c r="D235" s="473" t="s">
        <v>1072</v>
      </c>
      <c r="E235" s="473"/>
      <c r="F235" s="473"/>
      <c r="G235" s="473"/>
      <c r="H235" s="473"/>
      <c r="I235" s="473"/>
      <c r="J235" s="473"/>
      <c r="K235" s="473"/>
      <c r="L235" s="473"/>
      <c r="M235" s="473"/>
      <c r="N235" s="473"/>
      <c r="O235" s="473"/>
      <c r="P235" s="473"/>
      <c r="Q235" s="473"/>
      <c r="R235" s="473"/>
      <c r="S235" s="473"/>
      <c r="T235" s="473"/>
      <c r="U235" s="473"/>
      <c r="V235" s="473"/>
      <c r="W235" s="473"/>
      <c r="X235" s="473"/>
      <c r="Y235" s="473"/>
      <c r="Z235" s="473"/>
      <c r="AA235" s="473"/>
      <c r="AB235" s="473"/>
      <c r="AC235" s="473"/>
      <c r="AD235" s="473"/>
      <c r="AE235" s="473"/>
      <c r="AF235" s="473"/>
      <c r="AG235" s="473"/>
      <c r="AH235" s="473"/>
      <c r="AI235" s="473">
        <v>8.8702260000000006</v>
      </c>
      <c r="AJ235" s="473">
        <v>9.287649</v>
      </c>
      <c r="AK235" s="473">
        <v>9.1729079999999996</v>
      </c>
      <c r="AL235" s="473">
        <v>9.1587440000000004</v>
      </c>
      <c r="AM235" s="473">
        <v>9.1993320000000001</v>
      </c>
      <c r="AN235" s="473">
        <v>9.3538139999999999</v>
      </c>
      <c r="AO235" s="473">
        <v>9.2483939999999993</v>
      </c>
      <c r="AP235" s="473">
        <v>9.329777</v>
      </c>
      <c r="AQ235" s="473">
        <v>9.3958919999999999</v>
      </c>
      <c r="AR235" s="473">
        <v>9.3058999999999994</v>
      </c>
      <c r="AS235" s="473">
        <v>9.1642519999999994</v>
      </c>
      <c r="AT235" s="473">
        <v>9.4042239999999993</v>
      </c>
      <c r="AU235" s="473">
        <v>9.4136550000000003</v>
      </c>
      <c r="AV235" s="473">
        <v>9.4859829999999992</v>
      </c>
      <c r="AW235" s="473">
        <v>9.2943029999999993</v>
      </c>
      <c r="AX235" s="473">
        <v>9.4791819999999998</v>
      </c>
      <c r="AY235" s="473">
        <v>9.1114610000000003</v>
      </c>
      <c r="AZ235" s="473">
        <v>8.8729080000000007</v>
      </c>
      <c r="BA235" s="473">
        <v>8.7789859999999997</v>
      </c>
      <c r="BB235" s="473">
        <v>8.9207409999999996</v>
      </c>
      <c r="BC235" s="473">
        <v>9.0246220000000008</v>
      </c>
      <c r="BD235" s="473">
        <v>8.844042</v>
      </c>
      <c r="BE235" s="473">
        <v>8.6547680000000007</v>
      </c>
      <c r="BF235" s="473">
        <v>8.5976809999999997</v>
      </c>
      <c r="BG235" s="473">
        <v>8.727131</v>
      </c>
      <c r="BH235" s="473">
        <v>8.8543830000000003</v>
      </c>
      <c r="BI235" s="473">
        <v>8.8225859999999994</v>
      </c>
      <c r="BJ235" s="473">
        <v>8.8522470000000002</v>
      </c>
      <c r="BK235" s="473">
        <v>8.8658809999999999</v>
      </c>
      <c r="BL235" s="473">
        <v>8.9976599999999998</v>
      </c>
      <c r="BM235" s="473">
        <v>8.7478809999999996</v>
      </c>
      <c r="BN235" s="473">
        <v>8.7088529999999995</v>
      </c>
      <c r="BO235" s="478">
        <f>ROW()</f>
        <v>235</v>
      </c>
    </row>
    <row r="236" spans="1:67" s="474" customFormat="1" ht="14" x14ac:dyDescent="0.15">
      <c r="A236" s="473" t="s">
        <v>1010</v>
      </c>
      <c r="B236" s="473" t="s">
        <v>1011</v>
      </c>
      <c r="C236" s="473" t="s">
        <v>1071</v>
      </c>
      <c r="D236" s="473" t="s">
        <v>1072</v>
      </c>
      <c r="E236" s="473"/>
      <c r="F236" s="473"/>
      <c r="G236" s="473"/>
      <c r="H236" s="473"/>
      <c r="I236" s="473"/>
      <c r="J236" s="473"/>
      <c r="K236" s="473"/>
      <c r="L236" s="473"/>
      <c r="M236" s="473"/>
      <c r="N236" s="473"/>
      <c r="O236" s="473"/>
      <c r="P236" s="473"/>
      <c r="Q236" s="473"/>
      <c r="R236" s="473"/>
      <c r="S236" s="473"/>
      <c r="T236" s="473"/>
      <c r="U236" s="473"/>
      <c r="V236" s="473"/>
      <c r="W236" s="473"/>
      <c r="X236" s="473"/>
      <c r="Y236" s="473"/>
      <c r="Z236" s="473"/>
      <c r="AA236" s="473"/>
      <c r="AB236" s="473"/>
      <c r="AC236" s="473"/>
      <c r="AD236" s="473"/>
      <c r="AE236" s="473"/>
      <c r="AF236" s="473"/>
      <c r="AG236" s="473"/>
      <c r="AH236" s="473"/>
      <c r="AI236" s="473">
        <v>0.99776759114567803</v>
      </c>
      <c r="AJ236" s="473">
        <v>1.04984585704476</v>
      </c>
      <c r="AK236" s="473">
        <v>1.14129612246059</v>
      </c>
      <c r="AL236" s="473">
        <v>1.3087431169436099</v>
      </c>
      <c r="AM236" s="473">
        <v>1.4219530982423301</v>
      </c>
      <c r="AN236" s="473">
        <v>1.6246325504632999</v>
      </c>
      <c r="AO236" s="473">
        <v>1.71798696572329</v>
      </c>
      <c r="AP236" s="473">
        <v>1.8804625730372</v>
      </c>
      <c r="AQ236" s="473">
        <v>1.9972364961865501</v>
      </c>
      <c r="AR236" s="473">
        <v>2.0752442535363902</v>
      </c>
      <c r="AS236" s="473">
        <v>2.5435469270553601</v>
      </c>
      <c r="AT236" s="473">
        <v>2.7099527035451199</v>
      </c>
      <c r="AU236" s="473">
        <v>2.90624825161209</v>
      </c>
      <c r="AV236" s="473">
        <v>3.0211573244199399</v>
      </c>
      <c r="AW236" s="473">
        <v>3.05607743236353</v>
      </c>
      <c r="AX236" s="473">
        <v>3.15744703971931</v>
      </c>
      <c r="AY236" s="473">
        <v>3.1867158283208901</v>
      </c>
      <c r="AZ236" s="473">
        <v>3.2584468607455301</v>
      </c>
      <c r="BA236" s="473">
        <v>3.5304471081662498</v>
      </c>
      <c r="BB236" s="473">
        <v>3.8506879514252002</v>
      </c>
      <c r="BC236" s="473">
        <v>3.9266115132802502</v>
      </c>
      <c r="BD236" s="473">
        <v>4.0521378517150897</v>
      </c>
      <c r="BE236" s="473">
        <v>4.4966244697570801</v>
      </c>
      <c r="BF236" s="473">
        <v>4.6900162696838397</v>
      </c>
      <c r="BG236" s="473">
        <v>4.9823050498962402</v>
      </c>
      <c r="BH236" s="473">
        <v>5.3229084014892596</v>
      </c>
      <c r="BI236" s="473">
        <v>5.7878603935241699</v>
      </c>
      <c r="BJ236" s="473">
        <v>6.2055931091308603</v>
      </c>
      <c r="BK236" s="473">
        <v>6.2323957194016799</v>
      </c>
      <c r="BL236" s="473">
        <v>6.2336028234873897</v>
      </c>
      <c r="BM236" s="473">
        <v>6.3813636857025804</v>
      </c>
      <c r="BN236" s="473">
        <v>6.3479195242866799</v>
      </c>
      <c r="BO236" s="478">
        <f>ROW()</f>
        <v>236</v>
      </c>
    </row>
    <row r="237" spans="1:67" s="474" customFormat="1" ht="14" x14ac:dyDescent="0.15">
      <c r="A237" s="473" t="s">
        <v>1012</v>
      </c>
      <c r="B237" s="473" t="s">
        <v>1013</v>
      </c>
      <c r="C237" s="473" t="s">
        <v>1071</v>
      </c>
      <c r="D237" s="473" t="s">
        <v>1072</v>
      </c>
      <c r="E237" s="473"/>
      <c r="F237" s="473"/>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c r="AH237" s="473"/>
      <c r="AI237" s="473"/>
      <c r="AJ237" s="473"/>
      <c r="AK237" s="473"/>
      <c r="AL237" s="473"/>
      <c r="AM237" s="473"/>
      <c r="AN237" s="473"/>
      <c r="AO237" s="473"/>
      <c r="AP237" s="473"/>
      <c r="AQ237" s="473"/>
      <c r="AR237" s="473"/>
      <c r="AS237" s="473"/>
      <c r="AT237" s="473"/>
      <c r="AU237" s="473"/>
      <c r="AV237" s="473"/>
      <c r="AW237" s="473"/>
      <c r="AX237" s="473"/>
      <c r="AY237" s="473"/>
      <c r="AZ237" s="473"/>
      <c r="BA237" s="473"/>
      <c r="BB237" s="473">
        <v>1.37086538008234</v>
      </c>
      <c r="BC237" s="473">
        <v>1.36987607307015</v>
      </c>
      <c r="BD237" s="473">
        <v>1.34595239162445</v>
      </c>
      <c r="BE237" s="473">
        <v>1.54946506023407</v>
      </c>
      <c r="BF237" s="473">
        <v>1.5400362014770499</v>
      </c>
      <c r="BG237" s="473">
        <v>1.52214002609253</v>
      </c>
      <c r="BH237" s="473">
        <v>1.5118891000747701</v>
      </c>
      <c r="BI237" s="473">
        <v>1.4803508520126301</v>
      </c>
      <c r="BJ237" s="473">
        <v>1.3865706920623799</v>
      </c>
      <c r="BK237" s="473">
        <v>1.4424351801572901</v>
      </c>
      <c r="BL237" s="473"/>
      <c r="BM237" s="473"/>
      <c r="BN237" s="473"/>
      <c r="BO237" s="478">
        <f>ROW()</f>
        <v>237</v>
      </c>
    </row>
    <row r="238" spans="1:67" s="474" customFormat="1" ht="14" x14ac:dyDescent="0.15">
      <c r="A238" s="473" t="s">
        <v>569</v>
      </c>
      <c r="B238" s="473" t="s">
        <v>1014</v>
      </c>
      <c r="C238" s="473" t="s">
        <v>1071</v>
      </c>
      <c r="D238" s="473" t="s">
        <v>1072</v>
      </c>
      <c r="E238" s="473"/>
      <c r="F238" s="473"/>
      <c r="G238" s="473"/>
      <c r="H238" s="473"/>
      <c r="I238" s="473"/>
      <c r="J238" s="473"/>
      <c r="K238" s="473"/>
      <c r="L238" s="473"/>
      <c r="M238" s="473"/>
      <c r="N238" s="473"/>
      <c r="O238" s="473"/>
      <c r="P238" s="473"/>
      <c r="Q238" s="473"/>
      <c r="R238" s="473"/>
      <c r="S238" s="473"/>
      <c r="T238" s="473"/>
      <c r="U238" s="473"/>
      <c r="V238" s="473"/>
      <c r="W238" s="473"/>
      <c r="X238" s="473"/>
      <c r="Y238" s="473"/>
      <c r="Z238" s="473"/>
      <c r="AA238" s="473"/>
      <c r="AB238" s="473"/>
      <c r="AC238" s="473"/>
      <c r="AD238" s="473"/>
      <c r="AE238" s="473"/>
      <c r="AF238" s="473"/>
      <c r="AG238" s="473"/>
      <c r="AH238" s="473"/>
      <c r="AI238" s="473">
        <v>3.1598488849190201</v>
      </c>
      <c r="AJ238" s="473">
        <v>2.9940370799972702</v>
      </c>
      <c r="AK238" s="473">
        <v>3.0643119441296101</v>
      </c>
      <c r="AL238" s="473">
        <v>3.11614726624012</v>
      </c>
      <c r="AM238" s="473">
        <v>3.0803193662219202</v>
      </c>
      <c r="AN238" s="473">
        <v>2.99355977371409</v>
      </c>
      <c r="AO238" s="473">
        <v>2.89468601804532</v>
      </c>
      <c r="AP238" s="473">
        <v>2.8764548615211001</v>
      </c>
      <c r="AQ238" s="473">
        <v>2.96862382871752</v>
      </c>
      <c r="AR238" s="473">
        <v>2.98757558727258</v>
      </c>
      <c r="AS238" s="473">
        <v>3.0377703148928501</v>
      </c>
      <c r="AT238" s="473">
        <v>3.1537461106642</v>
      </c>
      <c r="AU238" s="473">
        <v>3.2175496475848</v>
      </c>
      <c r="AV238" s="473">
        <v>3.3429161373252398</v>
      </c>
      <c r="AW238" s="473">
        <v>4.0587966190795601</v>
      </c>
      <c r="AX238" s="473">
        <v>3.95343919545261</v>
      </c>
      <c r="AY238" s="473">
        <v>3.8904192992114002</v>
      </c>
      <c r="AZ238" s="473">
        <v>4.2350296939070304</v>
      </c>
      <c r="BA238" s="473">
        <v>5.6082507518168203</v>
      </c>
      <c r="BB238" s="473">
        <v>7.1046556404484402</v>
      </c>
      <c r="BC238" s="473">
        <v>6.7245411513528097</v>
      </c>
      <c r="BD238" s="473">
        <v>6.8838653564453098</v>
      </c>
      <c r="BE238" s="473">
        <v>7.6246895790100098</v>
      </c>
      <c r="BF238" s="473">
        <v>7.9590930938720703</v>
      </c>
      <c r="BG238" s="473">
        <v>7.8436746597290004</v>
      </c>
      <c r="BH238" s="473">
        <v>8.1570787429809606</v>
      </c>
      <c r="BI238" s="473">
        <v>7.8153324127197301</v>
      </c>
      <c r="BJ238" s="473">
        <v>7.9686732292175302</v>
      </c>
      <c r="BK238" s="473">
        <v>7.9941875689788802</v>
      </c>
      <c r="BL238" s="473">
        <v>7.9104367744298596</v>
      </c>
      <c r="BM238" s="473">
        <v>7.5801549121845202</v>
      </c>
      <c r="BN238" s="473">
        <v>7.5461093775471904</v>
      </c>
      <c r="BO238" s="478">
        <f>ROW()</f>
        <v>238</v>
      </c>
    </row>
    <row r="239" spans="1:67" s="474" customFormat="1" ht="14" x14ac:dyDescent="0.15">
      <c r="A239" s="473" t="s">
        <v>1015</v>
      </c>
      <c r="B239" s="473" t="s">
        <v>1016</v>
      </c>
      <c r="C239" s="473" t="s">
        <v>1071</v>
      </c>
      <c r="D239" s="473" t="s">
        <v>1072</v>
      </c>
      <c r="E239" s="473"/>
      <c r="F239" s="473"/>
      <c r="G239" s="473"/>
      <c r="H239" s="473"/>
      <c r="I239" s="473"/>
      <c r="J239" s="473"/>
      <c r="K239" s="473"/>
      <c r="L239" s="473"/>
      <c r="M239" s="473"/>
      <c r="N239" s="473"/>
      <c r="O239" s="473"/>
      <c r="P239" s="473"/>
      <c r="Q239" s="473"/>
      <c r="R239" s="473"/>
      <c r="S239" s="473"/>
      <c r="T239" s="473"/>
      <c r="U239" s="473"/>
      <c r="V239" s="473"/>
      <c r="W239" s="473"/>
      <c r="X239" s="473"/>
      <c r="Y239" s="473"/>
      <c r="Z239" s="473"/>
      <c r="AA239" s="473"/>
      <c r="AB239" s="473"/>
      <c r="AC239" s="473"/>
      <c r="AD239" s="473"/>
      <c r="AE239" s="473"/>
      <c r="AF239" s="473"/>
      <c r="AG239" s="473"/>
      <c r="AH239" s="473"/>
      <c r="AI239" s="473"/>
      <c r="AJ239" s="473"/>
      <c r="AK239" s="473"/>
      <c r="AL239" s="473"/>
      <c r="AM239" s="473"/>
      <c r="AN239" s="473"/>
      <c r="AO239" s="473"/>
      <c r="AP239" s="473"/>
      <c r="AQ239" s="473"/>
      <c r="AR239" s="473"/>
      <c r="AS239" s="473"/>
      <c r="AT239" s="473"/>
      <c r="AU239" s="473"/>
      <c r="AV239" s="473"/>
      <c r="AW239" s="473"/>
      <c r="AX239" s="473"/>
      <c r="AY239" s="473"/>
      <c r="AZ239" s="473"/>
      <c r="BA239" s="473"/>
      <c r="BB239" s="473"/>
      <c r="BC239" s="473"/>
      <c r="BD239" s="473"/>
      <c r="BE239" s="473"/>
      <c r="BF239" s="473"/>
      <c r="BG239" s="473"/>
      <c r="BH239" s="473"/>
      <c r="BI239" s="473"/>
      <c r="BJ239" s="473"/>
      <c r="BK239" s="473"/>
      <c r="BL239" s="473"/>
      <c r="BM239" s="473"/>
      <c r="BN239" s="473"/>
      <c r="BO239" s="478">
        <f>ROW()</f>
        <v>239</v>
      </c>
    </row>
    <row r="240" spans="1:67" s="474" customFormat="1" ht="14" x14ac:dyDescent="0.15">
      <c r="A240" s="473" t="s">
        <v>1017</v>
      </c>
      <c r="B240" s="473" t="s">
        <v>1018</v>
      </c>
      <c r="C240" s="473" t="s">
        <v>1071</v>
      </c>
      <c r="D240" s="473" t="s">
        <v>1072</v>
      </c>
      <c r="E240" s="473"/>
      <c r="F240" s="473"/>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c r="AH240" s="473"/>
      <c r="AI240" s="473"/>
      <c r="AJ240" s="473"/>
      <c r="AK240" s="473"/>
      <c r="AL240" s="473"/>
      <c r="AM240" s="473"/>
      <c r="AN240" s="473"/>
      <c r="AO240" s="473"/>
      <c r="AP240" s="473"/>
      <c r="AQ240" s="473"/>
      <c r="AR240" s="473"/>
      <c r="AS240" s="473"/>
      <c r="AT240" s="473"/>
      <c r="AU240" s="473"/>
      <c r="AV240" s="473"/>
      <c r="AW240" s="473"/>
      <c r="AX240" s="473"/>
      <c r="AY240" s="473"/>
      <c r="AZ240" s="473"/>
      <c r="BA240" s="473"/>
      <c r="BB240" s="473"/>
      <c r="BC240" s="473"/>
      <c r="BD240" s="473">
        <v>1.02840805053711</v>
      </c>
      <c r="BE240" s="473">
        <v>1.1017311811447099</v>
      </c>
      <c r="BF240" s="473">
        <v>1.0793150663375899</v>
      </c>
      <c r="BG240" s="473">
        <v>1.0793718099594101</v>
      </c>
      <c r="BH240" s="473">
        <v>1.08652007579803</v>
      </c>
      <c r="BI240" s="473">
        <v>1.0716539621353101</v>
      </c>
      <c r="BJ240" s="473">
        <v>1.01790571212769</v>
      </c>
      <c r="BK240" s="473">
        <v>1.0249528085388899</v>
      </c>
      <c r="BL240" s="473">
        <v>1.02838254594227</v>
      </c>
      <c r="BM240" s="473">
        <v>1.0716186674082</v>
      </c>
      <c r="BN240" s="473">
        <v>1.02807044638403</v>
      </c>
      <c r="BO240" s="478">
        <f>ROW()</f>
        <v>240</v>
      </c>
    </row>
    <row r="241" spans="1:67" s="474" customFormat="1" ht="14" x14ac:dyDescent="0.15">
      <c r="A241" s="473" t="s">
        <v>327</v>
      </c>
      <c r="B241" s="473" t="s">
        <v>1019</v>
      </c>
      <c r="C241" s="473" t="s">
        <v>1071</v>
      </c>
      <c r="D241" s="473" t="s">
        <v>1072</v>
      </c>
      <c r="E241" s="473"/>
      <c r="F241" s="473"/>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c r="AC241" s="473"/>
      <c r="AD241" s="473"/>
      <c r="AE241" s="473"/>
      <c r="AF241" s="473"/>
      <c r="AG241" s="473"/>
      <c r="AH241" s="473"/>
      <c r="AI241" s="473">
        <v>118.515832276249</v>
      </c>
      <c r="AJ241" s="473">
        <v>118.162443080419</v>
      </c>
      <c r="AK241" s="473">
        <v>100.618733064389</v>
      </c>
      <c r="AL241" s="473">
        <v>96.996840933687395</v>
      </c>
      <c r="AM241" s="473">
        <v>136.32300637873601</v>
      </c>
      <c r="AN241" s="473">
        <v>145.31742880239199</v>
      </c>
      <c r="AO241" s="473">
        <v>159.05629132940501</v>
      </c>
      <c r="AP241" s="473">
        <v>162.274733283605</v>
      </c>
      <c r="AQ241" s="473">
        <v>171.299288262483</v>
      </c>
      <c r="AR241" s="473">
        <v>156.12683176094799</v>
      </c>
      <c r="AS241" s="473">
        <v>160.74390666222601</v>
      </c>
      <c r="AT241" s="473">
        <v>178.89243146865101</v>
      </c>
      <c r="AU241" s="473">
        <v>179.50769232246401</v>
      </c>
      <c r="AV241" s="473">
        <v>176.172571161105</v>
      </c>
      <c r="AW241" s="473">
        <v>188.26778551125</v>
      </c>
      <c r="AX241" s="473">
        <v>224.530801000775</v>
      </c>
      <c r="AY241" s="473">
        <v>239.55718148249599</v>
      </c>
      <c r="AZ241" s="473">
        <v>240.95532057858799</v>
      </c>
      <c r="BA241" s="473">
        <v>256.86854548692997</v>
      </c>
      <c r="BB241" s="473">
        <v>230.835560444386</v>
      </c>
      <c r="BC241" s="473">
        <v>242.67229602934501</v>
      </c>
      <c r="BD241" s="473">
        <v>258.13131713867199</v>
      </c>
      <c r="BE241" s="473">
        <v>285.353515625</v>
      </c>
      <c r="BF241" s="473">
        <v>308.41970825195301</v>
      </c>
      <c r="BG241" s="473">
        <v>300.38610839843801</v>
      </c>
      <c r="BH241" s="473">
        <v>252.0751953125</v>
      </c>
      <c r="BI241" s="473">
        <v>246.88441467285199</v>
      </c>
      <c r="BJ241" s="473">
        <v>243.65457153320301</v>
      </c>
      <c r="BK241" s="473">
        <v>249.90280912428599</v>
      </c>
      <c r="BL241" s="473">
        <v>252.52319703438701</v>
      </c>
      <c r="BM241" s="473">
        <v>235.90510804336799</v>
      </c>
      <c r="BN241" s="473">
        <v>242.800970212301</v>
      </c>
      <c r="BO241" s="478">
        <f>ROW()</f>
        <v>241</v>
      </c>
    </row>
    <row r="242" spans="1:67" s="474" customFormat="1" ht="14" x14ac:dyDescent="0.15">
      <c r="A242" s="473" t="s">
        <v>1020</v>
      </c>
      <c r="B242" s="473" t="s">
        <v>1021</v>
      </c>
      <c r="C242" s="473" t="s">
        <v>1071</v>
      </c>
      <c r="D242" s="473" t="s">
        <v>1072</v>
      </c>
      <c r="E242" s="473"/>
      <c r="F242" s="473"/>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c r="AG242" s="473"/>
      <c r="AH242" s="473"/>
      <c r="AI242" s="473"/>
      <c r="AJ242" s="473"/>
      <c r="AK242" s="473"/>
      <c r="AL242" s="473"/>
      <c r="AM242" s="473"/>
      <c r="AN242" s="473"/>
      <c r="AO242" s="473"/>
      <c r="AP242" s="473"/>
      <c r="AQ242" s="473"/>
      <c r="AR242" s="473"/>
      <c r="AS242" s="473"/>
      <c r="AT242" s="473"/>
      <c r="AU242" s="473"/>
      <c r="AV242" s="473"/>
      <c r="AW242" s="473"/>
      <c r="AX242" s="473"/>
      <c r="AY242" s="473"/>
      <c r="AZ242" s="473"/>
      <c r="BA242" s="473"/>
      <c r="BB242" s="473"/>
      <c r="BC242" s="473"/>
      <c r="BD242" s="473"/>
      <c r="BE242" s="473"/>
      <c r="BF242" s="473"/>
      <c r="BG242" s="473"/>
      <c r="BH242" s="473"/>
      <c r="BI242" s="473"/>
      <c r="BJ242" s="473"/>
      <c r="BK242" s="473"/>
      <c r="BL242" s="473"/>
      <c r="BM242" s="473"/>
      <c r="BN242" s="473"/>
      <c r="BO242" s="478">
        <f>ROW()</f>
        <v>242</v>
      </c>
    </row>
    <row r="243" spans="1:67" s="474" customFormat="1" ht="14" x14ac:dyDescent="0.15">
      <c r="A243" s="473" t="s">
        <v>1022</v>
      </c>
      <c r="B243" s="473" t="s">
        <v>1023</v>
      </c>
      <c r="C243" s="473" t="s">
        <v>1071</v>
      </c>
      <c r="D243" s="473" t="s">
        <v>1072</v>
      </c>
      <c r="E243" s="473"/>
      <c r="F243" s="473"/>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c r="AH243" s="473"/>
      <c r="AI243" s="473"/>
      <c r="AJ243" s="473"/>
      <c r="AK243" s="473"/>
      <c r="AL243" s="473"/>
      <c r="AM243" s="473"/>
      <c r="AN243" s="473"/>
      <c r="AO243" s="473"/>
      <c r="AP243" s="473"/>
      <c r="AQ243" s="473"/>
      <c r="AR243" s="473"/>
      <c r="AS243" s="473"/>
      <c r="AT243" s="473"/>
      <c r="AU243" s="473"/>
      <c r="AV243" s="473"/>
      <c r="AW243" s="473"/>
      <c r="AX243" s="473"/>
      <c r="AY243" s="473"/>
      <c r="AZ243" s="473"/>
      <c r="BA243" s="473"/>
      <c r="BB243" s="473"/>
      <c r="BC243" s="473"/>
      <c r="BD243" s="473"/>
      <c r="BE243" s="473"/>
      <c r="BF243" s="473"/>
      <c r="BG243" s="473"/>
      <c r="BH243" s="473"/>
      <c r="BI243" s="473"/>
      <c r="BJ243" s="473"/>
      <c r="BK243" s="473"/>
      <c r="BL243" s="473"/>
      <c r="BM243" s="473"/>
      <c r="BN243" s="473"/>
      <c r="BO243" s="478">
        <f>ROW()</f>
        <v>243</v>
      </c>
    </row>
    <row r="244" spans="1:67" s="474" customFormat="1" ht="14" x14ac:dyDescent="0.15">
      <c r="A244" s="473" t="s">
        <v>590</v>
      </c>
      <c r="B244" s="473" t="s">
        <v>1024</v>
      </c>
      <c r="C244" s="473" t="s">
        <v>1071</v>
      </c>
      <c r="D244" s="473" t="s">
        <v>1072</v>
      </c>
      <c r="E244" s="473"/>
      <c r="F244" s="473"/>
      <c r="G244" s="473"/>
      <c r="H244" s="473"/>
      <c r="I244" s="473"/>
      <c r="J244" s="473"/>
      <c r="K244" s="473"/>
      <c r="L244" s="473"/>
      <c r="M244" s="473"/>
      <c r="N244" s="473"/>
      <c r="O244" s="473"/>
      <c r="P244" s="473"/>
      <c r="Q244" s="473"/>
      <c r="R244" s="473"/>
      <c r="S244" s="473"/>
      <c r="T244" s="473"/>
      <c r="U244" s="473"/>
      <c r="V244" s="473"/>
      <c r="W244" s="473"/>
      <c r="X244" s="473"/>
      <c r="Y244" s="473"/>
      <c r="Z244" s="473"/>
      <c r="AA244" s="473"/>
      <c r="AB244" s="473"/>
      <c r="AC244" s="473"/>
      <c r="AD244" s="473"/>
      <c r="AE244" s="473"/>
      <c r="AF244" s="473"/>
      <c r="AG244" s="473"/>
      <c r="AH244" s="473"/>
      <c r="AI244" s="473">
        <v>141.09360623475999</v>
      </c>
      <c r="AJ244" s="473">
        <v>140.12369807520801</v>
      </c>
      <c r="AK244" s="473">
        <v>141.44785137899001</v>
      </c>
      <c r="AL244" s="473">
        <v>126.84698702234</v>
      </c>
      <c r="AM244" s="473">
        <v>168.70930925941201</v>
      </c>
      <c r="AN244" s="473">
        <v>183.56032617831201</v>
      </c>
      <c r="AO244" s="473">
        <v>189.97209599809699</v>
      </c>
      <c r="AP244" s="473">
        <v>190.554020295729</v>
      </c>
      <c r="AQ244" s="473">
        <v>206.44100581116001</v>
      </c>
      <c r="AR244" s="473">
        <v>205.842288665046</v>
      </c>
      <c r="AS244" s="473">
        <v>221.50990785646599</v>
      </c>
      <c r="AT244" s="473">
        <v>220.169191218745</v>
      </c>
      <c r="AU244" s="473">
        <v>227.69035450806899</v>
      </c>
      <c r="AV244" s="473">
        <v>216.823795990984</v>
      </c>
      <c r="AW244" s="473">
        <v>207.12690735120299</v>
      </c>
      <c r="AX244" s="473">
        <v>212.63029910179401</v>
      </c>
      <c r="AY244" s="473">
        <v>205.21639234886001</v>
      </c>
      <c r="AZ244" s="473">
        <v>209.74459736195001</v>
      </c>
      <c r="BA244" s="473">
        <v>230.03261923900399</v>
      </c>
      <c r="BB244" s="473">
        <v>232.18962103884999</v>
      </c>
      <c r="BC244" s="473">
        <v>230.88863808745299</v>
      </c>
      <c r="BD244" s="473">
        <v>228.62496948242199</v>
      </c>
      <c r="BE244" s="473">
        <v>237.89924621582</v>
      </c>
      <c r="BF244" s="473">
        <v>240.65126037597699</v>
      </c>
      <c r="BG244" s="473">
        <v>238.234451293945</v>
      </c>
      <c r="BH244" s="473">
        <v>241.55215454101599</v>
      </c>
      <c r="BI244" s="473">
        <v>243.55308532714801</v>
      </c>
      <c r="BJ244" s="473">
        <v>239.72172546386699</v>
      </c>
      <c r="BK244" s="473">
        <v>237.256053698941</v>
      </c>
      <c r="BL244" s="473">
        <v>236.688201004072</v>
      </c>
      <c r="BM244" s="473">
        <v>236.868101652028</v>
      </c>
      <c r="BN244" s="473">
        <v>231.19257683533999</v>
      </c>
      <c r="BO244" s="478">
        <f>ROW()</f>
        <v>244</v>
      </c>
    </row>
    <row r="245" spans="1:67" s="474" customFormat="1" ht="14" x14ac:dyDescent="0.15">
      <c r="A245" s="473" t="s">
        <v>589</v>
      </c>
      <c r="B245" s="473" t="s">
        <v>1025</v>
      </c>
      <c r="C245" s="473" t="s">
        <v>1071</v>
      </c>
      <c r="D245" s="473" t="s">
        <v>1072</v>
      </c>
      <c r="E245" s="473"/>
      <c r="F245" s="473"/>
      <c r="G245" s="473"/>
      <c r="H245" s="473"/>
      <c r="I245" s="473"/>
      <c r="J245" s="473"/>
      <c r="K245" s="473"/>
      <c r="L245" s="473"/>
      <c r="M245" s="473"/>
      <c r="N245" s="473"/>
      <c r="O245" s="473"/>
      <c r="P245" s="473"/>
      <c r="Q245" s="473"/>
      <c r="R245" s="473"/>
      <c r="S245" s="473"/>
      <c r="T245" s="473"/>
      <c r="U245" s="473"/>
      <c r="V245" s="473"/>
      <c r="W245" s="473"/>
      <c r="X245" s="473"/>
      <c r="Y245" s="473"/>
      <c r="Z245" s="473"/>
      <c r="AA245" s="473"/>
      <c r="AB245" s="473"/>
      <c r="AC245" s="473"/>
      <c r="AD245" s="473"/>
      <c r="AE245" s="473"/>
      <c r="AF245" s="473"/>
      <c r="AG245" s="473"/>
      <c r="AH245" s="473"/>
      <c r="AI245" s="473">
        <v>8.9639525925601493</v>
      </c>
      <c r="AJ245" s="473">
        <v>9.16899472134536</v>
      </c>
      <c r="AK245" s="473">
        <v>9.3672529297008307</v>
      </c>
      <c r="AL245" s="473">
        <v>9.7442765338666195</v>
      </c>
      <c r="AM245" s="473">
        <v>9.9863525945103593</v>
      </c>
      <c r="AN245" s="473">
        <v>10.342716321867099</v>
      </c>
      <c r="AO245" s="473">
        <v>10.572987409813299</v>
      </c>
      <c r="AP245" s="473">
        <v>10.853279631987499</v>
      </c>
      <c r="AQ245" s="473">
        <v>11.5979182671049</v>
      </c>
      <c r="AR245" s="473">
        <v>11.1420282550721</v>
      </c>
      <c r="AS245" s="473">
        <v>11.0402129307598</v>
      </c>
      <c r="AT245" s="473">
        <v>11.003997746819</v>
      </c>
      <c r="AU245" s="473">
        <v>11.018292171188399</v>
      </c>
      <c r="AV245" s="473">
        <v>11.037303613428101</v>
      </c>
      <c r="AW245" s="473">
        <v>11.1324141912645</v>
      </c>
      <c r="AX245" s="473">
        <v>11.343514651876999</v>
      </c>
      <c r="AY245" s="473">
        <v>11.5656442863334</v>
      </c>
      <c r="AZ245" s="473">
        <v>11.5398346345584</v>
      </c>
      <c r="BA245" s="473">
        <v>11.903954528073401</v>
      </c>
      <c r="BB245" s="473">
        <v>11.851179418614899</v>
      </c>
      <c r="BC245" s="473">
        <v>12.188346249430801</v>
      </c>
      <c r="BD245" s="473">
        <v>12.3871974945068</v>
      </c>
      <c r="BE245" s="473">
        <v>12.249703407287599</v>
      </c>
      <c r="BF245" s="473">
        <v>12.300760269165</v>
      </c>
      <c r="BG245" s="473">
        <v>12.487942695617701</v>
      </c>
      <c r="BH245" s="473">
        <v>12.6408605575562</v>
      </c>
      <c r="BI245" s="473">
        <v>12.7310800552368</v>
      </c>
      <c r="BJ245" s="473">
        <v>12.8447160720825</v>
      </c>
      <c r="BK245" s="473">
        <v>12.7242306523816</v>
      </c>
      <c r="BL245" s="473">
        <v>12.6252726780333</v>
      </c>
      <c r="BM245" s="473">
        <v>12.3104190498779</v>
      </c>
      <c r="BN245" s="473">
        <v>12.041067695780599</v>
      </c>
      <c r="BO245" s="478">
        <f>ROW()</f>
        <v>245</v>
      </c>
    </row>
    <row r="246" spans="1:67" s="474" customFormat="1" ht="14" x14ac:dyDescent="0.15">
      <c r="A246" s="473" t="s">
        <v>587</v>
      </c>
      <c r="B246" s="473" t="s">
        <v>1026</v>
      </c>
      <c r="C246" s="473" t="s">
        <v>1071</v>
      </c>
      <c r="D246" s="473" t="s">
        <v>1072</v>
      </c>
      <c r="E246" s="473"/>
      <c r="F246" s="473"/>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c r="AH246" s="473"/>
      <c r="AI246" s="473">
        <v>5.2286769528510503E-6</v>
      </c>
      <c r="AJ246" s="473">
        <v>1.0096743591246701E-5</v>
      </c>
      <c r="AK246" s="473">
        <v>6.6537193984787397E-5</v>
      </c>
      <c r="AL246" s="473">
        <v>8.4964214722135398E-4</v>
      </c>
      <c r="AM246" s="473">
        <v>3.0198127200530998E-3</v>
      </c>
      <c r="AN246" s="473">
        <v>1.1669394623792901E-2</v>
      </c>
      <c r="AO246" s="473">
        <v>6.0783036519735698E-2</v>
      </c>
      <c r="AP246" s="473">
        <v>9.8741960081215593E-2</v>
      </c>
      <c r="AQ246" s="473">
        <v>0.183448020497606</v>
      </c>
      <c r="AR246" s="473">
        <v>0.22883897038847301</v>
      </c>
      <c r="AS246" s="473">
        <v>0.27441256935540898</v>
      </c>
      <c r="AT246" s="473">
        <v>0.35141964816105797</v>
      </c>
      <c r="AU246" s="473">
        <v>0.41114791161653302</v>
      </c>
      <c r="AV246" s="473">
        <v>0.51240062759195104</v>
      </c>
      <c r="AW246" s="473">
        <v>0.58598978833267601</v>
      </c>
      <c r="AX246" s="473">
        <v>0.62223069926338204</v>
      </c>
      <c r="AY246" s="473">
        <v>0.73074006906986999</v>
      </c>
      <c r="AZ246" s="473">
        <v>0.90531275398523403</v>
      </c>
      <c r="BA246" s="473">
        <v>1.13844577193982</v>
      </c>
      <c r="BB246" s="473">
        <v>1.26836634602489</v>
      </c>
      <c r="BC246" s="473">
        <v>1.4094868507949001</v>
      </c>
      <c r="BD246" s="473">
        <v>1.56478023529053</v>
      </c>
      <c r="BE246" s="473">
        <v>1.66968774795532</v>
      </c>
      <c r="BF246" s="473">
        <v>1.6493602991104099</v>
      </c>
      <c r="BG246" s="473">
        <v>1.6505599021911601</v>
      </c>
      <c r="BH246" s="473">
        <v>1.91402864456177</v>
      </c>
      <c r="BI246" s="473">
        <v>2.03031325340271</v>
      </c>
      <c r="BJ246" s="473">
        <v>2.2305700778961199</v>
      </c>
      <c r="BK246" s="473">
        <v>2.2328336204656898</v>
      </c>
      <c r="BL246" s="473">
        <v>2.2738393716727998</v>
      </c>
      <c r="BM246" s="473">
        <v>2.2839650300107199</v>
      </c>
      <c r="BN246" s="473">
        <v>2.3657237426818698</v>
      </c>
      <c r="BO246" s="478">
        <f>ROW()</f>
        <v>246</v>
      </c>
    </row>
    <row r="247" spans="1:67" s="474" customFormat="1" ht="14" x14ac:dyDescent="0.15">
      <c r="A247" s="473" t="s">
        <v>595</v>
      </c>
      <c r="B247" s="473" t="s">
        <v>1027</v>
      </c>
      <c r="C247" s="473" t="s">
        <v>1071</v>
      </c>
      <c r="D247" s="473" t="s">
        <v>1072</v>
      </c>
      <c r="E247" s="473"/>
      <c r="F247" s="473"/>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c r="AH247" s="473"/>
      <c r="AI247" s="473">
        <v>2.52031784583643E-7</v>
      </c>
      <c r="AJ247" s="473">
        <v>4.9430011872228699E-7</v>
      </c>
      <c r="AK247" s="473">
        <v>1.54651665227955E-5</v>
      </c>
      <c r="AL247" s="473">
        <v>1.8641984745057001E-4</v>
      </c>
      <c r="AM247" s="473">
        <v>1.92069441909618E-3</v>
      </c>
      <c r="AN247" s="473">
        <v>1.5157551128511099E-2</v>
      </c>
      <c r="AO247" s="473">
        <v>0.18967796754899699</v>
      </c>
      <c r="AP247" s="473">
        <v>0.301696486468158</v>
      </c>
      <c r="AQ247" s="473">
        <v>0.35089630899219898</v>
      </c>
      <c r="AR247" s="473">
        <v>0.42562305347019702</v>
      </c>
      <c r="AS247" s="473">
        <v>0.45696471722652898</v>
      </c>
      <c r="AT247" s="473">
        <v>0.51234211805496599</v>
      </c>
      <c r="AU247" s="473">
        <v>0.54662839072338998</v>
      </c>
      <c r="AV247" s="473">
        <v>0.60110168378198103</v>
      </c>
      <c r="AW247" s="473">
        <v>0.62067873973729704</v>
      </c>
      <c r="AX247" s="473">
        <v>0.64409485510419795</v>
      </c>
      <c r="AY247" s="473">
        <v>0.70135531284002595</v>
      </c>
      <c r="AZ247" s="473">
        <v>0.74620009812767396</v>
      </c>
      <c r="BA247" s="473">
        <v>1.16955169602899</v>
      </c>
      <c r="BB247" s="473">
        <v>1.27553621604295</v>
      </c>
      <c r="BC247" s="473">
        <v>1.28945464764382</v>
      </c>
      <c r="BD247" s="473">
        <v>1.4256252771395499</v>
      </c>
      <c r="BE247" s="473">
        <v>1.5778361046542</v>
      </c>
      <c r="BF247" s="473">
        <v>1.63410950636299</v>
      </c>
      <c r="BG247" s="473">
        <v>1.6820401023637801</v>
      </c>
      <c r="BH247" s="473">
        <v>1.6445134199831299</v>
      </c>
      <c r="BI247" s="473">
        <v>1.61278636436468</v>
      </c>
      <c r="BJ247" s="473">
        <v>1.62300465233047</v>
      </c>
      <c r="BK247" s="473">
        <v>1.6043296158893301</v>
      </c>
      <c r="BL247" s="473">
        <v>1.64516322977735</v>
      </c>
      <c r="BM247" s="473"/>
      <c r="BN247" s="473"/>
      <c r="BO247" s="478">
        <f>ROW()</f>
        <v>247</v>
      </c>
    </row>
    <row r="248" spans="1:67" s="474" customFormat="1" ht="14" x14ac:dyDescent="0.15">
      <c r="A248" s="473" t="s">
        <v>1028</v>
      </c>
      <c r="B248" s="473" t="s">
        <v>1029</v>
      </c>
      <c r="C248" s="473" t="s">
        <v>1071</v>
      </c>
      <c r="D248" s="473" t="s">
        <v>1072</v>
      </c>
      <c r="E248" s="473"/>
      <c r="F248" s="473"/>
      <c r="G248" s="473"/>
      <c r="H248" s="473"/>
      <c r="I248" s="473"/>
      <c r="J248" s="473"/>
      <c r="K248" s="473"/>
      <c r="L248" s="473"/>
      <c r="M248" s="473"/>
      <c r="N248" s="473"/>
      <c r="O248" s="473"/>
      <c r="P248" s="473"/>
      <c r="Q248" s="473"/>
      <c r="R248" s="473"/>
      <c r="S248" s="473"/>
      <c r="T248" s="473"/>
      <c r="U248" s="473"/>
      <c r="V248" s="473"/>
      <c r="W248" s="473"/>
      <c r="X248" s="473"/>
      <c r="Y248" s="473"/>
      <c r="Z248" s="473"/>
      <c r="AA248" s="473"/>
      <c r="AB248" s="473"/>
      <c r="AC248" s="473"/>
      <c r="AD248" s="473"/>
      <c r="AE248" s="473"/>
      <c r="AF248" s="473"/>
      <c r="AG248" s="473"/>
      <c r="AH248" s="473"/>
      <c r="AI248" s="473"/>
      <c r="AJ248" s="473"/>
      <c r="AK248" s="473"/>
      <c r="AL248" s="473"/>
      <c r="AM248" s="473"/>
      <c r="AN248" s="473"/>
      <c r="AO248" s="473"/>
      <c r="AP248" s="473"/>
      <c r="AQ248" s="473"/>
      <c r="AR248" s="473"/>
      <c r="AS248" s="473"/>
      <c r="AT248" s="473"/>
      <c r="AU248" s="473"/>
      <c r="AV248" s="473"/>
      <c r="AW248" s="473"/>
      <c r="AX248" s="473"/>
      <c r="AY248" s="473"/>
      <c r="AZ248" s="473"/>
      <c r="BA248" s="473"/>
      <c r="BB248" s="473"/>
      <c r="BC248" s="473"/>
      <c r="BD248" s="473"/>
      <c r="BE248" s="473"/>
      <c r="BF248" s="473"/>
      <c r="BG248" s="473"/>
      <c r="BH248" s="473"/>
      <c r="BI248" s="473"/>
      <c r="BJ248" s="473"/>
      <c r="BK248" s="473"/>
      <c r="BL248" s="473"/>
      <c r="BM248" s="473"/>
      <c r="BN248" s="473"/>
      <c r="BO248" s="478">
        <f>ROW()</f>
        <v>248</v>
      </c>
    </row>
    <row r="249" spans="1:67" s="474" customFormat="1" ht="14" x14ac:dyDescent="0.15">
      <c r="A249" s="473" t="s">
        <v>1030</v>
      </c>
      <c r="B249" s="473" t="s">
        <v>1031</v>
      </c>
      <c r="C249" s="473" t="s">
        <v>1071</v>
      </c>
      <c r="D249" s="473" t="s">
        <v>1072</v>
      </c>
      <c r="E249" s="473"/>
      <c r="F249" s="473"/>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v>0.33221333637130201</v>
      </c>
      <c r="AT249" s="473">
        <v>0.363191226667194</v>
      </c>
      <c r="AU249" s="473">
        <v>0.37692965923879901</v>
      </c>
      <c r="AV249" s="473">
        <v>0.39472831961788502</v>
      </c>
      <c r="AW249" s="473">
        <v>0.34409762724506199</v>
      </c>
      <c r="AX249" s="473">
        <v>0.33977292116372498</v>
      </c>
      <c r="AY249" s="473">
        <v>0.33745898816206199</v>
      </c>
      <c r="AZ249" s="473">
        <v>0.35643401206401198</v>
      </c>
      <c r="BA249" s="473">
        <v>0.37510179904558899</v>
      </c>
      <c r="BB249" s="473">
        <v>0.37929001680524799</v>
      </c>
      <c r="BC249" s="473">
        <v>0.415877826216629</v>
      </c>
      <c r="BD249" s="473">
        <v>0.45453202700875001</v>
      </c>
      <c r="BE249" s="473">
        <v>0.43664579446148899</v>
      </c>
      <c r="BF249" s="473">
        <v>0.48729369600391798</v>
      </c>
      <c r="BG249" s="473">
        <v>0.452933233030273</v>
      </c>
      <c r="BH249" s="473">
        <v>0.45757380041426898</v>
      </c>
      <c r="BI249" s="473">
        <v>0.43242795316652799</v>
      </c>
      <c r="BJ249" s="473">
        <v>0.408969540137466</v>
      </c>
      <c r="BK249" s="473">
        <v>0.39429263752591298</v>
      </c>
      <c r="BL249" s="473">
        <v>0.41900117387443903</v>
      </c>
      <c r="BM249" s="473">
        <v>0.34840531078376502</v>
      </c>
      <c r="BN249" s="473">
        <v>0.33000506199396301</v>
      </c>
      <c r="BO249" s="478">
        <f>ROW()</f>
        <v>249</v>
      </c>
    </row>
    <row r="250" spans="1:67" s="474" customFormat="1" ht="14" x14ac:dyDescent="0.15">
      <c r="A250" s="473" t="s">
        <v>1032</v>
      </c>
      <c r="B250" s="473" t="s">
        <v>1033</v>
      </c>
      <c r="C250" s="473" t="s">
        <v>1071</v>
      </c>
      <c r="D250" s="473" t="s">
        <v>1072</v>
      </c>
      <c r="E250" s="473"/>
      <c r="F250" s="473"/>
      <c r="G250" s="473"/>
      <c r="H250" s="473"/>
      <c r="I250" s="473"/>
      <c r="J250" s="473"/>
      <c r="K250" s="473"/>
      <c r="L250" s="473"/>
      <c r="M250" s="473"/>
      <c r="N250" s="473"/>
      <c r="O250" s="473"/>
      <c r="P250" s="473"/>
      <c r="Q250" s="473"/>
      <c r="R250" s="473"/>
      <c r="S250" s="473"/>
      <c r="T250" s="473"/>
      <c r="U250" s="473"/>
      <c r="V250" s="473"/>
      <c r="W250" s="473"/>
      <c r="X250" s="473"/>
      <c r="Y250" s="473"/>
      <c r="Z250" s="473"/>
      <c r="AA250" s="473"/>
      <c r="AB250" s="473"/>
      <c r="AC250" s="473"/>
      <c r="AD250" s="473"/>
      <c r="AE250" s="473"/>
      <c r="AF250" s="473"/>
      <c r="AG250" s="473"/>
      <c r="AH250" s="473"/>
      <c r="AI250" s="473"/>
      <c r="AJ250" s="473"/>
      <c r="AK250" s="473"/>
      <c r="AL250" s="473"/>
      <c r="AM250" s="473"/>
      <c r="AN250" s="473"/>
      <c r="AO250" s="473"/>
      <c r="AP250" s="473"/>
      <c r="AQ250" s="473"/>
      <c r="AR250" s="473"/>
      <c r="AS250" s="473"/>
      <c r="AT250" s="473"/>
      <c r="AU250" s="473"/>
      <c r="AV250" s="473"/>
      <c r="AW250" s="473"/>
      <c r="AX250" s="473"/>
      <c r="AY250" s="473"/>
      <c r="AZ250" s="473"/>
      <c r="BA250" s="473"/>
      <c r="BB250" s="473"/>
      <c r="BC250" s="473"/>
      <c r="BD250" s="473"/>
      <c r="BE250" s="473"/>
      <c r="BF250" s="473"/>
      <c r="BG250" s="473"/>
      <c r="BH250" s="473"/>
      <c r="BI250" s="473"/>
      <c r="BJ250" s="473"/>
      <c r="BK250" s="473"/>
      <c r="BL250" s="473"/>
      <c r="BM250" s="473"/>
      <c r="BN250" s="473"/>
      <c r="BO250" s="478">
        <f>ROW()</f>
        <v>250</v>
      </c>
    </row>
    <row r="251" spans="1:67" s="474" customFormat="1" ht="14" x14ac:dyDescent="0.15">
      <c r="A251" s="473" t="s">
        <v>591</v>
      </c>
      <c r="B251" s="473" t="s">
        <v>1034</v>
      </c>
      <c r="C251" s="473" t="s">
        <v>1071</v>
      </c>
      <c r="D251" s="473" t="s">
        <v>1072</v>
      </c>
      <c r="E251" s="473"/>
      <c r="F251" s="473"/>
      <c r="G251" s="473"/>
      <c r="H251" s="473"/>
      <c r="I251" s="473"/>
      <c r="J251" s="473"/>
      <c r="K251" s="473"/>
      <c r="L251" s="473"/>
      <c r="M251" s="473"/>
      <c r="N251" s="473"/>
      <c r="O251" s="473"/>
      <c r="P251" s="473"/>
      <c r="Q251" s="473"/>
      <c r="R251" s="473"/>
      <c r="S251" s="473"/>
      <c r="T251" s="473"/>
      <c r="U251" s="473"/>
      <c r="V251" s="473"/>
      <c r="W251" s="473"/>
      <c r="X251" s="473"/>
      <c r="Y251" s="473"/>
      <c r="Z251" s="473"/>
      <c r="AA251" s="473"/>
      <c r="AB251" s="473"/>
      <c r="AC251" s="473"/>
      <c r="AD251" s="473"/>
      <c r="AE251" s="473"/>
      <c r="AF251" s="473"/>
      <c r="AG251" s="473"/>
      <c r="AH251" s="473"/>
      <c r="AI251" s="473">
        <v>0.70413245729287299</v>
      </c>
      <c r="AJ251" s="473">
        <v>0.74554016980583704</v>
      </c>
      <c r="AK251" s="473">
        <v>0.78321552823815899</v>
      </c>
      <c r="AL251" s="473">
        <v>0.76558372028204302</v>
      </c>
      <c r="AM251" s="473">
        <v>0.95325440492581903</v>
      </c>
      <c r="AN251" s="473">
        <v>0.89205959224103804</v>
      </c>
      <c r="AO251" s="473">
        <v>0.88690448752430995</v>
      </c>
      <c r="AP251" s="473">
        <v>0.85514891104061097</v>
      </c>
      <c r="AQ251" s="473">
        <v>0.86812864954879099</v>
      </c>
      <c r="AR251" s="473">
        <v>0.91086373119478503</v>
      </c>
      <c r="AS251" s="473">
        <v>0.94027959087403001</v>
      </c>
      <c r="AT251" s="473">
        <v>0.93573151736676696</v>
      </c>
      <c r="AU251" s="473">
        <v>0.98761324919549498</v>
      </c>
      <c r="AV251" s="473">
        <v>1.0551112135167799</v>
      </c>
      <c r="AW251" s="473">
        <v>1.1188876847235301</v>
      </c>
      <c r="AX251" s="473">
        <v>1.16573928466981</v>
      </c>
      <c r="AY251" s="473">
        <v>1.31023468633624</v>
      </c>
      <c r="AZ251" s="473">
        <v>1.29564636429619</v>
      </c>
      <c r="BA251" s="473">
        <v>1.32903445997244</v>
      </c>
      <c r="BB251" s="473">
        <v>1.3862605101550101</v>
      </c>
      <c r="BC251" s="473">
        <v>1.4758291221714499</v>
      </c>
      <c r="BD251" s="473">
        <v>1.45268475139735</v>
      </c>
      <c r="BE251" s="473">
        <v>1.48581771580711</v>
      </c>
      <c r="BF251" s="473">
        <v>1.42562002463077</v>
      </c>
      <c r="BG251" s="473">
        <v>1.39961660294099</v>
      </c>
      <c r="BH251" s="473">
        <v>1.4589659451370001</v>
      </c>
      <c r="BI251" s="473">
        <v>1.48861728023824</v>
      </c>
      <c r="BJ251" s="473">
        <v>1.5429039576321599</v>
      </c>
      <c r="BK251" s="473">
        <v>1.58450432789301</v>
      </c>
      <c r="BL251" s="473">
        <v>1.6759403995669599</v>
      </c>
      <c r="BM251" s="473">
        <v>1.5960780973214601</v>
      </c>
      <c r="BN251" s="473"/>
      <c r="BO251" s="478">
        <f>ROW()</f>
        <v>251</v>
      </c>
    </row>
    <row r="252" spans="1:67" s="474" customFormat="1" ht="14" x14ac:dyDescent="0.15">
      <c r="A252" s="473" t="s">
        <v>1035</v>
      </c>
      <c r="B252" s="473" t="s">
        <v>1036</v>
      </c>
      <c r="C252" s="473" t="s">
        <v>1071</v>
      </c>
      <c r="D252" s="473" t="s">
        <v>1072</v>
      </c>
      <c r="E252" s="473"/>
      <c r="F252" s="473"/>
      <c r="G252" s="473"/>
      <c r="H252" s="473"/>
      <c r="I252" s="473"/>
      <c r="J252" s="473"/>
      <c r="K252" s="473"/>
      <c r="L252" s="473"/>
      <c r="M252" s="473"/>
      <c r="N252" s="473"/>
      <c r="O252" s="473"/>
      <c r="P252" s="473"/>
      <c r="Q252" s="473"/>
      <c r="R252" s="473"/>
      <c r="S252" s="473"/>
      <c r="T252" s="473"/>
      <c r="U252" s="473"/>
      <c r="V252" s="473"/>
      <c r="W252" s="473"/>
      <c r="X252" s="473"/>
      <c r="Y252" s="473"/>
      <c r="Z252" s="473"/>
      <c r="AA252" s="473"/>
      <c r="AB252" s="473"/>
      <c r="AC252" s="473"/>
      <c r="AD252" s="473"/>
      <c r="AE252" s="473"/>
      <c r="AF252" s="473"/>
      <c r="AG252" s="473"/>
      <c r="AH252" s="473"/>
      <c r="AI252" s="473"/>
      <c r="AJ252" s="473"/>
      <c r="AK252" s="473"/>
      <c r="AL252" s="473"/>
      <c r="AM252" s="473"/>
      <c r="AN252" s="473"/>
      <c r="AO252" s="473"/>
      <c r="AP252" s="473"/>
      <c r="AQ252" s="473"/>
      <c r="AR252" s="473"/>
      <c r="AS252" s="473"/>
      <c r="AT252" s="473"/>
      <c r="AU252" s="473"/>
      <c r="AV252" s="473"/>
      <c r="AW252" s="473"/>
      <c r="AX252" s="473"/>
      <c r="AY252" s="473"/>
      <c r="AZ252" s="473"/>
      <c r="BA252" s="473"/>
      <c r="BB252" s="473"/>
      <c r="BC252" s="473"/>
      <c r="BD252" s="473"/>
      <c r="BE252" s="473"/>
      <c r="BF252" s="473"/>
      <c r="BG252" s="473"/>
      <c r="BH252" s="473"/>
      <c r="BI252" s="473"/>
      <c r="BJ252" s="473"/>
      <c r="BK252" s="473"/>
      <c r="BL252" s="473"/>
      <c r="BM252" s="473"/>
      <c r="BN252" s="473"/>
      <c r="BO252" s="478">
        <f>ROW()</f>
        <v>252</v>
      </c>
    </row>
    <row r="253" spans="1:67" s="474" customFormat="1" ht="14" x14ac:dyDescent="0.15">
      <c r="A253" s="473" t="s">
        <v>1037</v>
      </c>
      <c r="B253" s="473" t="s">
        <v>1038</v>
      </c>
      <c r="C253" s="473" t="s">
        <v>1071</v>
      </c>
      <c r="D253" s="473" t="s">
        <v>1072</v>
      </c>
      <c r="E253" s="473"/>
      <c r="F253" s="473"/>
      <c r="G253" s="473"/>
      <c r="H253" s="473"/>
      <c r="I253" s="473"/>
      <c r="J253" s="473"/>
      <c r="K253" s="473"/>
      <c r="L253" s="473"/>
      <c r="M253" s="473"/>
      <c r="N253" s="473"/>
      <c r="O253" s="473"/>
      <c r="P253" s="473"/>
      <c r="Q253" s="473"/>
      <c r="R253" s="473"/>
      <c r="S253" s="473"/>
      <c r="T253" s="473"/>
      <c r="U253" s="473"/>
      <c r="V253" s="473"/>
      <c r="W253" s="473"/>
      <c r="X253" s="473"/>
      <c r="Y253" s="473"/>
      <c r="Z253" s="473"/>
      <c r="AA253" s="473"/>
      <c r="AB253" s="473"/>
      <c r="AC253" s="473"/>
      <c r="AD253" s="473"/>
      <c r="AE253" s="473"/>
      <c r="AF253" s="473"/>
      <c r="AG253" s="473"/>
      <c r="AH253" s="473"/>
      <c r="AI253" s="473"/>
      <c r="AJ253" s="473"/>
      <c r="AK253" s="473"/>
      <c r="AL253" s="473"/>
      <c r="AM253" s="473"/>
      <c r="AN253" s="473"/>
      <c r="AO253" s="473"/>
      <c r="AP253" s="473"/>
      <c r="AQ253" s="473"/>
      <c r="AR253" s="473"/>
      <c r="AS253" s="473"/>
      <c r="AT253" s="473"/>
      <c r="AU253" s="473"/>
      <c r="AV253" s="473"/>
      <c r="AW253" s="473"/>
      <c r="AX253" s="473"/>
      <c r="AY253" s="473"/>
      <c r="AZ253" s="473"/>
      <c r="BA253" s="473"/>
      <c r="BB253" s="473"/>
      <c r="BC253" s="473"/>
      <c r="BD253" s="473"/>
      <c r="BE253" s="473"/>
      <c r="BF253" s="473"/>
      <c r="BG253" s="473"/>
      <c r="BH253" s="473"/>
      <c r="BI253" s="473"/>
      <c r="BJ253" s="473"/>
      <c r="BK253" s="473"/>
      <c r="BL253" s="473"/>
      <c r="BM253" s="473"/>
      <c r="BN253" s="473"/>
      <c r="BO253" s="478">
        <f>ROW()</f>
        <v>253</v>
      </c>
    </row>
    <row r="254" spans="1:67" s="474" customFormat="1" ht="14" x14ac:dyDescent="0.15">
      <c r="A254" s="473" t="s">
        <v>592</v>
      </c>
      <c r="B254" s="473" t="s">
        <v>1039</v>
      </c>
      <c r="C254" s="473" t="s">
        <v>1071</v>
      </c>
      <c r="D254" s="473" t="s">
        <v>1072</v>
      </c>
      <c r="E254" s="473"/>
      <c r="F254" s="473"/>
      <c r="G254" s="473"/>
      <c r="H254" s="473"/>
      <c r="I254" s="473"/>
      <c r="J254" s="473"/>
      <c r="K254" s="473"/>
      <c r="L254" s="473"/>
      <c r="M254" s="473"/>
      <c r="N254" s="473"/>
      <c r="O254" s="473"/>
      <c r="P254" s="473"/>
      <c r="Q254" s="473"/>
      <c r="R254" s="473"/>
      <c r="S254" s="473"/>
      <c r="T254" s="473"/>
      <c r="U254" s="473"/>
      <c r="V254" s="473"/>
      <c r="W254" s="473"/>
      <c r="X254" s="473"/>
      <c r="Y254" s="473"/>
      <c r="Z254" s="473"/>
      <c r="AA254" s="473"/>
      <c r="AB254" s="473"/>
      <c r="AC254" s="473"/>
      <c r="AD254" s="473"/>
      <c r="AE254" s="473"/>
      <c r="AF254" s="473"/>
      <c r="AG254" s="473"/>
      <c r="AH254" s="473"/>
      <c r="AI254" s="473">
        <v>2.5012126876711198</v>
      </c>
      <c r="AJ254" s="473">
        <v>2.4574368920302501</v>
      </c>
      <c r="AK254" s="473">
        <v>2.2365398995884198</v>
      </c>
      <c r="AL254" s="473">
        <v>2.3772696243632101</v>
      </c>
      <c r="AM254" s="473">
        <v>2.6363831118001699</v>
      </c>
      <c r="AN254" s="473">
        <v>2.68989704251265</v>
      </c>
      <c r="AO254" s="473">
        <v>2.6903877157662199</v>
      </c>
      <c r="AP254" s="473">
        <v>2.5510607174881001</v>
      </c>
      <c r="AQ254" s="473">
        <v>2.4758343512965699</v>
      </c>
      <c r="AR254" s="473">
        <v>2.5464880609142901</v>
      </c>
      <c r="AS254" s="473">
        <v>2.7899576943031299</v>
      </c>
      <c r="AT254" s="473">
        <v>2.8047186757521199</v>
      </c>
      <c r="AU254" s="473">
        <v>2.6182760254888899</v>
      </c>
      <c r="AV254" s="473">
        <v>2.8366495902472799</v>
      </c>
      <c r="AW254" s="473">
        <v>3.0079190919386201</v>
      </c>
      <c r="AX254" s="473">
        <v>3.3049784885304301</v>
      </c>
      <c r="AY254" s="473">
        <v>3.26149253786136</v>
      </c>
      <c r="AZ254" s="473">
        <v>3.5806258193318898</v>
      </c>
      <c r="BA254" s="473">
        <v>4.3491335037237899</v>
      </c>
      <c r="BB254" s="473">
        <v>3.1273451115019202</v>
      </c>
      <c r="BC254" s="473">
        <v>3.4836937367787599</v>
      </c>
      <c r="BD254" s="473">
        <v>3.94960689544678</v>
      </c>
      <c r="BE254" s="473">
        <v>4.0971779823303196</v>
      </c>
      <c r="BF254" s="473">
        <v>4.31729984283447</v>
      </c>
      <c r="BG254" s="473">
        <v>4.3745689392089799</v>
      </c>
      <c r="BH254" s="473">
        <v>4.2398777008056596</v>
      </c>
      <c r="BI254" s="473">
        <v>4.1067261695861799</v>
      </c>
      <c r="BJ254" s="473">
        <v>4.1624517440795898</v>
      </c>
      <c r="BK254" s="473">
        <v>4.20196260885138</v>
      </c>
      <c r="BL254" s="473">
        <v>4.1365189275581198</v>
      </c>
      <c r="BM254" s="473">
        <v>3.9500702042445699</v>
      </c>
      <c r="BN254" s="473">
        <v>3.8343288830119802</v>
      </c>
      <c r="BO254" s="478">
        <f>ROW()</f>
        <v>254</v>
      </c>
    </row>
    <row r="255" spans="1:67" s="474" customFormat="1" ht="14" x14ac:dyDescent="0.15">
      <c r="A255" s="473" t="s">
        <v>593</v>
      </c>
      <c r="B255" s="473" t="s">
        <v>1040</v>
      </c>
      <c r="C255" s="473" t="s">
        <v>1071</v>
      </c>
      <c r="D255" s="473" t="s">
        <v>1072</v>
      </c>
      <c r="E255" s="473"/>
      <c r="F255" s="473"/>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c r="AC255" s="473"/>
      <c r="AD255" s="473"/>
      <c r="AE255" s="473"/>
      <c r="AF255" s="473"/>
      <c r="AG255" s="473"/>
      <c r="AH255" s="473"/>
      <c r="AI255" s="473">
        <v>0.39796513000328498</v>
      </c>
      <c r="AJ255" s="473">
        <v>0.41203510383987202</v>
      </c>
      <c r="AK255" s="473">
        <v>0.42578305269703698</v>
      </c>
      <c r="AL255" s="473">
        <v>0.435436669930925</v>
      </c>
      <c r="AM255" s="473">
        <v>0.44562872329536002</v>
      </c>
      <c r="AN255" s="473">
        <v>0.45983251035459199</v>
      </c>
      <c r="AO255" s="473">
        <v>0.471237347239298</v>
      </c>
      <c r="AP255" s="473">
        <v>0.48155689752340403</v>
      </c>
      <c r="AQ255" s="473">
        <v>0.49177676852437402</v>
      </c>
      <c r="AR255" s="473">
        <v>0.50124375486811401</v>
      </c>
      <c r="AS255" s="473">
        <v>0.50623352966599999</v>
      </c>
      <c r="AT255" s="473">
        <v>0.51445494705291295</v>
      </c>
      <c r="AU255" s="473">
        <v>0.51813394803808799</v>
      </c>
      <c r="AV255" s="473">
        <v>0.52174737897430701</v>
      </c>
      <c r="AW255" s="473">
        <v>0.52513748072437005</v>
      </c>
      <c r="AX255" s="473">
        <v>0.53043291799644698</v>
      </c>
      <c r="AY255" s="473">
        <v>0.53428304861507203</v>
      </c>
      <c r="AZ255" s="473">
        <v>0.53128629903478197</v>
      </c>
      <c r="BA255" s="473">
        <v>0.55433970901318597</v>
      </c>
      <c r="BB255" s="473">
        <v>0.56746048288536299</v>
      </c>
      <c r="BC255" s="473">
        <v>0.58211251194809099</v>
      </c>
      <c r="BD255" s="473">
        <v>0.59633147716522195</v>
      </c>
      <c r="BE255" s="473">
        <v>0.63482326269149802</v>
      </c>
      <c r="BF255" s="473">
        <v>0.67052507400512695</v>
      </c>
      <c r="BG255" s="473">
        <v>0.69972884654998802</v>
      </c>
      <c r="BH255" s="473">
        <v>0.74201995134353604</v>
      </c>
      <c r="BI255" s="473">
        <v>0.76676547527313199</v>
      </c>
      <c r="BJ255" s="473">
        <v>0.79418015480041504</v>
      </c>
      <c r="BK255" s="473">
        <v>0.837117443387002</v>
      </c>
      <c r="BL255" s="473">
        <v>0.88058783999206303</v>
      </c>
      <c r="BM255" s="473">
        <v>0.92995512477866404</v>
      </c>
      <c r="BN255" s="473">
        <v>0.94582520833206596</v>
      </c>
      <c r="BO255" s="478">
        <f>ROW()</f>
        <v>255</v>
      </c>
    </row>
    <row r="256" spans="1:67" s="474" customFormat="1" ht="14" x14ac:dyDescent="0.15">
      <c r="A256" s="473" t="s">
        <v>1162</v>
      </c>
      <c r="B256" s="473" t="s">
        <v>1041</v>
      </c>
      <c r="C256" s="473" t="s">
        <v>1071</v>
      </c>
      <c r="D256" s="473" t="s">
        <v>1072</v>
      </c>
      <c r="E256" s="473"/>
      <c r="F256" s="473"/>
      <c r="G256" s="473"/>
      <c r="H256" s="473"/>
      <c r="I256" s="473"/>
      <c r="J256" s="473"/>
      <c r="K256" s="473"/>
      <c r="L256" s="473"/>
      <c r="M256" s="473"/>
      <c r="N256" s="473"/>
      <c r="O256" s="473"/>
      <c r="P256" s="473"/>
      <c r="Q256" s="473"/>
      <c r="R256" s="473"/>
      <c r="S256" s="473"/>
      <c r="T256" s="473"/>
      <c r="U256" s="473"/>
      <c r="V256" s="473"/>
      <c r="W256" s="473"/>
      <c r="X256" s="473"/>
      <c r="Y256" s="473"/>
      <c r="Z256" s="473"/>
      <c r="AA256" s="473"/>
      <c r="AB256" s="473"/>
      <c r="AC256" s="473"/>
      <c r="AD256" s="473"/>
      <c r="AE256" s="473"/>
      <c r="AF256" s="473"/>
      <c r="AG256" s="473"/>
      <c r="AH256" s="473"/>
      <c r="AI256" s="473">
        <v>1.1850000000000001E-3</v>
      </c>
      <c r="AJ256" s="473">
        <v>1.8209999999999999E-3</v>
      </c>
      <c r="AK256" s="473">
        <v>2.9150000000000001E-3</v>
      </c>
      <c r="AL256" s="473">
        <v>4.7780000000000001E-3</v>
      </c>
      <c r="AM256" s="473">
        <v>9.6579999999999999E-3</v>
      </c>
      <c r="AN256" s="473">
        <v>1.7708000000000002E-2</v>
      </c>
      <c r="AO256" s="473">
        <v>3.0974000000000002E-2</v>
      </c>
      <c r="AP256" s="473">
        <v>5.5365999999999999E-2</v>
      </c>
      <c r="AQ256" s="473">
        <v>0.12887199999999999</v>
      </c>
      <c r="AR256" s="473">
        <v>0.196465</v>
      </c>
      <c r="AS256" s="473">
        <v>0.28162999999999999</v>
      </c>
      <c r="AT256" s="473">
        <v>0.41507100000000002</v>
      </c>
      <c r="AU256" s="473">
        <v>0.59125099999999997</v>
      </c>
      <c r="AV256" s="473">
        <v>0.73654600000000003</v>
      </c>
      <c r="AW256" s="473">
        <v>0.79217300000000002</v>
      </c>
      <c r="AX256" s="473">
        <v>0.83458900000000003</v>
      </c>
      <c r="AY256" s="473">
        <v>0.84180500000000003</v>
      </c>
      <c r="AZ256" s="473">
        <v>0.85130899999999998</v>
      </c>
      <c r="BA256" s="473">
        <v>0.87995999999999996</v>
      </c>
      <c r="BB256" s="473">
        <v>0.90462799999999999</v>
      </c>
      <c r="BC256" s="473">
        <v>0.92030900000000004</v>
      </c>
      <c r="BD256" s="473">
        <v>0.96617600000000003</v>
      </c>
      <c r="BE256" s="473">
        <v>1.0198560000000001</v>
      </c>
      <c r="BF256" s="473">
        <v>1.0702940000000001</v>
      </c>
      <c r="BG256" s="473">
        <v>1.1045039999999999</v>
      </c>
      <c r="BH256" s="473">
        <v>1.162452</v>
      </c>
      <c r="BI256" s="473">
        <v>1.241052</v>
      </c>
      <c r="BJ256" s="473">
        <v>1.38398</v>
      </c>
      <c r="BK256" s="473">
        <v>1.6326099999999999</v>
      </c>
      <c r="BL256" s="473">
        <v>1.9262570000000001</v>
      </c>
      <c r="BM256" s="473">
        <v>2.1971530000000001</v>
      </c>
      <c r="BN256" s="473">
        <v>2.7818510000000001</v>
      </c>
      <c r="BO256" s="478">
        <f>ROW()</f>
        <v>256</v>
      </c>
    </row>
    <row r="257" spans="1:67" s="474" customFormat="1" ht="14" x14ac:dyDescent="0.15">
      <c r="A257" s="473" t="s">
        <v>596</v>
      </c>
      <c r="B257" s="473" t="s">
        <v>1042</v>
      </c>
      <c r="C257" s="473" t="s">
        <v>1071</v>
      </c>
      <c r="D257" s="473" t="s">
        <v>1072</v>
      </c>
      <c r="E257" s="473"/>
      <c r="F257" s="473"/>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c r="AH257" s="473"/>
      <c r="AI257" s="473">
        <v>0.77123006008374495</v>
      </c>
      <c r="AJ257" s="473">
        <v>0.76574492547622597</v>
      </c>
      <c r="AK257" s="473">
        <v>0.80367249203490398</v>
      </c>
      <c r="AL257" s="473">
        <v>0.80505377870942496</v>
      </c>
      <c r="AM257" s="473">
        <v>0.75146129559471697</v>
      </c>
      <c r="AN257" s="473">
        <v>0.77391747331683702</v>
      </c>
      <c r="AO257" s="473">
        <v>0.85646827211519405</v>
      </c>
      <c r="AP257" s="473">
        <v>0.83096208712788</v>
      </c>
      <c r="AQ257" s="473">
        <v>0.84423079221179198</v>
      </c>
      <c r="AR257" s="473">
        <v>0.88345948096592697</v>
      </c>
      <c r="AS257" s="473">
        <v>1.0691781229663599</v>
      </c>
      <c r="AT257" s="473">
        <v>1.08583696886256</v>
      </c>
      <c r="AU257" s="473">
        <v>1.1208244600517601</v>
      </c>
      <c r="AV257" s="473">
        <v>1.1120250424089599</v>
      </c>
      <c r="AW257" s="473">
        <v>1.1450770848887399</v>
      </c>
      <c r="AX257" s="473">
        <v>1.1268583845445701</v>
      </c>
      <c r="AY257" s="473">
        <v>1.1382422428425101</v>
      </c>
      <c r="AZ257" s="473">
        <v>1.0990546469779301</v>
      </c>
      <c r="BA257" s="473">
        <v>1.1299120384697401</v>
      </c>
      <c r="BB257" s="473">
        <v>1.1345340000340001</v>
      </c>
      <c r="BC257" s="473">
        <v>1.11469151485033</v>
      </c>
      <c r="BD257" s="473">
        <v>1.1099262718756799</v>
      </c>
      <c r="BE257" s="473">
        <v>1.11323105355364</v>
      </c>
      <c r="BF257" s="473">
        <v>1.10367150446758</v>
      </c>
      <c r="BG257" s="473">
        <v>1.16466882542128</v>
      </c>
      <c r="BH257" s="473">
        <v>1.1900678982070501</v>
      </c>
      <c r="BI257" s="473">
        <v>1.2744433743872901</v>
      </c>
      <c r="BJ257" s="473">
        <v>1.2945913637514399</v>
      </c>
      <c r="BK257" s="473">
        <v>1.34788916528359</v>
      </c>
      <c r="BL257" s="473">
        <v>1.41825144630996</v>
      </c>
      <c r="BM257" s="473">
        <v>1.4158419502086901</v>
      </c>
      <c r="BN257" s="473">
        <v>1.38595178476843</v>
      </c>
      <c r="BO257" s="478">
        <f>ROW()</f>
        <v>257</v>
      </c>
    </row>
    <row r="258" spans="1:67" s="474" customFormat="1" ht="14" x14ac:dyDescent="0.15">
      <c r="A258" s="473" t="s">
        <v>588</v>
      </c>
      <c r="B258" s="473" t="s">
        <v>1043</v>
      </c>
      <c r="C258" s="473" t="s">
        <v>1071</v>
      </c>
      <c r="D258" s="473" t="s">
        <v>1072</v>
      </c>
      <c r="E258" s="473"/>
      <c r="F258" s="473"/>
      <c r="G258" s="473"/>
      <c r="H258" s="473"/>
      <c r="I258" s="473"/>
      <c r="J258" s="473"/>
      <c r="K258" s="473"/>
      <c r="L258" s="473"/>
      <c r="M258" s="473"/>
      <c r="N258" s="473"/>
      <c r="O258" s="473"/>
      <c r="P258" s="473"/>
      <c r="Q258" s="473"/>
      <c r="R258" s="473"/>
      <c r="S258" s="473"/>
      <c r="T258" s="473"/>
      <c r="U258" s="473"/>
      <c r="V258" s="473"/>
      <c r="W258" s="473"/>
      <c r="X258" s="473"/>
      <c r="Y258" s="473"/>
      <c r="Z258" s="473"/>
      <c r="AA258" s="473"/>
      <c r="AB258" s="473"/>
      <c r="AC258" s="473"/>
      <c r="AD258" s="473"/>
      <c r="AE258" s="473"/>
      <c r="AF258" s="473"/>
      <c r="AG258" s="473"/>
      <c r="AH258" s="473"/>
      <c r="AI258" s="473">
        <v>51.355544355851599</v>
      </c>
      <c r="AJ258" s="473">
        <v>63.6407470410076</v>
      </c>
      <c r="AK258" s="473">
        <v>78.012067725166304</v>
      </c>
      <c r="AL258" s="473">
        <v>94.8471690674358</v>
      </c>
      <c r="AM258" s="473">
        <v>121.80983225534401</v>
      </c>
      <c r="AN258" s="473">
        <v>151.35653387942401</v>
      </c>
      <c r="AO258" s="473">
        <v>177.34193998874099</v>
      </c>
      <c r="AP258" s="473">
        <v>210.22652484185701</v>
      </c>
      <c r="AQ258" s="473">
        <v>237.452572763273</v>
      </c>
      <c r="AR258" s="473">
        <v>261.17404940451303</v>
      </c>
      <c r="AS258" s="473">
        <v>276.33275517601697</v>
      </c>
      <c r="AT258" s="473">
        <v>283.25916162834397</v>
      </c>
      <c r="AU258" s="473">
        <v>299.086033957263</v>
      </c>
      <c r="AV258" s="473">
        <v>317.98930328409602</v>
      </c>
      <c r="AW258" s="473">
        <v>330.99947186089503</v>
      </c>
      <c r="AX258" s="473">
        <v>341.55946438660499</v>
      </c>
      <c r="AY258" s="473">
        <v>349.59274233557198</v>
      </c>
      <c r="AZ258" s="473">
        <v>371.36724915588502</v>
      </c>
      <c r="BA258" s="473">
        <v>424.066692076283</v>
      </c>
      <c r="BB258" s="473">
        <v>459.46441206272601</v>
      </c>
      <c r="BC258" s="473">
        <v>496.81532280170399</v>
      </c>
      <c r="BD258" s="473">
        <v>546.07312011718795</v>
      </c>
      <c r="BE258" s="473">
        <v>649.70495605468795</v>
      </c>
      <c r="BF258" s="473">
        <v>706.30926513671898</v>
      </c>
      <c r="BG258" s="473">
        <v>759.031494140625</v>
      </c>
      <c r="BH258" s="473">
        <v>803.8115234375</v>
      </c>
      <c r="BI258" s="473">
        <v>848.67956542968795</v>
      </c>
      <c r="BJ258" s="473">
        <v>885.08288574218795</v>
      </c>
      <c r="BK258" s="473">
        <v>890.15299899686397</v>
      </c>
      <c r="BL258" s="473">
        <v>896.06673298813598</v>
      </c>
      <c r="BM258" s="473">
        <v>888.43885666824804</v>
      </c>
      <c r="BN258" s="473">
        <v>890.58101958004704</v>
      </c>
      <c r="BO258" s="478">
        <f>ROW()</f>
        <v>258</v>
      </c>
    </row>
    <row r="259" spans="1:67" s="474" customFormat="1" ht="14" x14ac:dyDescent="0.15">
      <c r="A259" s="473" t="s">
        <v>597</v>
      </c>
      <c r="B259" s="473" t="s">
        <v>1044</v>
      </c>
      <c r="C259" s="473" t="s">
        <v>1071</v>
      </c>
      <c r="D259" s="473" t="s">
        <v>1072</v>
      </c>
      <c r="E259" s="473"/>
      <c r="F259" s="473"/>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c r="AH259" s="473"/>
      <c r="AI259" s="473">
        <v>190.26423392920699</v>
      </c>
      <c r="AJ259" s="473">
        <v>231.92652355592301</v>
      </c>
      <c r="AK259" s="473">
        <v>328.95465507996198</v>
      </c>
      <c r="AL259" s="473">
        <v>418.17903341332698</v>
      </c>
      <c r="AM259" s="473">
        <v>437.47604703121698</v>
      </c>
      <c r="AN259" s="473">
        <v>468.66820868695299</v>
      </c>
      <c r="AO259" s="473">
        <v>481.28578668151698</v>
      </c>
      <c r="AP259" s="473">
        <v>487.77158812420402</v>
      </c>
      <c r="AQ259" s="473">
        <v>524.71987407639699</v>
      </c>
      <c r="AR259" s="473">
        <v>516.84273842845198</v>
      </c>
      <c r="AS259" s="473">
        <v>561.57888914820296</v>
      </c>
      <c r="AT259" s="473">
        <v>574.10914256854596</v>
      </c>
      <c r="AU259" s="473">
        <v>547.38132014095095</v>
      </c>
      <c r="AV259" s="473">
        <v>578.692882617279</v>
      </c>
      <c r="AW259" s="473">
        <v>651.41041148946795</v>
      </c>
      <c r="AX259" s="473">
        <v>620.60700536948298</v>
      </c>
      <c r="AY259" s="473">
        <v>616.51342009979498</v>
      </c>
      <c r="AZ259" s="473">
        <v>644.23915792553896</v>
      </c>
      <c r="BA259" s="473">
        <v>672.34518944707804</v>
      </c>
      <c r="BB259" s="473">
        <v>765.377105370609</v>
      </c>
      <c r="BC259" s="473">
        <v>798.924684188794</v>
      </c>
      <c r="BD259" s="473">
        <v>856.168212890625</v>
      </c>
      <c r="BE259" s="473">
        <v>1003.27728271484</v>
      </c>
      <c r="BF259" s="473">
        <v>1042.08117675781</v>
      </c>
      <c r="BG259" s="473">
        <v>1073.74743652344</v>
      </c>
      <c r="BH259" s="473">
        <v>1125.47131347656</v>
      </c>
      <c r="BI259" s="473">
        <v>1211.94018554688</v>
      </c>
      <c r="BJ259" s="473">
        <v>1270.6083984375</v>
      </c>
      <c r="BK259" s="473">
        <v>1296.1023973691399</v>
      </c>
      <c r="BL259" s="473">
        <v>1311.5261508306701</v>
      </c>
      <c r="BM259" s="473">
        <v>1331.1753440136899</v>
      </c>
      <c r="BN259" s="473">
        <v>1309.50548602194</v>
      </c>
      <c r="BO259" s="478">
        <f>ROW()</f>
        <v>259</v>
      </c>
    </row>
    <row r="260" spans="1:67" s="474" customFormat="1" ht="14" x14ac:dyDescent="0.15">
      <c r="A260" s="473" t="s">
        <v>598</v>
      </c>
      <c r="B260" s="473" t="s">
        <v>1045</v>
      </c>
      <c r="C260" s="473" t="s">
        <v>1071</v>
      </c>
      <c r="D260" s="473" t="s">
        <v>1072</v>
      </c>
      <c r="E260" s="473"/>
      <c r="F260" s="473"/>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c r="AH260" s="473"/>
      <c r="AI260" s="473">
        <v>4.2269632915553896E-6</v>
      </c>
      <c r="AJ260" s="473">
        <v>8.0180449741797404E-6</v>
      </c>
      <c r="AK260" s="473">
        <v>1.4645808343685701E-4</v>
      </c>
      <c r="AL260" s="473">
        <v>4.9123246273202401E-3</v>
      </c>
      <c r="AM260" s="473">
        <v>5.0645092236245498E-2</v>
      </c>
      <c r="AN260" s="473">
        <v>0.25586711097402398</v>
      </c>
      <c r="AO260" s="473">
        <v>0.41746839211357401</v>
      </c>
      <c r="AP260" s="473">
        <v>0.484564788450494</v>
      </c>
      <c r="AQ260" s="473">
        <v>0.53672972619126502</v>
      </c>
      <c r="AR260" s="473">
        <v>0.67429094889448304</v>
      </c>
      <c r="AS260" s="473">
        <v>0.840684375733037</v>
      </c>
      <c r="AT260" s="473">
        <v>0.90602946936860695</v>
      </c>
      <c r="AU260" s="473">
        <v>0.93899537591773097</v>
      </c>
      <c r="AV260" s="473">
        <v>0.99600107820006401</v>
      </c>
      <c r="AW260" s="473">
        <v>1.11847182894806</v>
      </c>
      <c r="AX260" s="473">
        <v>1.3457782191508101</v>
      </c>
      <c r="AY260" s="473">
        <v>1.49939479822585</v>
      </c>
      <c r="AZ260" s="473">
        <v>1.7934239576567801</v>
      </c>
      <c r="BA260" s="473">
        <v>2.2703341545545799</v>
      </c>
      <c r="BB260" s="473">
        <v>2.5407904292393</v>
      </c>
      <c r="BC260" s="473">
        <v>2.8539005649132099</v>
      </c>
      <c r="BD260" s="473">
        <v>3.19231104850769</v>
      </c>
      <c r="BE260" s="473">
        <v>3.2973940372467001</v>
      </c>
      <c r="BF260" s="473">
        <v>3.0125505924224898</v>
      </c>
      <c r="BG260" s="473">
        <v>3.43497610092163</v>
      </c>
      <c r="BH260" s="473">
        <v>4.5662255287170401</v>
      </c>
      <c r="BI260" s="473">
        <v>5.0142064094543501</v>
      </c>
      <c r="BJ260" s="473">
        <v>5.9162887122680496</v>
      </c>
      <c r="BK260" s="473">
        <v>6.6680107227888303</v>
      </c>
      <c r="BL260" s="473">
        <v>7.0910315927289398</v>
      </c>
      <c r="BM260" s="473">
        <v>7.7279098934181096</v>
      </c>
      <c r="BN260" s="473">
        <v>9.2789257465560997</v>
      </c>
      <c r="BO260" s="478">
        <f>ROW()</f>
        <v>260</v>
      </c>
    </row>
    <row r="261" spans="1:67" s="474" customFormat="1" ht="14" x14ac:dyDescent="0.15">
      <c r="A261" s="473" t="s">
        <v>1046</v>
      </c>
      <c r="B261" s="473" t="s">
        <v>1047</v>
      </c>
      <c r="C261" s="473" t="s">
        <v>1071</v>
      </c>
      <c r="D261" s="473" t="s">
        <v>1072</v>
      </c>
      <c r="E261" s="473"/>
      <c r="F261" s="473"/>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c r="AF261" s="473"/>
      <c r="AG261" s="473"/>
      <c r="AH261" s="473"/>
      <c r="AI261" s="473"/>
      <c r="AJ261" s="473"/>
      <c r="AK261" s="473"/>
      <c r="AL261" s="473"/>
      <c r="AM261" s="473"/>
      <c r="AN261" s="473"/>
      <c r="AO261" s="473"/>
      <c r="AP261" s="473"/>
      <c r="AQ261" s="473"/>
      <c r="AR261" s="473"/>
      <c r="AS261" s="473"/>
      <c r="AT261" s="473"/>
      <c r="AU261" s="473"/>
      <c r="AV261" s="473"/>
      <c r="AW261" s="473"/>
      <c r="AX261" s="473"/>
      <c r="AY261" s="473"/>
      <c r="AZ261" s="473"/>
      <c r="BA261" s="473"/>
      <c r="BB261" s="473"/>
      <c r="BC261" s="473"/>
      <c r="BD261" s="473"/>
      <c r="BE261" s="473"/>
      <c r="BF261" s="473"/>
      <c r="BG261" s="473"/>
      <c r="BH261" s="473"/>
      <c r="BI261" s="473"/>
      <c r="BJ261" s="473"/>
      <c r="BK261" s="473"/>
      <c r="BL261" s="473"/>
      <c r="BM261" s="473"/>
      <c r="BN261" s="473"/>
      <c r="BO261" s="478">
        <f>ROW()</f>
        <v>261</v>
      </c>
    </row>
    <row r="262" spans="1:67" s="474" customFormat="1" ht="14" x14ac:dyDescent="0.15">
      <c r="A262" s="473" t="s">
        <v>602</v>
      </c>
      <c r="B262" s="473" t="s">
        <v>1048</v>
      </c>
      <c r="C262" s="473" t="s">
        <v>1071</v>
      </c>
      <c r="D262" s="473" t="s">
        <v>1072</v>
      </c>
      <c r="E262" s="473"/>
      <c r="F262" s="473"/>
      <c r="G262" s="473"/>
      <c r="H262" s="473"/>
      <c r="I262" s="473"/>
      <c r="J262" s="473"/>
      <c r="K262" s="473"/>
      <c r="L262" s="473"/>
      <c r="M262" s="473"/>
      <c r="N262" s="473"/>
      <c r="O262" s="473"/>
      <c r="P262" s="473"/>
      <c r="Q262" s="473"/>
      <c r="R262" s="473"/>
      <c r="S262" s="473"/>
      <c r="T262" s="473"/>
      <c r="U262" s="473"/>
      <c r="V262" s="473"/>
      <c r="W262" s="473"/>
      <c r="X262" s="473"/>
      <c r="Y262" s="473"/>
      <c r="Z262" s="473"/>
      <c r="AA262" s="473"/>
      <c r="AB262" s="473"/>
      <c r="AC262" s="473"/>
      <c r="AD262" s="473"/>
      <c r="AE262" s="473"/>
      <c r="AF262" s="473"/>
      <c r="AG262" s="473"/>
      <c r="AH262" s="473"/>
      <c r="AI262" s="473">
        <v>0.58557427830311903</v>
      </c>
      <c r="AJ262" s="473">
        <v>1.13741627208871</v>
      </c>
      <c r="AK262" s="473">
        <v>1.77513140581235</v>
      </c>
      <c r="AL262" s="473">
        <v>2.5637953672232401</v>
      </c>
      <c r="AM262" s="473">
        <v>3.4880922548321198</v>
      </c>
      <c r="AN262" s="473">
        <v>4.81884927957279</v>
      </c>
      <c r="AO262" s="473">
        <v>5.9830079322918497</v>
      </c>
      <c r="AP262" s="473">
        <v>7.0155937747470798</v>
      </c>
      <c r="AQ262" s="473">
        <v>7.7966444607504801</v>
      </c>
      <c r="AR262" s="473">
        <v>8.0209016283334496</v>
      </c>
      <c r="AS262" s="473">
        <v>8.1208053642995299</v>
      </c>
      <c r="AT262" s="473">
        <v>8.3252027912214199</v>
      </c>
      <c r="AU262" s="473">
        <v>9.2316551617279003</v>
      </c>
      <c r="AV262" s="473">
        <v>10.5504973339941</v>
      </c>
      <c r="AW262" s="473">
        <v>11.312945384243299</v>
      </c>
      <c r="AX262" s="473">
        <v>11.0433327754063</v>
      </c>
      <c r="AY262" s="473">
        <v>11.412682865373901</v>
      </c>
      <c r="AZ262" s="473">
        <v>12.158872488350999</v>
      </c>
      <c r="BA262" s="473">
        <v>12.887274756368299</v>
      </c>
      <c r="BB262" s="473">
        <v>13.797287425640301</v>
      </c>
      <c r="BC262" s="473">
        <v>14.302438299610699</v>
      </c>
      <c r="BD262" s="473">
        <v>15.2736978530884</v>
      </c>
      <c r="BE262" s="473">
        <v>16.9381217956543</v>
      </c>
      <c r="BF262" s="473">
        <v>18.172880172729499</v>
      </c>
      <c r="BG262" s="473">
        <v>19.472618103027301</v>
      </c>
      <c r="BH262" s="473">
        <v>21.104578018188501</v>
      </c>
      <c r="BI262" s="473">
        <v>22.453821182251001</v>
      </c>
      <c r="BJ262" s="473">
        <v>23.293806076049801</v>
      </c>
      <c r="BK262" s="473">
        <v>24.366000317123301</v>
      </c>
      <c r="BL262" s="473">
        <v>25.9780333542822</v>
      </c>
      <c r="BM262" s="473">
        <v>28.501811688652399</v>
      </c>
      <c r="BN262" s="473">
        <v>30.103120444626299</v>
      </c>
      <c r="BO262" s="478">
        <f>ROW()</f>
        <v>262</v>
      </c>
    </row>
    <row r="263" spans="1:67" s="474" customFormat="1" ht="14" x14ac:dyDescent="0.15">
      <c r="A263" s="473" t="s">
        <v>1049</v>
      </c>
      <c r="B263" s="473" t="s">
        <v>699</v>
      </c>
      <c r="C263" s="473" t="s">
        <v>1071</v>
      </c>
      <c r="D263" s="473" t="s">
        <v>1072</v>
      </c>
      <c r="E263" s="473"/>
      <c r="F263" s="473"/>
      <c r="G263" s="473"/>
      <c r="H263" s="473"/>
      <c r="I263" s="473"/>
      <c r="J263" s="473"/>
      <c r="K263" s="473"/>
      <c r="L263" s="473"/>
      <c r="M263" s="473"/>
      <c r="N263" s="473"/>
      <c r="O263" s="473"/>
      <c r="P263" s="473"/>
      <c r="Q263" s="473"/>
      <c r="R263" s="473"/>
      <c r="S263" s="473"/>
      <c r="T263" s="473"/>
      <c r="U263" s="473"/>
      <c r="V263" s="473"/>
      <c r="W263" s="473"/>
      <c r="X263" s="473"/>
      <c r="Y263" s="473"/>
      <c r="Z263" s="473"/>
      <c r="AA263" s="473"/>
      <c r="AB263" s="473"/>
      <c r="AC263" s="473"/>
      <c r="AD263" s="473"/>
      <c r="AE263" s="473"/>
      <c r="AF263" s="473"/>
      <c r="AG263" s="473"/>
      <c r="AH263" s="473"/>
      <c r="AI263" s="473">
        <v>1</v>
      </c>
      <c r="AJ263" s="473">
        <v>1</v>
      </c>
      <c r="AK263" s="473">
        <v>1</v>
      </c>
      <c r="AL263" s="473">
        <v>1</v>
      </c>
      <c r="AM263" s="473">
        <v>1</v>
      </c>
      <c r="AN263" s="473">
        <v>1</v>
      </c>
      <c r="AO263" s="473">
        <v>1</v>
      </c>
      <c r="AP263" s="473">
        <v>1</v>
      </c>
      <c r="AQ263" s="473">
        <v>1</v>
      </c>
      <c r="AR263" s="473">
        <v>1</v>
      </c>
      <c r="AS263" s="473">
        <v>1</v>
      </c>
      <c r="AT263" s="473">
        <v>1</v>
      </c>
      <c r="AU263" s="473">
        <v>1</v>
      </c>
      <c r="AV263" s="473">
        <v>1</v>
      </c>
      <c r="AW263" s="473">
        <v>1</v>
      </c>
      <c r="AX263" s="473">
        <v>1</v>
      </c>
      <c r="AY263" s="473">
        <v>1</v>
      </c>
      <c r="AZ263" s="473">
        <v>1</v>
      </c>
      <c r="BA263" s="473">
        <v>1</v>
      </c>
      <c r="BB263" s="473">
        <v>1</v>
      </c>
      <c r="BC263" s="473">
        <v>1</v>
      </c>
      <c r="BD263" s="473">
        <v>1</v>
      </c>
      <c r="BE263" s="473">
        <v>1</v>
      </c>
      <c r="BF263" s="473">
        <v>1</v>
      </c>
      <c r="BG263" s="473">
        <v>1</v>
      </c>
      <c r="BH263" s="473">
        <v>1</v>
      </c>
      <c r="BI263" s="473">
        <v>1</v>
      </c>
      <c r="BJ263" s="473">
        <v>1</v>
      </c>
      <c r="BK263" s="473">
        <v>1</v>
      </c>
      <c r="BL263" s="473">
        <v>1</v>
      </c>
      <c r="BM263" s="473">
        <v>1</v>
      </c>
      <c r="BN263" s="473">
        <v>1</v>
      </c>
      <c r="BO263" s="478">
        <f>ROW()</f>
        <v>263</v>
      </c>
    </row>
    <row r="264" spans="1:67" s="474" customFormat="1" ht="14" x14ac:dyDescent="0.15">
      <c r="A264" s="473" t="s">
        <v>603</v>
      </c>
      <c r="B264" s="473" t="s">
        <v>1050</v>
      </c>
      <c r="C264" s="473" t="s">
        <v>1071</v>
      </c>
      <c r="D264" s="473" t="s">
        <v>1072</v>
      </c>
      <c r="E264" s="473"/>
      <c r="F264" s="473"/>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c r="AH264" s="473"/>
      <c r="AI264" s="473">
        <v>6.3407252452893999E-4</v>
      </c>
      <c r="AJ264" s="473">
        <v>1.16978977822018E-3</v>
      </c>
      <c r="AK264" s="473">
        <v>9.2887565979944495E-3</v>
      </c>
      <c r="AL264" s="473">
        <v>0.1069680528377</v>
      </c>
      <c r="AM264" s="473">
        <v>1.4019321057159</v>
      </c>
      <c r="AN264" s="473">
        <v>6.4667139097306299</v>
      </c>
      <c r="AO264" s="473">
        <v>11.5295564347643</v>
      </c>
      <c r="AP264" s="473">
        <v>18.824486867828401</v>
      </c>
      <c r="AQ264" s="473">
        <v>25.8744266596694</v>
      </c>
      <c r="AR264" s="473">
        <v>36.770837293770001</v>
      </c>
      <c r="AS264" s="473">
        <v>52.960874038171099</v>
      </c>
      <c r="AT264" s="473">
        <v>75.225305784844807</v>
      </c>
      <c r="AU264" s="473">
        <v>107.76064407155999</v>
      </c>
      <c r="AV264" s="473">
        <v>133.95916079370099</v>
      </c>
      <c r="AW264" s="473">
        <v>151.223686617944</v>
      </c>
      <c r="AX264" s="473">
        <v>178.04893185356701</v>
      </c>
      <c r="AY264" s="473">
        <v>213.249560809608</v>
      </c>
      <c r="AZ264" s="473">
        <v>253.10480561937101</v>
      </c>
      <c r="BA264" s="473">
        <v>314.87647496157302</v>
      </c>
      <c r="BB264" s="473">
        <v>366.87756366879597</v>
      </c>
      <c r="BC264" s="473">
        <v>505.24034899026702</v>
      </c>
      <c r="BD264" s="473">
        <v>601.99839932491204</v>
      </c>
      <c r="BE264" s="473">
        <v>706.90461325190802</v>
      </c>
      <c r="BF264" s="473">
        <v>804.31010352320004</v>
      </c>
      <c r="BG264" s="473">
        <v>935.23724584663205</v>
      </c>
      <c r="BH264" s="473">
        <v>1058.67768324759</v>
      </c>
      <c r="BI264" s="473">
        <v>1179.95670461133</v>
      </c>
      <c r="BJ264" s="473">
        <v>1432.90717805091</v>
      </c>
      <c r="BK264" s="473">
        <v>1777.0916241965399</v>
      </c>
      <c r="BL264" s="473">
        <v>2058.5472544152899</v>
      </c>
      <c r="BM264" s="473">
        <v>2270.9163514533898</v>
      </c>
      <c r="BN264" s="473">
        <v>2475.9496991347501</v>
      </c>
      <c r="BO264" s="478">
        <f>ROW()</f>
        <v>264</v>
      </c>
    </row>
    <row r="265" spans="1:67" s="474" customFormat="1" ht="14" x14ac:dyDescent="0.15">
      <c r="A265" s="473" t="s">
        <v>1051</v>
      </c>
      <c r="B265" s="473" t="s">
        <v>1052</v>
      </c>
      <c r="C265" s="473" t="s">
        <v>1071</v>
      </c>
      <c r="D265" s="473" t="s">
        <v>1072</v>
      </c>
      <c r="E265" s="473"/>
      <c r="F265" s="473"/>
      <c r="G265" s="473"/>
      <c r="H265" s="473"/>
      <c r="I265" s="473"/>
      <c r="J265" s="473"/>
      <c r="K265" s="473"/>
      <c r="L265" s="473"/>
      <c r="M265" s="473"/>
      <c r="N265" s="473"/>
      <c r="O265" s="473"/>
      <c r="P265" s="473"/>
      <c r="Q265" s="473"/>
      <c r="R265" s="473"/>
      <c r="S265" s="473"/>
      <c r="T265" s="473"/>
      <c r="U265" s="473"/>
      <c r="V265" s="473"/>
      <c r="W265" s="473"/>
      <c r="X265" s="473"/>
      <c r="Y265" s="473"/>
      <c r="Z265" s="473"/>
      <c r="AA265" s="473"/>
      <c r="AB265" s="473"/>
      <c r="AC265" s="473"/>
      <c r="AD265" s="473"/>
      <c r="AE265" s="473"/>
      <c r="AF265" s="473"/>
      <c r="AG265" s="473"/>
      <c r="AH265" s="473"/>
      <c r="AI265" s="473">
        <v>1.39730081588139</v>
      </c>
      <c r="AJ265" s="473">
        <v>1.4168299377590701</v>
      </c>
      <c r="AK265" s="473">
        <v>1.4203830772058801</v>
      </c>
      <c r="AL265" s="473">
        <v>1.37091156856468</v>
      </c>
      <c r="AM265" s="473">
        <v>1.3740641918404399</v>
      </c>
      <c r="AN265" s="473">
        <v>1.3634940050583699</v>
      </c>
      <c r="AO265" s="473">
        <v>1.38671584544378</v>
      </c>
      <c r="AP265" s="473">
        <v>1.3817320733095999</v>
      </c>
      <c r="AQ265" s="473">
        <v>1.41022688385013</v>
      </c>
      <c r="AR265" s="473">
        <v>1.4159016102156601</v>
      </c>
      <c r="AS265" s="473">
        <v>1.491997916651</v>
      </c>
      <c r="AT265" s="473">
        <v>1.5484115880326701</v>
      </c>
      <c r="AU265" s="473">
        <v>1.5278038030438399</v>
      </c>
      <c r="AV265" s="473">
        <v>1.4656706969844</v>
      </c>
      <c r="AW265" s="473">
        <v>1.48084083663676</v>
      </c>
      <c r="AX265" s="473">
        <v>1.4775063268122699</v>
      </c>
      <c r="AY265" s="473">
        <v>1.4863452438553899</v>
      </c>
      <c r="AZ265" s="473">
        <v>1.55326361582881</v>
      </c>
      <c r="BA265" s="473">
        <v>1.6347651690701701</v>
      </c>
      <c r="BB265" s="473">
        <v>1.60577265953874</v>
      </c>
      <c r="BC265" s="473">
        <v>1.6752513717097399</v>
      </c>
      <c r="BD265" s="473">
        <v>1.63591921329498</v>
      </c>
      <c r="BE265" s="473">
        <v>1.6499547958373999</v>
      </c>
      <c r="BF265" s="473">
        <v>1.6432464122772199</v>
      </c>
      <c r="BG265" s="473">
        <v>1.59582412242889</v>
      </c>
      <c r="BH265" s="473">
        <v>1.6051045656204199</v>
      </c>
      <c r="BI265" s="473">
        <v>1.5334950685501101</v>
      </c>
      <c r="BJ265" s="473">
        <v>1.59044253826141</v>
      </c>
      <c r="BK265" s="473">
        <v>1.5726023648371801</v>
      </c>
      <c r="BL265" s="473">
        <v>1.58368056444976</v>
      </c>
      <c r="BM265" s="473">
        <v>1.58359199443572</v>
      </c>
      <c r="BN265" s="473">
        <v>1.5398471267793901</v>
      </c>
      <c r="BO265" s="478">
        <f>ROW()</f>
        <v>265</v>
      </c>
    </row>
    <row r="266" spans="1:67" s="474" customFormat="1" ht="14" x14ac:dyDescent="0.15">
      <c r="A266" s="473" t="s">
        <v>1053</v>
      </c>
      <c r="B266" s="473" t="s">
        <v>1054</v>
      </c>
      <c r="C266" s="473" t="s">
        <v>1071</v>
      </c>
      <c r="D266" s="473" t="s">
        <v>1072</v>
      </c>
      <c r="E266" s="473"/>
      <c r="F266" s="473"/>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c r="AH266" s="473"/>
      <c r="AI266" s="473">
        <v>1.21053842772475E-2</v>
      </c>
      <c r="AJ266" s="473">
        <v>1.42210217259672E-2</v>
      </c>
      <c r="AK266" s="473">
        <v>1.7831257600036E-2</v>
      </c>
      <c r="AL266" s="473">
        <v>2.2930573560511699E-2</v>
      </c>
      <c r="AM266" s="473">
        <v>3.6570826158987102E-2</v>
      </c>
      <c r="AN266" s="473">
        <v>5.4359975163071998E-2</v>
      </c>
      <c r="AO266" s="473">
        <v>0.115052606874412</v>
      </c>
      <c r="AP266" s="473">
        <v>0.151497572899605</v>
      </c>
      <c r="AQ266" s="473">
        <v>0.178111198269019</v>
      </c>
      <c r="AR266" s="473">
        <v>0.221639925585982</v>
      </c>
      <c r="AS266" s="473">
        <v>0.28056285990698598</v>
      </c>
      <c r="AT266" s="473">
        <v>0.29632318250131301</v>
      </c>
      <c r="AU266" s="473">
        <v>0.38812851511299401</v>
      </c>
      <c r="AV266" s="473">
        <v>0.51358036397983797</v>
      </c>
      <c r="AW266" s="473">
        <v>0.66997515800473995</v>
      </c>
      <c r="AX266" s="473">
        <v>0.84191405777461903</v>
      </c>
      <c r="AY266" s="473">
        <v>0.96294067424426399</v>
      </c>
      <c r="AZ266" s="473">
        <v>1.08244693413839</v>
      </c>
      <c r="BA266" s="473">
        <v>1.3821068629181901</v>
      </c>
      <c r="BB266" s="473">
        <v>1.48085723661873</v>
      </c>
      <c r="BC266" s="473">
        <v>2.1355466352621302</v>
      </c>
      <c r="BD266" s="473">
        <v>2.6809825897216801</v>
      </c>
      <c r="BE266" s="473"/>
      <c r="BF266" s="473"/>
      <c r="BG266" s="473"/>
      <c r="BH266" s="473"/>
      <c r="BI266" s="473"/>
      <c r="BJ266" s="473"/>
      <c r="BK266" s="473"/>
      <c r="BL266" s="473"/>
      <c r="BM266" s="473"/>
      <c r="BN266" s="473"/>
      <c r="BO266" s="478">
        <f>ROW()</f>
        <v>266</v>
      </c>
    </row>
    <row r="267" spans="1:67" s="474" customFormat="1" ht="14" x14ac:dyDescent="0.15">
      <c r="A267" s="473" t="s">
        <v>1055</v>
      </c>
      <c r="B267" s="473" t="s">
        <v>1056</v>
      </c>
      <c r="C267" s="473" t="s">
        <v>1071</v>
      </c>
      <c r="D267" s="473" t="s">
        <v>1072</v>
      </c>
      <c r="E267" s="473"/>
      <c r="F267" s="473"/>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v>1.0275467634201001</v>
      </c>
      <c r="BE267" s="473">
        <v>1.09735071659088</v>
      </c>
      <c r="BF267" s="473">
        <v>1.09354901313782</v>
      </c>
      <c r="BG267" s="473">
        <v>1.0894138813018801</v>
      </c>
      <c r="BH267" s="473">
        <v>1.10523045063019</v>
      </c>
      <c r="BI267" s="473">
        <v>1.0975375175476101</v>
      </c>
      <c r="BJ267" s="473">
        <v>1.0687785148620601</v>
      </c>
      <c r="BK267" s="473"/>
      <c r="BL267" s="473"/>
      <c r="BM267" s="473"/>
      <c r="BN267" s="473"/>
      <c r="BO267" s="478">
        <f>ROW()</f>
        <v>267</v>
      </c>
    </row>
    <row r="268" spans="1:67" s="474" customFormat="1" ht="14" x14ac:dyDescent="0.15">
      <c r="A268" s="473" t="s">
        <v>1057</v>
      </c>
      <c r="B268" s="473" t="s">
        <v>1058</v>
      </c>
      <c r="C268" s="473" t="s">
        <v>1071</v>
      </c>
      <c r="D268" s="473" t="s">
        <v>1072</v>
      </c>
      <c r="E268" s="473"/>
      <c r="F268" s="473"/>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8">
        <f>ROW()</f>
        <v>268</v>
      </c>
    </row>
    <row r="269" spans="1:67" s="474" customFormat="1" ht="14" x14ac:dyDescent="0.15">
      <c r="A269" s="473" t="s">
        <v>607</v>
      </c>
      <c r="B269" s="473" t="s">
        <v>1059</v>
      </c>
      <c r="C269" s="473" t="s">
        <v>1071</v>
      </c>
      <c r="D269" s="473" t="s">
        <v>1072</v>
      </c>
      <c r="E269" s="473"/>
      <c r="F269" s="473"/>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c r="AH269" s="473"/>
      <c r="AI269" s="473">
        <v>672.30452944821297</v>
      </c>
      <c r="AJ269" s="473">
        <v>1122.09072620759</v>
      </c>
      <c r="AK269" s="473">
        <v>1455.0602606043301</v>
      </c>
      <c r="AL269" s="473">
        <v>1668.9000374965799</v>
      </c>
      <c r="AM269" s="473">
        <v>1911.0091045172501</v>
      </c>
      <c r="AN269" s="473">
        <v>2190.7117399692102</v>
      </c>
      <c r="AO269" s="473">
        <v>2338.4171712321399</v>
      </c>
      <c r="AP269" s="473">
        <v>2450.4359329497502</v>
      </c>
      <c r="AQ269" s="473">
        <v>2637.3182412456699</v>
      </c>
      <c r="AR269" s="473">
        <v>2749.8093904523198</v>
      </c>
      <c r="AS269" s="473">
        <v>2780.55094640786</v>
      </c>
      <c r="AT269" s="473">
        <v>2790.5936101372399</v>
      </c>
      <c r="AU269" s="473">
        <v>2876.8844520655598</v>
      </c>
      <c r="AV269" s="473">
        <v>3021.7816381231701</v>
      </c>
      <c r="AW269" s="473">
        <v>3190.9595410069001</v>
      </c>
      <c r="AX269" s="473">
        <v>3675.92506709593</v>
      </c>
      <c r="AY269" s="473">
        <v>3871.4561825129199</v>
      </c>
      <c r="AZ269" s="473">
        <v>4132.60149408487</v>
      </c>
      <c r="BA269" s="473">
        <v>4974.1975224520902</v>
      </c>
      <c r="BB269" s="473">
        <v>5249.7265245014396</v>
      </c>
      <c r="BC269" s="473">
        <v>5813.7251665866497</v>
      </c>
      <c r="BD269" s="473">
        <v>6915.33544921875</v>
      </c>
      <c r="BE269" s="473">
        <v>7167.056640625</v>
      </c>
      <c r="BF269" s="473">
        <v>7369.89453125</v>
      </c>
      <c r="BG269" s="473">
        <v>7473.41943359375</v>
      </c>
      <c r="BH269" s="473">
        <v>7413.45556640625</v>
      </c>
      <c r="BI269" s="473">
        <v>7315.61279296875</v>
      </c>
      <c r="BJ269" s="473">
        <v>7395.33837890625</v>
      </c>
      <c r="BK269" s="473">
        <v>7469.2582497390003</v>
      </c>
      <c r="BL269" s="473">
        <v>7474.8484988093496</v>
      </c>
      <c r="BM269" s="473">
        <v>7505.1069116747703</v>
      </c>
      <c r="BN269" s="473">
        <v>7405.1900136293898</v>
      </c>
      <c r="BO269" s="478">
        <f>ROW()</f>
        <v>269</v>
      </c>
    </row>
    <row r="270" spans="1:67" s="474" customFormat="1" ht="14" x14ac:dyDescent="0.15">
      <c r="A270" s="473" t="s">
        <v>604</v>
      </c>
      <c r="B270" s="473" t="s">
        <v>1060</v>
      </c>
      <c r="C270" s="473" t="s">
        <v>1071</v>
      </c>
      <c r="D270" s="473" t="s">
        <v>1072</v>
      </c>
      <c r="E270" s="473"/>
      <c r="F270" s="473"/>
      <c r="G270" s="473"/>
      <c r="H270" s="473"/>
      <c r="I270" s="473"/>
      <c r="J270" s="473"/>
      <c r="K270" s="473"/>
      <c r="L270" s="473"/>
      <c r="M270" s="473"/>
      <c r="N270" s="473"/>
      <c r="O270" s="473"/>
      <c r="P270" s="473"/>
      <c r="Q270" s="473"/>
      <c r="R270" s="473"/>
      <c r="S270" s="473"/>
      <c r="T270" s="473"/>
      <c r="U270" s="473"/>
      <c r="V270" s="473"/>
      <c r="W270" s="473"/>
      <c r="X270" s="473"/>
      <c r="Y270" s="473"/>
      <c r="Z270" s="473"/>
      <c r="AA270" s="473"/>
      <c r="AB270" s="473"/>
      <c r="AC270" s="473"/>
      <c r="AD270" s="473"/>
      <c r="AE270" s="473"/>
      <c r="AF270" s="473"/>
      <c r="AG270" s="473"/>
      <c r="AH270" s="473"/>
      <c r="AI270" s="473">
        <v>77.343200144662404</v>
      </c>
      <c r="AJ270" s="473">
        <v>82.494901913535202</v>
      </c>
      <c r="AK270" s="473">
        <v>82.904050279630098</v>
      </c>
      <c r="AL270" s="473">
        <v>82.654877569144404</v>
      </c>
      <c r="AM270" s="473">
        <v>82.796399350466103</v>
      </c>
      <c r="AN270" s="473">
        <v>82.500430212115901</v>
      </c>
      <c r="AO270" s="473">
        <v>82.706397286351503</v>
      </c>
      <c r="AP270" s="473">
        <v>83.887417483490097</v>
      </c>
      <c r="AQ270" s="473">
        <v>89.720365599032604</v>
      </c>
      <c r="AR270" s="473">
        <v>91.197348851338006</v>
      </c>
      <c r="AS270" s="473">
        <v>91.120141999430899</v>
      </c>
      <c r="AT270" s="473">
        <v>92.342723497972301</v>
      </c>
      <c r="AU270" s="473">
        <v>93.539204487289496</v>
      </c>
      <c r="AV270" s="473">
        <v>92.461522165553404</v>
      </c>
      <c r="AW270" s="473">
        <v>91.950493524074105</v>
      </c>
      <c r="AX270" s="473">
        <v>89.528798750910795</v>
      </c>
      <c r="AY270" s="473">
        <v>90.212416962850099</v>
      </c>
      <c r="AZ270" s="473">
        <v>92.912955042653493</v>
      </c>
      <c r="BA270" s="473">
        <v>97.694175080304007</v>
      </c>
      <c r="BB270" s="473">
        <v>99.551955108883007</v>
      </c>
      <c r="BC270" s="473">
        <v>99.815683245571407</v>
      </c>
      <c r="BD270" s="473">
        <v>100.51104325685201</v>
      </c>
      <c r="BE270" s="473">
        <v>98.2075870124132</v>
      </c>
      <c r="BF270" s="473">
        <v>99.414912869774696</v>
      </c>
      <c r="BG270" s="473">
        <v>98.958544271457399</v>
      </c>
      <c r="BH270" s="473">
        <v>103.71827296455901</v>
      </c>
      <c r="BI270" s="473">
        <v>104.308555305683</v>
      </c>
      <c r="BJ270" s="473">
        <v>107.858529073749</v>
      </c>
      <c r="BK270" s="473">
        <v>108.719840663249</v>
      </c>
      <c r="BL270" s="473">
        <v>110.31199101750001</v>
      </c>
      <c r="BM270" s="473">
        <v>110.96107159435699</v>
      </c>
      <c r="BN270" s="473">
        <v>109.913609364436</v>
      </c>
      <c r="BO270" s="478">
        <f>ROW()</f>
        <v>270</v>
      </c>
    </row>
    <row r="271" spans="1:67" s="474" customFormat="1" ht="14" x14ac:dyDescent="0.15">
      <c r="A271" s="473" t="s">
        <v>1061</v>
      </c>
      <c r="B271" s="473" t="s">
        <v>1062</v>
      </c>
      <c r="C271" s="473" t="s">
        <v>1071</v>
      </c>
      <c r="D271" s="473" t="s">
        <v>1072</v>
      </c>
      <c r="E271" s="473"/>
      <c r="F271" s="473"/>
      <c r="G271" s="473"/>
      <c r="H271" s="473"/>
      <c r="I271" s="473"/>
      <c r="J271" s="473"/>
      <c r="K271" s="473"/>
      <c r="L271" s="473"/>
      <c r="M271" s="473"/>
      <c r="N271" s="473"/>
      <c r="O271" s="473"/>
      <c r="P271" s="473"/>
      <c r="Q271" s="473"/>
      <c r="R271" s="473"/>
      <c r="S271" s="473"/>
      <c r="T271" s="473"/>
      <c r="U271" s="473"/>
      <c r="V271" s="473"/>
      <c r="W271" s="473"/>
      <c r="X271" s="473"/>
      <c r="Y271" s="473"/>
      <c r="Z271" s="473"/>
      <c r="AA271" s="473"/>
      <c r="AB271" s="473"/>
      <c r="AC271" s="473"/>
      <c r="AD271" s="473"/>
      <c r="AE271" s="473"/>
      <c r="AF271" s="473"/>
      <c r="AG271" s="473"/>
      <c r="AH271" s="473"/>
      <c r="AI271" s="473"/>
      <c r="AJ271" s="473"/>
      <c r="AK271" s="473"/>
      <c r="AL271" s="473"/>
      <c r="AM271" s="473"/>
      <c r="AN271" s="473"/>
      <c r="AO271" s="473"/>
      <c r="AP271" s="473"/>
      <c r="AQ271" s="473"/>
      <c r="AR271" s="473"/>
      <c r="AS271" s="473"/>
      <c r="AT271" s="473"/>
      <c r="AU271" s="473"/>
      <c r="AV271" s="473"/>
      <c r="AW271" s="473"/>
      <c r="AX271" s="473"/>
      <c r="AY271" s="473"/>
      <c r="AZ271" s="473"/>
      <c r="BA271" s="473"/>
      <c r="BB271" s="473"/>
      <c r="BC271" s="473"/>
      <c r="BD271" s="473"/>
      <c r="BE271" s="473"/>
      <c r="BF271" s="473"/>
      <c r="BG271" s="473"/>
      <c r="BH271" s="473"/>
      <c r="BI271" s="473"/>
      <c r="BJ271" s="473"/>
      <c r="BK271" s="473"/>
      <c r="BL271" s="473"/>
      <c r="BM271" s="473"/>
      <c r="BN271" s="473"/>
      <c r="BO271" s="478">
        <f>ROW()</f>
        <v>271</v>
      </c>
    </row>
    <row r="272" spans="1:67" s="474" customFormat="1" ht="14" x14ac:dyDescent="0.15">
      <c r="A272" s="473" t="s">
        <v>557</v>
      </c>
      <c r="B272" s="473" t="s">
        <v>1063</v>
      </c>
      <c r="C272" s="473" t="s">
        <v>1071</v>
      </c>
      <c r="D272" s="473" t="s">
        <v>1072</v>
      </c>
      <c r="E272" s="473"/>
      <c r="F272" s="473"/>
      <c r="G272" s="473"/>
      <c r="H272" s="473"/>
      <c r="I272" s="473"/>
      <c r="J272" s="473"/>
      <c r="K272" s="473"/>
      <c r="L272" s="473"/>
      <c r="M272" s="473"/>
      <c r="N272" s="473"/>
      <c r="O272" s="473"/>
      <c r="P272" s="473"/>
      <c r="Q272" s="473"/>
      <c r="R272" s="473"/>
      <c r="S272" s="473"/>
      <c r="T272" s="473"/>
      <c r="U272" s="473"/>
      <c r="V272" s="473"/>
      <c r="W272" s="473"/>
      <c r="X272" s="473"/>
      <c r="Y272" s="473"/>
      <c r="Z272" s="473"/>
      <c r="AA272" s="473"/>
      <c r="AB272" s="473"/>
      <c r="AC272" s="473"/>
      <c r="AD272" s="473"/>
      <c r="AE272" s="473"/>
      <c r="AF272" s="473"/>
      <c r="AG272" s="473"/>
      <c r="AH272" s="473"/>
      <c r="AI272" s="473">
        <v>0.78242114278291797</v>
      </c>
      <c r="AJ272" s="473">
        <v>0.80307956182847895</v>
      </c>
      <c r="AK272" s="473">
        <v>0.85244469775368104</v>
      </c>
      <c r="AL272" s="473">
        <v>0.83815870893905697</v>
      </c>
      <c r="AM272" s="473">
        <v>1.38053689680532</v>
      </c>
      <c r="AN272" s="473">
        <v>1.2578619429761499</v>
      </c>
      <c r="AO272" s="473">
        <v>1.2919433381869201</v>
      </c>
      <c r="AP272" s="473">
        <v>1.42036975606525</v>
      </c>
      <c r="AQ272" s="473">
        <v>1.4525076297820301</v>
      </c>
      <c r="AR272" s="473">
        <v>1.4484542313287401</v>
      </c>
      <c r="AS272" s="473">
        <v>1.4457538272702899</v>
      </c>
      <c r="AT272" s="473">
        <v>1.4615033171388001</v>
      </c>
      <c r="AU272" s="473">
        <v>1.46039251515955</v>
      </c>
      <c r="AV272" s="473">
        <v>1.4686115179302199</v>
      </c>
      <c r="AW272" s="473">
        <v>1.53137457209419</v>
      </c>
      <c r="AX272" s="473">
        <v>1.54413367183473</v>
      </c>
      <c r="AY272" s="473">
        <v>1.57691585888588</v>
      </c>
      <c r="AZ272" s="473">
        <v>1.6504037181737801</v>
      </c>
      <c r="BA272" s="473">
        <v>1.7670272213215199</v>
      </c>
      <c r="BB272" s="473">
        <v>1.78523054222817</v>
      </c>
      <c r="BC272" s="473">
        <v>1.6880754230194399</v>
      </c>
      <c r="BD272" s="473">
        <v>1.66056811905465</v>
      </c>
      <c r="BE272" s="473">
        <v>1.68947982475831</v>
      </c>
      <c r="BF272" s="473">
        <v>1.6763874621125201</v>
      </c>
      <c r="BG272" s="473">
        <v>1.6431208245787901</v>
      </c>
      <c r="BH272" s="473">
        <v>1.6957491434462</v>
      </c>
      <c r="BI272" s="473">
        <v>1.6979475666184001</v>
      </c>
      <c r="BJ272" s="473">
        <v>1.6649531220851701</v>
      </c>
      <c r="BK272" s="473">
        <v>1.6448994515406501</v>
      </c>
      <c r="BL272" s="473">
        <v>1.63838800354172</v>
      </c>
      <c r="BM272" s="473">
        <v>1.6224060658581601</v>
      </c>
      <c r="BN272" s="473">
        <v>1.5772150349721401</v>
      </c>
      <c r="BO272" s="478">
        <f>ROW()</f>
        <v>272</v>
      </c>
    </row>
    <row r="273" spans="1:67" s="474" customFormat="1" ht="14" x14ac:dyDescent="0.15">
      <c r="A273" s="473" t="s">
        <v>443</v>
      </c>
      <c r="B273" s="473" t="s">
        <v>1064</v>
      </c>
      <c r="C273" s="473" t="s">
        <v>1071</v>
      </c>
      <c r="D273" s="473" t="s">
        <v>1072</v>
      </c>
      <c r="E273" s="473"/>
      <c r="F273" s="473"/>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c r="AV273" s="473"/>
      <c r="AW273" s="473"/>
      <c r="AX273" s="473"/>
      <c r="AY273" s="473"/>
      <c r="AZ273" s="473"/>
      <c r="BA273" s="473">
        <v>0.30930214294400799</v>
      </c>
      <c r="BB273" s="473">
        <v>0.298625074662556</v>
      </c>
      <c r="BC273" s="473">
        <v>0.31394154635264498</v>
      </c>
      <c r="BD273" s="473">
        <v>0.32693860000000002</v>
      </c>
      <c r="BE273" s="473">
        <v>0.33021563497346201</v>
      </c>
      <c r="BF273" s="473">
        <v>0.33272096456969102</v>
      </c>
      <c r="BG273" s="473">
        <v>0.33962210370302398</v>
      </c>
      <c r="BH273" s="473">
        <v>0.33912802953966598</v>
      </c>
      <c r="BI273" s="473">
        <v>0.33937771715279402</v>
      </c>
      <c r="BJ273" s="473">
        <v>0.34007729291405198</v>
      </c>
      <c r="BK273" s="473">
        <v>0.33712092550703998</v>
      </c>
      <c r="BL273" s="473">
        <v>0.33438595458213999</v>
      </c>
      <c r="BM273" s="473">
        <v>0.334967043361102</v>
      </c>
      <c r="BN273" s="473">
        <v>0.33143313588377799</v>
      </c>
      <c r="BO273" s="478">
        <f>ROW()</f>
        <v>273</v>
      </c>
    </row>
    <row r="274" spans="1:67" s="474" customFormat="1" ht="14" x14ac:dyDescent="0.15">
      <c r="A274" s="473" t="s">
        <v>1065</v>
      </c>
      <c r="B274" s="473" t="s">
        <v>1066</v>
      </c>
      <c r="C274" s="473" t="s">
        <v>1071</v>
      </c>
      <c r="D274" s="473" t="s">
        <v>1072</v>
      </c>
      <c r="E274" s="473"/>
      <c r="F274" s="473"/>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c r="AH274" s="473"/>
      <c r="AI274" s="473">
        <v>6.1145704356221398</v>
      </c>
      <c r="AJ274" s="473">
        <v>6.6240768098387903</v>
      </c>
      <c r="AK274" s="473">
        <v>7.3295494789880804</v>
      </c>
      <c r="AL274" s="473">
        <v>8.3323253419579792</v>
      </c>
      <c r="AM274" s="473">
        <v>9.8537273762521398</v>
      </c>
      <c r="AN274" s="473">
        <v>14.0661974677027</v>
      </c>
      <c r="AO274" s="473">
        <v>18.892436203827799</v>
      </c>
      <c r="AP274" s="473">
        <v>21.039023203910102</v>
      </c>
      <c r="AQ274" s="473">
        <v>19.070226001277302</v>
      </c>
      <c r="AR274" s="473">
        <v>25.0979266572336</v>
      </c>
      <c r="AS274" s="473">
        <v>30.322038713433098</v>
      </c>
      <c r="AT274" s="473">
        <v>30.441304115341399</v>
      </c>
      <c r="AU274" s="473">
        <v>32.564728195661601</v>
      </c>
      <c r="AV274" s="473">
        <v>35.409009109097198</v>
      </c>
      <c r="AW274" s="473">
        <v>39.3474041173004</v>
      </c>
      <c r="AX274" s="473">
        <v>45.203993907970499</v>
      </c>
      <c r="AY274" s="473">
        <v>49.8287378053423</v>
      </c>
      <c r="AZ274" s="473">
        <v>53.803538884596598</v>
      </c>
      <c r="BA274" s="473">
        <v>63.548666669331404</v>
      </c>
      <c r="BB274" s="473">
        <v>57.6470918778287</v>
      </c>
      <c r="BC274" s="473">
        <v>70.414956386844906</v>
      </c>
      <c r="BD274" s="473">
        <v>81.476760864257798</v>
      </c>
      <c r="BE274" s="473">
        <v>88.792991638183594</v>
      </c>
      <c r="BF274" s="473">
        <v>93.631317138671903</v>
      </c>
      <c r="BG274" s="473"/>
      <c r="BH274" s="473"/>
      <c r="BI274" s="473"/>
      <c r="BJ274" s="473"/>
      <c r="BK274" s="473"/>
      <c r="BL274" s="473"/>
      <c r="BM274" s="473"/>
      <c r="BN274" s="473"/>
      <c r="BO274" s="478">
        <f>ROW()</f>
        <v>274</v>
      </c>
    </row>
    <row r="275" spans="1:67" s="474" customFormat="1" ht="14" x14ac:dyDescent="0.15">
      <c r="A275" s="473" t="s">
        <v>576</v>
      </c>
      <c r="B275" s="473" t="s">
        <v>1067</v>
      </c>
      <c r="C275" s="473" t="s">
        <v>1071</v>
      </c>
      <c r="D275" s="473" t="s">
        <v>1072</v>
      </c>
      <c r="E275" s="473"/>
      <c r="F275" s="473"/>
      <c r="G275" s="473"/>
      <c r="H275" s="473"/>
      <c r="I275" s="473"/>
      <c r="J275" s="473"/>
      <c r="K275" s="473"/>
      <c r="L275" s="473"/>
      <c r="M275" s="473"/>
      <c r="N275" s="473"/>
      <c r="O275" s="473"/>
      <c r="P275" s="473"/>
      <c r="Q275" s="473"/>
      <c r="R275" s="473"/>
      <c r="S275" s="473"/>
      <c r="T275" s="473"/>
      <c r="U275" s="473"/>
      <c r="V275" s="473"/>
      <c r="W275" s="473"/>
      <c r="X275" s="473"/>
      <c r="Y275" s="473"/>
      <c r="Z275" s="473"/>
      <c r="AA275" s="473"/>
      <c r="AB275" s="473"/>
      <c r="AC275" s="473"/>
      <c r="AD275" s="473"/>
      <c r="AE275" s="473"/>
      <c r="AF275" s="473"/>
      <c r="AG275" s="473"/>
      <c r="AH275" s="473"/>
      <c r="AI275" s="473">
        <v>1.25855656709624</v>
      </c>
      <c r="AJ275" s="473">
        <v>1.4079636087318901</v>
      </c>
      <c r="AK275" s="473">
        <v>1.5791444443287199</v>
      </c>
      <c r="AL275" s="473">
        <v>1.7428310650252199</v>
      </c>
      <c r="AM275" s="473">
        <v>1.8738267685923</v>
      </c>
      <c r="AN275" s="473">
        <v>2.0342616524105899</v>
      </c>
      <c r="AO275" s="473">
        <v>2.1579407111085498</v>
      </c>
      <c r="AP275" s="473">
        <v>2.2939835187633899</v>
      </c>
      <c r="AQ275" s="473">
        <v>2.4516455438690499</v>
      </c>
      <c r="AR275" s="473">
        <v>2.58411908551669</v>
      </c>
      <c r="AS275" s="473">
        <v>2.7588937923149799</v>
      </c>
      <c r="AT275" s="473">
        <v>2.9085718732174199</v>
      </c>
      <c r="AU275" s="473">
        <v>3.2230156793022502</v>
      </c>
      <c r="AV275" s="473">
        <v>3.36278425543339</v>
      </c>
      <c r="AW275" s="473">
        <v>3.47274675715291</v>
      </c>
      <c r="AX275" s="473">
        <v>3.5556187832806998</v>
      </c>
      <c r="AY275" s="473">
        <v>3.6583720524791699</v>
      </c>
      <c r="AZ275" s="473">
        <v>3.8558280292557199</v>
      </c>
      <c r="BA275" s="473">
        <v>4.0802665428246598</v>
      </c>
      <c r="BB275" s="473">
        <v>4.4055044509934396</v>
      </c>
      <c r="BC275" s="473">
        <v>4.6199703972147397</v>
      </c>
      <c r="BD275" s="473">
        <v>4.7766284942626998</v>
      </c>
      <c r="BE275" s="473">
        <v>5.1078166961669904</v>
      </c>
      <c r="BF275" s="473">
        <v>5.2957382202148402</v>
      </c>
      <c r="BG275" s="473">
        <v>5.5718913078308097</v>
      </c>
      <c r="BH275" s="473">
        <v>5.82525587081909</v>
      </c>
      <c r="BI275" s="473">
        <v>6.1590933799743697</v>
      </c>
      <c r="BJ275" s="473">
        <v>6.4267010688781703</v>
      </c>
      <c r="BK275" s="473">
        <v>6.5250867724990398</v>
      </c>
      <c r="BL275" s="473">
        <v>6.6988562269083101</v>
      </c>
      <c r="BM275" s="473">
        <v>6.9681201002562503</v>
      </c>
      <c r="BN275" s="473">
        <v>7.1680966619725304</v>
      </c>
      <c r="BO275" s="478">
        <f>ROW()</f>
        <v>275</v>
      </c>
    </row>
    <row r="276" spans="1:67" s="474" customFormat="1" ht="14" x14ac:dyDescent="0.15">
      <c r="A276" s="473" t="s">
        <v>609</v>
      </c>
      <c r="B276" s="473" t="s">
        <v>1068</v>
      </c>
      <c r="C276" s="473" t="s">
        <v>1071</v>
      </c>
      <c r="D276" s="473" t="s">
        <v>1072</v>
      </c>
      <c r="E276" s="473"/>
      <c r="F276" s="473"/>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c r="AE276" s="473"/>
      <c r="AF276" s="473"/>
      <c r="AG276" s="473"/>
      <c r="AH276" s="473"/>
      <c r="AI276" s="473">
        <v>9.566931796941E-3</v>
      </c>
      <c r="AJ276" s="473">
        <v>1.7828224072814699E-2</v>
      </c>
      <c r="AK276" s="473">
        <v>4.62851902950841E-2</v>
      </c>
      <c r="AL276" s="473">
        <v>0.110166409093892</v>
      </c>
      <c r="AM276" s="473">
        <v>0.19495409401777</v>
      </c>
      <c r="AN276" s="473">
        <v>0.24940202214217699</v>
      </c>
      <c r="AO276" s="473">
        <v>0.30455329488663901</v>
      </c>
      <c r="AP276" s="473">
        <v>0.37544330928492797</v>
      </c>
      <c r="AQ276" s="473">
        <v>0.43403383754880498</v>
      </c>
      <c r="AR276" s="473">
        <v>0.50471687611042104</v>
      </c>
      <c r="AS276" s="473">
        <v>0.65449665090790299</v>
      </c>
      <c r="AT276" s="473">
        <v>0.80221535931588905</v>
      </c>
      <c r="AU276" s="473">
        <v>0.94307421639167399</v>
      </c>
      <c r="AV276" s="473">
        <v>1.0876620281906</v>
      </c>
      <c r="AW276" s="473">
        <v>1.2680741430936999</v>
      </c>
      <c r="AX276" s="473">
        <v>1.4342358978522201</v>
      </c>
      <c r="AY276" s="473">
        <v>1.5936332311149899</v>
      </c>
      <c r="AZ276" s="473">
        <v>1.75295669898041</v>
      </c>
      <c r="BA276" s="473">
        <v>1.9029777455463399</v>
      </c>
      <c r="BB276" s="473">
        <v>1.9959839726472699</v>
      </c>
      <c r="BC276" s="473">
        <v>2.2474325083548301</v>
      </c>
      <c r="BD276" s="473">
        <v>2.4463460445404102</v>
      </c>
      <c r="BE276" s="473">
        <v>2.6514914035797101</v>
      </c>
      <c r="BF276" s="473">
        <v>2.8328611850738499</v>
      </c>
      <c r="BG276" s="473">
        <v>3.0648221969604501</v>
      </c>
      <c r="BH276" s="473">
        <v>3.3664817810058598</v>
      </c>
      <c r="BI276" s="473">
        <v>3.8788266181945801</v>
      </c>
      <c r="BJ276" s="473">
        <v>4.1925802230834996</v>
      </c>
      <c r="BK276" s="473">
        <v>4.3982418050629803</v>
      </c>
      <c r="BL276" s="473">
        <v>4.6507908772885402</v>
      </c>
      <c r="BM276" s="473">
        <v>5.2269751050890898</v>
      </c>
      <c r="BN276" s="473">
        <v>6.1904617059860403</v>
      </c>
      <c r="BO276" s="478">
        <f>ROW()</f>
        <v>276</v>
      </c>
    </row>
    <row r="277" spans="1:67" s="474" customFormat="1" ht="14" x14ac:dyDescent="0.15">
      <c r="A277" s="473" t="s">
        <v>610</v>
      </c>
      <c r="B277" s="473" t="s">
        <v>1069</v>
      </c>
      <c r="C277" s="473" t="s">
        <v>1071</v>
      </c>
      <c r="D277" s="473" t="s">
        <v>1072</v>
      </c>
      <c r="E277" s="473"/>
      <c r="F277" s="473"/>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c r="AH277" s="473"/>
      <c r="AI277" s="473">
        <v>0.74481808931669002</v>
      </c>
      <c r="AJ277" s="473">
        <v>0.671626718301228</v>
      </c>
      <c r="AK277" s="473">
        <v>0.56387788638903003</v>
      </c>
      <c r="AL277" s="473">
        <v>0.52993922749250799</v>
      </c>
      <c r="AM277" s="473">
        <v>0.49864631852851499</v>
      </c>
      <c r="AN277" s="473">
        <v>0.50324532301550495</v>
      </c>
      <c r="AO277" s="473">
        <v>0.53859726896137605</v>
      </c>
      <c r="AP277" s="473">
        <v>0.514223365603514</v>
      </c>
      <c r="AQ277" s="473">
        <v>0.37095763989889202</v>
      </c>
      <c r="AR277" s="473">
        <v>0.39509176292589598</v>
      </c>
      <c r="AS277" s="473">
        <v>0.38876489032379002</v>
      </c>
      <c r="AT277" s="473">
        <v>0.379701540369076</v>
      </c>
      <c r="AU277" s="473">
        <v>0.38401761929829897</v>
      </c>
      <c r="AV277" s="473">
        <v>0.40972964667528899</v>
      </c>
      <c r="AW277" s="473">
        <v>0.42938974565306198</v>
      </c>
      <c r="AX277" s="473">
        <v>0.43771966534130302</v>
      </c>
      <c r="AY277" s="473">
        <v>0.41605031147811899</v>
      </c>
      <c r="AZ277" s="473">
        <v>0.40872752114298799</v>
      </c>
      <c r="BA277" s="473">
        <v>0.40644678773718002</v>
      </c>
      <c r="BB277" s="473">
        <v>0.50351139172341397</v>
      </c>
      <c r="BC277" s="473">
        <v>0.51792297254806796</v>
      </c>
      <c r="BD277" s="473">
        <v>0.52033537626266502</v>
      </c>
      <c r="BE277" s="473">
        <v>0.54924583435058605</v>
      </c>
      <c r="BF277" s="473">
        <v>0.558424472808838</v>
      </c>
      <c r="BG277" s="473">
        <v>0.54925185441970803</v>
      </c>
      <c r="BH277" s="473">
        <v>0.53930419683456399</v>
      </c>
      <c r="BI277" s="473">
        <v>0.521861791610718</v>
      </c>
      <c r="BJ277" s="473">
        <v>0.40788508420243902</v>
      </c>
      <c r="BK277" s="473">
        <v>0.63660547714507598</v>
      </c>
      <c r="BL277" s="473">
        <v>3.3824496698587101</v>
      </c>
      <c r="BM277" s="473">
        <v>22.010186938935</v>
      </c>
      <c r="BN277" s="473">
        <v>50.860614245276501</v>
      </c>
      <c r="BO277" s="478">
        <f>ROW()</f>
        <v>277</v>
      </c>
    </row>
    <row r="278" spans="1:67" x14ac:dyDescent="0.2">
      <c r="A278" s="460">
        <f>COLUMN()</f>
        <v>1</v>
      </c>
      <c r="B278" s="460">
        <f>COLUMN()</f>
        <v>2</v>
      </c>
      <c r="C278" s="460">
        <f>COLUMN()</f>
        <v>3</v>
      </c>
      <c r="D278" s="460">
        <f>COLUMN()</f>
        <v>4</v>
      </c>
      <c r="E278" s="460">
        <f>COLUMN()</f>
        <v>5</v>
      </c>
      <c r="F278" s="460">
        <f>COLUMN()</f>
        <v>6</v>
      </c>
      <c r="G278" s="460">
        <f>COLUMN()</f>
        <v>7</v>
      </c>
      <c r="H278" s="460">
        <f>COLUMN()</f>
        <v>8</v>
      </c>
      <c r="I278" s="460">
        <f>COLUMN()</f>
        <v>9</v>
      </c>
      <c r="J278" s="460">
        <f>COLUMN()</f>
        <v>10</v>
      </c>
      <c r="K278" s="460">
        <f>COLUMN()</f>
        <v>11</v>
      </c>
      <c r="L278" s="460">
        <f>COLUMN()</f>
        <v>12</v>
      </c>
      <c r="M278" s="460">
        <f>COLUMN()</f>
        <v>13</v>
      </c>
      <c r="N278" s="460">
        <f>COLUMN()</f>
        <v>14</v>
      </c>
      <c r="O278" s="460">
        <f>COLUMN()</f>
        <v>15</v>
      </c>
      <c r="P278" s="460">
        <f>COLUMN()</f>
        <v>16</v>
      </c>
      <c r="Q278" s="460">
        <f>COLUMN()</f>
        <v>17</v>
      </c>
      <c r="R278" s="460">
        <f>COLUMN()</f>
        <v>18</v>
      </c>
      <c r="S278" s="460">
        <f>COLUMN()</f>
        <v>19</v>
      </c>
      <c r="T278" s="460">
        <f>COLUMN()</f>
        <v>20</v>
      </c>
      <c r="U278" s="460">
        <f>COLUMN()</f>
        <v>21</v>
      </c>
      <c r="V278" s="460">
        <f>COLUMN()</f>
        <v>22</v>
      </c>
      <c r="W278" s="460">
        <f>COLUMN()</f>
        <v>23</v>
      </c>
      <c r="X278" s="460">
        <f>COLUMN()</f>
        <v>24</v>
      </c>
      <c r="Y278" s="460">
        <f>COLUMN()</f>
        <v>25</v>
      </c>
      <c r="Z278" s="460">
        <f>COLUMN()</f>
        <v>26</v>
      </c>
      <c r="AA278" s="460">
        <f>COLUMN()</f>
        <v>27</v>
      </c>
      <c r="AB278" s="460">
        <f>COLUMN()</f>
        <v>28</v>
      </c>
      <c r="AC278" s="460">
        <f>COLUMN()</f>
        <v>29</v>
      </c>
      <c r="AD278" s="460">
        <f>COLUMN()</f>
        <v>30</v>
      </c>
      <c r="AE278" s="460">
        <f>COLUMN()</f>
        <v>31</v>
      </c>
      <c r="AF278" s="460">
        <f>COLUMN()</f>
        <v>32</v>
      </c>
      <c r="AG278" s="460">
        <f>COLUMN()</f>
        <v>33</v>
      </c>
      <c r="AH278" s="460">
        <f>COLUMN()</f>
        <v>34</v>
      </c>
      <c r="AI278" s="460">
        <f>COLUMN()</f>
        <v>35</v>
      </c>
      <c r="AJ278" s="460">
        <f>COLUMN()</f>
        <v>36</v>
      </c>
      <c r="AK278" s="460">
        <f>COLUMN()</f>
        <v>37</v>
      </c>
      <c r="AL278" s="460">
        <f>COLUMN()</f>
        <v>38</v>
      </c>
      <c r="AM278" s="460">
        <f>COLUMN()</f>
        <v>39</v>
      </c>
      <c r="AN278" s="460">
        <f>COLUMN()</f>
        <v>40</v>
      </c>
      <c r="AO278" s="460">
        <f>COLUMN()</f>
        <v>41</v>
      </c>
      <c r="AP278" s="460">
        <f>COLUMN()</f>
        <v>42</v>
      </c>
      <c r="AQ278" s="460">
        <f>COLUMN()</f>
        <v>43</v>
      </c>
      <c r="AR278" s="460">
        <f>COLUMN()</f>
        <v>44</v>
      </c>
      <c r="AS278" s="460">
        <f>COLUMN()</f>
        <v>45</v>
      </c>
      <c r="AT278" s="460">
        <f>COLUMN()</f>
        <v>46</v>
      </c>
      <c r="AU278" s="460">
        <f>COLUMN()</f>
        <v>47</v>
      </c>
      <c r="AV278" s="460">
        <f>COLUMN()</f>
        <v>48</v>
      </c>
      <c r="AW278" s="460">
        <f>COLUMN()</f>
        <v>49</v>
      </c>
      <c r="AX278" s="460">
        <f>COLUMN()</f>
        <v>50</v>
      </c>
      <c r="AY278" s="460">
        <f>COLUMN()</f>
        <v>51</v>
      </c>
      <c r="AZ278" s="460">
        <f>COLUMN()</f>
        <v>52</v>
      </c>
      <c r="BA278" s="460">
        <f>COLUMN()</f>
        <v>53</v>
      </c>
      <c r="BB278" s="460">
        <f>COLUMN()</f>
        <v>54</v>
      </c>
      <c r="BC278" s="460">
        <f>COLUMN()</f>
        <v>55</v>
      </c>
      <c r="BD278" s="460">
        <f>COLUMN()</f>
        <v>56</v>
      </c>
      <c r="BE278" s="460">
        <f>COLUMN()</f>
        <v>57</v>
      </c>
      <c r="BF278" s="460">
        <f>COLUMN()</f>
        <v>58</v>
      </c>
      <c r="BG278" s="460">
        <f>COLUMN()</f>
        <v>59</v>
      </c>
      <c r="BH278" s="460">
        <f>COLUMN()</f>
        <v>60</v>
      </c>
      <c r="BI278" s="460">
        <f>COLUMN()</f>
        <v>61</v>
      </c>
      <c r="BJ278" s="460">
        <f>COLUMN()</f>
        <v>62</v>
      </c>
      <c r="BK278" s="460">
        <f>COLUMN()</f>
        <v>63</v>
      </c>
      <c r="BL278" s="460">
        <f>COLUMN()</f>
        <v>64</v>
      </c>
      <c r="BM278" s="460">
        <f>COLUMN()</f>
        <v>65</v>
      </c>
      <c r="BN278" s="460">
        <f>COLUMN()</f>
        <v>66</v>
      </c>
      <c r="BO278" s="456"/>
    </row>
    <row r="279" spans="1:67" x14ac:dyDescent="0.2">
      <c r="J279" s="474"/>
    </row>
    <row r="280" spans="1:67" x14ac:dyDescent="0.2">
      <c r="J280" s="474"/>
    </row>
    <row r="281" spans="1:67" x14ac:dyDescent="0.2">
      <c r="J281" s="474"/>
    </row>
    <row r="282" spans="1:67" x14ac:dyDescent="0.2">
      <c r="J282" s="474"/>
    </row>
    <row r="283" spans="1:67" x14ac:dyDescent="0.2">
      <c r="J283" s="474"/>
    </row>
    <row r="284" spans="1:67" x14ac:dyDescent="0.2">
      <c r="J284" s="474"/>
    </row>
    <row r="285" spans="1:67" x14ac:dyDescent="0.2">
      <c r="J285" s="474"/>
    </row>
    <row r="286" spans="1:67" x14ac:dyDescent="0.2">
      <c r="J286" s="474"/>
    </row>
    <row r="287" spans="1:67" x14ac:dyDescent="0.2">
      <c r="J287" s="474"/>
    </row>
    <row r="288" spans="1:67" x14ac:dyDescent="0.2">
      <c r="J288" s="474"/>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D309" sqref="D309"/>
    </sheetView>
  </sheetViews>
  <sheetFormatPr baseColWidth="10" defaultColWidth="8.83203125" defaultRowHeight="15" x14ac:dyDescent="0.2"/>
  <cols>
    <col min="1" max="3" width="16" style="443" customWidth="1"/>
    <col min="4" max="4" width="255.5" style="443" bestFit="1" customWidth="1"/>
    <col min="5" max="5" width="16" style="443" customWidth="1"/>
    <col min="6" max="256" width="8.6640625" style="443"/>
    <col min="257" max="261" width="16" style="443" customWidth="1"/>
    <col min="262" max="512" width="8.6640625" style="443"/>
    <col min="513" max="517" width="16" style="443" customWidth="1"/>
    <col min="518" max="768" width="8.6640625" style="443"/>
    <col min="769" max="773" width="16" style="443" customWidth="1"/>
    <col min="774" max="1024" width="8.6640625" style="443"/>
    <col min="1025" max="1029" width="16" style="443" customWidth="1"/>
    <col min="1030" max="1280" width="8.6640625" style="443"/>
    <col min="1281" max="1285" width="16" style="443" customWidth="1"/>
    <col min="1286" max="1536" width="8.6640625" style="443"/>
    <col min="1537" max="1541" width="16" style="443" customWidth="1"/>
    <col min="1542" max="1792" width="8.6640625" style="443"/>
    <col min="1793" max="1797" width="16" style="443" customWidth="1"/>
    <col min="1798" max="2048" width="8.6640625" style="443"/>
    <col min="2049" max="2053" width="16" style="443" customWidth="1"/>
    <col min="2054" max="2304" width="8.6640625" style="443"/>
    <col min="2305" max="2309" width="16" style="443" customWidth="1"/>
    <col min="2310" max="2560" width="8.6640625" style="443"/>
    <col min="2561" max="2565" width="16" style="443" customWidth="1"/>
    <col min="2566" max="2816" width="8.6640625" style="443"/>
    <col min="2817" max="2821" width="16" style="443" customWidth="1"/>
    <col min="2822" max="3072" width="8.6640625" style="443"/>
    <col min="3073" max="3077" width="16" style="443" customWidth="1"/>
    <col min="3078" max="3328" width="8.6640625" style="443"/>
    <col min="3329" max="3333" width="16" style="443" customWidth="1"/>
    <col min="3334" max="3584" width="8.6640625" style="443"/>
    <col min="3585" max="3589" width="16" style="443" customWidth="1"/>
    <col min="3590" max="3840" width="8.6640625" style="443"/>
    <col min="3841" max="3845" width="16" style="443" customWidth="1"/>
    <col min="3846" max="4096" width="8.6640625" style="443"/>
    <col min="4097" max="4101" width="16" style="443" customWidth="1"/>
    <col min="4102" max="4352" width="8.6640625" style="443"/>
    <col min="4353" max="4357" width="16" style="443" customWidth="1"/>
    <col min="4358" max="4608" width="8.6640625" style="443"/>
    <col min="4609" max="4613" width="16" style="443" customWidth="1"/>
    <col min="4614" max="4864" width="8.6640625" style="443"/>
    <col min="4865" max="4869" width="16" style="443" customWidth="1"/>
    <col min="4870" max="5120" width="8.6640625" style="443"/>
    <col min="5121" max="5125" width="16" style="443" customWidth="1"/>
    <col min="5126" max="5376" width="8.6640625" style="443"/>
    <col min="5377" max="5381" width="16" style="443" customWidth="1"/>
    <col min="5382" max="5632" width="8.6640625" style="443"/>
    <col min="5633" max="5637" width="16" style="443" customWidth="1"/>
    <col min="5638" max="5888" width="8.6640625" style="443"/>
    <col min="5889" max="5893" width="16" style="443" customWidth="1"/>
    <col min="5894" max="6144" width="8.6640625" style="443"/>
    <col min="6145" max="6149" width="16" style="443" customWidth="1"/>
    <col min="6150" max="6400" width="8.6640625" style="443"/>
    <col min="6401" max="6405" width="16" style="443" customWidth="1"/>
    <col min="6406" max="6656" width="8.6640625" style="443"/>
    <col min="6657" max="6661" width="16" style="443" customWidth="1"/>
    <col min="6662" max="6912" width="8.6640625" style="443"/>
    <col min="6913" max="6917" width="16" style="443" customWidth="1"/>
    <col min="6918" max="7168" width="8.6640625" style="443"/>
    <col min="7169" max="7173" width="16" style="443" customWidth="1"/>
    <col min="7174" max="7424" width="8.6640625" style="443"/>
    <col min="7425" max="7429" width="16" style="443" customWidth="1"/>
    <col min="7430" max="7680" width="8.6640625" style="443"/>
    <col min="7681" max="7685" width="16" style="443" customWidth="1"/>
    <col min="7686" max="7936" width="8.6640625" style="443"/>
    <col min="7937" max="7941" width="16" style="443" customWidth="1"/>
    <col min="7942" max="8192" width="8.6640625" style="443"/>
    <col min="8193" max="8197" width="16" style="443" customWidth="1"/>
    <col min="8198" max="8448" width="8.6640625" style="443"/>
    <col min="8449" max="8453" width="16" style="443" customWidth="1"/>
    <col min="8454" max="8704" width="8.6640625" style="443"/>
    <col min="8705" max="8709" width="16" style="443" customWidth="1"/>
    <col min="8710" max="8960" width="8.6640625" style="443"/>
    <col min="8961" max="8965" width="16" style="443" customWidth="1"/>
    <col min="8966" max="9216" width="8.6640625" style="443"/>
    <col min="9217" max="9221" width="16" style="443" customWidth="1"/>
    <col min="9222" max="9472" width="8.6640625" style="443"/>
    <col min="9473" max="9477" width="16" style="443" customWidth="1"/>
    <col min="9478" max="9728" width="8.6640625" style="443"/>
    <col min="9729" max="9733" width="16" style="443" customWidth="1"/>
    <col min="9734" max="9984" width="8.6640625" style="443"/>
    <col min="9985" max="9989" width="16" style="443" customWidth="1"/>
    <col min="9990" max="10240" width="8.6640625" style="443"/>
    <col min="10241" max="10245" width="16" style="443" customWidth="1"/>
    <col min="10246" max="10496" width="8.6640625" style="443"/>
    <col min="10497" max="10501" width="16" style="443" customWidth="1"/>
    <col min="10502" max="10752" width="8.6640625" style="443"/>
    <col min="10753" max="10757" width="16" style="443" customWidth="1"/>
    <col min="10758" max="11008" width="8.6640625" style="443"/>
    <col min="11009" max="11013" width="16" style="443" customWidth="1"/>
    <col min="11014" max="11264" width="8.6640625" style="443"/>
    <col min="11265" max="11269" width="16" style="443" customWidth="1"/>
    <col min="11270" max="11520" width="8.6640625" style="443"/>
    <col min="11521" max="11525" width="16" style="443" customWidth="1"/>
    <col min="11526" max="11776" width="8.6640625" style="443"/>
    <col min="11777" max="11781" width="16" style="443" customWidth="1"/>
    <col min="11782" max="12032" width="8.6640625" style="443"/>
    <col min="12033" max="12037" width="16" style="443" customWidth="1"/>
    <col min="12038" max="12288" width="8.6640625" style="443"/>
    <col min="12289" max="12293" width="16" style="443" customWidth="1"/>
    <col min="12294" max="12544" width="8.6640625" style="443"/>
    <col min="12545" max="12549" width="16" style="443" customWidth="1"/>
    <col min="12550" max="12800" width="8.6640625" style="443"/>
    <col min="12801" max="12805" width="16" style="443" customWidth="1"/>
    <col min="12806" max="13056" width="8.6640625" style="443"/>
    <col min="13057" max="13061" width="16" style="443" customWidth="1"/>
    <col min="13062" max="13312" width="8.6640625" style="443"/>
    <col min="13313" max="13317" width="16" style="443" customWidth="1"/>
    <col min="13318" max="13568" width="8.6640625" style="443"/>
    <col min="13569" max="13573" width="16" style="443" customWidth="1"/>
    <col min="13574" max="13824" width="8.6640625" style="443"/>
    <col min="13825" max="13829" width="16" style="443" customWidth="1"/>
    <col min="13830" max="14080" width="8.6640625" style="443"/>
    <col min="14081" max="14085" width="16" style="443" customWidth="1"/>
    <col min="14086" max="14336" width="8.6640625" style="443"/>
    <col min="14337" max="14341" width="16" style="443" customWidth="1"/>
    <col min="14342" max="14592" width="8.6640625" style="443"/>
    <col min="14593" max="14597" width="16" style="443" customWidth="1"/>
    <col min="14598" max="14848" width="8.6640625" style="443"/>
    <col min="14849" max="14853" width="16" style="443" customWidth="1"/>
    <col min="14854" max="15104" width="8.6640625" style="443"/>
    <col min="15105" max="15109" width="16" style="443" customWidth="1"/>
    <col min="15110" max="15360" width="8.6640625" style="443"/>
    <col min="15361" max="15365" width="16" style="443" customWidth="1"/>
    <col min="15366" max="15616" width="8.6640625" style="443"/>
    <col min="15617" max="15621" width="16" style="443" customWidth="1"/>
    <col min="15622" max="15872" width="8.6640625" style="443"/>
    <col min="15873" max="15877" width="16" style="443" customWidth="1"/>
    <col min="15878" max="16128" width="8.6640625" style="443"/>
    <col min="16129" max="16133" width="16" style="443" customWidth="1"/>
    <col min="16134" max="16384" width="8.6640625" style="443"/>
  </cols>
  <sheetData>
    <row r="1" spans="1:5" x14ac:dyDescent="0.2">
      <c r="A1" s="443" t="s">
        <v>1073</v>
      </c>
      <c r="B1" s="443" t="s">
        <v>1074</v>
      </c>
      <c r="C1" s="443" t="s">
        <v>1075</v>
      </c>
      <c r="D1" s="443" t="s">
        <v>1076</v>
      </c>
      <c r="E1" s="474" t="s">
        <v>710</v>
      </c>
    </row>
    <row r="2" spans="1:5" x14ac:dyDescent="0.2">
      <c r="A2" s="474" t="s">
        <v>713</v>
      </c>
      <c r="B2" s="474" t="s">
        <v>890</v>
      </c>
      <c r="C2" s="474" t="s">
        <v>834</v>
      </c>
      <c r="D2" s="474"/>
      <c r="E2" s="474" t="s">
        <v>714</v>
      </c>
    </row>
    <row r="3" spans="1:5" x14ac:dyDescent="0.2">
      <c r="A3" s="474" t="s">
        <v>1158</v>
      </c>
      <c r="B3" s="474"/>
      <c r="C3" s="474"/>
      <c r="D3" s="474" t="s">
        <v>1163</v>
      </c>
      <c r="E3" s="474" t="s">
        <v>1159</v>
      </c>
    </row>
    <row r="4" spans="1:5" ht="91" x14ac:dyDescent="0.2">
      <c r="A4" s="474" t="s">
        <v>253</v>
      </c>
      <c r="B4" s="474" t="s">
        <v>985</v>
      </c>
      <c r="C4" s="474" t="s">
        <v>894</v>
      </c>
      <c r="D4" s="479" t="s">
        <v>1164</v>
      </c>
      <c r="E4" s="474" t="s">
        <v>715</v>
      </c>
    </row>
    <row r="5" spans="1:5" x14ac:dyDescent="0.2">
      <c r="A5" s="474" t="s">
        <v>1160</v>
      </c>
      <c r="B5" s="474"/>
      <c r="C5" s="474"/>
      <c r="D5" s="474" t="s">
        <v>1165</v>
      </c>
      <c r="E5" s="474" t="s">
        <v>1161</v>
      </c>
    </row>
    <row r="6" spans="1:5" x14ac:dyDescent="0.2">
      <c r="A6" s="474" t="s">
        <v>268</v>
      </c>
      <c r="B6" s="474" t="s">
        <v>1000</v>
      </c>
      <c r="C6" s="474" t="s">
        <v>898</v>
      </c>
      <c r="D6" s="474" t="s">
        <v>1166</v>
      </c>
      <c r="E6" s="474" t="s">
        <v>716</v>
      </c>
    </row>
    <row r="7" spans="1:5" x14ac:dyDescent="0.2">
      <c r="A7" s="474" t="s">
        <v>257</v>
      </c>
      <c r="B7" s="474" t="s">
        <v>794</v>
      </c>
      <c r="C7" s="474" t="s">
        <v>1046</v>
      </c>
      <c r="D7" s="474"/>
      <c r="E7" s="474" t="s">
        <v>717</v>
      </c>
    </row>
    <row r="8" spans="1:5" x14ac:dyDescent="0.2">
      <c r="A8" s="474" t="s">
        <v>266</v>
      </c>
      <c r="B8" s="474" t="s">
        <v>794</v>
      </c>
      <c r="C8" s="474" t="s">
        <v>834</v>
      </c>
      <c r="D8" s="474"/>
      <c r="E8" s="474" t="s">
        <v>718</v>
      </c>
    </row>
    <row r="9" spans="1:5" x14ac:dyDescent="0.2">
      <c r="A9" s="474" t="s">
        <v>719</v>
      </c>
      <c r="B9" s="474"/>
      <c r="C9" s="474"/>
      <c r="D9" s="474" t="s">
        <v>1077</v>
      </c>
      <c r="E9" s="474" t="s">
        <v>720</v>
      </c>
    </row>
    <row r="10" spans="1:5" x14ac:dyDescent="0.2">
      <c r="A10" s="474" t="s">
        <v>599</v>
      </c>
      <c r="B10" s="474" t="s">
        <v>917</v>
      </c>
      <c r="C10" s="474" t="s">
        <v>834</v>
      </c>
      <c r="D10" s="474"/>
      <c r="E10" s="474" t="s">
        <v>721</v>
      </c>
    </row>
    <row r="11" spans="1:5" x14ac:dyDescent="0.2">
      <c r="A11" s="474" t="s">
        <v>272</v>
      </c>
      <c r="B11" s="474" t="s">
        <v>890</v>
      </c>
      <c r="C11" s="474" t="s">
        <v>1046</v>
      </c>
      <c r="D11" s="474" t="s">
        <v>1167</v>
      </c>
      <c r="E11" s="474" t="s">
        <v>722</v>
      </c>
    </row>
    <row r="12" spans="1:5" x14ac:dyDescent="0.2">
      <c r="A12" s="474" t="s">
        <v>274</v>
      </c>
      <c r="B12" s="474" t="s">
        <v>794</v>
      </c>
      <c r="C12" s="474" t="s">
        <v>1046</v>
      </c>
      <c r="D12" s="474"/>
      <c r="E12" s="474" t="s">
        <v>723</v>
      </c>
    </row>
    <row r="13" spans="1:5" x14ac:dyDescent="0.2">
      <c r="A13" s="474" t="s">
        <v>724</v>
      </c>
      <c r="B13" s="474" t="s">
        <v>790</v>
      </c>
      <c r="C13" s="474" t="s">
        <v>1046</v>
      </c>
      <c r="D13" s="474"/>
      <c r="E13" s="474" t="s">
        <v>725</v>
      </c>
    </row>
    <row r="14" spans="1:5" x14ac:dyDescent="0.2">
      <c r="A14" s="474" t="s">
        <v>270</v>
      </c>
      <c r="B14" s="474" t="s">
        <v>890</v>
      </c>
      <c r="C14" s="474" t="s">
        <v>834</v>
      </c>
      <c r="D14" s="474"/>
      <c r="E14" s="474" t="s">
        <v>726</v>
      </c>
    </row>
    <row r="15" spans="1:5" x14ac:dyDescent="0.2">
      <c r="A15" s="474" t="s">
        <v>277</v>
      </c>
      <c r="B15" s="474" t="s">
        <v>790</v>
      </c>
      <c r="C15" s="474" t="s">
        <v>834</v>
      </c>
      <c r="D15" s="474" t="s">
        <v>1168</v>
      </c>
      <c r="E15" s="474" t="s">
        <v>727</v>
      </c>
    </row>
    <row r="16" spans="1:5" x14ac:dyDescent="0.2">
      <c r="A16" s="474" t="s">
        <v>279</v>
      </c>
      <c r="B16" s="474" t="s">
        <v>794</v>
      </c>
      <c r="C16" s="474" t="s">
        <v>834</v>
      </c>
      <c r="D16" s="474" t="s">
        <v>1079</v>
      </c>
      <c r="E16" s="474" t="s">
        <v>728</v>
      </c>
    </row>
    <row r="17" spans="1:5" x14ac:dyDescent="0.2">
      <c r="A17" s="474" t="s">
        <v>281</v>
      </c>
      <c r="B17" s="474" t="s">
        <v>794</v>
      </c>
      <c r="C17" s="474" t="s">
        <v>1046</v>
      </c>
      <c r="D17" s="474"/>
      <c r="E17" s="474" t="s">
        <v>729</v>
      </c>
    </row>
    <row r="18" spans="1:5" x14ac:dyDescent="0.2">
      <c r="A18" s="474" t="s">
        <v>315</v>
      </c>
      <c r="B18" s="474" t="s">
        <v>1000</v>
      </c>
      <c r="C18" s="47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474" t="s">
        <v>1169</v>
      </c>
      <c r="E18" s="474" t="s">
        <v>730</v>
      </c>
    </row>
    <row r="19" spans="1:5" x14ac:dyDescent="0.2">
      <c r="A19" s="474" t="s">
        <v>293</v>
      </c>
      <c r="B19" s="474" t="s">
        <v>794</v>
      </c>
      <c r="C19" s="474" t="s">
        <v>834</v>
      </c>
      <c r="D19" s="474" t="s">
        <v>1081</v>
      </c>
      <c r="E19" s="474" t="s">
        <v>731</v>
      </c>
    </row>
    <row r="20" spans="1:5" x14ac:dyDescent="0.2">
      <c r="A20" s="474" t="s">
        <v>297</v>
      </c>
      <c r="B20" s="474" t="s">
        <v>1000</v>
      </c>
      <c r="C20" s="474" t="s">
        <v>898</v>
      </c>
      <c r="D20" s="474"/>
      <c r="E20" s="474" t="s">
        <v>732</v>
      </c>
    </row>
    <row r="21" spans="1:5" x14ac:dyDescent="0.2">
      <c r="A21" s="474" t="s">
        <v>313</v>
      </c>
      <c r="B21" s="474" t="s">
        <v>1000</v>
      </c>
      <c r="C21" s="474" t="s">
        <v>894</v>
      </c>
      <c r="D21" s="474"/>
      <c r="E21" s="474" t="s">
        <v>733</v>
      </c>
    </row>
    <row r="22" spans="1:5" x14ac:dyDescent="0.2">
      <c r="A22" s="474" t="s">
        <v>287</v>
      </c>
      <c r="B22" s="474" t="s">
        <v>985</v>
      </c>
      <c r="C22" s="474" t="s">
        <v>898</v>
      </c>
      <c r="D22" s="474" t="s">
        <v>1168</v>
      </c>
      <c r="E22" s="474" t="s">
        <v>734</v>
      </c>
    </row>
    <row r="23" spans="1:5" x14ac:dyDescent="0.2">
      <c r="A23" s="474" t="s">
        <v>311</v>
      </c>
      <c r="B23" s="474" t="s">
        <v>794</v>
      </c>
      <c r="C23" s="474" t="s">
        <v>1046</v>
      </c>
      <c r="D23" s="474"/>
      <c r="E23" s="474" t="s">
        <v>735</v>
      </c>
    </row>
    <row r="24" spans="1:5" x14ac:dyDescent="0.2">
      <c r="A24" s="474" t="s">
        <v>285</v>
      </c>
      <c r="B24" s="474" t="s">
        <v>917</v>
      </c>
      <c r="C24" s="474" t="s">
        <v>834</v>
      </c>
      <c r="D24" s="474"/>
      <c r="E24" s="474" t="s">
        <v>736</v>
      </c>
    </row>
    <row r="25" spans="1:5" x14ac:dyDescent="0.2">
      <c r="A25" s="474" t="s">
        <v>737</v>
      </c>
      <c r="B25" s="474" t="s">
        <v>890</v>
      </c>
      <c r="C25" s="474" t="s">
        <v>834</v>
      </c>
      <c r="D25" s="474"/>
      <c r="E25" s="474" t="s">
        <v>738</v>
      </c>
    </row>
    <row r="26" spans="1:5" x14ac:dyDescent="0.2">
      <c r="A26" s="474" t="s">
        <v>303</v>
      </c>
      <c r="B26" s="474" t="s">
        <v>794</v>
      </c>
      <c r="C26" s="474" t="s">
        <v>1046</v>
      </c>
      <c r="D26" s="474"/>
      <c r="E26" s="474" t="s">
        <v>739</v>
      </c>
    </row>
    <row r="27" spans="1:5" x14ac:dyDescent="0.2">
      <c r="A27" s="474" t="s">
        <v>291</v>
      </c>
      <c r="B27" s="474" t="s">
        <v>794</v>
      </c>
      <c r="C27" s="474" t="s">
        <v>1046</v>
      </c>
      <c r="D27" s="474" t="s">
        <v>1080</v>
      </c>
      <c r="E27" s="474" t="s">
        <v>740</v>
      </c>
    </row>
    <row r="28" spans="1:5" x14ac:dyDescent="0.2">
      <c r="A28" s="474" t="s">
        <v>295</v>
      </c>
      <c r="B28" s="474" t="s">
        <v>890</v>
      </c>
      <c r="C28" s="474" t="s">
        <v>1046</v>
      </c>
      <c r="D28" s="474"/>
      <c r="E28" s="474" t="s">
        <v>741</v>
      </c>
    </row>
    <row r="29" spans="1:5" x14ac:dyDescent="0.2">
      <c r="A29" s="474" t="s">
        <v>742</v>
      </c>
      <c r="B29" s="474" t="s">
        <v>940</v>
      </c>
      <c r="C29" s="474" t="s">
        <v>834</v>
      </c>
      <c r="D29" s="474"/>
      <c r="E29" s="474" t="s">
        <v>743</v>
      </c>
    </row>
    <row r="30" spans="1:5" x14ac:dyDescent="0.2">
      <c r="A30" s="474" t="s">
        <v>301</v>
      </c>
      <c r="B30" s="474" t="s">
        <v>890</v>
      </c>
      <c r="C30" s="474" t="s">
        <v>898</v>
      </c>
      <c r="D30" s="474"/>
      <c r="E30" s="474" t="s">
        <v>744</v>
      </c>
    </row>
    <row r="31" spans="1:5" x14ac:dyDescent="0.2">
      <c r="A31" s="474" t="s">
        <v>307</v>
      </c>
      <c r="B31" s="474" t="s">
        <v>890</v>
      </c>
      <c r="C31" s="474" t="s">
        <v>1046</v>
      </c>
      <c r="D31" s="474"/>
      <c r="E31" s="474" t="s">
        <v>745</v>
      </c>
    </row>
    <row r="32" spans="1:5" x14ac:dyDescent="0.2">
      <c r="A32" s="474" t="s">
        <v>289</v>
      </c>
      <c r="B32" s="474" t="s">
        <v>890</v>
      </c>
      <c r="C32" s="474" t="s">
        <v>834</v>
      </c>
      <c r="D32" s="474"/>
      <c r="E32" s="474" t="s">
        <v>746</v>
      </c>
    </row>
    <row r="33" spans="1:5" x14ac:dyDescent="0.2">
      <c r="A33" s="474" t="s">
        <v>747</v>
      </c>
      <c r="B33" s="474" t="s">
        <v>790</v>
      </c>
      <c r="C33" s="474" t="s">
        <v>834</v>
      </c>
      <c r="D33" s="474"/>
      <c r="E33" s="474" t="s">
        <v>748</v>
      </c>
    </row>
    <row r="34" spans="1:5" x14ac:dyDescent="0.2">
      <c r="A34" s="474" t="s">
        <v>299</v>
      </c>
      <c r="B34" s="474" t="s">
        <v>985</v>
      </c>
      <c r="C34" s="474" t="s">
        <v>898</v>
      </c>
      <c r="D34" s="474"/>
      <c r="E34" s="474" t="s">
        <v>749</v>
      </c>
    </row>
    <row r="35" spans="1:5" x14ac:dyDescent="0.2">
      <c r="A35" s="474" t="s">
        <v>305</v>
      </c>
      <c r="B35" s="474" t="s">
        <v>1000</v>
      </c>
      <c r="C35" s="474" t="s">
        <v>1046</v>
      </c>
      <c r="D35" s="474"/>
      <c r="E35" s="474" t="s">
        <v>750</v>
      </c>
    </row>
    <row r="36" spans="1:5" x14ac:dyDescent="0.2">
      <c r="A36" s="474" t="s">
        <v>325</v>
      </c>
      <c r="B36" s="474" t="s">
        <v>1000</v>
      </c>
      <c r="C36" s="474" t="s">
        <v>894</v>
      </c>
      <c r="D36" s="474"/>
      <c r="E36" s="474" t="s">
        <v>751</v>
      </c>
    </row>
    <row r="37" spans="1:5" x14ac:dyDescent="0.2">
      <c r="A37" s="474" t="s">
        <v>321</v>
      </c>
      <c r="B37" s="474" t="s">
        <v>940</v>
      </c>
      <c r="C37" s="474" t="s">
        <v>834</v>
      </c>
      <c r="D37" s="474" t="s">
        <v>1082</v>
      </c>
      <c r="E37" s="474" t="s">
        <v>752</v>
      </c>
    </row>
    <row r="38" spans="1:5" x14ac:dyDescent="0.2">
      <c r="A38" s="474" t="s">
        <v>753</v>
      </c>
      <c r="B38" s="474"/>
      <c r="C38" s="474"/>
      <c r="D38" s="474" t="s">
        <v>1083</v>
      </c>
      <c r="E38" s="474" t="s">
        <v>754</v>
      </c>
    </row>
    <row r="39" spans="1:5" x14ac:dyDescent="0.2">
      <c r="A39" s="474" t="s">
        <v>584</v>
      </c>
      <c r="B39" s="474" t="s">
        <v>794</v>
      </c>
      <c r="C39" s="474" t="s">
        <v>834</v>
      </c>
      <c r="D39" s="474"/>
      <c r="E39" s="474" t="s">
        <v>755</v>
      </c>
    </row>
    <row r="40" spans="1:5" x14ac:dyDescent="0.2">
      <c r="A40" s="474" t="s">
        <v>756</v>
      </c>
      <c r="B40" s="474" t="s">
        <v>794</v>
      </c>
      <c r="C40" s="474" t="s">
        <v>834</v>
      </c>
      <c r="D40" s="474"/>
      <c r="E40" s="474" t="s">
        <v>757</v>
      </c>
    </row>
    <row r="41" spans="1:5" x14ac:dyDescent="0.2">
      <c r="A41" s="474" t="s">
        <v>329</v>
      </c>
      <c r="B41" s="474" t="s">
        <v>890</v>
      </c>
      <c r="C41" s="474" t="s">
        <v>834</v>
      </c>
      <c r="D41" s="474"/>
      <c r="E41" s="474" t="s">
        <v>758</v>
      </c>
    </row>
    <row r="42" spans="1:5" ht="76" x14ac:dyDescent="0.2">
      <c r="A42" s="474" t="s">
        <v>331</v>
      </c>
      <c r="B42" s="474" t="s">
        <v>790</v>
      </c>
      <c r="C42" s="474" t="s">
        <v>1046</v>
      </c>
      <c r="D42" s="479" t="s">
        <v>1170</v>
      </c>
      <c r="E42" s="474" t="s">
        <v>759</v>
      </c>
    </row>
    <row r="43" spans="1:5" x14ac:dyDescent="0.2">
      <c r="A43" s="474" t="s">
        <v>343</v>
      </c>
      <c r="B43" s="474" t="s">
        <v>1000</v>
      </c>
      <c r="C43" s="474" t="s">
        <v>898</v>
      </c>
      <c r="D43" s="474"/>
      <c r="E43" s="474" t="s">
        <v>760</v>
      </c>
    </row>
    <row r="44" spans="1:5" x14ac:dyDescent="0.2">
      <c r="A44" s="474" t="s">
        <v>319</v>
      </c>
      <c r="B44" s="474" t="s">
        <v>1000</v>
      </c>
      <c r="C44" s="474" t="s">
        <v>898</v>
      </c>
      <c r="D44" s="474"/>
      <c r="E44" s="474" t="s">
        <v>761</v>
      </c>
    </row>
    <row r="45" spans="1:5" x14ac:dyDescent="0.2">
      <c r="A45" s="474" t="s">
        <v>762</v>
      </c>
      <c r="B45" s="474" t="s">
        <v>1000</v>
      </c>
      <c r="C45" s="474" t="s">
        <v>894</v>
      </c>
      <c r="D45" s="474" t="s">
        <v>1171</v>
      </c>
      <c r="E45" s="474" t="s">
        <v>763</v>
      </c>
    </row>
    <row r="46" spans="1:5" x14ac:dyDescent="0.2">
      <c r="A46" s="474" t="s">
        <v>764</v>
      </c>
      <c r="B46" s="474" t="s">
        <v>1000</v>
      </c>
      <c r="C46" s="474" t="s">
        <v>898</v>
      </c>
      <c r="D46" s="474"/>
      <c r="E46" s="474" t="s">
        <v>765</v>
      </c>
    </row>
    <row r="47" spans="1:5" x14ac:dyDescent="0.2">
      <c r="A47" s="474" t="s">
        <v>333</v>
      </c>
      <c r="B47" s="474" t="s">
        <v>890</v>
      </c>
      <c r="C47" s="474" t="s">
        <v>1046</v>
      </c>
      <c r="D47" s="474"/>
      <c r="E47" s="474" t="s">
        <v>766</v>
      </c>
    </row>
    <row r="48" spans="1:5" x14ac:dyDescent="0.2">
      <c r="A48" s="474" t="s">
        <v>335</v>
      </c>
      <c r="B48" s="474" t="s">
        <v>1000</v>
      </c>
      <c r="C48" s="474" t="s">
        <v>898</v>
      </c>
      <c r="D48" s="474"/>
      <c r="E48" s="474" t="s">
        <v>767</v>
      </c>
    </row>
    <row r="49" spans="1:5" x14ac:dyDescent="0.2">
      <c r="A49" s="474" t="s">
        <v>768</v>
      </c>
      <c r="B49" s="474" t="s">
        <v>1000</v>
      </c>
      <c r="C49" s="474" t="s">
        <v>898</v>
      </c>
      <c r="D49" s="474"/>
      <c r="E49" s="474" t="s">
        <v>769</v>
      </c>
    </row>
    <row r="50" spans="1:5" x14ac:dyDescent="0.2">
      <c r="A50" s="474" t="s">
        <v>341</v>
      </c>
      <c r="B50" s="474" t="s">
        <v>890</v>
      </c>
      <c r="C50" s="474" t="s">
        <v>1046</v>
      </c>
      <c r="D50" s="474"/>
      <c r="E50" s="474" t="s">
        <v>770</v>
      </c>
    </row>
    <row r="51" spans="1:5" x14ac:dyDescent="0.2">
      <c r="A51" s="474" t="s">
        <v>771</v>
      </c>
      <c r="B51" s="474"/>
      <c r="C51" s="474"/>
      <c r="D51" s="474"/>
      <c r="E51" s="474" t="s">
        <v>772</v>
      </c>
    </row>
    <row r="52" spans="1:5" x14ac:dyDescent="0.2">
      <c r="A52" s="474" t="s">
        <v>347</v>
      </c>
      <c r="B52" s="474" t="s">
        <v>890</v>
      </c>
      <c r="C52" s="474" t="s">
        <v>1046</v>
      </c>
      <c r="D52" s="474"/>
      <c r="E52" s="474" t="s">
        <v>773</v>
      </c>
    </row>
    <row r="53" spans="1:5" x14ac:dyDescent="0.2">
      <c r="A53" s="474" t="s">
        <v>774</v>
      </c>
      <c r="B53" s="474" t="s">
        <v>890</v>
      </c>
      <c r="C53" s="474" t="s">
        <v>834</v>
      </c>
      <c r="D53" s="474"/>
      <c r="E53" s="474" t="s">
        <v>775</v>
      </c>
    </row>
    <row r="54" spans="1:5" x14ac:dyDescent="0.2">
      <c r="A54" s="474" t="s">
        <v>776</v>
      </c>
      <c r="B54" s="474" t="s">
        <v>890</v>
      </c>
      <c r="C54" s="474" t="s">
        <v>834</v>
      </c>
      <c r="D54" s="474"/>
      <c r="E54" s="474" t="s">
        <v>777</v>
      </c>
    </row>
    <row r="55" spans="1:5" x14ac:dyDescent="0.2">
      <c r="A55" s="474" t="s">
        <v>349</v>
      </c>
      <c r="B55" s="474" t="s">
        <v>794</v>
      </c>
      <c r="C55" s="474" t="s">
        <v>834</v>
      </c>
      <c r="D55" s="474" t="s">
        <v>1084</v>
      </c>
      <c r="E55" s="474" t="s">
        <v>778</v>
      </c>
    </row>
    <row r="56" spans="1:5" x14ac:dyDescent="0.2">
      <c r="A56" s="474" t="s">
        <v>351</v>
      </c>
      <c r="B56" s="474" t="s">
        <v>794</v>
      </c>
      <c r="C56" s="474" t="s">
        <v>834</v>
      </c>
      <c r="D56" s="474"/>
      <c r="E56" s="474" t="s">
        <v>779</v>
      </c>
    </row>
    <row r="57" spans="1:5" x14ac:dyDescent="0.2">
      <c r="A57" s="474" t="s">
        <v>389</v>
      </c>
      <c r="B57" s="474" t="s">
        <v>794</v>
      </c>
      <c r="C57" s="474" t="s">
        <v>834</v>
      </c>
      <c r="D57" s="474" t="s">
        <v>1172</v>
      </c>
      <c r="E57" s="474" t="s">
        <v>780</v>
      </c>
    </row>
    <row r="58" spans="1:5" x14ac:dyDescent="0.2">
      <c r="A58" s="474" t="s">
        <v>355</v>
      </c>
      <c r="B58" s="474" t="s">
        <v>917</v>
      </c>
      <c r="C58" s="474" t="s">
        <v>898</v>
      </c>
      <c r="D58" s="474"/>
      <c r="E58" s="474" t="s">
        <v>781</v>
      </c>
    </row>
    <row r="59" spans="1:5" x14ac:dyDescent="0.2">
      <c r="A59" s="474" t="s">
        <v>357</v>
      </c>
      <c r="B59" s="474" t="s">
        <v>890</v>
      </c>
      <c r="C59" s="474" t="s">
        <v>1046</v>
      </c>
      <c r="D59" s="474"/>
      <c r="E59" s="474" t="s">
        <v>782</v>
      </c>
    </row>
    <row r="60" spans="1:5" x14ac:dyDescent="0.2">
      <c r="A60" s="474" t="s">
        <v>353</v>
      </c>
      <c r="B60" s="474" t="s">
        <v>794</v>
      </c>
      <c r="C60" s="474" t="s">
        <v>834</v>
      </c>
      <c r="D60" s="474"/>
      <c r="E60" s="474" t="s">
        <v>783</v>
      </c>
    </row>
    <row r="61" spans="1:5" x14ac:dyDescent="0.2">
      <c r="A61" s="474" t="s">
        <v>359</v>
      </c>
      <c r="B61" s="474" t="s">
        <v>890</v>
      </c>
      <c r="C61" s="474" t="s">
        <v>1046</v>
      </c>
      <c r="D61" s="474"/>
      <c r="E61" s="474" t="s">
        <v>784</v>
      </c>
    </row>
    <row r="62" spans="1:5" x14ac:dyDescent="0.2">
      <c r="A62" s="474" t="s">
        <v>261</v>
      </c>
      <c r="B62" s="474" t="s">
        <v>917</v>
      </c>
      <c r="C62" s="474" t="s">
        <v>898</v>
      </c>
      <c r="D62" s="474"/>
      <c r="E62" s="474" t="s">
        <v>785</v>
      </c>
    </row>
    <row r="63" spans="1:5" x14ac:dyDescent="0.2">
      <c r="A63" s="474" t="s">
        <v>786</v>
      </c>
      <c r="B63" s="474"/>
      <c r="C63" s="474"/>
      <c r="D63" s="474"/>
      <c r="E63" s="474" t="s">
        <v>787</v>
      </c>
    </row>
    <row r="64" spans="1:5" x14ac:dyDescent="0.2">
      <c r="A64" s="474" t="s">
        <v>788</v>
      </c>
      <c r="B64" s="474"/>
      <c r="C64" s="474"/>
      <c r="D64" s="474" t="s">
        <v>1085</v>
      </c>
      <c r="E64" s="474" t="s">
        <v>789</v>
      </c>
    </row>
    <row r="65" spans="1:5" x14ac:dyDescent="0.2">
      <c r="A65" s="474" t="s">
        <v>790</v>
      </c>
      <c r="B65" s="474"/>
      <c r="C65" s="474"/>
      <c r="D65" s="474" t="s">
        <v>1086</v>
      </c>
      <c r="E65" s="474" t="s">
        <v>791</v>
      </c>
    </row>
    <row r="66" spans="1:5" x14ac:dyDescent="0.2">
      <c r="A66" s="474" t="s">
        <v>792</v>
      </c>
      <c r="B66" s="474"/>
      <c r="C66" s="474"/>
      <c r="D66" s="474"/>
      <c r="E66" s="474" t="s">
        <v>793</v>
      </c>
    </row>
    <row r="67" spans="1:5" x14ac:dyDescent="0.2">
      <c r="A67" s="474" t="s">
        <v>794</v>
      </c>
      <c r="B67" s="474"/>
      <c r="C67" s="474"/>
      <c r="D67" s="474" t="s">
        <v>1091</v>
      </c>
      <c r="E67" s="474" t="s">
        <v>795</v>
      </c>
    </row>
    <row r="68" spans="1:5" x14ac:dyDescent="0.2">
      <c r="A68" s="474" t="s">
        <v>363</v>
      </c>
      <c r="B68" s="474" t="s">
        <v>890</v>
      </c>
      <c r="C68" s="474" t="s">
        <v>1046</v>
      </c>
      <c r="D68" s="474"/>
      <c r="E68" s="474" t="s">
        <v>796</v>
      </c>
    </row>
    <row r="69" spans="1:5" ht="91" x14ac:dyDescent="0.2">
      <c r="A69" s="474" t="s">
        <v>797</v>
      </c>
      <c r="B69" s="474" t="s">
        <v>917</v>
      </c>
      <c r="C69" s="474" t="s">
        <v>898</v>
      </c>
      <c r="D69" s="479" t="s">
        <v>1173</v>
      </c>
      <c r="E69" s="474" t="s">
        <v>798</v>
      </c>
    </row>
    <row r="70" spans="1:5" x14ac:dyDescent="0.2">
      <c r="A70" s="474" t="s">
        <v>799</v>
      </c>
      <c r="B70" s="474"/>
      <c r="C70" s="474"/>
      <c r="D70" s="474" t="s">
        <v>1090</v>
      </c>
      <c r="E70" s="474" t="s">
        <v>800</v>
      </c>
    </row>
    <row r="71" spans="1:5" x14ac:dyDescent="0.2">
      <c r="A71" s="474" t="s">
        <v>371</v>
      </c>
      <c r="B71" s="474" t="s">
        <v>1000</v>
      </c>
      <c r="C71" s="474" t="s">
        <v>894</v>
      </c>
      <c r="D71" s="474" t="s">
        <v>1174</v>
      </c>
      <c r="E71" s="474" t="s">
        <v>801</v>
      </c>
    </row>
    <row r="72" spans="1:5" x14ac:dyDescent="0.2">
      <c r="A72" s="474" t="s">
        <v>578</v>
      </c>
      <c r="B72" s="474" t="s">
        <v>794</v>
      </c>
      <c r="C72" s="474" t="s">
        <v>834</v>
      </c>
      <c r="D72" s="474" t="s">
        <v>1131</v>
      </c>
      <c r="E72" s="474" t="s">
        <v>802</v>
      </c>
    </row>
    <row r="73" spans="1:5" x14ac:dyDescent="0.2">
      <c r="A73" s="474" t="s">
        <v>373</v>
      </c>
      <c r="B73" s="474" t="s">
        <v>794</v>
      </c>
      <c r="C73" s="474" t="s">
        <v>834</v>
      </c>
      <c r="D73" s="474" t="s">
        <v>1088</v>
      </c>
      <c r="E73" s="474" t="s">
        <v>803</v>
      </c>
    </row>
    <row r="74" spans="1:5" x14ac:dyDescent="0.2">
      <c r="A74" s="474" t="s">
        <v>375</v>
      </c>
      <c r="B74" s="474" t="s">
        <v>1000</v>
      </c>
      <c r="C74" s="474" t="s">
        <v>894</v>
      </c>
      <c r="D74" s="474" t="s">
        <v>1175</v>
      </c>
      <c r="E74" s="474" t="s">
        <v>804</v>
      </c>
    </row>
    <row r="75" spans="1:5" x14ac:dyDescent="0.2">
      <c r="A75" s="474" t="s">
        <v>805</v>
      </c>
      <c r="B75" s="474"/>
      <c r="C75" s="474"/>
      <c r="D75" s="474" t="s">
        <v>1093</v>
      </c>
      <c r="E75" s="474" t="s">
        <v>806</v>
      </c>
    </row>
    <row r="76" spans="1:5" ht="121" x14ac:dyDescent="0.2">
      <c r="A76" s="474" t="s">
        <v>807</v>
      </c>
      <c r="B76" s="474"/>
      <c r="C76" s="474"/>
      <c r="D76" s="479" t="s">
        <v>1176</v>
      </c>
      <c r="E76" s="474" t="s">
        <v>808</v>
      </c>
    </row>
    <row r="77" spans="1:5" x14ac:dyDescent="0.2">
      <c r="A77" s="474" t="s">
        <v>379</v>
      </c>
      <c r="B77" s="474" t="s">
        <v>794</v>
      </c>
      <c r="C77" s="474" t="s">
        <v>834</v>
      </c>
      <c r="D77" s="474" t="s">
        <v>1094</v>
      </c>
      <c r="E77" s="474" t="s">
        <v>809</v>
      </c>
    </row>
    <row r="78" spans="1:5" x14ac:dyDescent="0.2">
      <c r="A78" s="474" t="s">
        <v>377</v>
      </c>
      <c r="B78" s="474" t="s">
        <v>790</v>
      </c>
      <c r="C78" s="474" t="s">
        <v>1046</v>
      </c>
      <c r="D78" s="474"/>
      <c r="E78" s="474" t="s">
        <v>810</v>
      </c>
    </row>
    <row r="79" spans="1:5" x14ac:dyDescent="0.2">
      <c r="A79" s="474" t="s">
        <v>381</v>
      </c>
      <c r="B79" s="474" t="s">
        <v>794</v>
      </c>
      <c r="C79" s="474" t="s">
        <v>834</v>
      </c>
      <c r="D79" s="474" t="s">
        <v>1095</v>
      </c>
      <c r="E79" s="474" t="s">
        <v>811</v>
      </c>
    </row>
    <row r="80" spans="1:5" x14ac:dyDescent="0.2">
      <c r="A80" s="474" t="s">
        <v>812</v>
      </c>
      <c r="B80" s="474" t="s">
        <v>794</v>
      </c>
      <c r="C80" s="474" t="s">
        <v>834</v>
      </c>
      <c r="D80" s="474"/>
      <c r="E80" s="474" t="s">
        <v>813</v>
      </c>
    </row>
    <row r="81" spans="1:5" x14ac:dyDescent="0.2">
      <c r="A81" s="474" t="s">
        <v>814</v>
      </c>
      <c r="B81" s="474" t="s">
        <v>790</v>
      </c>
      <c r="C81" s="474" t="s">
        <v>898</v>
      </c>
      <c r="D81" s="474" t="s">
        <v>1177</v>
      </c>
      <c r="E81" s="474" t="s">
        <v>165</v>
      </c>
    </row>
    <row r="82" spans="1:5" x14ac:dyDescent="0.2">
      <c r="A82" s="474" t="s">
        <v>383</v>
      </c>
      <c r="B82" s="474" t="s">
        <v>1000</v>
      </c>
      <c r="C82" s="474" t="s">
        <v>1046</v>
      </c>
      <c r="D82" s="474"/>
      <c r="E82" s="474" t="s">
        <v>815</v>
      </c>
    </row>
    <row r="83" spans="1:5" x14ac:dyDescent="0.2">
      <c r="A83" s="474" t="s">
        <v>600</v>
      </c>
      <c r="B83" s="474" t="s">
        <v>794</v>
      </c>
      <c r="C83" s="474" t="s">
        <v>834</v>
      </c>
      <c r="D83" s="474"/>
      <c r="E83" s="474" t="s">
        <v>816</v>
      </c>
    </row>
    <row r="84" spans="1:5" x14ac:dyDescent="0.2">
      <c r="A84" s="474" t="s">
        <v>387</v>
      </c>
      <c r="B84" s="474" t="s">
        <v>794</v>
      </c>
      <c r="C84" s="474" t="s">
        <v>1046</v>
      </c>
      <c r="D84" s="474" t="s">
        <v>1096</v>
      </c>
      <c r="E84" s="474" t="s">
        <v>817</v>
      </c>
    </row>
    <row r="85" spans="1:5" x14ac:dyDescent="0.2">
      <c r="A85" s="474" t="s">
        <v>391</v>
      </c>
      <c r="B85" s="474" t="s">
        <v>1000</v>
      </c>
      <c r="C85" s="474" t="s">
        <v>898</v>
      </c>
      <c r="D85" s="474" t="s">
        <v>1178</v>
      </c>
      <c r="E85" s="474" t="s">
        <v>818</v>
      </c>
    </row>
    <row r="86" spans="1:5" x14ac:dyDescent="0.2">
      <c r="A86" s="474" t="s">
        <v>819</v>
      </c>
      <c r="B86" s="474" t="s">
        <v>794</v>
      </c>
      <c r="C86" s="474" t="s">
        <v>834</v>
      </c>
      <c r="D86" s="474" t="s">
        <v>1179</v>
      </c>
      <c r="E86" s="474" t="s">
        <v>820</v>
      </c>
    </row>
    <row r="87" spans="1:5" x14ac:dyDescent="0.2">
      <c r="A87" s="474" t="s">
        <v>399</v>
      </c>
      <c r="B87" s="474" t="s">
        <v>1000</v>
      </c>
      <c r="C87" s="474" t="s">
        <v>894</v>
      </c>
      <c r="D87" s="474"/>
      <c r="E87" s="474" t="s">
        <v>821</v>
      </c>
    </row>
    <row r="88" spans="1:5" x14ac:dyDescent="0.2">
      <c r="A88" s="474" t="s">
        <v>822</v>
      </c>
      <c r="B88" s="474" t="s">
        <v>1000</v>
      </c>
      <c r="C88" s="474" t="s">
        <v>894</v>
      </c>
      <c r="D88" s="474"/>
      <c r="E88" s="474" t="s">
        <v>823</v>
      </c>
    </row>
    <row r="89" spans="1:5" x14ac:dyDescent="0.2">
      <c r="A89" s="474" t="s">
        <v>401</v>
      </c>
      <c r="B89" s="474" t="s">
        <v>1000</v>
      </c>
      <c r="C89" s="474" t="s">
        <v>894</v>
      </c>
      <c r="D89" s="474"/>
      <c r="E89" s="474" t="s">
        <v>824</v>
      </c>
    </row>
    <row r="90" spans="1:5" x14ac:dyDescent="0.2">
      <c r="A90" s="474" t="s">
        <v>369</v>
      </c>
      <c r="B90" s="474" t="s">
        <v>1000</v>
      </c>
      <c r="C90" s="474" t="s">
        <v>1046</v>
      </c>
      <c r="D90" s="474"/>
      <c r="E90" s="474" t="s">
        <v>825</v>
      </c>
    </row>
    <row r="91" spans="1:5" x14ac:dyDescent="0.2">
      <c r="A91" s="474" t="s">
        <v>393</v>
      </c>
      <c r="B91" s="474" t="s">
        <v>794</v>
      </c>
      <c r="C91" s="474" t="s">
        <v>834</v>
      </c>
      <c r="D91" s="474" t="s">
        <v>1097</v>
      </c>
      <c r="E91" s="474" t="s">
        <v>826</v>
      </c>
    </row>
    <row r="92" spans="1:5" x14ac:dyDescent="0.2">
      <c r="A92" s="474" t="s">
        <v>395</v>
      </c>
      <c r="B92" s="474" t="s">
        <v>890</v>
      </c>
      <c r="C92" s="474" t="s">
        <v>1046</v>
      </c>
      <c r="D92" s="474"/>
      <c r="E92" s="474" t="s">
        <v>827</v>
      </c>
    </row>
    <row r="93" spans="1:5" x14ac:dyDescent="0.2">
      <c r="A93" s="474" t="s">
        <v>828</v>
      </c>
      <c r="B93" s="474" t="s">
        <v>794</v>
      </c>
      <c r="C93" s="474" t="s">
        <v>834</v>
      </c>
      <c r="D93" s="474"/>
      <c r="E93" s="474" t="s">
        <v>829</v>
      </c>
    </row>
    <row r="94" spans="1:5" x14ac:dyDescent="0.2">
      <c r="A94" s="474" t="s">
        <v>397</v>
      </c>
      <c r="B94" s="474" t="s">
        <v>890</v>
      </c>
      <c r="C94" s="474" t="s">
        <v>1046</v>
      </c>
      <c r="D94" s="474" t="s">
        <v>1180</v>
      </c>
      <c r="E94" s="474" t="s">
        <v>830</v>
      </c>
    </row>
    <row r="95" spans="1:5" x14ac:dyDescent="0.2">
      <c r="A95" s="474" t="s">
        <v>831</v>
      </c>
      <c r="B95" s="474" t="s">
        <v>790</v>
      </c>
      <c r="C95" s="474" t="s">
        <v>834</v>
      </c>
      <c r="D95" s="474"/>
      <c r="E95" s="474" t="s">
        <v>832</v>
      </c>
    </row>
    <row r="96" spans="1:5" x14ac:dyDescent="0.2">
      <c r="A96" s="474" t="s">
        <v>403</v>
      </c>
      <c r="B96" s="474" t="s">
        <v>890</v>
      </c>
      <c r="C96" s="474" t="s">
        <v>1046</v>
      </c>
      <c r="D96" s="474"/>
      <c r="E96" s="474" t="s">
        <v>833</v>
      </c>
    </row>
    <row r="97" spans="1:5" x14ac:dyDescent="0.2">
      <c r="A97" s="474" t="s">
        <v>834</v>
      </c>
      <c r="B97" s="474"/>
      <c r="C97" s="474"/>
      <c r="D97" s="474" t="s">
        <v>1181</v>
      </c>
      <c r="E97" s="474" t="s">
        <v>835</v>
      </c>
    </row>
    <row r="98" spans="1:5" x14ac:dyDescent="0.2">
      <c r="A98" s="474" t="s">
        <v>836</v>
      </c>
      <c r="B98" s="474" t="s">
        <v>790</v>
      </c>
      <c r="C98" s="474" t="s">
        <v>834</v>
      </c>
      <c r="D98" s="474" t="s">
        <v>1098</v>
      </c>
      <c r="E98" s="474" t="s">
        <v>837</v>
      </c>
    </row>
    <row r="99" spans="1:5" x14ac:dyDescent="0.2">
      <c r="A99" s="474" t="s">
        <v>407</v>
      </c>
      <c r="B99" s="474" t="s">
        <v>890</v>
      </c>
      <c r="C99" s="474" t="s">
        <v>898</v>
      </c>
      <c r="D99" s="474" t="s">
        <v>1182</v>
      </c>
      <c r="E99" s="474" t="s">
        <v>838</v>
      </c>
    </row>
    <row r="100" spans="1:5" ht="46" x14ac:dyDescent="0.2">
      <c r="A100" s="474" t="s">
        <v>839</v>
      </c>
      <c r="B100" s="474"/>
      <c r="C100" s="474"/>
      <c r="D100" s="479" t="s">
        <v>1183</v>
      </c>
      <c r="E100" s="474" t="s">
        <v>840</v>
      </c>
    </row>
    <row r="101" spans="1:5" x14ac:dyDescent="0.2">
      <c r="A101" s="474" t="s">
        <v>345</v>
      </c>
      <c r="B101" s="474" t="s">
        <v>794</v>
      </c>
      <c r="C101" s="474" t="s">
        <v>834</v>
      </c>
      <c r="D101" s="474"/>
      <c r="E101" s="474" t="s">
        <v>841</v>
      </c>
    </row>
    <row r="102" spans="1:5" x14ac:dyDescent="0.2">
      <c r="A102" s="474" t="s">
        <v>405</v>
      </c>
      <c r="B102" s="474" t="s">
        <v>890</v>
      </c>
      <c r="C102" s="474" t="s">
        <v>898</v>
      </c>
      <c r="D102" s="474" t="s">
        <v>1184</v>
      </c>
      <c r="E102" s="474" t="s">
        <v>842</v>
      </c>
    </row>
    <row r="103" spans="1:5" x14ac:dyDescent="0.2">
      <c r="A103" s="474" t="s">
        <v>409</v>
      </c>
      <c r="B103" s="474" t="s">
        <v>794</v>
      </c>
      <c r="C103" s="474" t="s">
        <v>834</v>
      </c>
      <c r="D103" s="474"/>
      <c r="E103" s="474" t="s">
        <v>843</v>
      </c>
    </row>
    <row r="104" spans="1:5" x14ac:dyDescent="0.2">
      <c r="A104" s="474" t="s">
        <v>844</v>
      </c>
      <c r="B104" s="474"/>
      <c r="C104" s="474"/>
      <c r="D104" s="474" t="s">
        <v>1099</v>
      </c>
      <c r="E104" s="474" t="s">
        <v>845</v>
      </c>
    </row>
    <row r="105" spans="1:5" x14ac:dyDescent="0.2">
      <c r="A105" s="474" t="s">
        <v>846</v>
      </c>
      <c r="B105" s="474"/>
      <c r="C105" s="474"/>
      <c r="D105" s="474" t="s">
        <v>1100</v>
      </c>
      <c r="E105" s="474" t="s">
        <v>847</v>
      </c>
    </row>
    <row r="106" spans="1:5" x14ac:dyDescent="0.2">
      <c r="A106" s="474" t="s">
        <v>848</v>
      </c>
      <c r="B106" s="474"/>
      <c r="C106" s="474"/>
      <c r="D106" s="474" t="s">
        <v>1103</v>
      </c>
      <c r="E106" s="474" t="s">
        <v>849</v>
      </c>
    </row>
    <row r="107" spans="1:5" x14ac:dyDescent="0.2">
      <c r="A107" s="474" t="s">
        <v>850</v>
      </c>
      <c r="B107" s="474"/>
      <c r="C107" s="474"/>
      <c r="D107" s="474" t="s">
        <v>1101</v>
      </c>
      <c r="E107" s="474" t="s">
        <v>851</v>
      </c>
    </row>
    <row r="108" spans="1:5" x14ac:dyDescent="0.2">
      <c r="A108" s="474" t="s">
        <v>415</v>
      </c>
      <c r="B108" s="474" t="s">
        <v>790</v>
      </c>
      <c r="C108" s="474" t="s">
        <v>898</v>
      </c>
      <c r="D108" s="474" t="s">
        <v>1104</v>
      </c>
      <c r="E108" s="474" t="s">
        <v>852</v>
      </c>
    </row>
    <row r="109" spans="1:5" x14ac:dyDescent="0.2">
      <c r="A109" s="474" t="s">
        <v>853</v>
      </c>
      <c r="B109" s="474"/>
      <c r="C109" s="474"/>
      <c r="D109" s="474" t="s">
        <v>1102</v>
      </c>
      <c r="E109" s="474" t="s">
        <v>854</v>
      </c>
    </row>
    <row r="110" spans="1:5" x14ac:dyDescent="0.2">
      <c r="A110" s="474" t="s">
        <v>855</v>
      </c>
      <c r="B110" s="474" t="s">
        <v>794</v>
      </c>
      <c r="C110" s="474" t="s">
        <v>834</v>
      </c>
      <c r="D110" s="474" t="s">
        <v>1185</v>
      </c>
      <c r="E110" s="474" t="s">
        <v>856</v>
      </c>
    </row>
    <row r="111" spans="1:5" x14ac:dyDescent="0.2">
      <c r="A111" s="474" t="s">
        <v>413</v>
      </c>
      <c r="B111" s="474" t="s">
        <v>985</v>
      </c>
      <c r="C111" s="474" t="s">
        <v>898</v>
      </c>
      <c r="D111" s="474" t="s">
        <v>1186</v>
      </c>
      <c r="E111" s="474" t="s">
        <v>857</v>
      </c>
    </row>
    <row r="112" spans="1:5" x14ac:dyDescent="0.2">
      <c r="A112" s="474" t="s">
        <v>421</v>
      </c>
      <c r="B112" s="474" t="s">
        <v>794</v>
      </c>
      <c r="C112" s="474" t="s">
        <v>834</v>
      </c>
      <c r="D112" s="474" t="s">
        <v>1105</v>
      </c>
      <c r="E112" s="474" t="s">
        <v>860</v>
      </c>
    </row>
    <row r="113" spans="1:5" ht="76" x14ac:dyDescent="0.2">
      <c r="A113" s="474" t="s">
        <v>861</v>
      </c>
      <c r="B113" s="474" t="s">
        <v>917</v>
      </c>
      <c r="C113" s="474" t="s">
        <v>898</v>
      </c>
      <c r="D113" s="479" t="s">
        <v>1187</v>
      </c>
      <c r="E113" s="474" t="s">
        <v>862</v>
      </c>
    </row>
    <row r="114" spans="1:5" x14ac:dyDescent="0.2">
      <c r="A114" s="474" t="s">
        <v>419</v>
      </c>
      <c r="B114" s="474" t="s">
        <v>917</v>
      </c>
      <c r="C114" s="474" t="s">
        <v>1046</v>
      </c>
      <c r="D114" s="474"/>
      <c r="E114" s="474" t="s">
        <v>863</v>
      </c>
    </row>
    <row r="115" spans="1:5" x14ac:dyDescent="0.2">
      <c r="A115" s="474" t="s">
        <v>411</v>
      </c>
      <c r="B115" s="474" t="s">
        <v>794</v>
      </c>
      <c r="C115" s="474" t="s">
        <v>834</v>
      </c>
      <c r="D115" s="474"/>
      <c r="E115" s="474" t="s">
        <v>864</v>
      </c>
    </row>
    <row r="116" spans="1:5" x14ac:dyDescent="0.2">
      <c r="A116" s="474" t="s">
        <v>423</v>
      </c>
      <c r="B116" s="474" t="s">
        <v>917</v>
      </c>
      <c r="C116" s="474" t="s">
        <v>834</v>
      </c>
      <c r="D116" s="474"/>
      <c r="E116" s="474" t="s">
        <v>865</v>
      </c>
    </row>
    <row r="117" spans="1:5" x14ac:dyDescent="0.2">
      <c r="A117" s="474" t="s">
        <v>425</v>
      </c>
      <c r="B117" s="474" t="s">
        <v>794</v>
      </c>
      <c r="C117" s="474" t="s">
        <v>834</v>
      </c>
      <c r="D117" s="474" t="s">
        <v>1106</v>
      </c>
      <c r="E117" s="474" t="s">
        <v>866</v>
      </c>
    </row>
    <row r="118" spans="1:5" x14ac:dyDescent="0.2">
      <c r="A118" s="474" t="s">
        <v>427</v>
      </c>
      <c r="B118" s="474" t="s">
        <v>890</v>
      </c>
      <c r="C118" s="474" t="s">
        <v>1046</v>
      </c>
      <c r="D118" s="474"/>
      <c r="E118" s="474" t="s">
        <v>867</v>
      </c>
    </row>
    <row r="119" spans="1:5" x14ac:dyDescent="0.2">
      <c r="A119" s="474" t="s">
        <v>431</v>
      </c>
      <c r="B119" s="474" t="s">
        <v>917</v>
      </c>
      <c r="C119" s="474" t="s">
        <v>1046</v>
      </c>
      <c r="D119" s="474"/>
      <c r="E119" s="474" t="s">
        <v>868</v>
      </c>
    </row>
    <row r="120" spans="1:5" x14ac:dyDescent="0.2">
      <c r="A120" s="474" t="s">
        <v>429</v>
      </c>
      <c r="B120" s="474" t="s">
        <v>790</v>
      </c>
      <c r="C120" s="474" t="s">
        <v>834</v>
      </c>
      <c r="D120" s="474" t="s">
        <v>1082</v>
      </c>
      <c r="E120" s="474" t="s">
        <v>869</v>
      </c>
    </row>
    <row r="121" spans="1:5" x14ac:dyDescent="0.2">
      <c r="A121" s="474" t="s">
        <v>433</v>
      </c>
      <c r="B121" s="474" t="s">
        <v>794</v>
      </c>
      <c r="C121" s="474" t="s">
        <v>1046</v>
      </c>
      <c r="D121" s="474"/>
      <c r="E121" s="474" t="s">
        <v>870</v>
      </c>
    </row>
    <row r="122" spans="1:5" x14ac:dyDescent="0.2">
      <c r="A122" s="474" t="s">
        <v>435</v>
      </c>
      <c r="B122" s="474" t="s">
        <v>1000</v>
      </c>
      <c r="C122" s="474" t="s">
        <v>898</v>
      </c>
      <c r="D122" s="474" t="s">
        <v>1107</v>
      </c>
      <c r="E122" s="474" t="s">
        <v>871</v>
      </c>
    </row>
    <row r="123" spans="1:5" x14ac:dyDescent="0.2">
      <c r="A123" s="474" t="s">
        <v>872</v>
      </c>
      <c r="B123" s="474" t="s">
        <v>794</v>
      </c>
      <c r="C123" s="474" t="s">
        <v>898</v>
      </c>
      <c r="D123" s="474"/>
      <c r="E123" s="474" t="s">
        <v>873</v>
      </c>
    </row>
    <row r="124" spans="1:5" x14ac:dyDescent="0.2">
      <c r="A124" s="474" t="s">
        <v>317</v>
      </c>
      <c r="B124" s="474" t="s">
        <v>790</v>
      </c>
      <c r="C124" s="474" t="s">
        <v>898</v>
      </c>
      <c r="D124" s="474" t="s">
        <v>1188</v>
      </c>
      <c r="E124" s="474" t="s">
        <v>874</v>
      </c>
    </row>
    <row r="125" spans="1:5" x14ac:dyDescent="0.2">
      <c r="A125" s="474" t="s">
        <v>437</v>
      </c>
      <c r="B125" s="474" t="s">
        <v>790</v>
      </c>
      <c r="C125" s="474" t="s">
        <v>898</v>
      </c>
      <c r="D125" s="474"/>
      <c r="E125" s="474" t="s">
        <v>875</v>
      </c>
    </row>
    <row r="126" spans="1:5" x14ac:dyDescent="0.2">
      <c r="A126" s="474" t="s">
        <v>876</v>
      </c>
      <c r="B126" s="474" t="s">
        <v>890</v>
      </c>
      <c r="C126" s="474" t="s">
        <v>834</v>
      </c>
      <c r="D126" s="474"/>
      <c r="E126" s="474" t="s">
        <v>877</v>
      </c>
    </row>
    <row r="127" spans="1:5" x14ac:dyDescent="0.2">
      <c r="A127" s="474" t="s">
        <v>878</v>
      </c>
      <c r="B127" s="474" t="s">
        <v>790</v>
      </c>
      <c r="C127" s="474" t="s">
        <v>834</v>
      </c>
      <c r="D127" s="474"/>
      <c r="E127" s="474" t="s">
        <v>879</v>
      </c>
    </row>
    <row r="128" spans="1:5" x14ac:dyDescent="0.2">
      <c r="A128" s="474" t="s">
        <v>445</v>
      </c>
      <c r="B128" s="474" t="s">
        <v>917</v>
      </c>
      <c r="C128" s="474" t="s">
        <v>834</v>
      </c>
      <c r="D128" s="474"/>
      <c r="E128" s="474" t="s">
        <v>880</v>
      </c>
    </row>
    <row r="129" spans="1:5" x14ac:dyDescent="0.2">
      <c r="A129" s="474" t="s">
        <v>881</v>
      </c>
      <c r="B129" s="474"/>
      <c r="C129" s="474"/>
      <c r="D129" s="474"/>
      <c r="E129" s="474" t="s">
        <v>882</v>
      </c>
    </row>
    <row r="130" spans="1:5" x14ac:dyDescent="0.2">
      <c r="A130" s="474" t="s">
        <v>883</v>
      </c>
      <c r="B130" s="474" t="s">
        <v>790</v>
      </c>
      <c r="C130" s="474" t="s">
        <v>898</v>
      </c>
      <c r="D130" s="474" t="s">
        <v>1189</v>
      </c>
      <c r="E130" s="474" t="s">
        <v>884</v>
      </c>
    </row>
    <row r="131" spans="1:5" x14ac:dyDescent="0.2">
      <c r="A131" s="474" t="s">
        <v>453</v>
      </c>
      <c r="B131" s="474" t="s">
        <v>917</v>
      </c>
      <c r="C131" s="474" t="s">
        <v>898</v>
      </c>
      <c r="D131" s="474" t="s">
        <v>1190</v>
      </c>
      <c r="E131" s="474" t="s">
        <v>885</v>
      </c>
    </row>
    <row r="132" spans="1:5" x14ac:dyDescent="0.2">
      <c r="A132" s="474" t="s">
        <v>457</v>
      </c>
      <c r="B132" s="474" t="s">
        <v>1000</v>
      </c>
      <c r="C132" s="474" t="s">
        <v>894</v>
      </c>
      <c r="D132" s="474" t="s">
        <v>1191</v>
      </c>
      <c r="E132" s="474" t="s">
        <v>886</v>
      </c>
    </row>
    <row r="133" spans="1:5" x14ac:dyDescent="0.2">
      <c r="A133" s="474" t="s">
        <v>459</v>
      </c>
      <c r="B133" s="474" t="s">
        <v>917</v>
      </c>
      <c r="C133" s="474" t="s">
        <v>1046</v>
      </c>
      <c r="D133" s="474"/>
      <c r="E133" s="474" t="s">
        <v>887</v>
      </c>
    </row>
    <row r="134" spans="1:5" x14ac:dyDescent="0.2">
      <c r="A134" s="474" t="s">
        <v>888</v>
      </c>
      <c r="B134" s="474" t="s">
        <v>890</v>
      </c>
      <c r="C134" s="474" t="s">
        <v>1046</v>
      </c>
      <c r="D134" s="474"/>
      <c r="E134" s="474" t="s">
        <v>889</v>
      </c>
    </row>
    <row r="135" spans="1:5" x14ac:dyDescent="0.2">
      <c r="A135" s="474" t="s">
        <v>890</v>
      </c>
      <c r="B135" s="474"/>
      <c r="C135" s="474"/>
      <c r="D135" s="474"/>
      <c r="E135" s="474" t="s">
        <v>891</v>
      </c>
    </row>
    <row r="136" spans="1:5" x14ac:dyDescent="0.2">
      <c r="A136" s="474" t="s">
        <v>892</v>
      </c>
      <c r="B136" s="474"/>
      <c r="C136" s="474"/>
      <c r="D136" s="474"/>
      <c r="E136" s="474" t="s">
        <v>893</v>
      </c>
    </row>
    <row r="137" spans="1:5" x14ac:dyDescent="0.2">
      <c r="A137" s="474" t="s">
        <v>894</v>
      </c>
      <c r="B137" s="474"/>
      <c r="C137" s="474"/>
      <c r="D137" s="474" t="s">
        <v>1192</v>
      </c>
      <c r="E137" s="474" t="s">
        <v>895</v>
      </c>
    </row>
    <row r="138" spans="1:5" x14ac:dyDescent="0.2">
      <c r="A138" s="474" t="s">
        <v>461</v>
      </c>
      <c r="B138" s="474" t="s">
        <v>794</v>
      </c>
      <c r="C138" s="474" t="s">
        <v>834</v>
      </c>
      <c r="D138" s="474"/>
      <c r="E138" s="474" t="s">
        <v>896</v>
      </c>
    </row>
    <row r="139" spans="1:5" x14ac:dyDescent="0.2">
      <c r="A139" s="474" t="s">
        <v>579</v>
      </c>
      <c r="B139" s="474" t="s">
        <v>985</v>
      </c>
      <c r="C139" s="474" t="s">
        <v>898</v>
      </c>
      <c r="D139" s="474"/>
      <c r="E139" s="474" t="s">
        <v>897</v>
      </c>
    </row>
    <row r="140" spans="1:5" x14ac:dyDescent="0.2">
      <c r="A140" s="474" t="s">
        <v>898</v>
      </c>
      <c r="B140" s="474"/>
      <c r="C140" s="474"/>
      <c r="D140" s="474" t="s">
        <v>1193</v>
      </c>
      <c r="E140" s="474" t="s">
        <v>899</v>
      </c>
    </row>
    <row r="141" spans="1:5" x14ac:dyDescent="0.2">
      <c r="A141" s="474" t="s">
        <v>900</v>
      </c>
      <c r="B141" s="474"/>
      <c r="C141" s="474"/>
      <c r="D141" s="474" t="s">
        <v>1194</v>
      </c>
      <c r="E141" s="474" t="s">
        <v>901</v>
      </c>
    </row>
    <row r="142" spans="1:5" x14ac:dyDescent="0.2">
      <c r="A142" s="474" t="s">
        <v>455</v>
      </c>
      <c r="B142" s="474" t="s">
        <v>1000</v>
      </c>
      <c r="C142" s="474" t="s">
        <v>898</v>
      </c>
      <c r="D142" s="474" t="s">
        <v>1082</v>
      </c>
      <c r="E142" s="474" t="s">
        <v>902</v>
      </c>
    </row>
    <row r="143" spans="1:5" x14ac:dyDescent="0.2">
      <c r="A143" s="474" t="s">
        <v>903</v>
      </c>
      <c r="B143" s="474"/>
      <c r="C143" s="474"/>
      <c r="D143" s="474" t="s">
        <v>1195</v>
      </c>
      <c r="E143" s="474" t="s">
        <v>904</v>
      </c>
    </row>
    <row r="144" spans="1:5" x14ac:dyDescent="0.2">
      <c r="A144" s="474" t="s">
        <v>463</v>
      </c>
      <c r="B144" s="474" t="s">
        <v>794</v>
      </c>
      <c r="C144" s="474" t="s">
        <v>834</v>
      </c>
      <c r="D144" s="474" t="s">
        <v>1196</v>
      </c>
      <c r="E144" s="474" t="s">
        <v>905</v>
      </c>
    </row>
    <row r="145" spans="1:5" x14ac:dyDescent="0.2">
      <c r="A145" s="474" t="s">
        <v>465</v>
      </c>
      <c r="B145" s="474" t="s">
        <v>794</v>
      </c>
      <c r="C145" s="474" t="s">
        <v>834</v>
      </c>
      <c r="D145" s="474" t="s">
        <v>1111</v>
      </c>
      <c r="E145" s="474" t="s">
        <v>906</v>
      </c>
    </row>
    <row r="146" spans="1:5" x14ac:dyDescent="0.2">
      <c r="A146" s="474" t="s">
        <v>451</v>
      </c>
      <c r="B146" s="474" t="s">
        <v>794</v>
      </c>
      <c r="C146" s="474" t="s">
        <v>834</v>
      </c>
      <c r="D146" s="474" t="s">
        <v>1110</v>
      </c>
      <c r="E146" s="474" t="s">
        <v>907</v>
      </c>
    </row>
    <row r="147" spans="1:5" x14ac:dyDescent="0.2">
      <c r="A147" s="474" t="s">
        <v>908</v>
      </c>
      <c r="B147" s="474" t="s">
        <v>790</v>
      </c>
      <c r="C147" s="474" t="s">
        <v>834</v>
      </c>
      <c r="D147" s="474" t="s">
        <v>1112</v>
      </c>
      <c r="E147" s="474" t="s">
        <v>909</v>
      </c>
    </row>
    <row r="148" spans="1:5" x14ac:dyDescent="0.2">
      <c r="A148" s="474" t="s">
        <v>910</v>
      </c>
      <c r="B148" s="474" t="s">
        <v>890</v>
      </c>
      <c r="C148" s="474" t="s">
        <v>834</v>
      </c>
      <c r="D148" s="474"/>
      <c r="E148" s="474" t="s">
        <v>911</v>
      </c>
    </row>
    <row r="149" spans="1:5" x14ac:dyDescent="0.2">
      <c r="A149" s="474" t="s">
        <v>499</v>
      </c>
      <c r="B149" s="474" t="s">
        <v>917</v>
      </c>
      <c r="C149" s="474" t="s">
        <v>898</v>
      </c>
      <c r="D149" s="474"/>
      <c r="E149" s="474" t="s">
        <v>912</v>
      </c>
    </row>
    <row r="150" spans="1:5" x14ac:dyDescent="0.2">
      <c r="A150" s="474" t="s">
        <v>493</v>
      </c>
      <c r="B150" s="474" t="s">
        <v>794</v>
      </c>
      <c r="C150" s="474" t="s">
        <v>834</v>
      </c>
      <c r="D150" s="474"/>
      <c r="E150" s="474" t="s">
        <v>913</v>
      </c>
    </row>
    <row r="151" spans="1:5" x14ac:dyDescent="0.2">
      <c r="A151" s="474" t="s">
        <v>491</v>
      </c>
      <c r="B151" s="474" t="s">
        <v>794</v>
      </c>
      <c r="C151" s="474" t="s">
        <v>1046</v>
      </c>
      <c r="D151" s="474" t="s">
        <v>1117</v>
      </c>
      <c r="E151" s="474" t="s">
        <v>914</v>
      </c>
    </row>
    <row r="152" spans="1:5" x14ac:dyDescent="0.2">
      <c r="A152" s="474" t="s">
        <v>469</v>
      </c>
      <c r="B152" s="474" t="s">
        <v>1000</v>
      </c>
      <c r="C152" s="474" t="s">
        <v>894</v>
      </c>
      <c r="D152" s="474"/>
      <c r="E152" s="474" t="s">
        <v>915</v>
      </c>
    </row>
    <row r="153" spans="1:5" x14ac:dyDescent="0.2">
      <c r="A153" s="474" t="s">
        <v>475</v>
      </c>
      <c r="B153" s="474" t="s">
        <v>985</v>
      </c>
      <c r="C153" s="474" t="s">
        <v>1046</v>
      </c>
      <c r="D153" s="474"/>
      <c r="E153" s="474" t="s">
        <v>916</v>
      </c>
    </row>
    <row r="154" spans="1:5" x14ac:dyDescent="0.2">
      <c r="A154" s="474" t="s">
        <v>917</v>
      </c>
      <c r="B154" s="474"/>
      <c r="C154" s="474"/>
      <c r="D154" s="474" t="s">
        <v>1115</v>
      </c>
      <c r="E154" s="474" t="s">
        <v>918</v>
      </c>
    </row>
    <row r="155" spans="1:5" x14ac:dyDescent="0.2">
      <c r="A155" s="474" t="s">
        <v>487</v>
      </c>
      <c r="B155" s="474" t="s">
        <v>890</v>
      </c>
      <c r="C155" s="474" t="s">
        <v>1046</v>
      </c>
      <c r="D155" s="474"/>
      <c r="E155" s="474" t="s">
        <v>919</v>
      </c>
    </row>
    <row r="156" spans="1:5" x14ac:dyDescent="0.2">
      <c r="A156" s="474" t="s">
        <v>481</v>
      </c>
      <c r="B156" s="474" t="s">
        <v>790</v>
      </c>
      <c r="C156" s="474" t="s">
        <v>1046</v>
      </c>
      <c r="D156" s="474" t="s">
        <v>1113</v>
      </c>
      <c r="E156" s="474" t="s">
        <v>920</v>
      </c>
    </row>
    <row r="157" spans="1:5" x14ac:dyDescent="0.2">
      <c r="A157" s="474" t="s">
        <v>921</v>
      </c>
      <c r="B157" s="474"/>
      <c r="C157" s="474"/>
      <c r="D157" s="474" t="s">
        <v>1197</v>
      </c>
      <c r="E157" s="474" t="s">
        <v>922</v>
      </c>
    </row>
    <row r="158" spans="1:5" x14ac:dyDescent="0.2">
      <c r="A158" s="474" t="s">
        <v>923</v>
      </c>
      <c r="B158" s="474" t="s">
        <v>794</v>
      </c>
      <c r="C158" s="474" t="s">
        <v>1046</v>
      </c>
      <c r="D158" s="474"/>
      <c r="E158" s="474" t="s">
        <v>924</v>
      </c>
    </row>
    <row r="159" spans="1:5" x14ac:dyDescent="0.2">
      <c r="A159" s="474" t="s">
        <v>477</v>
      </c>
      <c r="B159" s="474" t="s">
        <v>1000</v>
      </c>
      <c r="C159" s="474" t="s">
        <v>894</v>
      </c>
      <c r="D159" s="474"/>
      <c r="E159" s="474" t="s">
        <v>925</v>
      </c>
    </row>
    <row r="160" spans="1:5" x14ac:dyDescent="0.2">
      <c r="A160" s="474" t="s">
        <v>479</v>
      </c>
      <c r="B160" s="474" t="s">
        <v>917</v>
      </c>
      <c r="C160" s="474" t="s">
        <v>834</v>
      </c>
      <c r="D160" s="474" t="s">
        <v>1198</v>
      </c>
      <c r="E160" s="474" t="s">
        <v>926</v>
      </c>
    </row>
    <row r="161" spans="1:5" ht="91" x14ac:dyDescent="0.2">
      <c r="A161" s="474" t="s">
        <v>927</v>
      </c>
      <c r="B161" s="474" t="s">
        <v>790</v>
      </c>
      <c r="C161" s="474" t="s">
        <v>898</v>
      </c>
      <c r="D161" s="479" t="s">
        <v>1199</v>
      </c>
      <c r="E161" s="474" t="s">
        <v>928</v>
      </c>
    </row>
    <row r="162" spans="1:5" x14ac:dyDescent="0.2">
      <c r="A162" s="474" t="s">
        <v>929</v>
      </c>
      <c r="B162" s="474"/>
      <c r="C162" s="474"/>
      <c r="D162" s="474"/>
      <c r="E162" s="474" t="s">
        <v>930</v>
      </c>
    </row>
    <row r="163" spans="1:5" x14ac:dyDescent="0.2">
      <c r="A163" s="474" t="s">
        <v>497</v>
      </c>
      <c r="B163" s="474" t="s">
        <v>794</v>
      </c>
      <c r="C163" s="474" t="s">
        <v>1046</v>
      </c>
      <c r="D163" s="474" t="s">
        <v>1118</v>
      </c>
      <c r="E163" s="474" t="s">
        <v>931</v>
      </c>
    </row>
    <row r="164" spans="1:5" x14ac:dyDescent="0.2">
      <c r="A164" s="474" t="s">
        <v>495</v>
      </c>
      <c r="B164" s="474" t="s">
        <v>790</v>
      </c>
      <c r="C164" s="474" t="s">
        <v>898</v>
      </c>
      <c r="D164" s="474" t="s">
        <v>1200</v>
      </c>
      <c r="E164" s="474" t="s">
        <v>932</v>
      </c>
    </row>
    <row r="165" spans="1:5" x14ac:dyDescent="0.2">
      <c r="A165" s="474" t="s">
        <v>933</v>
      </c>
      <c r="B165" s="474" t="s">
        <v>790</v>
      </c>
      <c r="C165" s="474" t="s">
        <v>834</v>
      </c>
      <c r="D165" s="474"/>
      <c r="E165" s="474" t="s">
        <v>934</v>
      </c>
    </row>
    <row r="166" spans="1:5" x14ac:dyDescent="0.2">
      <c r="A166" s="474" t="s">
        <v>501</v>
      </c>
      <c r="B166" s="474" t="s">
        <v>1000</v>
      </c>
      <c r="C166" s="474" t="s">
        <v>894</v>
      </c>
      <c r="D166" s="474"/>
      <c r="E166" s="474" t="s">
        <v>935</v>
      </c>
    </row>
    <row r="167" spans="1:5" x14ac:dyDescent="0.2">
      <c r="A167" s="474" t="s">
        <v>483</v>
      </c>
      <c r="B167" s="474" t="s">
        <v>1000</v>
      </c>
      <c r="C167" s="474" t="s">
        <v>898</v>
      </c>
      <c r="D167" s="474" t="s">
        <v>1114</v>
      </c>
      <c r="E167" s="474" t="s">
        <v>936</v>
      </c>
    </row>
    <row r="168" spans="1:5" x14ac:dyDescent="0.2">
      <c r="A168" s="474" t="s">
        <v>485</v>
      </c>
      <c r="B168" s="474" t="s">
        <v>1000</v>
      </c>
      <c r="C168" s="474" t="s">
        <v>1046</v>
      </c>
      <c r="D168" s="474"/>
      <c r="E168" s="474" t="s">
        <v>937</v>
      </c>
    </row>
    <row r="169" spans="1:5" x14ac:dyDescent="0.2">
      <c r="A169" s="474" t="s">
        <v>471</v>
      </c>
      <c r="B169" s="474" t="s">
        <v>1000</v>
      </c>
      <c r="C169" s="474" t="s">
        <v>894</v>
      </c>
      <c r="D169" s="474"/>
      <c r="E169" s="474" t="s">
        <v>938</v>
      </c>
    </row>
    <row r="170" spans="1:5" x14ac:dyDescent="0.2">
      <c r="A170" s="474" t="s">
        <v>473</v>
      </c>
      <c r="B170" s="474" t="s">
        <v>790</v>
      </c>
      <c r="C170" s="474" t="s">
        <v>1046</v>
      </c>
      <c r="D170" s="474"/>
      <c r="E170" s="474" t="s">
        <v>939</v>
      </c>
    </row>
    <row r="171" spans="1:5" x14ac:dyDescent="0.2">
      <c r="A171" s="474" t="s">
        <v>940</v>
      </c>
      <c r="B171" s="474"/>
      <c r="C171" s="474"/>
      <c r="D171" s="474" t="s">
        <v>1120</v>
      </c>
      <c r="E171" s="474" t="s">
        <v>941</v>
      </c>
    </row>
    <row r="172" spans="1:5" x14ac:dyDescent="0.2">
      <c r="A172" s="474" t="s">
        <v>505</v>
      </c>
      <c r="B172" s="474" t="s">
        <v>1000</v>
      </c>
      <c r="C172" s="474" t="s">
        <v>1046</v>
      </c>
      <c r="D172" s="474" t="s">
        <v>1082</v>
      </c>
      <c r="E172" s="474" t="s">
        <v>942</v>
      </c>
    </row>
    <row r="173" spans="1:5" x14ac:dyDescent="0.2">
      <c r="A173" s="474" t="s">
        <v>943</v>
      </c>
      <c r="B173" s="474" t="s">
        <v>790</v>
      </c>
      <c r="C173" s="474" t="s">
        <v>834</v>
      </c>
      <c r="D173" s="474"/>
      <c r="E173" s="474" t="s">
        <v>944</v>
      </c>
    </row>
    <row r="174" spans="1:5" x14ac:dyDescent="0.2">
      <c r="A174" s="474" t="s">
        <v>517</v>
      </c>
      <c r="B174" s="474" t="s">
        <v>1000</v>
      </c>
      <c r="C174" s="474" t="s">
        <v>894</v>
      </c>
      <c r="D174" s="474"/>
      <c r="E174" s="474" t="s">
        <v>945</v>
      </c>
    </row>
    <row r="175" spans="1:5" x14ac:dyDescent="0.2">
      <c r="A175" s="474" t="s">
        <v>519</v>
      </c>
      <c r="B175" s="474" t="s">
        <v>1000</v>
      </c>
      <c r="C175" s="474" t="s">
        <v>898</v>
      </c>
      <c r="D175" s="474" t="s">
        <v>1201</v>
      </c>
      <c r="E175" s="474" t="s">
        <v>946</v>
      </c>
    </row>
    <row r="176" spans="1:5" x14ac:dyDescent="0.2">
      <c r="A176" s="474" t="s">
        <v>515</v>
      </c>
      <c r="B176" s="474" t="s">
        <v>890</v>
      </c>
      <c r="C176" s="474" t="s">
        <v>898</v>
      </c>
      <c r="D176" s="474" t="s">
        <v>1202</v>
      </c>
      <c r="E176" s="474" t="s">
        <v>947</v>
      </c>
    </row>
    <row r="177" spans="1:5" x14ac:dyDescent="0.2">
      <c r="A177" s="474" t="s">
        <v>511</v>
      </c>
      <c r="B177" s="474" t="s">
        <v>794</v>
      </c>
      <c r="C177" s="474" t="s">
        <v>834</v>
      </c>
      <c r="D177" s="474" t="s">
        <v>1119</v>
      </c>
      <c r="E177" s="474" t="s">
        <v>948</v>
      </c>
    </row>
    <row r="178" spans="1:5" x14ac:dyDescent="0.2">
      <c r="A178" s="474" t="s">
        <v>521</v>
      </c>
      <c r="B178" s="474" t="s">
        <v>794</v>
      </c>
      <c r="C178" s="474" t="s">
        <v>834</v>
      </c>
      <c r="D178" s="474"/>
      <c r="E178" s="474" t="s">
        <v>949</v>
      </c>
    </row>
    <row r="179" spans="1:5" x14ac:dyDescent="0.2">
      <c r="A179" s="474" t="s">
        <v>509</v>
      </c>
      <c r="B179" s="474" t="s">
        <v>985</v>
      </c>
      <c r="C179" s="474" t="s">
        <v>898</v>
      </c>
      <c r="D179" s="474" t="s">
        <v>1203</v>
      </c>
      <c r="E179" s="474" t="s">
        <v>950</v>
      </c>
    </row>
    <row r="180" spans="1:5" x14ac:dyDescent="0.2">
      <c r="A180" s="474" t="s">
        <v>507</v>
      </c>
      <c r="B180" s="474" t="s">
        <v>790</v>
      </c>
      <c r="C180" s="474" t="s">
        <v>834</v>
      </c>
      <c r="D180" s="474" t="s">
        <v>1168</v>
      </c>
      <c r="E180" s="474" t="s">
        <v>951</v>
      </c>
    </row>
    <row r="181" spans="1:5" x14ac:dyDescent="0.2">
      <c r="A181" s="474" t="s">
        <v>513</v>
      </c>
      <c r="B181" s="474" t="s">
        <v>790</v>
      </c>
      <c r="C181" s="474" t="s">
        <v>834</v>
      </c>
      <c r="D181" s="474" t="s">
        <v>1082</v>
      </c>
      <c r="E181" s="474" t="s">
        <v>952</v>
      </c>
    </row>
    <row r="182" spans="1:5" x14ac:dyDescent="0.2">
      <c r="A182" s="474" t="s">
        <v>953</v>
      </c>
      <c r="B182" s="474"/>
      <c r="C182" s="474"/>
      <c r="D182" s="474"/>
      <c r="E182" s="474" t="s">
        <v>954</v>
      </c>
    </row>
    <row r="183" spans="1:5" x14ac:dyDescent="0.2">
      <c r="A183" s="474" t="s">
        <v>523</v>
      </c>
      <c r="B183" s="474" t="s">
        <v>917</v>
      </c>
      <c r="C183" s="474" t="s">
        <v>834</v>
      </c>
      <c r="D183" s="474"/>
      <c r="E183" s="474" t="s">
        <v>955</v>
      </c>
    </row>
    <row r="184" spans="1:5" x14ac:dyDescent="0.2">
      <c r="A184" s="474" t="s">
        <v>956</v>
      </c>
      <c r="B184" s="474"/>
      <c r="C184" s="474"/>
      <c r="D184" s="474"/>
      <c r="E184" s="474" t="s">
        <v>957</v>
      </c>
    </row>
    <row r="185" spans="1:5" x14ac:dyDescent="0.2">
      <c r="A185" s="474" t="s">
        <v>525</v>
      </c>
      <c r="B185" s="474" t="s">
        <v>985</v>
      </c>
      <c r="C185" s="474" t="s">
        <v>898</v>
      </c>
      <c r="D185" s="474" t="s">
        <v>1168</v>
      </c>
      <c r="E185" s="474" t="s">
        <v>958</v>
      </c>
    </row>
    <row r="186" spans="1:5" x14ac:dyDescent="0.2">
      <c r="A186" s="474" t="s">
        <v>529</v>
      </c>
      <c r="B186" s="474" t="s">
        <v>890</v>
      </c>
      <c r="C186" s="474" t="s">
        <v>834</v>
      </c>
      <c r="D186" s="474"/>
      <c r="E186" s="474" t="s">
        <v>959</v>
      </c>
    </row>
    <row r="187" spans="1:5" x14ac:dyDescent="0.2">
      <c r="A187" s="474" t="s">
        <v>535</v>
      </c>
      <c r="B187" s="474" t="s">
        <v>890</v>
      </c>
      <c r="C187" s="474" t="s">
        <v>1046</v>
      </c>
      <c r="D187" s="474" t="s">
        <v>1204</v>
      </c>
      <c r="E187" s="474" t="s">
        <v>960</v>
      </c>
    </row>
    <row r="188" spans="1:5" x14ac:dyDescent="0.2">
      <c r="A188" s="474" t="s">
        <v>537</v>
      </c>
      <c r="B188" s="474" t="s">
        <v>790</v>
      </c>
      <c r="C188" s="474" t="s">
        <v>898</v>
      </c>
      <c r="D188" s="474"/>
      <c r="E188" s="474" t="s">
        <v>961</v>
      </c>
    </row>
    <row r="189" spans="1:5" x14ac:dyDescent="0.2">
      <c r="A189" s="474" t="s">
        <v>527</v>
      </c>
      <c r="B189" s="474" t="s">
        <v>790</v>
      </c>
      <c r="C189" s="474" t="s">
        <v>1046</v>
      </c>
      <c r="D189" s="474" t="s">
        <v>1113</v>
      </c>
      <c r="E189" s="474" t="s">
        <v>962</v>
      </c>
    </row>
    <row r="190" spans="1:5" x14ac:dyDescent="0.2">
      <c r="A190" s="474" t="s">
        <v>531</v>
      </c>
      <c r="B190" s="474" t="s">
        <v>790</v>
      </c>
      <c r="C190" s="474" t="s">
        <v>898</v>
      </c>
      <c r="D190" s="474"/>
      <c r="E190" s="474" t="s">
        <v>963</v>
      </c>
    </row>
    <row r="191" spans="1:5" x14ac:dyDescent="0.2">
      <c r="A191" s="474" t="s">
        <v>539</v>
      </c>
      <c r="B191" s="474" t="s">
        <v>794</v>
      </c>
      <c r="C191" s="474" t="s">
        <v>834</v>
      </c>
      <c r="D191" s="474"/>
      <c r="E191" s="474" t="s">
        <v>964</v>
      </c>
    </row>
    <row r="192" spans="1:5" x14ac:dyDescent="0.2">
      <c r="A192" s="474" t="s">
        <v>965</v>
      </c>
      <c r="B192" s="474"/>
      <c r="C192" s="474"/>
      <c r="D192" s="474" t="s">
        <v>1124</v>
      </c>
      <c r="E192" s="474" t="s">
        <v>966</v>
      </c>
    </row>
    <row r="193" spans="1:5" x14ac:dyDescent="0.2">
      <c r="A193" s="474" t="s">
        <v>967</v>
      </c>
      <c r="B193" s="474" t="s">
        <v>890</v>
      </c>
      <c r="C193" s="474" t="s">
        <v>834</v>
      </c>
      <c r="D193" s="474" t="s">
        <v>1078</v>
      </c>
      <c r="E193" s="474" t="s">
        <v>968</v>
      </c>
    </row>
    <row r="194" spans="1:5" x14ac:dyDescent="0.2">
      <c r="A194" s="474" t="s">
        <v>1108</v>
      </c>
      <c r="B194" s="474" t="s">
        <v>790</v>
      </c>
      <c r="C194" s="474" t="s">
        <v>894</v>
      </c>
      <c r="D194" s="474"/>
      <c r="E194" s="474" t="s">
        <v>969</v>
      </c>
    </row>
    <row r="195" spans="1:5" x14ac:dyDescent="0.2">
      <c r="A195" s="474" t="s">
        <v>541</v>
      </c>
      <c r="B195" s="474" t="s">
        <v>794</v>
      </c>
      <c r="C195" s="474" t="s">
        <v>834</v>
      </c>
      <c r="D195" s="474" t="s">
        <v>1122</v>
      </c>
      <c r="E195" s="474" t="s">
        <v>970</v>
      </c>
    </row>
    <row r="196" spans="1:5" x14ac:dyDescent="0.2">
      <c r="A196" s="474" t="s">
        <v>533</v>
      </c>
      <c r="B196" s="474" t="s">
        <v>890</v>
      </c>
      <c r="C196" s="474" t="s">
        <v>1046</v>
      </c>
      <c r="D196" s="474" t="s">
        <v>1205</v>
      </c>
      <c r="E196" s="474" t="s">
        <v>971</v>
      </c>
    </row>
    <row r="197" spans="1:5" x14ac:dyDescent="0.2">
      <c r="A197" s="474" t="s">
        <v>972</v>
      </c>
      <c r="B197" s="474" t="s">
        <v>917</v>
      </c>
      <c r="C197" s="474" t="s">
        <v>898</v>
      </c>
      <c r="D197" s="474" t="s">
        <v>1191</v>
      </c>
      <c r="E197" s="474" t="s">
        <v>973</v>
      </c>
    </row>
    <row r="198" spans="1:5" x14ac:dyDescent="0.2">
      <c r="A198" s="474" t="s">
        <v>974</v>
      </c>
      <c r="B198" s="474"/>
      <c r="C198" s="474"/>
      <c r="D198" s="474" t="s">
        <v>1121</v>
      </c>
      <c r="E198" s="474" t="s">
        <v>975</v>
      </c>
    </row>
    <row r="199" spans="1:5" x14ac:dyDescent="0.2">
      <c r="A199" s="474" t="s">
        <v>976</v>
      </c>
      <c r="B199" s="474"/>
      <c r="C199" s="474"/>
      <c r="D199" s="474" t="s">
        <v>1123</v>
      </c>
      <c r="E199" s="474" t="s">
        <v>977</v>
      </c>
    </row>
    <row r="200" spans="1:5" x14ac:dyDescent="0.2">
      <c r="A200" s="474" t="s">
        <v>978</v>
      </c>
      <c r="B200" s="474" t="s">
        <v>790</v>
      </c>
      <c r="C200" s="474" t="s">
        <v>834</v>
      </c>
      <c r="D200" s="474"/>
      <c r="E200" s="474" t="s">
        <v>979</v>
      </c>
    </row>
    <row r="201" spans="1:5" x14ac:dyDescent="0.2">
      <c r="A201" s="474" t="s">
        <v>543</v>
      </c>
      <c r="B201" s="474" t="s">
        <v>917</v>
      </c>
      <c r="C201" s="474" t="s">
        <v>834</v>
      </c>
      <c r="D201" s="474"/>
      <c r="E201" s="474" t="s">
        <v>980</v>
      </c>
    </row>
    <row r="202" spans="1:5" x14ac:dyDescent="0.2">
      <c r="A202" s="474" t="s">
        <v>545</v>
      </c>
      <c r="B202" s="474" t="s">
        <v>794</v>
      </c>
      <c r="C202" s="474" t="s">
        <v>834</v>
      </c>
      <c r="D202" s="474" t="s">
        <v>1206</v>
      </c>
      <c r="E202" s="474" t="s">
        <v>981</v>
      </c>
    </row>
    <row r="203" spans="1:5" x14ac:dyDescent="0.2">
      <c r="A203" s="474" t="s">
        <v>982</v>
      </c>
      <c r="B203" s="474" t="s">
        <v>794</v>
      </c>
      <c r="C203" s="474" t="s">
        <v>1046</v>
      </c>
      <c r="D203" s="474"/>
      <c r="E203" s="474" t="s">
        <v>983</v>
      </c>
    </row>
    <row r="204" spans="1:5" x14ac:dyDescent="0.2">
      <c r="A204" s="474" t="s">
        <v>549</v>
      </c>
      <c r="B204" s="474" t="s">
        <v>1000</v>
      </c>
      <c r="C204" s="474" t="s">
        <v>894</v>
      </c>
      <c r="D204" s="474"/>
      <c r="E204" s="474" t="s">
        <v>984</v>
      </c>
    </row>
    <row r="205" spans="1:5" x14ac:dyDescent="0.2">
      <c r="A205" s="474" t="s">
        <v>985</v>
      </c>
      <c r="B205" s="474"/>
      <c r="C205" s="474"/>
      <c r="D205" s="474"/>
      <c r="E205" s="474" t="s">
        <v>986</v>
      </c>
    </row>
    <row r="206" spans="1:5" x14ac:dyDescent="0.2">
      <c r="A206" s="474" t="s">
        <v>563</v>
      </c>
      <c r="B206" s="474" t="s">
        <v>917</v>
      </c>
      <c r="C206" s="474" t="s">
        <v>834</v>
      </c>
      <c r="D206" s="474"/>
      <c r="E206" s="474" t="s">
        <v>987</v>
      </c>
    </row>
    <row r="207" spans="1:5" x14ac:dyDescent="0.2">
      <c r="A207" s="474" t="s">
        <v>580</v>
      </c>
      <c r="B207" s="474" t="s">
        <v>1000</v>
      </c>
      <c r="C207" s="474" t="s">
        <v>894</v>
      </c>
      <c r="D207" s="474" t="s">
        <v>1207</v>
      </c>
      <c r="E207" s="474" t="s">
        <v>988</v>
      </c>
    </row>
    <row r="208" spans="1:5" x14ac:dyDescent="0.2">
      <c r="A208" s="474" t="s">
        <v>565</v>
      </c>
      <c r="B208" s="474" t="s">
        <v>1000</v>
      </c>
      <c r="C208" s="474" t="s">
        <v>898</v>
      </c>
      <c r="D208" s="474"/>
      <c r="E208" s="474" t="s">
        <v>989</v>
      </c>
    </row>
    <row r="209" spans="1:5" x14ac:dyDescent="0.2">
      <c r="A209" s="474" t="s">
        <v>571</v>
      </c>
      <c r="B209" s="474" t="s">
        <v>790</v>
      </c>
      <c r="C209" s="474" t="s">
        <v>834</v>
      </c>
      <c r="D209" s="474" t="s">
        <v>1082</v>
      </c>
      <c r="E209" s="474" t="s">
        <v>990</v>
      </c>
    </row>
    <row r="210" spans="1:5" x14ac:dyDescent="0.2">
      <c r="A210" s="474" t="s">
        <v>574</v>
      </c>
      <c r="B210" s="474" t="s">
        <v>790</v>
      </c>
      <c r="C210" s="474" t="s">
        <v>898</v>
      </c>
      <c r="D210" s="474"/>
      <c r="E210" s="474" t="s">
        <v>991</v>
      </c>
    </row>
    <row r="211" spans="1:5" x14ac:dyDescent="0.2">
      <c r="A211" s="474" t="s">
        <v>570</v>
      </c>
      <c r="B211" s="474" t="s">
        <v>1000</v>
      </c>
      <c r="C211" s="474" t="s">
        <v>894</v>
      </c>
      <c r="D211" s="474"/>
      <c r="E211" s="474" t="s">
        <v>992</v>
      </c>
    </row>
    <row r="212" spans="1:5" x14ac:dyDescent="0.2">
      <c r="A212" s="474" t="s">
        <v>367</v>
      </c>
      <c r="B212" s="474" t="s">
        <v>890</v>
      </c>
      <c r="C212" s="474" t="s">
        <v>898</v>
      </c>
      <c r="D212" s="474"/>
      <c r="E212" s="474" t="s">
        <v>993</v>
      </c>
    </row>
    <row r="213" spans="1:5" x14ac:dyDescent="0.2">
      <c r="A213" s="474" t="s">
        <v>559</v>
      </c>
      <c r="B213" s="474" t="s">
        <v>794</v>
      </c>
      <c r="C213" s="474" t="s">
        <v>834</v>
      </c>
      <c r="D213" s="474"/>
      <c r="E213" s="474" t="s">
        <v>994</v>
      </c>
    </row>
    <row r="214" spans="1:5" x14ac:dyDescent="0.2">
      <c r="A214" s="474" t="s">
        <v>575</v>
      </c>
      <c r="B214" s="474" t="s">
        <v>1000</v>
      </c>
      <c r="C214" s="474" t="s">
        <v>894</v>
      </c>
      <c r="D214" s="474" t="s">
        <v>1208</v>
      </c>
      <c r="E214" s="474" t="s">
        <v>995</v>
      </c>
    </row>
    <row r="215" spans="1:5" x14ac:dyDescent="0.2">
      <c r="A215" s="474" t="s">
        <v>567</v>
      </c>
      <c r="B215" s="474" t="s">
        <v>794</v>
      </c>
      <c r="C215" s="474" t="s">
        <v>1046</v>
      </c>
      <c r="D215" s="474" t="s">
        <v>1126</v>
      </c>
      <c r="E215" s="474" t="s">
        <v>996</v>
      </c>
    </row>
    <row r="216" spans="1:5" x14ac:dyDescent="0.2">
      <c r="A216" s="474" t="s">
        <v>997</v>
      </c>
      <c r="B216" s="474"/>
      <c r="C216" s="474"/>
      <c r="D216" s="474"/>
      <c r="E216" s="474" t="s">
        <v>998</v>
      </c>
    </row>
    <row r="217" spans="1:5" x14ac:dyDescent="0.2">
      <c r="A217" s="474" t="s">
        <v>577</v>
      </c>
      <c r="B217" s="474" t="s">
        <v>1000</v>
      </c>
      <c r="C217" s="474" t="s">
        <v>894</v>
      </c>
      <c r="D217" s="474" t="s">
        <v>1168</v>
      </c>
      <c r="E217" s="474" t="s">
        <v>999</v>
      </c>
    </row>
    <row r="218" spans="1:5" x14ac:dyDescent="0.2">
      <c r="A218" s="474" t="s">
        <v>1000</v>
      </c>
      <c r="B218" s="474"/>
      <c r="C218" s="474"/>
      <c r="D218" s="474" t="s">
        <v>1132</v>
      </c>
      <c r="E218" s="474" t="s">
        <v>1001</v>
      </c>
    </row>
    <row r="219" spans="1:5" x14ac:dyDescent="0.2">
      <c r="A219" s="474" t="s">
        <v>1002</v>
      </c>
      <c r="B219" s="474"/>
      <c r="C219" s="474"/>
      <c r="D219" s="474" t="s">
        <v>1129</v>
      </c>
      <c r="E219" s="474" t="s">
        <v>1003</v>
      </c>
    </row>
    <row r="220" spans="1:5" x14ac:dyDescent="0.2">
      <c r="A220" s="474" t="s">
        <v>561</v>
      </c>
      <c r="B220" s="474" t="s">
        <v>1000</v>
      </c>
      <c r="C220" s="474" t="s">
        <v>898</v>
      </c>
      <c r="D220" s="474" t="s">
        <v>1125</v>
      </c>
      <c r="E220" s="474" t="s">
        <v>1004</v>
      </c>
    </row>
    <row r="221" spans="1:5" x14ac:dyDescent="0.2">
      <c r="A221" s="474" t="s">
        <v>581</v>
      </c>
      <c r="B221" s="474" t="s">
        <v>890</v>
      </c>
      <c r="C221" s="474" t="s">
        <v>1046</v>
      </c>
      <c r="D221" s="474" t="s">
        <v>1209</v>
      </c>
      <c r="E221" s="474" t="s">
        <v>1005</v>
      </c>
    </row>
    <row r="222" spans="1:5" x14ac:dyDescent="0.2">
      <c r="A222" s="474" t="s">
        <v>1006</v>
      </c>
      <c r="B222" s="474" t="s">
        <v>794</v>
      </c>
      <c r="C222" s="474" t="s">
        <v>834</v>
      </c>
      <c r="D222" s="474" t="s">
        <v>1127</v>
      </c>
      <c r="E222" s="474" t="s">
        <v>1007</v>
      </c>
    </row>
    <row r="223" spans="1:5" x14ac:dyDescent="0.2">
      <c r="A223" s="474" t="s">
        <v>573</v>
      </c>
      <c r="B223" s="474" t="s">
        <v>794</v>
      </c>
      <c r="C223" s="474" t="s">
        <v>834</v>
      </c>
      <c r="D223" s="474" t="s">
        <v>1128</v>
      </c>
      <c r="E223" s="474" t="s">
        <v>1008</v>
      </c>
    </row>
    <row r="224" spans="1:5" x14ac:dyDescent="0.2">
      <c r="A224" s="474" t="s">
        <v>583</v>
      </c>
      <c r="B224" s="474" t="s">
        <v>794</v>
      </c>
      <c r="C224" s="474" t="s">
        <v>834</v>
      </c>
      <c r="D224" s="474" t="s">
        <v>1107</v>
      </c>
      <c r="E224" s="474" t="s">
        <v>1009</v>
      </c>
    </row>
    <row r="225" spans="1:5" x14ac:dyDescent="0.2">
      <c r="A225" s="474" t="s">
        <v>1010</v>
      </c>
      <c r="B225" s="474" t="s">
        <v>1000</v>
      </c>
      <c r="C225" s="474" t="s">
        <v>898</v>
      </c>
      <c r="D225" s="474" t="s">
        <v>1089</v>
      </c>
      <c r="E225" s="474" t="s">
        <v>1011</v>
      </c>
    </row>
    <row r="226" spans="1:5" x14ac:dyDescent="0.2">
      <c r="A226" s="474" t="s">
        <v>1012</v>
      </c>
      <c r="B226" s="474" t="s">
        <v>890</v>
      </c>
      <c r="C226" s="474" t="s">
        <v>834</v>
      </c>
      <c r="D226" s="474"/>
      <c r="E226" s="474" t="s">
        <v>1013</v>
      </c>
    </row>
    <row r="227" spans="1:5" x14ac:dyDescent="0.2">
      <c r="A227" s="474" t="s">
        <v>569</v>
      </c>
      <c r="B227" s="474" t="s">
        <v>1000</v>
      </c>
      <c r="C227" s="474" t="s">
        <v>834</v>
      </c>
      <c r="D227" s="474"/>
      <c r="E227" s="474" t="s">
        <v>1014</v>
      </c>
    </row>
    <row r="228" spans="1:5" x14ac:dyDescent="0.2">
      <c r="A228" s="474" t="s">
        <v>1015</v>
      </c>
      <c r="B228" s="474" t="s">
        <v>917</v>
      </c>
      <c r="C228" s="474" t="s">
        <v>894</v>
      </c>
      <c r="D228" s="474" t="s">
        <v>1210</v>
      </c>
      <c r="E228" s="474" t="s">
        <v>1016</v>
      </c>
    </row>
    <row r="229" spans="1:5" x14ac:dyDescent="0.2">
      <c r="A229" s="474" t="s">
        <v>1017</v>
      </c>
      <c r="B229" s="474" t="s">
        <v>890</v>
      </c>
      <c r="C229" s="474" t="s">
        <v>834</v>
      </c>
      <c r="D229" s="474"/>
      <c r="E229" s="474" t="s">
        <v>1018</v>
      </c>
    </row>
    <row r="230" spans="1:5" x14ac:dyDescent="0.2">
      <c r="A230" s="474" t="s">
        <v>327</v>
      </c>
      <c r="B230" s="474" t="s">
        <v>1000</v>
      </c>
      <c r="C230" s="474" t="s">
        <v>894</v>
      </c>
      <c r="D230" s="474"/>
      <c r="E230" s="474" t="s">
        <v>1019</v>
      </c>
    </row>
    <row r="231" spans="1:5" x14ac:dyDescent="0.2">
      <c r="A231" s="474" t="s">
        <v>1020</v>
      </c>
      <c r="B231" s="474"/>
      <c r="C231" s="474"/>
      <c r="D231" s="474" t="s">
        <v>1087</v>
      </c>
      <c r="E231" s="474" t="s">
        <v>1021</v>
      </c>
    </row>
    <row r="232" spans="1:5" x14ac:dyDescent="0.2">
      <c r="A232" s="474" t="s">
        <v>1022</v>
      </c>
      <c r="B232" s="474"/>
      <c r="C232" s="474"/>
      <c r="D232" s="474" t="s">
        <v>1092</v>
      </c>
      <c r="E232" s="474" t="s">
        <v>1023</v>
      </c>
    </row>
    <row r="233" spans="1:5" x14ac:dyDescent="0.2">
      <c r="A233" s="474" t="s">
        <v>590</v>
      </c>
      <c r="B233" s="474" t="s">
        <v>1000</v>
      </c>
      <c r="C233" s="474" t="s">
        <v>894</v>
      </c>
      <c r="D233" s="474"/>
      <c r="E233" s="474" t="s">
        <v>1024</v>
      </c>
    </row>
    <row r="234" spans="1:5" x14ac:dyDescent="0.2">
      <c r="A234" s="474" t="s">
        <v>589</v>
      </c>
      <c r="B234" s="474" t="s">
        <v>790</v>
      </c>
      <c r="C234" s="474" t="s">
        <v>1046</v>
      </c>
      <c r="D234" s="474" t="s">
        <v>1134</v>
      </c>
      <c r="E234" s="474" t="s">
        <v>1025</v>
      </c>
    </row>
    <row r="235" spans="1:5" x14ac:dyDescent="0.2">
      <c r="A235" s="474" t="s">
        <v>587</v>
      </c>
      <c r="B235" s="474" t="s">
        <v>794</v>
      </c>
      <c r="C235" s="474" t="s">
        <v>898</v>
      </c>
      <c r="D235" s="474"/>
      <c r="E235" s="474" t="s">
        <v>1026</v>
      </c>
    </row>
    <row r="236" spans="1:5" x14ac:dyDescent="0.2">
      <c r="A236" s="474" t="s">
        <v>595</v>
      </c>
      <c r="B236" s="474" t="s">
        <v>794</v>
      </c>
      <c r="C236" s="474" t="s">
        <v>1046</v>
      </c>
      <c r="D236" s="474"/>
      <c r="E236" s="474" t="s">
        <v>1027</v>
      </c>
    </row>
    <row r="237" spans="1:5" x14ac:dyDescent="0.2">
      <c r="A237" s="474" t="s">
        <v>1028</v>
      </c>
      <c r="B237" s="474"/>
      <c r="C237" s="474"/>
      <c r="D237" s="474" t="s">
        <v>1109</v>
      </c>
      <c r="E237" s="474" t="s">
        <v>1029</v>
      </c>
    </row>
    <row r="238" spans="1:5" x14ac:dyDescent="0.2">
      <c r="A238" s="474" t="s">
        <v>1030</v>
      </c>
      <c r="B238" s="474" t="s">
        <v>790</v>
      </c>
      <c r="C238" s="474" t="s">
        <v>898</v>
      </c>
      <c r="D238" s="474"/>
      <c r="E238" s="474" t="s">
        <v>1031</v>
      </c>
    </row>
    <row r="239" spans="1:5" x14ac:dyDescent="0.2">
      <c r="A239" s="474" t="s">
        <v>1032</v>
      </c>
      <c r="B239" s="474"/>
      <c r="C239" s="474"/>
      <c r="D239" s="474" t="s">
        <v>1116</v>
      </c>
      <c r="E239" s="474" t="s">
        <v>1033</v>
      </c>
    </row>
    <row r="240" spans="1:5" x14ac:dyDescent="0.2">
      <c r="A240" s="474" t="s">
        <v>591</v>
      </c>
      <c r="B240" s="474" t="s">
        <v>790</v>
      </c>
      <c r="C240" s="474" t="s">
        <v>1046</v>
      </c>
      <c r="D240" s="474" t="s">
        <v>1168</v>
      </c>
      <c r="E240" s="474" t="s">
        <v>1034</v>
      </c>
    </row>
    <row r="241" spans="1:5" x14ac:dyDescent="0.2">
      <c r="A241" s="474" t="s">
        <v>1035</v>
      </c>
      <c r="B241" s="474"/>
      <c r="C241" s="474"/>
      <c r="D241" s="474" t="s">
        <v>1130</v>
      </c>
      <c r="E241" s="474" t="s">
        <v>1036</v>
      </c>
    </row>
    <row r="242" spans="1:5" x14ac:dyDescent="0.2">
      <c r="A242" s="474" t="s">
        <v>1037</v>
      </c>
      <c r="B242" s="474"/>
      <c r="C242" s="474"/>
      <c r="D242" s="474" t="s">
        <v>1133</v>
      </c>
      <c r="E242" s="474" t="s">
        <v>1038</v>
      </c>
    </row>
    <row r="243" spans="1:5" x14ac:dyDescent="0.2">
      <c r="A243" s="474" t="s">
        <v>592</v>
      </c>
      <c r="B243" s="474" t="s">
        <v>890</v>
      </c>
      <c r="C243" s="474" t="s">
        <v>834</v>
      </c>
      <c r="D243" s="474"/>
      <c r="E243" s="474" t="s">
        <v>1039</v>
      </c>
    </row>
    <row r="244" spans="1:5" x14ac:dyDescent="0.2">
      <c r="A244" s="474" t="s">
        <v>593</v>
      </c>
      <c r="B244" s="474" t="s">
        <v>917</v>
      </c>
      <c r="C244" s="474" t="s">
        <v>898</v>
      </c>
      <c r="D244" s="474"/>
      <c r="E244" s="474" t="s">
        <v>1040</v>
      </c>
    </row>
    <row r="245" spans="1:5" x14ac:dyDescent="0.2">
      <c r="A245" s="474" t="s">
        <v>1162</v>
      </c>
      <c r="B245" s="474" t="s">
        <v>794</v>
      </c>
      <c r="C245" s="474" t="s">
        <v>1046</v>
      </c>
      <c r="D245" s="474"/>
      <c r="E245" s="474" t="s">
        <v>1041</v>
      </c>
    </row>
    <row r="246" spans="1:5" x14ac:dyDescent="0.2">
      <c r="A246" s="474" t="s">
        <v>596</v>
      </c>
      <c r="B246" s="474" t="s">
        <v>790</v>
      </c>
      <c r="C246" s="474" t="s">
        <v>1046</v>
      </c>
      <c r="D246" s="474"/>
      <c r="E246" s="474" t="s">
        <v>1042</v>
      </c>
    </row>
    <row r="247" spans="1:5" x14ac:dyDescent="0.2">
      <c r="A247" s="474" t="s">
        <v>588</v>
      </c>
      <c r="B247" s="474" t="s">
        <v>1000</v>
      </c>
      <c r="C247" s="474" t="s">
        <v>898</v>
      </c>
      <c r="D247" s="474"/>
      <c r="E247" s="474" t="s">
        <v>1043</v>
      </c>
    </row>
    <row r="248" spans="1:5" ht="91" x14ac:dyDescent="0.2">
      <c r="A248" s="474" t="s">
        <v>597</v>
      </c>
      <c r="B248" s="474" t="s">
        <v>1000</v>
      </c>
      <c r="C248" s="474" t="s">
        <v>894</v>
      </c>
      <c r="D248" s="479" t="s">
        <v>1211</v>
      </c>
      <c r="E248" s="474" t="s">
        <v>1044</v>
      </c>
    </row>
    <row r="249" spans="1:5" x14ac:dyDescent="0.2">
      <c r="A249" s="474" t="s">
        <v>598</v>
      </c>
      <c r="B249" s="474" t="s">
        <v>794</v>
      </c>
      <c r="C249" s="474" t="s">
        <v>898</v>
      </c>
      <c r="D249" s="474"/>
      <c r="E249" s="474" t="s">
        <v>1045</v>
      </c>
    </row>
    <row r="250" spans="1:5" x14ac:dyDescent="0.2">
      <c r="A250" s="474" t="s">
        <v>1046</v>
      </c>
      <c r="B250" s="474"/>
      <c r="C250" s="474"/>
      <c r="D250" s="474" t="s">
        <v>1212</v>
      </c>
      <c r="E250" s="474" t="s">
        <v>1047</v>
      </c>
    </row>
    <row r="251" spans="1:5" x14ac:dyDescent="0.2">
      <c r="A251" s="474" t="s">
        <v>602</v>
      </c>
      <c r="B251" s="474" t="s">
        <v>890</v>
      </c>
      <c r="C251" s="474" t="s">
        <v>834</v>
      </c>
      <c r="D251" s="474"/>
      <c r="E251" s="474" t="s">
        <v>1048</v>
      </c>
    </row>
    <row r="252" spans="1:5" x14ac:dyDescent="0.2">
      <c r="A252" s="474" t="s">
        <v>1049</v>
      </c>
      <c r="B252" s="474" t="s">
        <v>940</v>
      </c>
      <c r="C252" s="474" t="s">
        <v>834</v>
      </c>
      <c r="D252" s="474"/>
      <c r="E252" s="474" t="s">
        <v>699</v>
      </c>
    </row>
    <row r="253" spans="1:5" x14ac:dyDescent="0.2">
      <c r="A253" s="474" t="s">
        <v>603</v>
      </c>
      <c r="B253" s="474" t="s">
        <v>794</v>
      </c>
      <c r="C253" s="474" t="s">
        <v>898</v>
      </c>
      <c r="D253" s="474"/>
      <c r="E253" s="474" t="s">
        <v>1050</v>
      </c>
    </row>
    <row r="254" spans="1:5" x14ac:dyDescent="0.2">
      <c r="A254" s="474" t="s">
        <v>1051</v>
      </c>
      <c r="B254" s="474" t="s">
        <v>890</v>
      </c>
      <c r="C254" s="474" t="s">
        <v>1046</v>
      </c>
      <c r="D254" s="474"/>
      <c r="E254" s="474" t="s">
        <v>1052</v>
      </c>
    </row>
    <row r="255" spans="1:5" x14ac:dyDescent="0.2">
      <c r="A255" s="474" t="s">
        <v>1053</v>
      </c>
      <c r="B255" s="474" t="s">
        <v>890</v>
      </c>
      <c r="C255" s="474"/>
      <c r="D255" s="474"/>
      <c r="E255" s="474" t="s">
        <v>1054</v>
      </c>
    </row>
    <row r="256" spans="1:5" x14ac:dyDescent="0.2">
      <c r="A256" s="474" t="s">
        <v>1055</v>
      </c>
      <c r="B256" s="474" t="s">
        <v>890</v>
      </c>
      <c r="C256" s="474" t="s">
        <v>834</v>
      </c>
      <c r="D256" s="474"/>
      <c r="E256" s="474" t="s">
        <v>1056</v>
      </c>
    </row>
    <row r="257" spans="1:5" x14ac:dyDescent="0.2">
      <c r="A257" s="474" t="s">
        <v>1057</v>
      </c>
      <c r="B257" s="474" t="s">
        <v>890</v>
      </c>
      <c r="C257" s="474" t="s">
        <v>834</v>
      </c>
      <c r="D257" s="474"/>
      <c r="E257" s="474" t="s">
        <v>1058</v>
      </c>
    </row>
    <row r="258" spans="1:5" x14ac:dyDescent="0.2">
      <c r="A258" s="474" t="s">
        <v>607</v>
      </c>
      <c r="B258" s="474" t="s">
        <v>790</v>
      </c>
      <c r="C258" s="474" t="s">
        <v>898</v>
      </c>
      <c r="D258" s="474"/>
      <c r="E258" s="474" t="s">
        <v>1059</v>
      </c>
    </row>
    <row r="259" spans="1:5" x14ac:dyDescent="0.2">
      <c r="A259" s="474" t="s">
        <v>604</v>
      </c>
      <c r="B259" s="474" t="s">
        <v>790</v>
      </c>
      <c r="C259" s="474" t="s">
        <v>898</v>
      </c>
      <c r="D259" s="474"/>
      <c r="E259" s="474" t="s">
        <v>1060</v>
      </c>
    </row>
    <row r="260" spans="1:5" x14ac:dyDescent="0.2">
      <c r="A260" s="474" t="s">
        <v>1061</v>
      </c>
      <c r="B260" s="474"/>
      <c r="C260" s="474"/>
      <c r="D260" s="474" t="s">
        <v>1135</v>
      </c>
      <c r="E260" s="474" t="s">
        <v>1062</v>
      </c>
    </row>
    <row r="261" spans="1:5" x14ac:dyDescent="0.2">
      <c r="A261" s="474" t="s">
        <v>557</v>
      </c>
      <c r="B261" s="474" t="s">
        <v>790</v>
      </c>
      <c r="C261" s="474" t="s">
        <v>898</v>
      </c>
      <c r="D261" s="474" t="s">
        <v>1168</v>
      </c>
      <c r="E261" s="474" t="s">
        <v>1063</v>
      </c>
    </row>
    <row r="262" spans="1:5" x14ac:dyDescent="0.2">
      <c r="A262" s="474" t="s">
        <v>443</v>
      </c>
      <c r="B262" s="474" t="s">
        <v>794</v>
      </c>
      <c r="C262" s="474" t="s">
        <v>1046</v>
      </c>
      <c r="D262" s="474"/>
      <c r="E262" s="474" t="s">
        <v>1064</v>
      </c>
    </row>
    <row r="263" spans="1:5" x14ac:dyDescent="0.2">
      <c r="A263" s="474" t="s">
        <v>1065</v>
      </c>
      <c r="B263" s="474" t="s">
        <v>917</v>
      </c>
      <c r="C263" s="474" t="s">
        <v>894</v>
      </c>
      <c r="D263" s="474" t="s">
        <v>1213</v>
      </c>
      <c r="E263" s="474" t="s">
        <v>1066</v>
      </c>
    </row>
    <row r="264" spans="1:5" x14ac:dyDescent="0.2">
      <c r="A264" s="474" t="s">
        <v>576</v>
      </c>
      <c r="B264" s="474" t="s">
        <v>1000</v>
      </c>
      <c r="C264" s="474" t="s">
        <v>1046</v>
      </c>
      <c r="D264" s="474" t="s">
        <v>1082</v>
      </c>
      <c r="E264" s="474" t="s">
        <v>1067</v>
      </c>
    </row>
    <row r="265" spans="1:5" x14ac:dyDescent="0.2">
      <c r="A265" s="474" t="s">
        <v>609</v>
      </c>
      <c r="B265" s="474" t="s">
        <v>1000</v>
      </c>
      <c r="C265" s="474" t="s">
        <v>894</v>
      </c>
      <c r="D265" s="474" t="s">
        <v>1136</v>
      </c>
      <c r="E265" s="474" t="s">
        <v>1068</v>
      </c>
    </row>
    <row r="266" spans="1:5" ht="76" x14ac:dyDescent="0.2">
      <c r="A266" s="474" t="s">
        <v>610</v>
      </c>
      <c r="B266" s="474" t="s">
        <v>1000</v>
      </c>
      <c r="C266" s="474" t="s">
        <v>898</v>
      </c>
      <c r="D266" s="479" t="s">
        <v>1214</v>
      </c>
      <c r="E266" s="474" t="s">
        <v>1069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8558-C408-4892-B3A2-C00CDF100E5A}">
  <dimension ref="A1:BO278"/>
  <sheetViews>
    <sheetView topLeftCell="BB253" workbookViewId="0">
      <selection activeCell="BF268" sqref="BF268"/>
    </sheetView>
  </sheetViews>
  <sheetFormatPr baseColWidth="10" defaultColWidth="8.6640625" defaultRowHeight="15" x14ac:dyDescent="0.2"/>
  <cols>
    <col min="1" max="1" width="16.6640625" style="443" customWidth="1"/>
    <col min="2" max="2" width="12.83203125" style="448" customWidth="1"/>
    <col min="3" max="3" width="12.83203125" style="449" customWidth="1"/>
    <col min="4" max="16384" width="8.6640625" style="443"/>
  </cols>
  <sheetData>
    <row r="1" spans="1:67" x14ac:dyDescent="0.2">
      <c r="A1" s="443" t="s">
        <v>701</v>
      </c>
      <c r="B1" s="448" t="s">
        <v>702</v>
      </c>
    </row>
    <row r="2" spans="1:67" x14ac:dyDescent="0.2">
      <c r="A2" s="443" t="s">
        <v>703</v>
      </c>
      <c r="B2" s="450" t="s">
        <v>704</v>
      </c>
      <c r="C2" s="451"/>
    </row>
    <row r="3" spans="1:67" x14ac:dyDescent="0.2">
      <c r="A3" s="443" t="s">
        <v>705</v>
      </c>
      <c r="B3" s="452">
        <v>44028.653360185184</v>
      </c>
      <c r="C3" s="453"/>
    </row>
    <row r="4" spans="1:67" x14ac:dyDescent="0.2">
      <c r="A4" s="443" t="s">
        <v>706</v>
      </c>
      <c r="B4" s="454" t="str">
        <f>ADDRESS(ROW(B11),COLUMN(B11),,,"CPI Table")&amp;":"&amp;ADDRESS(ROW(BO278),COLUMN(BO278))</f>
        <v>'CPI Table'!$B$11:$BO$278</v>
      </c>
    </row>
    <row r="5" spans="1:67" x14ac:dyDescent="0.2">
      <c r="A5" s="443" t="s">
        <v>707</v>
      </c>
      <c r="B5" s="455">
        <f ca="1">ROWS(INDIRECT(B4))</f>
        <v>268</v>
      </c>
    </row>
    <row r="6" spans="1:67" x14ac:dyDescent="0.2">
      <c r="A6" s="443" t="s">
        <v>708</v>
      </c>
      <c r="B6" s="455">
        <f ca="1">COLUMNS(INDIRECT(B4))</f>
        <v>66</v>
      </c>
    </row>
    <row r="7" spans="1:67" s="456" customFormat="1" x14ac:dyDescent="0.2">
      <c r="B7" s="457"/>
      <c r="C7" s="458"/>
    </row>
    <row r="8" spans="1:67" s="474" customFormat="1" ht="14" x14ac:dyDescent="0.15">
      <c r="A8" s="473" t="s">
        <v>701</v>
      </c>
      <c r="B8" s="473" t="s">
        <v>702</v>
      </c>
      <c r="C8" s="473"/>
      <c r="D8" s="473"/>
      <c r="E8" s="473"/>
      <c r="F8" s="473"/>
      <c r="G8" s="473"/>
      <c r="H8" s="473"/>
      <c r="I8" s="473"/>
      <c r="J8" s="473"/>
      <c r="K8" s="473"/>
      <c r="L8" s="473"/>
      <c r="M8" s="473"/>
      <c r="N8" s="473"/>
      <c r="O8" s="473"/>
      <c r="P8" s="473"/>
      <c r="Q8" s="473"/>
      <c r="R8" s="473"/>
      <c r="S8" s="473"/>
      <c r="T8" s="473"/>
      <c r="U8" s="473"/>
      <c r="V8" s="473"/>
      <c r="W8" s="473"/>
      <c r="X8" s="473"/>
      <c r="Y8" s="473"/>
      <c r="Z8" s="473"/>
      <c r="AA8" s="473"/>
      <c r="AB8" s="473"/>
      <c r="AC8" s="473"/>
      <c r="AD8" s="473"/>
      <c r="AE8" s="473"/>
      <c r="AF8" s="473"/>
      <c r="AG8" s="473"/>
      <c r="AH8" s="473"/>
      <c r="AI8" s="473"/>
      <c r="AJ8" s="473"/>
      <c r="AK8" s="473"/>
      <c r="AL8" s="473"/>
      <c r="AM8" s="473"/>
      <c r="AN8" s="473"/>
      <c r="AO8" s="473"/>
      <c r="AP8" s="473"/>
      <c r="AQ8" s="473"/>
      <c r="AR8" s="473"/>
      <c r="AS8" s="473"/>
      <c r="AT8" s="473"/>
      <c r="AU8" s="473"/>
      <c r="AV8" s="473"/>
      <c r="AW8" s="473"/>
      <c r="AX8" s="473"/>
      <c r="AY8" s="473"/>
      <c r="AZ8" s="473"/>
      <c r="BA8" s="473"/>
      <c r="BB8" s="473"/>
      <c r="BC8" s="473"/>
      <c r="BD8" s="473"/>
      <c r="BE8" s="473"/>
      <c r="BF8" s="473"/>
      <c r="BG8" s="473"/>
      <c r="BH8" s="473"/>
      <c r="BI8" s="473"/>
      <c r="BJ8" s="473"/>
      <c r="BK8" s="473"/>
      <c r="BL8" s="473"/>
      <c r="BM8" s="473"/>
      <c r="BN8" s="473"/>
    </row>
    <row r="9" spans="1:67" s="474" customFormat="1" ht="14" x14ac:dyDescent="0.15">
      <c r="A9" s="473" t="s">
        <v>705</v>
      </c>
      <c r="B9" s="475">
        <v>44742</v>
      </c>
      <c r="C9" s="473"/>
      <c r="D9" s="473"/>
      <c r="E9" s="473"/>
      <c r="F9" s="473"/>
      <c r="G9" s="473"/>
      <c r="H9" s="473"/>
      <c r="I9" s="473"/>
      <c r="J9" s="473"/>
      <c r="K9" s="473"/>
      <c r="L9" s="473"/>
      <c r="M9" s="473"/>
      <c r="N9" s="473"/>
      <c r="O9" s="473"/>
      <c r="P9" s="473"/>
      <c r="Q9" s="473"/>
      <c r="R9" s="473"/>
      <c r="S9" s="473"/>
      <c r="T9" s="473"/>
      <c r="U9" s="473"/>
      <c r="V9" s="473"/>
      <c r="W9" s="473"/>
      <c r="X9" s="473"/>
      <c r="Y9" s="473"/>
      <c r="Z9" s="473"/>
      <c r="AA9" s="473"/>
      <c r="AB9" s="473"/>
      <c r="AC9" s="473"/>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c r="BD9" s="473"/>
      <c r="BE9" s="473"/>
      <c r="BF9" s="473"/>
      <c r="BG9" s="473"/>
      <c r="BH9" s="473"/>
      <c r="BI9" s="473"/>
      <c r="BJ9" s="473"/>
      <c r="BK9" s="473"/>
      <c r="BL9" s="473"/>
      <c r="BM9" s="473"/>
      <c r="BN9" s="473"/>
    </row>
    <row r="10" spans="1:67" s="474" customFormat="1" ht="14" x14ac:dyDescent="0.15">
      <c r="A10" s="473"/>
      <c r="B10" s="473"/>
      <c r="C10" s="473"/>
      <c r="D10" s="473"/>
      <c r="E10" s="473"/>
      <c r="F10" s="473"/>
      <c r="G10" s="473"/>
      <c r="H10" s="473"/>
      <c r="I10" s="473"/>
      <c r="J10" s="473"/>
      <c r="K10" s="473"/>
      <c r="L10" s="473"/>
      <c r="M10" s="473"/>
      <c r="N10" s="473"/>
      <c r="O10" s="473"/>
      <c r="P10" s="473"/>
      <c r="Q10" s="473"/>
      <c r="R10" s="473"/>
      <c r="S10" s="473"/>
      <c r="T10" s="473"/>
      <c r="U10" s="473"/>
      <c r="V10" s="473"/>
      <c r="W10" s="473"/>
      <c r="X10" s="473"/>
      <c r="Y10" s="473"/>
      <c r="Z10" s="473"/>
      <c r="AA10" s="473"/>
      <c r="AB10" s="473"/>
      <c r="AC10" s="473"/>
      <c r="AD10" s="473"/>
      <c r="AE10" s="473"/>
      <c r="AF10" s="473"/>
      <c r="AG10" s="473"/>
      <c r="AH10" s="473"/>
      <c r="AI10" s="473"/>
      <c r="AJ10" s="473"/>
      <c r="AK10" s="473"/>
      <c r="AL10" s="473"/>
      <c r="AM10" s="473"/>
      <c r="AN10" s="473"/>
      <c r="AO10" s="473"/>
      <c r="AP10" s="473"/>
      <c r="AQ10" s="473"/>
      <c r="AR10" s="473"/>
      <c r="AS10" s="473"/>
      <c r="AT10" s="473"/>
      <c r="AU10" s="473"/>
      <c r="AV10" s="473"/>
      <c r="AW10" s="473"/>
      <c r="AX10" s="473"/>
      <c r="AY10" s="473"/>
      <c r="AZ10" s="473"/>
      <c r="BA10" s="473"/>
      <c r="BB10" s="473"/>
      <c r="BC10" s="473"/>
      <c r="BD10" s="473"/>
      <c r="BE10" s="473"/>
      <c r="BF10" s="473"/>
      <c r="BG10" s="473"/>
      <c r="BH10" s="473"/>
      <c r="BI10" s="473"/>
      <c r="BJ10" s="473"/>
      <c r="BK10" s="473"/>
      <c r="BL10" s="473"/>
      <c r="BM10" s="473"/>
      <c r="BN10" s="473"/>
    </row>
    <row r="11" spans="1:67" s="474" customFormat="1" ht="14" x14ac:dyDescent="0.15">
      <c r="A11" s="473" t="s">
        <v>709</v>
      </c>
      <c r="B11" s="473" t="s">
        <v>710</v>
      </c>
      <c r="C11" s="473" t="s">
        <v>711</v>
      </c>
      <c r="D11" s="473" t="s">
        <v>712</v>
      </c>
      <c r="E11" s="476">
        <v>1960</v>
      </c>
      <c r="F11" s="476">
        <v>1961</v>
      </c>
      <c r="G11" s="476">
        <v>1962</v>
      </c>
      <c r="H11" s="476">
        <v>1963</v>
      </c>
      <c r="I11" s="476">
        <v>1964</v>
      </c>
      <c r="J11" s="476">
        <v>1965</v>
      </c>
      <c r="K11" s="476">
        <v>1966</v>
      </c>
      <c r="L11" s="476">
        <v>1967</v>
      </c>
      <c r="M11" s="476">
        <v>1968</v>
      </c>
      <c r="N11" s="476">
        <v>1969</v>
      </c>
      <c r="O11" s="476">
        <v>1970</v>
      </c>
      <c r="P11" s="476">
        <v>1971</v>
      </c>
      <c r="Q11" s="476">
        <v>1972</v>
      </c>
      <c r="R11" s="476">
        <v>1973</v>
      </c>
      <c r="S11" s="476">
        <v>1974</v>
      </c>
      <c r="T11" s="476">
        <v>1975</v>
      </c>
      <c r="U11" s="476">
        <v>1976</v>
      </c>
      <c r="V11" s="476">
        <v>1977</v>
      </c>
      <c r="W11" s="476">
        <v>1978</v>
      </c>
      <c r="X11" s="476">
        <v>1979</v>
      </c>
      <c r="Y11" s="476">
        <v>1980</v>
      </c>
      <c r="Z11" s="476">
        <v>1981</v>
      </c>
      <c r="AA11" s="476">
        <v>1982</v>
      </c>
      <c r="AB11" s="476">
        <v>1983</v>
      </c>
      <c r="AC11" s="476">
        <v>1984</v>
      </c>
      <c r="AD11" s="476">
        <v>1985</v>
      </c>
      <c r="AE11" s="476">
        <v>1986</v>
      </c>
      <c r="AF11" s="476">
        <v>1987</v>
      </c>
      <c r="AG11" s="476">
        <v>1988</v>
      </c>
      <c r="AH11" s="476">
        <v>1989</v>
      </c>
      <c r="AI11" s="476">
        <v>1990</v>
      </c>
      <c r="AJ11" s="476">
        <v>1991</v>
      </c>
      <c r="AK11" s="476">
        <v>1992</v>
      </c>
      <c r="AL11" s="476">
        <v>1993</v>
      </c>
      <c r="AM11" s="476">
        <v>1994</v>
      </c>
      <c r="AN11" s="476">
        <v>1995</v>
      </c>
      <c r="AO11" s="476">
        <v>1996</v>
      </c>
      <c r="AP11" s="476">
        <v>1997</v>
      </c>
      <c r="AQ11" s="476">
        <v>1998</v>
      </c>
      <c r="AR11" s="476">
        <v>1999</v>
      </c>
      <c r="AS11" s="476">
        <v>2000</v>
      </c>
      <c r="AT11" s="476">
        <v>2001</v>
      </c>
      <c r="AU11" s="476">
        <v>2002</v>
      </c>
      <c r="AV11" s="476">
        <v>2003</v>
      </c>
      <c r="AW11" s="476">
        <v>2004</v>
      </c>
      <c r="AX11" s="476">
        <v>2005</v>
      </c>
      <c r="AY11" s="476">
        <v>2006</v>
      </c>
      <c r="AZ11" s="476">
        <v>2007</v>
      </c>
      <c r="BA11" s="476">
        <v>2008</v>
      </c>
      <c r="BB11" s="476">
        <v>2009</v>
      </c>
      <c r="BC11" s="476">
        <v>2010</v>
      </c>
      <c r="BD11" s="476">
        <v>2011</v>
      </c>
      <c r="BE11" s="476">
        <v>2012</v>
      </c>
      <c r="BF11" s="476">
        <v>2013</v>
      </c>
      <c r="BG11" s="476">
        <v>2014</v>
      </c>
      <c r="BH11" s="476">
        <v>2015</v>
      </c>
      <c r="BI11" s="476">
        <v>2016</v>
      </c>
      <c r="BJ11" s="476">
        <v>2017</v>
      </c>
      <c r="BK11" s="476">
        <v>2018</v>
      </c>
      <c r="BL11" s="476">
        <v>2019</v>
      </c>
      <c r="BM11" s="476">
        <v>2020</v>
      </c>
      <c r="BN11" s="476">
        <v>2021</v>
      </c>
      <c r="BO11" s="477">
        <f>ROW()</f>
        <v>11</v>
      </c>
    </row>
    <row r="12" spans="1:67" s="474" customFormat="1" ht="14" x14ac:dyDescent="0.15">
      <c r="A12" s="473" t="s">
        <v>713</v>
      </c>
      <c r="B12" s="473" t="s">
        <v>714</v>
      </c>
      <c r="C12" s="473" t="s">
        <v>1156</v>
      </c>
      <c r="D12" s="473" t="s">
        <v>1157</v>
      </c>
      <c r="E12" s="473"/>
      <c r="F12" s="473"/>
      <c r="G12" s="473"/>
      <c r="H12" s="473"/>
      <c r="I12" s="473"/>
      <c r="J12" s="473"/>
      <c r="K12" s="473"/>
      <c r="L12" s="473"/>
      <c r="M12" s="473"/>
      <c r="N12" s="473"/>
      <c r="O12" s="473"/>
      <c r="P12" s="473"/>
      <c r="Q12" s="473"/>
      <c r="R12" s="473"/>
      <c r="S12" s="473"/>
      <c r="T12" s="473"/>
      <c r="U12" s="473"/>
      <c r="V12" s="473"/>
      <c r="W12" s="473"/>
      <c r="X12" s="473"/>
      <c r="Y12" s="473"/>
      <c r="Z12" s="473"/>
      <c r="AA12" s="473"/>
      <c r="AB12" s="473"/>
      <c r="AC12" s="473"/>
      <c r="AD12" s="473">
        <v>4.03225805628625</v>
      </c>
      <c r="AE12" s="473">
        <v>1.07396640826832</v>
      </c>
      <c r="AF12" s="473">
        <v>3.6430454581770402</v>
      </c>
      <c r="AG12" s="473">
        <v>3.1218684961072398</v>
      </c>
      <c r="AH12" s="473">
        <v>3.9916280460457298</v>
      </c>
      <c r="AI12" s="473">
        <v>5.83668775158168</v>
      </c>
      <c r="AJ12" s="473">
        <v>5.5555555555557898</v>
      </c>
      <c r="AK12" s="473">
        <v>3.8733753699647799</v>
      </c>
      <c r="AL12" s="473">
        <v>5.2155599603571199</v>
      </c>
      <c r="AM12" s="473">
        <v>6.3110797127043998</v>
      </c>
      <c r="AN12" s="473">
        <v>3.3613910732089498</v>
      </c>
      <c r="AO12" s="473">
        <v>3.2252879721398102</v>
      </c>
      <c r="AP12" s="473">
        <v>2.99994809778411</v>
      </c>
      <c r="AQ12" s="473">
        <v>1.8694885361553999</v>
      </c>
      <c r="AR12" s="473">
        <v>2.2803719825875599</v>
      </c>
      <c r="AS12" s="473">
        <v>4.0440213119051398</v>
      </c>
      <c r="AT12" s="473">
        <v>2.8836043031626</v>
      </c>
      <c r="AU12" s="473">
        <v>3.31524678585428</v>
      </c>
      <c r="AV12" s="473">
        <v>3.6563650793841398</v>
      </c>
      <c r="AW12" s="473">
        <v>2.5291294693276201</v>
      </c>
      <c r="AX12" s="473">
        <v>3.3977867782880602</v>
      </c>
      <c r="AY12" s="473">
        <v>3.6080243878454099</v>
      </c>
      <c r="AZ12" s="473">
        <v>5.3925678447551197</v>
      </c>
      <c r="BA12" s="473">
        <v>8.9559870517778997</v>
      </c>
      <c r="BB12" s="473">
        <v>-2.1354287204693398</v>
      </c>
      <c r="BC12" s="473">
        <v>2.0781407186078198</v>
      </c>
      <c r="BD12" s="473">
        <v>4.3162974219520702</v>
      </c>
      <c r="BE12" s="473">
        <v>0.627471992893334</v>
      </c>
      <c r="BF12" s="473">
        <v>-2.3720652425225301</v>
      </c>
      <c r="BG12" s="473">
        <v>0.42144091888115998</v>
      </c>
      <c r="BH12" s="473">
        <v>0.47476359734261198</v>
      </c>
      <c r="BI12" s="473">
        <v>-0.93119598707961604</v>
      </c>
      <c r="BJ12" s="473">
        <v>-1.0282817876200201</v>
      </c>
      <c r="BK12" s="473">
        <v>3.6260414135295602</v>
      </c>
      <c r="BL12" s="473">
        <v>4.2574620433542796</v>
      </c>
      <c r="BM12" s="473"/>
      <c r="BN12" s="473"/>
      <c r="BO12" s="477">
        <f>ROW()</f>
        <v>12</v>
      </c>
    </row>
    <row r="13" spans="1:67" s="474" customFormat="1" ht="14" x14ac:dyDescent="0.15">
      <c r="A13" s="473" t="s">
        <v>1158</v>
      </c>
      <c r="B13" s="473" t="s">
        <v>1159</v>
      </c>
      <c r="C13" s="473" t="s">
        <v>1156</v>
      </c>
      <c r="D13" s="473" t="s">
        <v>1157</v>
      </c>
      <c r="E13" s="473"/>
      <c r="F13" s="473"/>
      <c r="G13" s="473"/>
      <c r="H13" s="473"/>
      <c r="I13" s="473"/>
      <c r="J13" s="473"/>
      <c r="K13" s="473"/>
      <c r="L13" s="473"/>
      <c r="M13" s="473"/>
      <c r="N13" s="473"/>
      <c r="O13" s="473"/>
      <c r="P13" s="473"/>
      <c r="Q13" s="473"/>
      <c r="R13" s="473"/>
      <c r="S13" s="473">
        <v>19.5983935742147</v>
      </c>
      <c r="T13" s="473">
        <v>15.224098935289149</v>
      </c>
      <c r="U13" s="473">
        <v>11.21647131726175</v>
      </c>
      <c r="V13" s="473">
        <v>14.238055494268149</v>
      </c>
      <c r="W13" s="473">
        <v>12.52689251464005</v>
      </c>
      <c r="X13" s="473">
        <v>15.069849824101549</v>
      </c>
      <c r="Y13" s="473">
        <v>15.06651153725085</v>
      </c>
      <c r="Z13" s="473">
        <v>14.461591074210601</v>
      </c>
      <c r="AA13" s="473">
        <v>12.1399176954734</v>
      </c>
      <c r="AB13" s="473">
        <v>11.5675243834069</v>
      </c>
      <c r="AC13" s="473">
        <v>10.983862571577401</v>
      </c>
      <c r="AD13" s="473">
        <v>13.006566421882701</v>
      </c>
      <c r="AE13" s="473">
        <v>13.89197164555655</v>
      </c>
      <c r="AF13" s="473">
        <v>12.563443221106901</v>
      </c>
      <c r="AG13" s="473">
        <v>12.52225393557425</v>
      </c>
      <c r="AH13" s="473">
        <v>12.558202070701199</v>
      </c>
      <c r="AI13" s="473">
        <v>12.457913978956551</v>
      </c>
      <c r="AJ13" s="473">
        <v>17.678100263852201</v>
      </c>
      <c r="AK13" s="473">
        <v>16.167612396333901</v>
      </c>
      <c r="AL13" s="473">
        <v>13.1356607683724</v>
      </c>
      <c r="AM13" s="473">
        <v>14.852814983397</v>
      </c>
      <c r="AN13" s="473">
        <v>12.288591260142599</v>
      </c>
      <c r="AO13" s="473">
        <v>9.7065863252650644</v>
      </c>
      <c r="AP13" s="473">
        <v>10.249598740306675</v>
      </c>
      <c r="AQ13" s="473">
        <v>7.4952560069557848</v>
      </c>
      <c r="AR13" s="473">
        <v>7.8198647763086253</v>
      </c>
      <c r="AS13" s="473">
        <v>8.6014851485149002</v>
      </c>
      <c r="AT13" s="473">
        <v>5.8403539831155751</v>
      </c>
      <c r="AU13" s="473">
        <v>8.7637536642617349</v>
      </c>
      <c r="AV13" s="473">
        <v>7.4497001400736398</v>
      </c>
      <c r="AW13" s="473">
        <v>5.0234206861628401</v>
      </c>
      <c r="AX13" s="473">
        <v>8.5580380223977155</v>
      </c>
      <c r="AY13" s="473">
        <v>8.8981638021403349</v>
      </c>
      <c r="AZ13" s="473">
        <v>8.4507748063499548</v>
      </c>
      <c r="BA13" s="473">
        <v>12.566644659515699</v>
      </c>
      <c r="BB13" s="473">
        <v>8.9542180239294407</v>
      </c>
      <c r="BC13" s="473">
        <v>5.5375379164567748</v>
      </c>
      <c r="BD13" s="473">
        <v>8.9712064099579205</v>
      </c>
      <c r="BE13" s="473">
        <v>9.1587071547166659</v>
      </c>
      <c r="BF13" s="473">
        <v>5.7509813335246154</v>
      </c>
      <c r="BG13" s="473">
        <v>5.3702896100858801</v>
      </c>
      <c r="BH13" s="473">
        <v>5.2501708635488198</v>
      </c>
      <c r="BI13" s="473">
        <v>6.5713964217395899</v>
      </c>
      <c r="BJ13" s="473">
        <v>6.3993434156938296</v>
      </c>
      <c r="BK13" s="473">
        <v>4.7208113887729954</v>
      </c>
      <c r="BL13" s="473">
        <v>4.1202458701498399</v>
      </c>
      <c r="BM13" s="473">
        <v>5.4048146718451804</v>
      </c>
      <c r="BN13" s="473">
        <v>7.2409776558844898</v>
      </c>
      <c r="BO13" s="477">
        <f>ROW()</f>
        <v>13</v>
      </c>
    </row>
    <row r="14" spans="1:67" s="474" customFormat="1" ht="14" x14ac:dyDescent="0.15">
      <c r="A14" s="473" t="s">
        <v>253</v>
      </c>
      <c r="B14" s="473" t="s">
        <v>715</v>
      </c>
      <c r="C14" s="473" t="s">
        <v>1156</v>
      </c>
      <c r="D14" s="473" t="s">
        <v>1157</v>
      </c>
      <c r="E14" s="473"/>
      <c r="F14" s="473"/>
      <c r="G14" s="473"/>
      <c r="H14" s="473"/>
      <c r="I14" s="473"/>
      <c r="J14" s="473"/>
      <c r="K14" s="473"/>
      <c r="L14" s="473"/>
      <c r="M14" s="473"/>
      <c r="N14" s="473"/>
      <c r="O14" s="473"/>
      <c r="P14" s="473"/>
      <c r="Q14" s="473"/>
      <c r="R14" s="473"/>
      <c r="S14" s="473"/>
      <c r="T14" s="473"/>
      <c r="U14" s="473"/>
      <c r="V14" s="473"/>
      <c r="W14" s="473"/>
      <c r="X14" s="473"/>
      <c r="Y14" s="473"/>
      <c r="Z14" s="473"/>
      <c r="AA14" s="473"/>
      <c r="AB14" s="473"/>
      <c r="AC14" s="473"/>
      <c r="AD14" s="473"/>
      <c r="AE14" s="473"/>
      <c r="AF14" s="473"/>
      <c r="AG14" s="473"/>
      <c r="AH14" s="473"/>
      <c r="AI14" s="473"/>
      <c r="AJ14" s="473"/>
      <c r="AK14" s="473"/>
      <c r="AL14" s="473"/>
      <c r="AM14" s="473"/>
      <c r="AN14" s="473"/>
      <c r="AO14" s="473"/>
      <c r="AP14" s="473"/>
      <c r="AQ14" s="473"/>
      <c r="AR14" s="473"/>
      <c r="AS14" s="473"/>
      <c r="AT14" s="473"/>
      <c r="AU14" s="473"/>
      <c r="AV14" s="473"/>
      <c r="AW14" s="473"/>
      <c r="AX14" s="473">
        <v>12.6862687216715</v>
      </c>
      <c r="AY14" s="473">
        <v>6.7845965500165697</v>
      </c>
      <c r="AZ14" s="473">
        <v>8.6805707851340603</v>
      </c>
      <c r="BA14" s="473">
        <v>26.418664154744398</v>
      </c>
      <c r="BB14" s="473">
        <v>-6.8111610889899499</v>
      </c>
      <c r="BC14" s="473">
        <v>2.1785375238942</v>
      </c>
      <c r="BD14" s="473">
        <v>11.8041858089129</v>
      </c>
      <c r="BE14" s="473">
        <v>6.44121280934118</v>
      </c>
      <c r="BF14" s="473">
        <v>7.3857717839785701</v>
      </c>
      <c r="BG14" s="473">
        <v>4.6739960353633903</v>
      </c>
      <c r="BH14" s="473">
        <v>-0.66170916471369601</v>
      </c>
      <c r="BI14" s="473">
        <v>4.3838919551391404</v>
      </c>
      <c r="BJ14" s="473">
        <v>4.9759515055383003</v>
      </c>
      <c r="BK14" s="473">
        <v>0.62614914916881104</v>
      </c>
      <c r="BL14" s="473">
        <v>2.30237251516844</v>
      </c>
      <c r="BM14" s="473"/>
      <c r="BN14" s="473"/>
      <c r="BO14" s="477">
        <f>ROW()</f>
        <v>14</v>
      </c>
    </row>
    <row r="15" spans="1:67" s="474" customFormat="1" ht="14" x14ac:dyDescent="0.15">
      <c r="A15" s="473" t="s">
        <v>1160</v>
      </c>
      <c r="B15" s="473" t="s">
        <v>1161</v>
      </c>
      <c r="C15" s="473" t="s">
        <v>1156</v>
      </c>
      <c r="D15" s="473" t="s">
        <v>1157</v>
      </c>
      <c r="E15" s="473"/>
      <c r="F15" s="473"/>
      <c r="G15" s="473"/>
      <c r="H15" s="473"/>
      <c r="I15" s="473"/>
      <c r="J15" s="473"/>
      <c r="K15" s="473"/>
      <c r="L15" s="473"/>
      <c r="M15" s="473"/>
      <c r="N15" s="473"/>
      <c r="O15" s="473"/>
      <c r="P15" s="473"/>
      <c r="Q15" s="473"/>
      <c r="R15" s="473"/>
      <c r="S15" s="473"/>
      <c r="T15" s="473"/>
      <c r="U15" s="473"/>
      <c r="V15" s="473"/>
      <c r="W15" s="473"/>
      <c r="X15" s="473"/>
      <c r="Y15" s="473"/>
      <c r="Z15" s="473">
        <v>8.7992108330877894</v>
      </c>
      <c r="AA15" s="473">
        <v>12.059765208133699</v>
      </c>
      <c r="AB15" s="473">
        <v>10.671936758893301</v>
      </c>
      <c r="AC15" s="473">
        <v>11.2499999999997</v>
      </c>
      <c r="AD15" s="473">
        <v>7.3549257759783204</v>
      </c>
      <c r="AE15" s="473">
        <v>5.9509649994661746</v>
      </c>
      <c r="AF15" s="473">
        <v>0.24878855535476851</v>
      </c>
      <c r="AG15" s="473">
        <v>2.5236593059939101</v>
      </c>
      <c r="AH15" s="473">
        <v>0.86928702260827695</v>
      </c>
      <c r="AI15" s="473">
        <v>1.0573613945720801</v>
      </c>
      <c r="AJ15" s="473">
        <v>1.7418878593266651</v>
      </c>
      <c r="AK15" s="473">
        <v>-6.2999006478696704E-2</v>
      </c>
      <c r="AL15" s="473">
        <v>0.55345572354191697</v>
      </c>
      <c r="AM15" s="473">
        <v>31.841016841638499</v>
      </c>
      <c r="AN15" s="473">
        <v>10.5632886691814</v>
      </c>
      <c r="AO15" s="473">
        <v>4.9142397263719904</v>
      </c>
      <c r="AP15" s="473">
        <v>3.9971417043930249</v>
      </c>
      <c r="AQ15" s="473">
        <v>4.4711254385110042</v>
      </c>
      <c r="AR15" s="473">
        <v>0.372266170311917</v>
      </c>
      <c r="AS15" s="473">
        <v>2.5307751673799301</v>
      </c>
      <c r="AT15" s="473">
        <v>4.3615291400725296</v>
      </c>
      <c r="AU15" s="473">
        <v>3.1886933022058948</v>
      </c>
      <c r="AV15" s="473">
        <v>1.7609041009962851</v>
      </c>
      <c r="AW15" s="473">
        <v>0.69433630594574802</v>
      </c>
      <c r="AX15" s="473">
        <v>5.63163351357613</v>
      </c>
      <c r="AY15" s="473">
        <v>4.4158998416956203</v>
      </c>
      <c r="AZ15" s="473">
        <v>3.60736767984596</v>
      </c>
      <c r="BA15" s="473">
        <v>8.4497215352328858</v>
      </c>
      <c r="BB15" s="473">
        <v>3.2824403758931999</v>
      </c>
      <c r="BC15" s="473">
        <v>1.784844204771135</v>
      </c>
      <c r="BD15" s="473">
        <v>4.0186990753449106</v>
      </c>
      <c r="BE15" s="473">
        <v>4.5783746351594505</v>
      </c>
      <c r="BF15" s="473">
        <v>2.4392007610412803</v>
      </c>
      <c r="BG15" s="473">
        <v>1.758051960377895</v>
      </c>
      <c r="BH15" s="473">
        <v>2.130268061515125</v>
      </c>
      <c r="BI15" s="473">
        <v>1.4945636640986399</v>
      </c>
      <c r="BJ15" s="473">
        <v>1.7646349515956401</v>
      </c>
      <c r="BK15" s="473">
        <v>1.7840499483204351</v>
      </c>
      <c r="BL15" s="473">
        <v>1.7585651759565899</v>
      </c>
      <c r="BM15" s="473">
        <v>2.49252173376397</v>
      </c>
      <c r="BN15" s="473">
        <v>3.92560283104272</v>
      </c>
      <c r="BO15" s="477">
        <f>ROW()</f>
        <v>15</v>
      </c>
    </row>
    <row r="16" spans="1:67" s="474" customFormat="1" ht="14" x14ac:dyDescent="0.15">
      <c r="A16" s="473" t="s">
        <v>268</v>
      </c>
      <c r="B16" s="473" t="s">
        <v>716</v>
      </c>
      <c r="C16" s="473" t="s">
        <v>1156</v>
      </c>
      <c r="D16" s="473" t="s">
        <v>1157</v>
      </c>
      <c r="E16" s="473"/>
      <c r="F16" s="473"/>
      <c r="G16" s="473"/>
      <c r="H16" s="473"/>
      <c r="I16" s="473"/>
      <c r="J16" s="473"/>
      <c r="K16" s="473"/>
      <c r="L16" s="473"/>
      <c r="M16" s="473"/>
      <c r="N16" s="473"/>
      <c r="O16" s="473"/>
      <c r="P16" s="473"/>
      <c r="Q16" s="473"/>
      <c r="R16" s="473"/>
      <c r="S16" s="473"/>
      <c r="T16" s="473"/>
      <c r="U16" s="473"/>
      <c r="V16" s="473"/>
      <c r="W16" s="473"/>
      <c r="X16" s="473"/>
      <c r="Y16" s="473"/>
      <c r="Z16" s="473"/>
      <c r="AA16" s="473"/>
      <c r="AB16" s="473"/>
      <c r="AC16" s="473"/>
      <c r="AD16" s="473"/>
      <c r="AE16" s="473"/>
      <c r="AF16" s="473"/>
      <c r="AG16" s="473"/>
      <c r="AH16" s="473"/>
      <c r="AI16" s="473"/>
      <c r="AJ16" s="473">
        <v>83.783783783783804</v>
      </c>
      <c r="AK16" s="473">
        <v>299.50980392156902</v>
      </c>
      <c r="AL16" s="473">
        <v>1378.52760736196</v>
      </c>
      <c r="AM16" s="473">
        <v>949.792531120332</v>
      </c>
      <c r="AN16" s="473">
        <v>2666.45059288538</v>
      </c>
      <c r="AO16" s="473">
        <v>4145.1059822063798</v>
      </c>
      <c r="AP16" s="473">
        <v>219.176721172974</v>
      </c>
      <c r="AQ16" s="473">
        <v>107.284821528298</v>
      </c>
      <c r="AR16" s="473">
        <v>248.19590241286801</v>
      </c>
      <c r="AS16" s="473">
        <v>324.996871601321</v>
      </c>
      <c r="AT16" s="473">
        <v>152.56102246929899</v>
      </c>
      <c r="AU16" s="473">
        <v>108.89743608942899</v>
      </c>
      <c r="AV16" s="473">
        <v>98.224143657330501</v>
      </c>
      <c r="AW16" s="473">
        <v>43.542106751968603</v>
      </c>
      <c r="AX16" s="473">
        <v>22.953513851394</v>
      </c>
      <c r="AY16" s="473">
        <v>13.305210178003099</v>
      </c>
      <c r="AZ16" s="473">
        <v>12.251497445948701</v>
      </c>
      <c r="BA16" s="473">
        <v>12.475829132639801</v>
      </c>
      <c r="BB16" s="473">
        <v>13.730283928840899</v>
      </c>
      <c r="BC16" s="473">
        <v>14.469656493257601</v>
      </c>
      <c r="BD16" s="473">
        <v>13.4824679218512</v>
      </c>
      <c r="BE16" s="473">
        <v>10.2779049218839</v>
      </c>
      <c r="BF16" s="473">
        <v>8.7778142933261805</v>
      </c>
      <c r="BG16" s="473">
        <v>7.2803873036112501</v>
      </c>
      <c r="BH16" s="473">
        <v>9.1503720751720206</v>
      </c>
      <c r="BI16" s="473">
        <v>30.6953129934938</v>
      </c>
      <c r="BJ16" s="473">
        <v>29.8435866918797</v>
      </c>
      <c r="BK16" s="473">
        <v>19.6286077209765</v>
      </c>
      <c r="BL16" s="473">
        <v>17.081215213899299</v>
      </c>
      <c r="BM16" s="473"/>
      <c r="BN16" s="473"/>
      <c r="BO16" s="477">
        <f>ROW()</f>
        <v>16</v>
      </c>
    </row>
    <row r="17" spans="1:67" s="474" customFormat="1" ht="14" x14ac:dyDescent="0.15">
      <c r="A17" s="473" t="s">
        <v>257</v>
      </c>
      <c r="B17" s="473" t="s">
        <v>717</v>
      </c>
      <c r="C17" s="473" t="s">
        <v>1156</v>
      </c>
      <c r="D17" s="473" t="s">
        <v>1157</v>
      </c>
      <c r="E17" s="473"/>
      <c r="F17" s="473"/>
      <c r="G17" s="473"/>
      <c r="H17" s="473"/>
      <c r="I17" s="473"/>
      <c r="J17" s="473"/>
      <c r="K17" s="473"/>
      <c r="L17" s="473"/>
      <c r="M17" s="473"/>
      <c r="N17" s="473"/>
      <c r="O17" s="473"/>
      <c r="P17" s="473"/>
      <c r="Q17" s="473"/>
      <c r="R17" s="473"/>
      <c r="S17" s="473"/>
      <c r="T17" s="473"/>
      <c r="U17" s="473"/>
      <c r="V17" s="473"/>
      <c r="W17" s="473"/>
      <c r="X17" s="473"/>
      <c r="Y17" s="473"/>
      <c r="Z17" s="473"/>
      <c r="AA17" s="473"/>
      <c r="AB17" s="473"/>
      <c r="AC17" s="473"/>
      <c r="AD17" s="473"/>
      <c r="AE17" s="473"/>
      <c r="AF17" s="473"/>
      <c r="AG17" s="473"/>
      <c r="AH17" s="473"/>
      <c r="AI17" s="473"/>
      <c r="AJ17" s="473"/>
      <c r="AK17" s="473">
        <v>226.00542125352601</v>
      </c>
      <c r="AL17" s="473">
        <v>85.004751238715698</v>
      </c>
      <c r="AM17" s="473">
        <v>22.565052693369601</v>
      </c>
      <c r="AN17" s="473">
        <v>7.7932185378921499</v>
      </c>
      <c r="AO17" s="473">
        <v>12.725477808710201</v>
      </c>
      <c r="AP17" s="473">
        <v>33.180274375395697</v>
      </c>
      <c r="AQ17" s="473">
        <v>20.642858867059601</v>
      </c>
      <c r="AR17" s="473">
        <v>0.38943765356160598</v>
      </c>
      <c r="AS17" s="473">
        <v>5.0018136346823297E-2</v>
      </c>
      <c r="AT17" s="473">
        <v>3.1075882703143498</v>
      </c>
      <c r="AU17" s="473">
        <v>7.7705258343155101</v>
      </c>
      <c r="AV17" s="473">
        <v>0.48400261181848397</v>
      </c>
      <c r="AW17" s="473">
        <v>2.2800191693809899</v>
      </c>
      <c r="AX17" s="473">
        <v>2.36658195679796</v>
      </c>
      <c r="AY17" s="473">
        <v>2.3707283190428301</v>
      </c>
      <c r="AZ17" s="473">
        <v>2.93268248162319</v>
      </c>
      <c r="BA17" s="473">
        <v>3.32087090389268</v>
      </c>
      <c r="BB17" s="473">
        <v>2.2669220945083</v>
      </c>
      <c r="BC17" s="473">
        <v>3.62604695579817</v>
      </c>
      <c r="BD17" s="473">
        <v>3.4291232472216402</v>
      </c>
      <c r="BE17" s="473">
        <v>2.0315926839529799</v>
      </c>
      <c r="BF17" s="473">
        <v>1.9376208020522701</v>
      </c>
      <c r="BG17" s="473">
        <v>1.62586504402607</v>
      </c>
      <c r="BH17" s="473">
        <v>3.5012083549265598</v>
      </c>
      <c r="BI17" s="473">
        <v>-0.36731720978462801</v>
      </c>
      <c r="BJ17" s="473">
        <v>2.0605984592022</v>
      </c>
      <c r="BK17" s="473">
        <v>2.0280596307113599</v>
      </c>
      <c r="BL17" s="473">
        <v>1.41109078954248</v>
      </c>
      <c r="BM17" s="473">
        <v>1.62088661717004</v>
      </c>
      <c r="BN17" s="473">
        <v>2.04147163139546</v>
      </c>
      <c r="BO17" s="477">
        <f>ROW()</f>
        <v>17</v>
      </c>
    </row>
    <row r="18" spans="1:67" s="474" customFormat="1" ht="14" x14ac:dyDescent="0.15">
      <c r="A18" s="473" t="s">
        <v>266</v>
      </c>
      <c r="B18" s="473" t="s">
        <v>718</v>
      </c>
      <c r="C18" s="473" t="e">
        <f ca="1">C2/INDIRECT(ADDRESS(VLOOKUP(C4,INDIRECT('PPP Index USA'!$B$4),'PPP Index USA'!$B$6,FALSE),HLOOKUP(C16,INDIRECT('PPP Index USA'!$B$4),'PPP Index USA'!$B$5,FALSE),,,"PPP Index USA"))*(INDIRECT(ADDRESS(VLOOKUP(C4,INDIRECT('CPI Table (Inflation)'!$B$4),'CPI Table (Inflation)'!$B$6,FALSE),HLOOKUP(C16,INDIRECT('CPI Table (Inflation)'!$B$4),'CPI Table (Inflation)'!$B$5,FALSE),,,"CPI Table"))/INDIRECT(ADDRESS(VLOOKUP(C4,INDIRECT('CPI Table (Inflation)'!$B$4),'CPI Table (Inflation)'!$B$6,FALSE),HLOOKUP(IF(C5&lt;=2020, C5,2020),INDIRECT('CPI Table (Inflation)'!$B$4),'CPI Table (Inflation)'!$B$5,FALSE),,,"CPI Table")))</f>
        <v>#N/A</v>
      </c>
      <c r="D18" s="473" t="s">
        <v>1157</v>
      </c>
      <c r="E18" s="473"/>
      <c r="F18" s="473"/>
      <c r="G18" s="473"/>
      <c r="H18" s="473"/>
      <c r="I18" s="473"/>
      <c r="J18" s="473"/>
      <c r="K18" s="473"/>
      <c r="L18" s="473"/>
      <c r="M18" s="473"/>
      <c r="N18" s="473"/>
      <c r="O18" s="473"/>
      <c r="P18" s="473"/>
      <c r="Q18" s="473"/>
      <c r="R18" s="473"/>
      <c r="S18" s="473"/>
      <c r="T18" s="473"/>
      <c r="U18" s="473"/>
      <c r="V18" s="473"/>
      <c r="W18" s="473"/>
      <c r="X18" s="473"/>
      <c r="Y18" s="473"/>
      <c r="Z18" s="473"/>
      <c r="AA18" s="473"/>
      <c r="AB18" s="473"/>
      <c r="AC18" s="473"/>
      <c r="AD18" s="473"/>
      <c r="AE18" s="473"/>
      <c r="AF18" s="473"/>
      <c r="AG18" s="473"/>
      <c r="AH18" s="473"/>
      <c r="AI18" s="473"/>
      <c r="AJ18" s="473"/>
      <c r="AK18" s="473"/>
      <c r="AL18" s="473"/>
      <c r="AM18" s="473"/>
      <c r="AN18" s="473"/>
      <c r="AO18" s="473"/>
      <c r="AP18" s="473"/>
      <c r="AQ18" s="473"/>
      <c r="AR18" s="473"/>
      <c r="AS18" s="473"/>
      <c r="AT18" s="473"/>
      <c r="AU18" s="473"/>
      <c r="AV18" s="473"/>
      <c r="AW18" s="473"/>
      <c r="AX18" s="473"/>
      <c r="AY18" s="473"/>
      <c r="AZ18" s="473"/>
      <c r="BA18" s="473"/>
      <c r="BB18" s="473"/>
      <c r="BC18" s="473"/>
      <c r="BD18" s="473"/>
      <c r="BE18" s="473"/>
      <c r="BF18" s="473"/>
      <c r="BG18" s="473"/>
      <c r="BH18" s="473"/>
      <c r="BI18" s="473"/>
      <c r="BJ18" s="473"/>
      <c r="BK18" s="473"/>
      <c r="BL18" s="473"/>
      <c r="BM18" s="473"/>
      <c r="BN18" s="473"/>
      <c r="BO18" s="477">
        <f>ROW()</f>
        <v>18</v>
      </c>
    </row>
    <row r="19" spans="1:67" s="474" customFormat="1" ht="14" x14ac:dyDescent="0.15">
      <c r="A19" s="473" t="s">
        <v>719</v>
      </c>
      <c r="B19" s="473" t="s">
        <v>720</v>
      </c>
      <c r="C19" s="473" t="s">
        <v>1156</v>
      </c>
      <c r="D19" s="473" t="s">
        <v>1157</v>
      </c>
      <c r="E19" s="473"/>
      <c r="F19" s="473"/>
      <c r="G19" s="473"/>
      <c r="H19" s="473"/>
      <c r="I19" s="473"/>
      <c r="J19" s="473"/>
      <c r="K19" s="473"/>
      <c r="L19" s="473"/>
      <c r="M19" s="473"/>
      <c r="N19" s="473"/>
      <c r="O19" s="473"/>
      <c r="P19" s="473"/>
      <c r="Q19" s="473"/>
      <c r="R19" s="473">
        <v>8.2666666660000399</v>
      </c>
      <c r="S19" s="473">
        <v>15.5282817502668</v>
      </c>
      <c r="T19" s="473">
        <v>9.6696954815124698</v>
      </c>
      <c r="U19" s="473">
        <v>10.3174158877413</v>
      </c>
      <c r="V19" s="473">
        <v>11.989283322105001</v>
      </c>
      <c r="W19" s="473">
        <v>9.7160327495434302</v>
      </c>
      <c r="X19" s="473"/>
      <c r="Y19" s="473">
        <v>9.6260566461317865</v>
      </c>
      <c r="Z19" s="473">
        <v>10.758503416014451</v>
      </c>
      <c r="AA19" s="473">
        <v>8.3312557558115437</v>
      </c>
      <c r="AB19" s="473">
        <v>5.4936655143209201</v>
      </c>
      <c r="AC19" s="473">
        <v>8.1163979551709904</v>
      </c>
      <c r="AD19" s="473">
        <v>7.2543617998163699</v>
      </c>
      <c r="AE19" s="473">
        <v>6.7988584474884046</v>
      </c>
      <c r="AF19" s="473">
        <v>4.222416662407495</v>
      </c>
      <c r="AG19" s="473">
        <v>5.9115449637349</v>
      </c>
      <c r="AH19" s="473">
        <v>7.7408860396133798</v>
      </c>
      <c r="AI19" s="473">
        <v>8.4514624080388394</v>
      </c>
      <c r="AJ19" s="473">
        <v>9.0000000000000409</v>
      </c>
      <c r="AK19" s="473">
        <v>9.3597515895313705</v>
      </c>
      <c r="AL19" s="473">
        <v>9.3703441597145591</v>
      </c>
      <c r="AM19" s="473">
        <v>5.1125989044431597</v>
      </c>
      <c r="AN19" s="473">
        <v>6.5437906852417003</v>
      </c>
      <c r="AO19" s="473">
        <v>4.6813062391641198</v>
      </c>
      <c r="AP19" s="473">
        <v>3.6011610326094798</v>
      </c>
      <c r="AQ19" s="473">
        <v>3.417319489757995</v>
      </c>
      <c r="AR19" s="473">
        <v>2.66937369053699</v>
      </c>
      <c r="AS19" s="473">
        <v>1.85379035325276</v>
      </c>
      <c r="AT19" s="473">
        <v>1.77220437351018</v>
      </c>
      <c r="AU19" s="473">
        <v>1.8329938900204901</v>
      </c>
      <c r="AV19" s="473">
        <v>2.7125924747435</v>
      </c>
      <c r="AW19" s="473">
        <v>3.6322800495662602</v>
      </c>
      <c r="AX19" s="473">
        <v>3.4936853461953001</v>
      </c>
      <c r="AY19" s="473">
        <v>3.5449859160503201</v>
      </c>
      <c r="AZ19" s="473">
        <v>4.74390639021646</v>
      </c>
      <c r="BA19" s="473">
        <v>11.270665238084849</v>
      </c>
      <c r="BB19" s="473">
        <v>2.92089711805365</v>
      </c>
      <c r="BC19" s="473">
        <v>3.9110619553402701</v>
      </c>
      <c r="BD19" s="473">
        <v>4.7531638888563199</v>
      </c>
      <c r="BE19" s="473">
        <v>4.6118443220664602</v>
      </c>
      <c r="BF19" s="473">
        <v>3.2381083391406751</v>
      </c>
      <c r="BG19" s="473">
        <v>2.7735161312612049</v>
      </c>
      <c r="BH19" s="473">
        <v>1.8140772393775899</v>
      </c>
      <c r="BI19" s="473">
        <v>2.0688403605347601</v>
      </c>
      <c r="BJ19" s="473">
        <v>1.9668255781883901</v>
      </c>
      <c r="BK19" s="473">
        <v>2.4581415800753299</v>
      </c>
      <c r="BL19" s="473">
        <v>1.09184802655847</v>
      </c>
      <c r="BM19" s="473">
        <v>1.77740783806174</v>
      </c>
      <c r="BN19" s="473">
        <v>3.2434596827536151</v>
      </c>
      <c r="BO19" s="477">
        <f>ROW()</f>
        <v>19</v>
      </c>
    </row>
    <row r="20" spans="1:67" s="474" customFormat="1" ht="14" x14ac:dyDescent="0.15">
      <c r="A20" s="473" t="s">
        <v>599</v>
      </c>
      <c r="B20" s="473" t="s">
        <v>721</v>
      </c>
      <c r="C20" s="473" t="s">
        <v>1156</v>
      </c>
      <c r="D20" s="473" t="s">
        <v>1157</v>
      </c>
      <c r="E20" s="473"/>
      <c r="F20" s="473"/>
      <c r="G20" s="473"/>
      <c r="H20" s="473"/>
      <c r="I20" s="473"/>
      <c r="J20" s="473"/>
      <c r="K20" s="473"/>
      <c r="L20" s="473"/>
      <c r="M20" s="473"/>
      <c r="N20" s="473"/>
      <c r="O20" s="473"/>
      <c r="P20" s="473"/>
      <c r="Q20" s="473"/>
      <c r="R20" s="473"/>
      <c r="S20" s="473"/>
      <c r="T20" s="473"/>
      <c r="U20" s="473"/>
      <c r="V20" s="473"/>
      <c r="W20" s="473"/>
      <c r="X20" s="473"/>
      <c r="Y20" s="473"/>
      <c r="Z20" s="473"/>
      <c r="AA20" s="473"/>
      <c r="AB20" s="473"/>
      <c r="AC20" s="473"/>
      <c r="AD20" s="473"/>
      <c r="AE20" s="473"/>
      <c r="AF20" s="473"/>
      <c r="AG20" s="473"/>
      <c r="AH20" s="473"/>
      <c r="AI20" s="473"/>
      <c r="AJ20" s="473"/>
      <c r="AK20" s="473"/>
      <c r="AL20" s="473"/>
      <c r="AM20" s="473"/>
      <c r="AN20" s="473"/>
      <c r="AO20" s="473"/>
      <c r="AP20" s="473"/>
      <c r="AQ20" s="473"/>
      <c r="AR20" s="473"/>
      <c r="AS20" s="473"/>
      <c r="AT20" s="473"/>
      <c r="AU20" s="473"/>
      <c r="AV20" s="473"/>
      <c r="AW20" s="473"/>
      <c r="AX20" s="473"/>
      <c r="AY20" s="473"/>
      <c r="AZ20" s="473"/>
      <c r="BA20" s="473">
        <v>12.250420244814</v>
      </c>
      <c r="BB20" s="473">
        <v>1.56181317449067</v>
      </c>
      <c r="BC20" s="473">
        <v>0.877983288285896</v>
      </c>
      <c r="BD20" s="473">
        <v>0.877346595685083</v>
      </c>
      <c r="BE20" s="473">
        <v>0.66226890026908203</v>
      </c>
      <c r="BF20" s="473">
        <v>1.1011183637570601</v>
      </c>
      <c r="BG20" s="473">
        <v>2.3462686567164299</v>
      </c>
      <c r="BH20" s="473">
        <v>4.0699660836159799</v>
      </c>
      <c r="BI20" s="473">
        <v>1.6174880890419201</v>
      </c>
      <c r="BJ20" s="473">
        <v>1.9668255781883901</v>
      </c>
      <c r="BK20" s="473">
        <v>3.0686337925199401</v>
      </c>
      <c r="BL20" s="473">
        <v>-1.93108114782171</v>
      </c>
      <c r="BM20" s="473">
        <v>-2.0794031794093999</v>
      </c>
      <c r="BN20" s="473"/>
      <c r="BO20" s="477">
        <f>ROW()</f>
        <v>20</v>
      </c>
    </row>
    <row r="21" spans="1:67" s="474" customFormat="1" ht="14" x14ac:dyDescent="0.15">
      <c r="A21" s="473" t="s">
        <v>272</v>
      </c>
      <c r="B21" s="473" t="s">
        <v>722</v>
      </c>
      <c r="C21" s="473" t="s">
        <v>1156</v>
      </c>
      <c r="D21" s="473" t="s">
        <v>1157</v>
      </c>
      <c r="E21" s="473"/>
      <c r="F21" s="473"/>
      <c r="G21" s="473"/>
      <c r="H21" s="473"/>
      <c r="I21" s="473"/>
      <c r="J21" s="473"/>
      <c r="K21" s="473"/>
      <c r="L21" s="473"/>
      <c r="M21" s="473"/>
      <c r="N21" s="473"/>
      <c r="O21" s="473"/>
      <c r="P21" s="473"/>
      <c r="Q21" s="473"/>
      <c r="R21" s="473"/>
      <c r="S21" s="473"/>
      <c r="T21" s="473"/>
      <c r="U21" s="473"/>
      <c r="V21" s="473"/>
      <c r="W21" s="473"/>
      <c r="X21" s="473"/>
      <c r="Y21" s="473"/>
      <c r="Z21" s="473"/>
      <c r="AA21" s="473"/>
      <c r="AB21" s="473"/>
      <c r="AC21" s="473"/>
      <c r="AD21" s="473"/>
      <c r="AE21" s="473"/>
      <c r="AF21" s="473"/>
      <c r="AG21" s="473"/>
      <c r="AH21" s="473"/>
      <c r="AI21" s="473"/>
      <c r="AJ21" s="473"/>
      <c r="AK21" s="473"/>
      <c r="AL21" s="473"/>
      <c r="AM21" s="473"/>
      <c r="AN21" s="473"/>
      <c r="AO21" s="473"/>
      <c r="AP21" s="473"/>
      <c r="AQ21" s="473"/>
      <c r="AR21" s="473"/>
      <c r="AS21" s="473"/>
      <c r="AT21" s="473"/>
      <c r="AU21" s="473"/>
      <c r="AV21" s="473"/>
      <c r="AW21" s="473"/>
      <c r="AX21" s="473"/>
      <c r="AY21" s="473"/>
      <c r="AZ21" s="473"/>
      <c r="BA21" s="473"/>
      <c r="BB21" s="473"/>
      <c r="BC21" s="473"/>
      <c r="BD21" s="473"/>
      <c r="BE21" s="473"/>
      <c r="BF21" s="473"/>
      <c r="BG21" s="473"/>
      <c r="BH21" s="473"/>
      <c r="BI21" s="473"/>
      <c r="BJ21" s="473"/>
      <c r="BK21" s="473"/>
      <c r="BL21" s="473"/>
      <c r="BM21" s="473"/>
      <c r="BN21" s="473"/>
      <c r="BO21" s="477">
        <f>ROW()</f>
        <v>21</v>
      </c>
    </row>
    <row r="22" spans="1:67" s="474" customFormat="1" ht="14" x14ac:dyDescent="0.15">
      <c r="A22" s="473" t="s">
        <v>274</v>
      </c>
      <c r="B22" s="473" t="s">
        <v>723</v>
      </c>
      <c r="C22" s="473" t="s">
        <v>1156</v>
      </c>
      <c r="D22" s="473" t="s">
        <v>1157</v>
      </c>
      <c r="E22" s="473"/>
      <c r="F22" s="473"/>
      <c r="G22" s="473"/>
      <c r="H22" s="473"/>
      <c r="I22" s="473"/>
      <c r="J22" s="473"/>
      <c r="K22" s="473"/>
      <c r="L22" s="473"/>
      <c r="M22" s="473"/>
      <c r="N22" s="473"/>
      <c r="O22" s="473"/>
      <c r="P22" s="473"/>
      <c r="Q22" s="473"/>
      <c r="R22" s="473"/>
      <c r="S22" s="473"/>
      <c r="T22" s="473"/>
      <c r="U22" s="473"/>
      <c r="V22" s="473"/>
      <c r="W22" s="473"/>
      <c r="X22" s="473"/>
      <c r="Y22" s="473"/>
      <c r="Z22" s="473"/>
      <c r="AA22" s="473"/>
      <c r="AB22" s="473"/>
      <c r="AC22" s="473"/>
      <c r="AD22" s="473"/>
      <c r="AE22" s="473"/>
      <c r="AF22" s="473"/>
      <c r="AG22" s="473"/>
      <c r="AH22" s="473"/>
      <c r="AI22" s="473"/>
      <c r="AJ22" s="473"/>
      <c r="AK22" s="473"/>
      <c r="AL22" s="473"/>
      <c r="AM22" s="473">
        <v>3373.7594433629301</v>
      </c>
      <c r="AN22" s="473">
        <v>175.95132553458299</v>
      </c>
      <c r="AO22" s="473">
        <v>18.681185640035999</v>
      </c>
      <c r="AP22" s="473">
        <v>13.960764121791</v>
      </c>
      <c r="AQ22" s="473">
        <v>8.6724863238516008</v>
      </c>
      <c r="AR22" s="473">
        <v>0.64824576047039695</v>
      </c>
      <c r="AS22" s="473">
        <v>-0.79088376893476597</v>
      </c>
      <c r="AT22" s="473">
        <v>3.1459046468501901</v>
      </c>
      <c r="AU22" s="473">
        <v>1.0600492934166701</v>
      </c>
      <c r="AV22" s="473">
        <v>4.7215533660534197</v>
      </c>
      <c r="AW22" s="473">
        <v>6.9612613587579197</v>
      </c>
      <c r="AX22" s="473">
        <v>0.63892800241012604</v>
      </c>
      <c r="AY22" s="473">
        <v>2.8923566245900201</v>
      </c>
      <c r="AZ22" s="473">
        <v>4.4073608964451898</v>
      </c>
      <c r="BA22" s="473">
        <v>8.9499533535338607</v>
      </c>
      <c r="BB22" s="473">
        <v>3.4067668268379898</v>
      </c>
      <c r="BC22" s="473">
        <v>8.1763613847395593</v>
      </c>
      <c r="BD22" s="473">
        <v>7.6500080785928999</v>
      </c>
      <c r="BE22" s="473">
        <v>2.5580200775790698</v>
      </c>
      <c r="BF22" s="473">
        <v>5.7896677854465404</v>
      </c>
      <c r="BG22" s="473">
        <v>2.9813086893367302</v>
      </c>
      <c r="BH22" s="473">
        <v>3.73169119261695</v>
      </c>
      <c r="BI22" s="473">
        <v>-1.40360755900906</v>
      </c>
      <c r="BJ22" s="473">
        <v>0.96955326881623105</v>
      </c>
      <c r="BK22" s="473">
        <v>2.5202338200163101</v>
      </c>
      <c r="BL22" s="473">
        <v>1.44344660770702</v>
      </c>
      <c r="BM22" s="473">
        <v>1.2114357783846501</v>
      </c>
      <c r="BN22" s="473">
        <v>7.1848362944337296</v>
      </c>
      <c r="BO22" s="477">
        <f>ROW()</f>
        <v>22</v>
      </c>
    </row>
    <row r="23" spans="1:67" s="474" customFormat="1" ht="14" x14ac:dyDescent="0.15">
      <c r="A23" s="473" t="s">
        <v>724</v>
      </c>
      <c r="B23" s="473" t="s">
        <v>725</v>
      </c>
      <c r="C23" s="473" t="s">
        <v>1156</v>
      </c>
      <c r="D23" s="473" t="s">
        <v>1157</v>
      </c>
      <c r="E23" s="473"/>
      <c r="F23" s="473"/>
      <c r="G23" s="473"/>
      <c r="H23" s="473"/>
      <c r="I23" s="473"/>
      <c r="J23" s="473"/>
      <c r="K23" s="473"/>
      <c r="L23" s="473"/>
      <c r="M23" s="473"/>
      <c r="N23" s="473"/>
      <c r="O23" s="473"/>
      <c r="P23" s="473"/>
      <c r="Q23" s="473"/>
      <c r="R23" s="473"/>
      <c r="S23" s="473"/>
      <c r="T23" s="473"/>
      <c r="U23" s="473"/>
      <c r="V23" s="473"/>
      <c r="W23" s="473"/>
      <c r="X23" s="473"/>
      <c r="Y23" s="473"/>
      <c r="Z23" s="473"/>
      <c r="AA23" s="473"/>
      <c r="AB23" s="473"/>
      <c r="AC23" s="473"/>
      <c r="AD23" s="473"/>
      <c r="AE23" s="473"/>
      <c r="AF23" s="473"/>
      <c r="AG23" s="473"/>
      <c r="AH23" s="473"/>
      <c r="AI23" s="473"/>
      <c r="AJ23" s="473"/>
      <c r="AK23" s="473"/>
      <c r="AL23" s="473"/>
      <c r="AM23" s="473"/>
      <c r="AN23" s="473"/>
      <c r="AO23" s="473"/>
      <c r="AP23" s="473"/>
      <c r="AQ23" s="473"/>
      <c r="AR23" s="473"/>
      <c r="AS23" s="473"/>
      <c r="AT23" s="473"/>
      <c r="AU23" s="473"/>
      <c r="AV23" s="473"/>
      <c r="AW23" s="473"/>
      <c r="AX23" s="473"/>
      <c r="AY23" s="473"/>
      <c r="AZ23" s="473"/>
      <c r="BA23" s="473"/>
      <c r="BB23" s="473"/>
      <c r="BC23" s="473"/>
      <c r="BD23" s="473"/>
      <c r="BE23" s="473"/>
      <c r="BF23" s="473"/>
      <c r="BG23" s="473"/>
      <c r="BH23" s="473"/>
      <c r="BI23" s="473"/>
      <c r="BJ23" s="473"/>
      <c r="BK23" s="473"/>
      <c r="BL23" s="473"/>
      <c r="BM23" s="473"/>
      <c r="BN23" s="473"/>
      <c r="BO23" s="477">
        <f>ROW()</f>
        <v>23</v>
      </c>
    </row>
    <row r="24" spans="1:67" s="474" customFormat="1" ht="14" x14ac:dyDescent="0.15">
      <c r="A24" s="473" t="s">
        <v>270</v>
      </c>
      <c r="B24" s="473" t="s">
        <v>726</v>
      </c>
      <c r="C24" s="473" t="s">
        <v>1156</v>
      </c>
      <c r="D24" s="473" t="s">
        <v>1157</v>
      </c>
      <c r="E24" s="473"/>
      <c r="F24" s="473"/>
      <c r="G24" s="473"/>
      <c r="H24" s="473"/>
      <c r="I24" s="473"/>
      <c r="J24" s="473"/>
      <c r="K24" s="473"/>
      <c r="L24" s="473"/>
      <c r="M24" s="473"/>
      <c r="N24" s="473"/>
      <c r="O24" s="473"/>
      <c r="P24" s="473"/>
      <c r="Q24" s="473"/>
      <c r="R24" s="473"/>
      <c r="S24" s="473"/>
      <c r="T24" s="473"/>
      <c r="U24" s="473"/>
      <c r="V24" s="473"/>
      <c r="W24" s="473"/>
      <c r="X24" s="473"/>
      <c r="Y24" s="473"/>
      <c r="Z24" s="473"/>
      <c r="AA24" s="473"/>
      <c r="AB24" s="473"/>
      <c r="AC24" s="473"/>
      <c r="AD24" s="473"/>
      <c r="AE24" s="473"/>
      <c r="AF24" s="473"/>
      <c r="AG24" s="473"/>
      <c r="AH24" s="473"/>
      <c r="AI24" s="473"/>
      <c r="AJ24" s="473"/>
      <c r="AK24" s="473"/>
      <c r="AL24" s="473"/>
      <c r="AM24" s="473"/>
      <c r="AN24" s="473"/>
      <c r="AO24" s="473"/>
      <c r="AP24" s="473"/>
      <c r="AQ24" s="473"/>
      <c r="AR24" s="473">
        <v>1.12128789571148</v>
      </c>
      <c r="AS24" s="473">
        <v>0.77177979690018195</v>
      </c>
      <c r="AT24" s="473">
        <v>1.40279663573984</v>
      </c>
      <c r="AU24" s="473">
        <v>2.4076580129349199</v>
      </c>
      <c r="AV24" s="473">
        <v>1.99353055152456</v>
      </c>
      <c r="AW24" s="473">
        <v>2.0300775785323601</v>
      </c>
      <c r="AX24" s="473">
        <v>2.0987519670930599</v>
      </c>
      <c r="AY24" s="473">
        <v>1.78778537419119</v>
      </c>
      <c r="AZ24" s="473">
        <v>1.4160525940974</v>
      </c>
      <c r="BA24" s="473">
        <v>5.3338063982023698</v>
      </c>
      <c r="BB24" s="473">
        <v>-0.55015999550891204</v>
      </c>
      <c r="BC24" s="473">
        <v>3.3700254022015002</v>
      </c>
      <c r="BD24" s="473">
        <v>3.45674967234602</v>
      </c>
      <c r="BE24" s="473">
        <v>3.3768804433887598</v>
      </c>
      <c r="BF24" s="473">
        <v>1.0594978235616801</v>
      </c>
      <c r="BG24" s="473">
        <v>1.0894415743535999</v>
      </c>
      <c r="BH24" s="473">
        <v>0.96899345882559895</v>
      </c>
      <c r="BI24" s="473">
        <v>-0.48943779623051298</v>
      </c>
      <c r="BJ24" s="473">
        <v>2.4324878904136602</v>
      </c>
      <c r="BK24" s="473">
        <v>1.20715793367003</v>
      </c>
      <c r="BL24" s="473">
        <v>1.43135598182989</v>
      </c>
      <c r="BM24" s="473">
        <v>0.62598970704669799</v>
      </c>
      <c r="BN24" s="473">
        <v>2.0629963854533102</v>
      </c>
      <c r="BO24" s="477">
        <f>ROW()</f>
        <v>24</v>
      </c>
    </row>
    <row r="25" spans="1:67" s="474" customFormat="1" ht="14" x14ac:dyDescent="0.15">
      <c r="A25" s="473" t="s">
        <v>277</v>
      </c>
      <c r="B25" s="473" t="s">
        <v>727</v>
      </c>
      <c r="C25" s="473" t="s">
        <v>1156</v>
      </c>
      <c r="D25" s="473" t="s">
        <v>1157</v>
      </c>
      <c r="E25" s="473">
        <v>3.7288135593220502</v>
      </c>
      <c r="F25" s="473">
        <v>2.2875816993464002</v>
      </c>
      <c r="G25" s="473">
        <v>-0.319488817891384</v>
      </c>
      <c r="H25" s="473">
        <v>0.64102564102563897</v>
      </c>
      <c r="I25" s="473">
        <v>2.8662420382165599</v>
      </c>
      <c r="J25" s="473">
        <v>3.40557275541798</v>
      </c>
      <c r="K25" s="473">
        <v>3.2934131736526902</v>
      </c>
      <c r="L25" s="473">
        <v>3.4782608695652102</v>
      </c>
      <c r="M25" s="473">
        <v>2.5210084033613298</v>
      </c>
      <c r="N25" s="473">
        <v>3.2786885245901698</v>
      </c>
      <c r="O25" s="473">
        <v>3.43915343915344</v>
      </c>
      <c r="P25" s="473">
        <v>6.13810741687979</v>
      </c>
      <c r="Q25" s="473">
        <v>6.0240963855421796</v>
      </c>
      <c r="R25" s="473">
        <v>9.0909090909091095</v>
      </c>
      <c r="S25" s="473">
        <v>15.4166666666667</v>
      </c>
      <c r="T25" s="473">
        <v>15.162454873646199</v>
      </c>
      <c r="U25" s="473">
        <v>13.3228840125392</v>
      </c>
      <c r="V25" s="473">
        <v>12.3098201936376</v>
      </c>
      <c r="W25" s="473">
        <v>8.0049261083743701</v>
      </c>
      <c r="X25" s="473">
        <v>9.1220068415051205</v>
      </c>
      <c r="Y25" s="473">
        <v>10.1358411703239</v>
      </c>
      <c r="Z25" s="473">
        <v>9.4876660341556107</v>
      </c>
      <c r="AA25" s="473">
        <v>11.3518197573657</v>
      </c>
      <c r="AB25" s="473">
        <v>10.038910505836601</v>
      </c>
      <c r="AC25" s="473">
        <v>3.9603960396039501</v>
      </c>
      <c r="AD25" s="473">
        <v>6.7346938775510097</v>
      </c>
      <c r="AE25" s="473">
        <v>9.0503505417463508</v>
      </c>
      <c r="AF25" s="473">
        <v>8.5330216247808295</v>
      </c>
      <c r="AG25" s="473">
        <v>7.2159396876682598</v>
      </c>
      <c r="AH25" s="473">
        <v>7.5339025615269204</v>
      </c>
      <c r="AI25" s="473">
        <v>7.3330219523586901</v>
      </c>
      <c r="AJ25" s="473">
        <v>3.1766753698868602</v>
      </c>
      <c r="AK25" s="473">
        <v>1.01223112610711</v>
      </c>
      <c r="AL25" s="473">
        <v>1.75365344467641</v>
      </c>
      <c r="AM25" s="473">
        <v>1.9696347968814201</v>
      </c>
      <c r="AN25" s="473">
        <v>4.6277665995975799</v>
      </c>
      <c r="AO25" s="473">
        <v>2.6153846153846199</v>
      </c>
      <c r="AP25" s="473">
        <v>0.224887556221881</v>
      </c>
      <c r="AQ25" s="473">
        <v>0.86013462976815702</v>
      </c>
      <c r="AR25" s="473">
        <v>1.4831294030403801</v>
      </c>
      <c r="AS25" s="473">
        <v>4.4574351479722498</v>
      </c>
      <c r="AT25" s="473">
        <v>4.4071353620147002</v>
      </c>
      <c r="AU25" s="473">
        <v>2.98157453936349</v>
      </c>
      <c r="AV25" s="473">
        <v>2.7325959661678301</v>
      </c>
      <c r="AW25" s="473">
        <v>2.34325522482587</v>
      </c>
      <c r="AX25" s="473">
        <v>2.69183168316831</v>
      </c>
      <c r="AY25" s="473">
        <v>3.5552877372702798</v>
      </c>
      <c r="AZ25" s="473">
        <v>2.3276112889147602</v>
      </c>
      <c r="BA25" s="473">
        <v>4.3502985499004696</v>
      </c>
      <c r="BB25" s="473">
        <v>1.77111716621252</v>
      </c>
      <c r="BC25" s="473">
        <v>2.9183400267737598</v>
      </c>
      <c r="BD25" s="473">
        <v>3.30385015608744</v>
      </c>
      <c r="BE25" s="473">
        <v>1.7627801561319301</v>
      </c>
      <c r="BF25" s="473">
        <v>2.4498886414253902</v>
      </c>
      <c r="BG25" s="473">
        <v>2.48792270531403</v>
      </c>
      <c r="BH25" s="473">
        <v>1.50836672165921</v>
      </c>
      <c r="BI25" s="473">
        <v>1.2769909449732799</v>
      </c>
      <c r="BJ25" s="473">
        <v>1.94864740944522</v>
      </c>
      <c r="BK25" s="473">
        <v>1.91140094445692</v>
      </c>
      <c r="BL25" s="473">
        <v>1.61076787290379</v>
      </c>
      <c r="BM25" s="473">
        <v>0.84690553745929298</v>
      </c>
      <c r="BN25" s="473">
        <v>2.8639104220499498</v>
      </c>
      <c r="BO25" s="477">
        <f>ROW()</f>
        <v>25</v>
      </c>
    </row>
    <row r="26" spans="1:67" s="474" customFormat="1" ht="14" x14ac:dyDescent="0.15">
      <c r="A26" s="473" t="s">
        <v>279</v>
      </c>
      <c r="B26" s="473" t="s">
        <v>728</v>
      </c>
      <c r="C26" s="473" t="s">
        <v>1156</v>
      </c>
      <c r="D26" s="473" t="s">
        <v>1157</v>
      </c>
      <c r="E26" s="473">
        <v>1.94574935198639</v>
      </c>
      <c r="F26" s="473">
        <v>3.5422398672756201</v>
      </c>
      <c r="G26" s="473">
        <v>4.3817986385118397</v>
      </c>
      <c r="H26" s="473">
        <v>2.7087669949983</v>
      </c>
      <c r="I26" s="473">
        <v>3.8685635493662498</v>
      </c>
      <c r="J26" s="473">
        <v>4.9309163767627098</v>
      </c>
      <c r="K26" s="473">
        <v>2.05482059257983</v>
      </c>
      <c r="L26" s="473">
        <v>3.9746729289883498</v>
      </c>
      <c r="M26" s="473">
        <v>2.76486447339764</v>
      </c>
      <c r="N26" s="473">
        <v>3.0804041953953898</v>
      </c>
      <c r="O26" s="473">
        <v>4.3728244158213299</v>
      </c>
      <c r="P26" s="473">
        <v>4.7042581382869999</v>
      </c>
      <c r="Q26" s="473">
        <v>6.3551461268678198</v>
      </c>
      <c r="R26" s="473">
        <v>7.5310780382712501</v>
      </c>
      <c r="S26" s="473">
        <v>9.5217881974223904</v>
      </c>
      <c r="T26" s="473">
        <v>8.4452586391796594</v>
      </c>
      <c r="U26" s="473">
        <v>7.3186854510692303</v>
      </c>
      <c r="V26" s="473">
        <v>5.4946156812766498</v>
      </c>
      <c r="W26" s="473">
        <v>3.5743185755121898</v>
      </c>
      <c r="X26" s="473">
        <v>3.7074009635341598</v>
      </c>
      <c r="Y26" s="473">
        <v>6.3283253622609896</v>
      </c>
      <c r="Z26" s="473">
        <v>6.8030417759925603</v>
      </c>
      <c r="AA26" s="473">
        <v>5.4360308251285296</v>
      </c>
      <c r="AB26" s="473">
        <v>3.33916453409529</v>
      </c>
      <c r="AC26" s="473">
        <v>5.6631857390935503</v>
      </c>
      <c r="AD26" s="473">
        <v>3.1895168180518998</v>
      </c>
      <c r="AE26" s="473">
        <v>1.7054445673196901</v>
      </c>
      <c r="AF26" s="473">
        <v>1.4019527178397799</v>
      </c>
      <c r="AG26" s="473">
        <v>1.91571684671255</v>
      </c>
      <c r="AH26" s="473">
        <v>2.5683482902936801</v>
      </c>
      <c r="AI26" s="473">
        <v>3.2618723187857799</v>
      </c>
      <c r="AJ26" s="473">
        <v>3.3374270347479</v>
      </c>
      <c r="AK26" s="473">
        <v>4.0208478003855497</v>
      </c>
      <c r="AL26" s="473">
        <v>3.6317852494318199</v>
      </c>
      <c r="AM26" s="473">
        <v>2.9534093676107598</v>
      </c>
      <c r="AN26" s="473">
        <v>2.2433663150090402</v>
      </c>
      <c r="AO26" s="473">
        <v>1.86097115760431</v>
      </c>
      <c r="AP26" s="473">
        <v>1.3059785722769399</v>
      </c>
      <c r="AQ26" s="473">
        <v>0.92246719668082</v>
      </c>
      <c r="AR26" s="473">
        <v>0.56899376588558703</v>
      </c>
      <c r="AS26" s="473">
        <v>2.3448628535727698</v>
      </c>
      <c r="AT26" s="473">
        <v>2.6500007727952899</v>
      </c>
      <c r="AU26" s="473">
        <v>1.8103578776413201</v>
      </c>
      <c r="AV26" s="473">
        <v>1.35555370896445</v>
      </c>
      <c r="AW26" s="473">
        <v>2.0612061803286599</v>
      </c>
      <c r="AX26" s="473">
        <v>2.29913785639285</v>
      </c>
      <c r="AY26" s="473">
        <v>1.44154851119019</v>
      </c>
      <c r="AZ26" s="473">
        <v>2.1685552880075498</v>
      </c>
      <c r="BA26" s="473">
        <v>3.2159503323988301</v>
      </c>
      <c r="BB26" s="473">
        <v>0.506308827696486</v>
      </c>
      <c r="BC26" s="473">
        <v>1.81353438995065</v>
      </c>
      <c r="BD26" s="473">
        <v>3.2865791487537601</v>
      </c>
      <c r="BE26" s="473">
        <v>2.4856756217701701</v>
      </c>
      <c r="BF26" s="473">
        <v>2.0001561690060301</v>
      </c>
      <c r="BG26" s="473">
        <v>1.6058118295447099</v>
      </c>
      <c r="BH26" s="473">
        <v>0.89656333526030196</v>
      </c>
      <c r="BI26" s="473">
        <v>0.89159175265533497</v>
      </c>
      <c r="BJ26" s="473">
        <v>2.0812691138558699</v>
      </c>
      <c r="BK26" s="473">
        <v>1.9983798142954601</v>
      </c>
      <c r="BL26" s="473">
        <v>1.5308956415264501</v>
      </c>
      <c r="BM26" s="473">
        <v>1.38191063351859</v>
      </c>
      <c r="BN26" s="473">
        <v>2.7666666666666502</v>
      </c>
      <c r="BO26" s="477">
        <f>ROW()</f>
        <v>26</v>
      </c>
    </row>
    <row r="27" spans="1:67" s="474" customFormat="1" ht="14" x14ac:dyDescent="0.15">
      <c r="A27" s="473" t="s">
        <v>281</v>
      </c>
      <c r="B27" s="473" t="s">
        <v>729</v>
      </c>
      <c r="C27" s="473" t="s">
        <v>1156</v>
      </c>
      <c r="D27" s="473" t="s">
        <v>1157</v>
      </c>
      <c r="E27" s="473"/>
      <c r="F27" s="473"/>
      <c r="G27" s="473"/>
      <c r="H27" s="473"/>
      <c r="I27" s="473"/>
      <c r="J27" s="473"/>
      <c r="K27" s="473"/>
      <c r="L27" s="473"/>
      <c r="M27" s="473"/>
      <c r="N27" s="473"/>
      <c r="O27" s="473"/>
      <c r="P27" s="473"/>
      <c r="Q27" s="473"/>
      <c r="R27" s="473"/>
      <c r="S27" s="473"/>
      <c r="T27" s="473"/>
      <c r="U27" s="473"/>
      <c r="V27" s="473"/>
      <c r="W27" s="473"/>
      <c r="X27" s="473"/>
      <c r="Y27" s="473"/>
      <c r="Z27" s="473"/>
      <c r="AA27" s="473"/>
      <c r="AB27" s="473"/>
      <c r="AC27" s="473"/>
      <c r="AD27" s="473"/>
      <c r="AE27" s="473"/>
      <c r="AF27" s="473"/>
      <c r="AG27" s="473"/>
      <c r="AH27" s="473"/>
      <c r="AI27" s="473"/>
      <c r="AJ27" s="473"/>
      <c r="AK27" s="473">
        <v>-10.630097157620099</v>
      </c>
      <c r="AL27" s="473">
        <v>1128.00002429404</v>
      </c>
      <c r="AM27" s="473">
        <v>1662.21594875899</v>
      </c>
      <c r="AN27" s="473">
        <v>411.75964177726797</v>
      </c>
      <c r="AO27" s="473">
        <v>19.7948028061899</v>
      </c>
      <c r="AP27" s="473">
        <v>3.6743480968473001</v>
      </c>
      <c r="AQ27" s="473">
        <v>-0.77269788603318701</v>
      </c>
      <c r="AR27" s="473">
        <v>-8.5251700053606196</v>
      </c>
      <c r="AS27" s="473">
        <v>1.8050030370435799</v>
      </c>
      <c r="AT27" s="473">
        <v>1.5471959015227801</v>
      </c>
      <c r="AU27" s="473">
        <v>2.7711647199826799</v>
      </c>
      <c r="AV27" s="473">
        <v>2.23386492967051</v>
      </c>
      <c r="AW27" s="473">
        <v>6.7089304279778501</v>
      </c>
      <c r="AX27" s="473">
        <v>9.6795073191705399</v>
      </c>
      <c r="AY27" s="473">
        <v>8.3289248286320703</v>
      </c>
      <c r="AZ27" s="473">
        <v>16.6997549618245</v>
      </c>
      <c r="BA27" s="473">
        <v>20.849087177271301</v>
      </c>
      <c r="BB27" s="473">
        <v>1.45704835970323</v>
      </c>
      <c r="BC27" s="473">
        <v>5.7268722466960602</v>
      </c>
      <c r="BD27" s="473">
        <v>7.8583333333333201</v>
      </c>
      <c r="BE27" s="473">
        <v>1.06621339720313</v>
      </c>
      <c r="BF27" s="473">
        <v>2.4157174527941101</v>
      </c>
      <c r="BG27" s="473">
        <v>1.3734418153318</v>
      </c>
      <c r="BH27" s="473">
        <v>4.0276857374272801</v>
      </c>
      <c r="BI27" s="473">
        <v>12.443374858437201</v>
      </c>
      <c r="BJ27" s="473">
        <v>12.935918418733401</v>
      </c>
      <c r="BK27" s="473">
        <v>2.2685469037400501</v>
      </c>
      <c r="BL27" s="473">
        <v>2.6105718279921599</v>
      </c>
      <c r="BM27" s="473">
        <v>2.7598094700812599</v>
      </c>
      <c r="BN27" s="473">
        <v>6.6502991270877896</v>
      </c>
      <c r="BO27" s="477">
        <f>ROW()</f>
        <v>27</v>
      </c>
    </row>
    <row r="28" spans="1:67" s="474" customFormat="1" ht="14" x14ac:dyDescent="0.15">
      <c r="A28" s="473" t="s">
        <v>315</v>
      </c>
      <c r="B28" s="473" t="s">
        <v>730</v>
      </c>
      <c r="C28" s="473" t="s">
        <v>1156</v>
      </c>
      <c r="D28" s="473" t="s">
        <v>1157</v>
      </c>
      <c r="E28" s="473"/>
      <c r="F28" s="473"/>
      <c r="G28" s="473"/>
      <c r="H28" s="473"/>
      <c r="I28" s="473"/>
      <c r="J28" s="473"/>
      <c r="K28" s="473">
        <v>4.4368600676908603</v>
      </c>
      <c r="L28" s="473">
        <v>-1.08932461874256</v>
      </c>
      <c r="M28" s="473">
        <v>6.0572687222252402</v>
      </c>
      <c r="N28" s="473">
        <v>4.0238836973312004</v>
      </c>
      <c r="O28" s="473">
        <v>-0.19965061143020399</v>
      </c>
      <c r="P28" s="473">
        <v>3.8509627404445901</v>
      </c>
      <c r="Q28" s="473">
        <v>3.8285576691732701</v>
      </c>
      <c r="R28" s="473">
        <v>6.0064935067530802</v>
      </c>
      <c r="S28" s="473">
        <v>15.7223072990937</v>
      </c>
      <c r="T28" s="473">
        <v>15.7098745988233</v>
      </c>
      <c r="U28" s="473">
        <v>6.8565515736454001</v>
      </c>
      <c r="V28" s="473">
        <v>6.8345140413648604</v>
      </c>
      <c r="W28" s="473">
        <v>23.895620646930301</v>
      </c>
      <c r="X28" s="473">
        <v>36.540756998092597</v>
      </c>
      <c r="Y28" s="473">
        <v>2.4985195003016298</v>
      </c>
      <c r="Z28" s="473">
        <v>12.167394348793801</v>
      </c>
      <c r="AA28" s="473">
        <v>5.8680963572265998</v>
      </c>
      <c r="AB28" s="473">
        <v>8.1512313562263294</v>
      </c>
      <c r="AC28" s="473">
        <v>14.3168697883258</v>
      </c>
      <c r="AD28" s="473">
        <v>3.8042868364942599</v>
      </c>
      <c r="AE28" s="473">
        <v>1.6756756756754501</v>
      </c>
      <c r="AF28" s="473">
        <v>7.1132376395534003</v>
      </c>
      <c r="AG28" s="473">
        <v>4.48679769704178</v>
      </c>
      <c r="AH28" s="473">
        <v>11.661599847995801</v>
      </c>
      <c r="AI28" s="473">
        <v>7.0021695665112604</v>
      </c>
      <c r="AJ28" s="473">
        <v>8.9969387349432495</v>
      </c>
      <c r="AK28" s="473">
        <v>1.8233333333331001</v>
      </c>
      <c r="AL28" s="473">
        <v>9.6793465806792796</v>
      </c>
      <c r="AM28" s="473">
        <v>14.852814983397</v>
      </c>
      <c r="AN28" s="473">
        <v>19.263253638253801</v>
      </c>
      <c r="AO28" s="473">
        <v>26.436781609195101</v>
      </c>
      <c r="AP28" s="473">
        <v>31.1115898319694</v>
      </c>
      <c r="AQ28" s="473">
        <v>12.500410765337801</v>
      </c>
      <c r="AR28" s="473">
        <v>3.3854242734045501</v>
      </c>
      <c r="AS28" s="473">
        <v>24.432024210215101</v>
      </c>
      <c r="AT28" s="473">
        <v>9.2961877134188509</v>
      </c>
      <c r="AU28" s="473">
        <v>-1.3656800532806099</v>
      </c>
      <c r="AV28" s="473">
        <v>10.6474645658306</v>
      </c>
      <c r="AW28" s="473">
        <v>8.1764293748205894</v>
      </c>
      <c r="AX28" s="473">
        <v>13.252069918822301</v>
      </c>
      <c r="AY28" s="473">
        <v>2.7454200021424602</v>
      </c>
      <c r="AZ28" s="473">
        <v>8.4120628577254095</v>
      </c>
      <c r="BA28" s="473">
        <v>24.406951035391401</v>
      </c>
      <c r="BB28" s="473">
        <v>10.5554355299529</v>
      </c>
      <c r="BC28" s="473">
        <v>6.4932659147399603</v>
      </c>
      <c r="BD28" s="473">
        <v>9.5921660597967104</v>
      </c>
      <c r="BE28" s="473">
        <v>18.161045306545098</v>
      </c>
      <c r="BF28" s="473">
        <v>7.9379580749241203</v>
      </c>
      <c r="BG28" s="473">
        <v>4.4053523418529004</v>
      </c>
      <c r="BH28" s="473">
        <v>5.5446889125978602</v>
      </c>
      <c r="BI28" s="473">
        <v>5.5576896140096501</v>
      </c>
      <c r="BJ28" s="473">
        <v>16.0525353030392</v>
      </c>
      <c r="BK28" s="473">
        <v>-2.8146980766846998</v>
      </c>
      <c r="BL28" s="473">
        <v>-0.68677217079722896</v>
      </c>
      <c r="BM28" s="473">
        <v>7.32110643415513</v>
      </c>
      <c r="BN28" s="473">
        <v>8.4045384507634004</v>
      </c>
      <c r="BO28" s="477">
        <f>ROW()</f>
        <v>28</v>
      </c>
    </row>
    <row r="29" spans="1:67" s="474" customFormat="1" ht="14" x14ac:dyDescent="0.15">
      <c r="A29" s="473" t="s">
        <v>293</v>
      </c>
      <c r="B29" s="473" t="s">
        <v>731</v>
      </c>
      <c r="C29" s="473" t="s">
        <v>1156</v>
      </c>
      <c r="D29" s="473" t="s">
        <v>1157</v>
      </c>
      <c r="E29" s="473">
        <v>0.29946725476963398</v>
      </c>
      <c r="F29" s="473">
        <v>0.99267626076734405</v>
      </c>
      <c r="G29" s="473">
        <v>1.4046070354350899</v>
      </c>
      <c r="H29" s="473">
        <v>2.14800341332203</v>
      </c>
      <c r="I29" s="473">
        <v>4.1687605856436898</v>
      </c>
      <c r="J29" s="473">
        <v>4.0652013747464801</v>
      </c>
      <c r="K29" s="473">
        <v>4.1743476185299704</v>
      </c>
      <c r="L29" s="473">
        <v>2.7303026859090398</v>
      </c>
      <c r="M29" s="473">
        <v>2.7014498293135198</v>
      </c>
      <c r="N29" s="473">
        <v>3.7539922905328398</v>
      </c>
      <c r="O29" s="473">
        <v>3.9084723847190701</v>
      </c>
      <c r="P29" s="473">
        <v>4.34362854612099</v>
      </c>
      <c r="Q29" s="473">
        <v>5.4484312843807698</v>
      </c>
      <c r="R29" s="473">
        <v>6.9552800871991503</v>
      </c>
      <c r="S29" s="473">
        <v>12.6778877513452</v>
      </c>
      <c r="T29" s="473">
        <v>12.768198592051499</v>
      </c>
      <c r="U29" s="473">
        <v>9.0686098105496296</v>
      </c>
      <c r="V29" s="473">
        <v>7.0960005913259803</v>
      </c>
      <c r="W29" s="473">
        <v>4.4705933159294098</v>
      </c>
      <c r="X29" s="473">
        <v>4.4690839490048901</v>
      </c>
      <c r="Y29" s="473">
        <v>6.6486882965535701</v>
      </c>
      <c r="Z29" s="473">
        <v>7.6274865681427304</v>
      </c>
      <c r="AA29" s="473">
        <v>8.7265490655546802</v>
      </c>
      <c r="AB29" s="473">
        <v>7.6616098374387898</v>
      </c>
      <c r="AC29" s="473">
        <v>6.3417749100912797</v>
      </c>
      <c r="AD29" s="473">
        <v>4.8687339949694497</v>
      </c>
      <c r="AE29" s="473">
        <v>1.2943681910248199</v>
      </c>
      <c r="AF29" s="473">
        <v>1.5533826131494499</v>
      </c>
      <c r="AG29" s="473">
        <v>1.16093493415326</v>
      </c>
      <c r="AH29" s="473">
        <v>3.1070506511109701</v>
      </c>
      <c r="AI29" s="473">
        <v>3.4483121796180898</v>
      </c>
      <c r="AJ29" s="473">
        <v>3.2153106926080399</v>
      </c>
      <c r="AK29" s="473">
        <v>2.4279556716462101</v>
      </c>
      <c r="AL29" s="473">
        <v>2.7544264347345702</v>
      </c>
      <c r="AM29" s="473">
        <v>2.37754084476403</v>
      </c>
      <c r="AN29" s="473">
        <v>1.46796699090272</v>
      </c>
      <c r="AO29" s="473">
        <v>2.0770210735066801</v>
      </c>
      <c r="AP29" s="473">
        <v>1.62816049512961</v>
      </c>
      <c r="AQ29" s="473">
        <v>0.94925028835064096</v>
      </c>
      <c r="AR29" s="473">
        <v>1.12084823417844</v>
      </c>
      <c r="AS29" s="473">
        <v>2.5445177619090602</v>
      </c>
      <c r="AT29" s="473">
        <v>2.4692582308607798</v>
      </c>
      <c r="AU29" s="473">
        <v>1.6452143617535899</v>
      </c>
      <c r="AV29" s="473">
        <v>1.5889639997037901</v>
      </c>
      <c r="AW29" s="473">
        <v>2.0972831123931401</v>
      </c>
      <c r="AX29" s="473">
        <v>2.78143263670025</v>
      </c>
      <c r="AY29" s="473">
        <v>1.7912077007045399</v>
      </c>
      <c r="AZ29" s="473">
        <v>1.8230563002680999</v>
      </c>
      <c r="BA29" s="473">
        <v>4.48944420508401</v>
      </c>
      <c r="BB29" s="473">
        <v>-5.3145674125376199E-2</v>
      </c>
      <c r="BC29" s="473">
        <v>2.18929920422458</v>
      </c>
      <c r="BD29" s="473">
        <v>3.5320821072274402</v>
      </c>
      <c r="BE29" s="473">
        <v>2.83966343445897</v>
      </c>
      <c r="BF29" s="473">
        <v>1.11309594027537</v>
      </c>
      <c r="BG29" s="473">
        <v>0.34000283335696502</v>
      </c>
      <c r="BH29" s="473">
        <v>0.56142915279010597</v>
      </c>
      <c r="BI29" s="473">
        <v>1.9738526465317201</v>
      </c>
      <c r="BJ29" s="473">
        <v>2.12597086002609</v>
      </c>
      <c r="BK29" s="473">
        <v>2.0531649986518099</v>
      </c>
      <c r="BL29" s="473">
        <v>1.43681956996435</v>
      </c>
      <c r="BM29" s="473">
        <v>0.74079181222038504</v>
      </c>
      <c r="BN29" s="473">
        <v>2.4402485114408101</v>
      </c>
      <c r="BO29" s="477">
        <f>ROW()</f>
        <v>29</v>
      </c>
    </row>
    <row r="30" spans="1:67" s="474" customFormat="1" ht="14" x14ac:dyDescent="0.15">
      <c r="A30" s="473" t="s">
        <v>297</v>
      </c>
      <c r="B30" s="473" t="s">
        <v>732</v>
      </c>
      <c r="C30" s="473" t="s">
        <v>1156</v>
      </c>
      <c r="D30" s="473" t="s">
        <v>1157</v>
      </c>
      <c r="E30" s="473"/>
      <c r="F30" s="473"/>
      <c r="G30" s="473"/>
      <c r="H30" s="473"/>
      <c r="I30" s="473"/>
      <c r="J30" s="473"/>
      <c r="K30" s="473"/>
      <c r="L30" s="473"/>
      <c r="M30" s="473"/>
      <c r="N30" s="473"/>
      <c r="O30" s="473"/>
      <c r="P30" s="473"/>
      <c r="Q30" s="473"/>
      <c r="R30" s="473"/>
      <c r="S30" s="473"/>
      <c r="T30" s="473"/>
      <c r="U30" s="473"/>
      <c r="V30" s="473"/>
      <c r="W30" s="473"/>
      <c r="X30" s="473"/>
      <c r="Y30" s="473"/>
      <c r="Z30" s="473"/>
      <c r="AA30" s="473"/>
      <c r="AB30" s="473"/>
      <c r="AC30" s="473"/>
      <c r="AD30" s="473"/>
      <c r="AE30" s="473"/>
      <c r="AF30" s="473"/>
      <c r="AG30" s="473"/>
      <c r="AH30" s="473"/>
      <c r="AI30" s="473"/>
      <c r="AJ30" s="473"/>
      <c r="AK30" s="473"/>
      <c r="AL30" s="473">
        <v>0.44059921493180998</v>
      </c>
      <c r="AM30" s="473">
        <v>38.530866166853698</v>
      </c>
      <c r="AN30" s="473">
        <v>14.462548218089401</v>
      </c>
      <c r="AO30" s="473">
        <v>4.9142397263719904</v>
      </c>
      <c r="AP30" s="473">
        <v>3.4662959056478102</v>
      </c>
      <c r="AQ30" s="473">
        <v>5.7533145841706004</v>
      </c>
      <c r="AR30" s="473">
        <v>0.326722893396868</v>
      </c>
      <c r="AS30" s="473">
        <v>4.16540442290282</v>
      </c>
      <c r="AT30" s="473">
        <v>3.9842954776789501</v>
      </c>
      <c r="AU30" s="473">
        <v>2.4891623549154001</v>
      </c>
      <c r="AV30" s="473">
        <v>1.48724246145442</v>
      </c>
      <c r="AW30" s="473">
        <v>0.87389083086850505</v>
      </c>
      <c r="AX30" s="473">
        <v>5.3645208583234201</v>
      </c>
      <c r="AY30" s="473">
        <v>3.7821769654037398</v>
      </c>
      <c r="AZ30" s="473">
        <v>1.29806813334154</v>
      </c>
      <c r="BA30" s="473">
        <v>7.9472987606785903</v>
      </c>
      <c r="BB30" s="473">
        <v>0.89607235574907196</v>
      </c>
      <c r="BC30" s="473">
        <v>2.2078353253652199</v>
      </c>
      <c r="BD30" s="473">
        <v>2.7042390774727898</v>
      </c>
      <c r="BE30" s="473">
        <v>6.7446825334071496</v>
      </c>
      <c r="BF30" s="473">
        <v>0.42888888888886301</v>
      </c>
      <c r="BG30" s="473">
        <v>-0.54875755094814704</v>
      </c>
      <c r="BH30" s="473">
        <v>0.21878592353617701</v>
      </c>
      <c r="BI30" s="473">
        <v>-0.79405017390672505</v>
      </c>
      <c r="BJ30" s="473">
        <v>1.7694124739197501</v>
      </c>
      <c r="BK30" s="473">
        <v>0.64480362244077805</v>
      </c>
      <c r="BL30" s="473">
        <v>-0.70502663454275005</v>
      </c>
      <c r="BM30" s="473">
        <v>3.0227211966375598</v>
      </c>
      <c r="BN30" s="473">
        <v>1.73355234175399</v>
      </c>
      <c r="BO30" s="477">
        <f>ROW()</f>
        <v>30</v>
      </c>
    </row>
    <row r="31" spans="1:67" s="474" customFormat="1" ht="14" x14ac:dyDescent="0.15">
      <c r="A31" s="473" t="s">
        <v>313</v>
      </c>
      <c r="B31" s="473" t="s">
        <v>733</v>
      </c>
      <c r="C31" s="473" t="s">
        <v>1156</v>
      </c>
      <c r="D31" s="473" t="s">
        <v>1157</v>
      </c>
      <c r="E31" s="473">
        <v>7.7881619937688598</v>
      </c>
      <c r="F31" s="473">
        <v>18.5621387281079</v>
      </c>
      <c r="G31" s="473">
        <v>1.6759095614017301</v>
      </c>
      <c r="H31" s="473">
        <v>5.5742028291509902</v>
      </c>
      <c r="I31" s="473">
        <v>1.84512319774994</v>
      </c>
      <c r="J31" s="473">
        <v>-0.73025252266139495</v>
      </c>
      <c r="K31" s="473">
        <v>2.3641060198333901</v>
      </c>
      <c r="L31" s="473">
        <v>-4.3337539085690402</v>
      </c>
      <c r="M31" s="473">
        <v>-0.28671368777002298</v>
      </c>
      <c r="N31" s="473">
        <v>9.6555293576211607</v>
      </c>
      <c r="O31" s="473">
        <v>1.7726033145133999</v>
      </c>
      <c r="P31" s="473">
        <v>2.0612181799522702</v>
      </c>
      <c r="Q31" s="473">
        <v>-2.9233565586795698</v>
      </c>
      <c r="R31" s="473">
        <v>7.6038903625430603</v>
      </c>
      <c r="S31" s="473">
        <v>8.7196094542842193</v>
      </c>
      <c r="T31" s="473">
        <v>18.756946605863401</v>
      </c>
      <c r="U31" s="473">
        <v>-8.4007187782054409</v>
      </c>
      <c r="V31" s="473">
        <v>29.9861042997141</v>
      </c>
      <c r="W31" s="473">
        <v>8.2691400721404698</v>
      </c>
      <c r="X31" s="473">
        <v>14.9934659503595</v>
      </c>
      <c r="Y31" s="473">
        <v>12.2026364968298</v>
      </c>
      <c r="Z31" s="473">
        <v>7.5557056044094404</v>
      </c>
      <c r="AA31" s="473">
        <v>12.059765208133699</v>
      </c>
      <c r="AB31" s="473">
        <v>8.1537627742042709</v>
      </c>
      <c r="AC31" s="473">
        <v>4.8469576818608502</v>
      </c>
      <c r="AD31" s="473">
        <v>6.90605782140464</v>
      </c>
      <c r="AE31" s="473">
        <v>-2.6117429247678299</v>
      </c>
      <c r="AF31" s="473">
        <v>-2.6817842351159502</v>
      </c>
      <c r="AG31" s="473">
        <v>4.2556160178594196</v>
      </c>
      <c r="AH31" s="473">
        <v>-0.48179871520332701</v>
      </c>
      <c r="AI31" s="473">
        <v>-0.50430338891893001</v>
      </c>
      <c r="AJ31" s="473">
        <v>2.1626005271342401</v>
      </c>
      <c r="AK31" s="473">
        <v>-1.99113580736895</v>
      </c>
      <c r="AL31" s="473">
        <v>0.55345572354191697</v>
      </c>
      <c r="AM31" s="473">
        <v>25.1778762249963</v>
      </c>
      <c r="AN31" s="473">
        <v>7.4588449782832296</v>
      </c>
      <c r="AO31" s="473">
        <v>6.09780439121743</v>
      </c>
      <c r="AP31" s="473">
        <v>2.3186906217668199</v>
      </c>
      <c r="AQ31" s="473">
        <v>5.0843334414532304</v>
      </c>
      <c r="AR31" s="473">
        <v>-1.0726136275953499</v>
      </c>
      <c r="AS31" s="473">
        <v>-0.304212168486795</v>
      </c>
      <c r="AT31" s="473">
        <v>5.0074329082237403</v>
      </c>
      <c r="AU31" s="473">
        <v>2.1756948066460802</v>
      </c>
      <c r="AV31" s="473">
        <v>2.0345657405381501</v>
      </c>
      <c r="AW31" s="473">
        <v>-0.40022870211547501</v>
      </c>
      <c r="AX31" s="473">
        <v>6.4150401836968696</v>
      </c>
      <c r="AY31" s="473">
        <v>2.33310856372217</v>
      </c>
      <c r="AZ31" s="473">
        <v>-0.23062730627300701</v>
      </c>
      <c r="BA31" s="473">
        <v>10.659797899742401</v>
      </c>
      <c r="BB31" s="473">
        <v>2.60817666368317</v>
      </c>
      <c r="BC31" s="473">
        <v>-0.76423073467673397</v>
      </c>
      <c r="BD31" s="473">
        <v>2.7597672485453</v>
      </c>
      <c r="BE31" s="473">
        <v>3.81815240252386</v>
      </c>
      <c r="BF31" s="473">
        <v>0.53373850709053705</v>
      </c>
      <c r="BG31" s="473">
        <v>-0.25808951753535297</v>
      </c>
      <c r="BH31" s="473">
        <v>0.72483898107059896</v>
      </c>
      <c r="BI31" s="473">
        <v>0.441041448058759</v>
      </c>
      <c r="BJ31" s="473">
        <v>1.4829989716132701</v>
      </c>
      <c r="BK31" s="473">
        <v>1.9559430267253199</v>
      </c>
      <c r="BL31" s="473">
        <v>-3.2333893398332099</v>
      </c>
      <c r="BM31" s="473">
        <v>1.8847006651884599</v>
      </c>
      <c r="BN31" s="473">
        <v>3.6532676182551098</v>
      </c>
      <c r="BO31" s="477">
        <f>ROW()</f>
        <v>31</v>
      </c>
    </row>
    <row r="32" spans="1:67" s="474" customFormat="1" ht="14" x14ac:dyDescent="0.15">
      <c r="A32" s="473" t="s">
        <v>287</v>
      </c>
      <c r="B32" s="473" t="s">
        <v>734</v>
      </c>
      <c r="C32" s="473" t="s">
        <v>1156</v>
      </c>
      <c r="D32" s="473" t="s">
        <v>1157</v>
      </c>
      <c r="E32" s="473"/>
      <c r="F32" s="473"/>
      <c r="G32" s="473"/>
      <c r="H32" s="473"/>
      <c r="I32" s="473"/>
      <c r="J32" s="473"/>
      <c r="K32" s="473"/>
      <c r="L32" s="473"/>
      <c r="M32" s="473"/>
      <c r="N32" s="473"/>
      <c r="O32" s="473"/>
      <c r="P32" s="473"/>
      <c r="Q32" s="473"/>
      <c r="R32" s="473"/>
      <c r="S32" s="473"/>
      <c r="T32" s="473"/>
      <c r="U32" s="473"/>
      <c r="V32" s="473"/>
      <c r="W32" s="473"/>
      <c r="X32" s="473"/>
      <c r="Y32" s="473"/>
      <c r="Z32" s="473"/>
      <c r="AA32" s="473"/>
      <c r="AB32" s="473"/>
      <c r="AC32" s="473"/>
      <c r="AD32" s="473"/>
      <c r="AE32" s="473"/>
      <c r="AF32" s="473">
        <v>9.8746960912664097</v>
      </c>
      <c r="AG32" s="473">
        <v>7.4127659574465996</v>
      </c>
      <c r="AH32" s="473">
        <v>6.0454797559623996</v>
      </c>
      <c r="AI32" s="473">
        <v>6.1267184698146302</v>
      </c>
      <c r="AJ32" s="473">
        <v>6.3573641227823297</v>
      </c>
      <c r="AK32" s="473">
        <v>3.6340769179849102</v>
      </c>
      <c r="AL32" s="473">
        <v>3.0148185998979899</v>
      </c>
      <c r="AM32" s="473">
        <v>5.313740079365</v>
      </c>
      <c r="AN32" s="473">
        <v>10.2978117947205</v>
      </c>
      <c r="AO32" s="473">
        <v>2.37712902953225</v>
      </c>
      <c r="AP32" s="473">
        <v>5.3056010566880403</v>
      </c>
      <c r="AQ32" s="473">
        <v>8.4022379561323</v>
      </c>
      <c r="AR32" s="473">
        <v>6.1066958984195701</v>
      </c>
      <c r="AS32" s="473">
        <v>2.2082562093753402</v>
      </c>
      <c r="AT32" s="473">
        <v>2.0071737421384199</v>
      </c>
      <c r="AU32" s="473">
        <v>3.3325649327190798</v>
      </c>
      <c r="AV32" s="473">
        <v>5.66870773441478</v>
      </c>
      <c r="AW32" s="473">
        <v>7.5875363850469197</v>
      </c>
      <c r="AX32" s="473">
        <v>7.0466181622203701</v>
      </c>
      <c r="AY32" s="473">
        <v>6.7652611705475598</v>
      </c>
      <c r="AZ32" s="473">
        <v>9.1069849690538494</v>
      </c>
      <c r="BA32" s="473">
        <v>8.9019448946515496</v>
      </c>
      <c r="BB32" s="473">
        <v>5.4234723617467804</v>
      </c>
      <c r="BC32" s="473">
        <v>8.1266763916991902</v>
      </c>
      <c r="BD32" s="473">
        <v>11.3951651552399</v>
      </c>
      <c r="BE32" s="473">
        <v>6.2175042206928302</v>
      </c>
      <c r="BF32" s="473">
        <v>7.53040640913171</v>
      </c>
      <c r="BG32" s="473">
        <v>6.99163889220854</v>
      </c>
      <c r="BH32" s="473">
        <v>6.1942802298498796</v>
      </c>
      <c r="BI32" s="473">
        <v>5.5135257269298998</v>
      </c>
      <c r="BJ32" s="473">
        <v>5.7020701571724501</v>
      </c>
      <c r="BK32" s="473">
        <v>5.5436213948647</v>
      </c>
      <c r="BL32" s="473">
        <v>5.5919963993063302</v>
      </c>
      <c r="BM32" s="473">
        <v>5.6910747474620997</v>
      </c>
      <c r="BN32" s="473">
        <v>5.5456543077347398</v>
      </c>
      <c r="BO32" s="477">
        <f>ROW()</f>
        <v>32</v>
      </c>
    </row>
    <row r="33" spans="1:67" s="474" customFormat="1" ht="14" x14ac:dyDescent="0.15">
      <c r="A33" s="473" t="s">
        <v>311</v>
      </c>
      <c r="B33" s="473" t="s">
        <v>735</v>
      </c>
      <c r="C33" s="473" t="s">
        <v>1156</v>
      </c>
      <c r="D33" s="473" t="s">
        <v>1157</v>
      </c>
      <c r="E33" s="473"/>
      <c r="F33" s="473"/>
      <c r="G33" s="473"/>
      <c r="H33" s="473"/>
      <c r="I33" s="473"/>
      <c r="J33" s="473"/>
      <c r="K33" s="473"/>
      <c r="L33" s="473"/>
      <c r="M33" s="473"/>
      <c r="N33" s="473"/>
      <c r="O33" s="473"/>
      <c r="P33" s="473"/>
      <c r="Q33" s="473"/>
      <c r="R33" s="473"/>
      <c r="S33" s="473"/>
      <c r="T33" s="473"/>
      <c r="U33" s="473"/>
      <c r="V33" s="473"/>
      <c r="W33" s="473"/>
      <c r="X33" s="473"/>
      <c r="Y33" s="473"/>
      <c r="Z33" s="473"/>
      <c r="AA33" s="473"/>
      <c r="AB33" s="473"/>
      <c r="AC33" s="473"/>
      <c r="AD33" s="473"/>
      <c r="AE33" s="473">
        <v>2.6999999999998701</v>
      </c>
      <c r="AF33" s="473">
        <v>2.7263875365141401</v>
      </c>
      <c r="AG33" s="473">
        <v>2.3696682464454799</v>
      </c>
      <c r="AH33" s="473">
        <v>6.3888888888887898</v>
      </c>
      <c r="AI33" s="473">
        <v>23.800000000000299</v>
      </c>
      <c r="AJ33" s="473">
        <v>338.44911147011197</v>
      </c>
      <c r="AK33" s="473">
        <v>91.297932726930398</v>
      </c>
      <c r="AL33" s="473">
        <v>72.878791386633296</v>
      </c>
      <c r="AM33" s="473">
        <v>96.057338268650398</v>
      </c>
      <c r="AN33" s="473">
        <v>62.054833683799302</v>
      </c>
      <c r="AO33" s="473">
        <v>121.60754244925</v>
      </c>
      <c r="AP33" s="473">
        <v>1058.3735592197299</v>
      </c>
      <c r="AQ33" s="473">
        <v>18.6722044420641</v>
      </c>
      <c r="AR33" s="473">
        <v>2.57304281890204</v>
      </c>
      <c r="AS33" s="473">
        <v>10.3162621289989</v>
      </c>
      <c r="AT33" s="473">
        <v>7.3609392723184897</v>
      </c>
      <c r="AU33" s="473">
        <v>5.8101436572182301</v>
      </c>
      <c r="AV33" s="473">
        <v>2.34864169582755</v>
      </c>
      <c r="AW33" s="473">
        <v>6.1471307424627</v>
      </c>
      <c r="AX33" s="473">
        <v>5.0388380711190699</v>
      </c>
      <c r="AY33" s="473">
        <v>7.2615946276994698</v>
      </c>
      <c r="AZ33" s="473">
        <v>8.4025341900589403</v>
      </c>
      <c r="BA33" s="473">
        <v>12.3487195994021</v>
      </c>
      <c r="BB33" s="473">
        <v>2.7532022391481599</v>
      </c>
      <c r="BC33" s="473">
        <v>2.43899060504117</v>
      </c>
      <c r="BD33" s="473">
        <v>4.2199034660187502</v>
      </c>
      <c r="BE33" s="473">
        <v>2.95456829831017</v>
      </c>
      <c r="BF33" s="473">
        <v>0.89009354091303206</v>
      </c>
      <c r="BG33" s="473">
        <v>-1.4181838026484199</v>
      </c>
      <c r="BH33" s="473">
        <v>-0.10463326100841699</v>
      </c>
      <c r="BI33" s="473">
        <v>-0.79864988645361101</v>
      </c>
      <c r="BJ33" s="473">
        <v>2.0615961944313699</v>
      </c>
      <c r="BK33" s="473">
        <v>2.8145447382483302</v>
      </c>
      <c r="BL33" s="473">
        <v>3.1037294479677402</v>
      </c>
      <c r="BM33" s="473">
        <v>1.67244096855762</v>
      </c>
      <c r="BN33" s="473">
        <v>3.2977443529951098</v>
      </c>
      <c r="BO33" s="477">
        <f>ROW()</f>
        <v>33</v>
      </c>
    </row>
    <row r="34" spans="1:67" s="474" customFormat="1" ht="14" x14ac:dyDescent="0.15">
      <c r="A34" s="473" t="s">
        <v>285</v>
      </c>
      <c r="B34" s="473" t="s">
        <v>736</v>
      </c>
      <c r="C34" s="473" t="s">
        <v>1156</v>
      </c>
      <c r="D34" s="473" t="s">
        <v>1157</v>
      </c>
      <c r="E34" s="473"/>
      <c r="F34" s="473"/>
      <c r="G34" s="473"/>
      <c r="H34" s="473"/>
      <c r="I34" s="473"/>
      <c r="J34" s="473"/>
      <c r="K34" s="473">
        <v>2.1344717185223798</v>
      </c>
      <c r="L34" s="473">
        <v>4.2580982230929099</v>
      </c>
      <c r="M34" s="473">
        <v>3.2573289902446199</v>
      </c>
      <c r="N34" s="473">
        <v>-0.194127638923867</v>
      </c>
      <c r="O34" s="473">
        <v>1.6289812783934701</v>
      </c>
      <c r="P34" s="473">
        <v>5.78947368498401</v>
      </c>
      <c r="Q34" s="473">
        <v>5.0881953864881799</v>
      </c>
      <c r="R34" s="473">
        <v>14.3318269849979</v>
      </c>
      <c r="S34" s="473">
        <v>24.392998306179798</v>
      </c>
      <c r="T34" s="473">
        <v>16.1597821153707</v>
      </c>
      <c r="U34" s="473">
        <v>22.495766575964002</v>
      </c>
      <c r="V34" s="473">
        <v>17.7311208942373</v>
      </c>
      <c r="W34" s="473">
        <v>15.785537594198701</v>
      </c>
      <c r="X34" s="473">
        <v>2.20599195116765</v>
      </c>
      <c r="Y34" s="473">
        <v>3.8695250594150501</v>
      </c>
      <c r="Z34" s="473">
        <v>11.344596808397499</v>
      </c>
      <c r="AA34" s="473">
        <v>8.8857130847145793</v>
      </c>
      <c r="AB34" s="473">
        <v>2.9723991507507299</v>
      </c>
      <c r="AC34" s="473">
        <v>0.322399250235335</v>
      </c>
      <c r="AD34" s="473">
        <v>-2.6359693029697202</v>
      </c>
      <c r="AE34" s="473">
        <v>-2.2960932141955901</v>
      </c>
      <c r="AF34" s="473">
        <v>-1.7450017537706</v>
      </c>
      <c r="AG34" s="473">
        <v>0.30343596608657097</v>
      </c>
      <c r="AH34" s="473">
        <v>1.4858973218257301</v>
      </c>
      <c r="AI34" s="473">
        <v>0.92933543748909198</v>
      </c>
      <c r="AJ34" s="473">
        <v>0.76441973592758905</v>
      </c>
      <c r="AK34" s="473">
        <v>-0.172413793103325</v>
      </c>
      <c r="AL34" s="473">
        <v>2.53886010362698</v>
      </c>
      <c r="AM34" s="473">
        <v>0.81691089775977699</v>
      </c>
      <c r="AN34" s="473">
        <v>2.7040347506470201</v>
      </c>
      <c r="AO34" s="473">
        <v>-0.45222738253031602</v>
      </c>
      <c r="AP34" s="473">
        <v>2.4315513395592601</v>
      </c>
      <c r="AQ34" s="473">
        <v>-0.36653386454179598</v>
      </c>
      <c r="AR34" s="473">
        <v>-1.2875879718490999</v>
      </c>
      <c r="AS34" s="473">
        <v>-0.70485295309076801</v>
      </c>
      <c r="AT34" s="473">
        <v>-1.2075718015665999</v>
      </c>
      <c r="AU34" s="473">
        <v>-0.49554013875117198</v>
      </c>
      <c r="AV34" s="473">
        <v>1.5936254980078799</v>
      </c>
      <c r="AW34" s="473">
        <v>2.3529411764706101</v>
      </c>
      <c r="AX34" s="473">
        <v>2.58620689655173</v>
      </c>
      <c r="AY34" s="473">
        <v>2.00746965452849</v>
      </c>
      <c r="AZ34" s="473">
        <v>3.2566666666670199</v>
      </c>
      <c r="BA34" s="473">
        <v>3.52600316363722</v>
      </c>
      <c r="BB34" s="473">
        <v>2.7955128355041099</v>
      </c>
      <c r="BC34" s="473">
        <v>1.96188468334624</v>
      </c>
      <c r="BD34" s="473">
        <v>-0.40004069748805199</v>
      </c>
      <c r="BE34" s="473">
        <v>2.7573966996297599</v>
      </c>
      <c r="BF34" s="473">
        <v>3.3000115688843801</v>
      </c>
      <c r="BG34" s="473">
        <v>2.6475532124619399</v>
      </c>
      <c r="BH34" s="473">
        <v>1.8486274237497999</v>
      </c>
      <c r="BI34" s="473">
        <v>2.78679347602047</v>
      </c>
      <c r="BJ34" s="473">
        <v>1.38671830576397</v>
      </c>
      <c r="BK34" s="473">
        <v>2.0876693804698299</v>
      </c>
      <c r="BL34" s="473">
        <v>1.0058200470213201</v>
      </c>
      <c r="BM34" s="473">
        <v>-2.3177062933137398</v>
      </c>
      <c r="BN34" s="473">
        <v>-0.60631938514089601</v>
      </c>
      <c r="BO34" s="477">
        <f>ROW()</f>
        <v>34</v>
      </c>
    </row>
    <row r="35" spans="1:67" s="474" customFormat="1" ht="14" x14ac:dyDescent="0.15">
      <c r="A35" s="473" t="s">
        <v>737</v>
      </c>
      <c r="B35" s="473" t="s">
        <v>738</v>
      </c>
      <c r="C35" s="473" t="s">
        <v>1156</v>
      </c>
      <c r="D35" s="473" t="s">
        <v>1157</v>
      </c>
      <c r="E35" s="473"/>
      <c r="F35" s="473"/>
      <c r="G35" s="473"/>
      <c r="H35" s="473"/>
      <c r="I35" s="473"/>
      <c r="J35" s="473"/>
      <c r="K35" s="473"/>
      <c r="L35" s="473">
        <v>5.4377564990479801</v>
      </c>
      <c r="M35" s="473">
        <v>4.5410314628756403</v>
      </c>
      <c r="N35" s="473">
        <v>8.9357741228943297</v>
      </c>
      <c r="O35" s="473">
        <v>6.1520934213004796</v>
      </c>
      <c r="P35" s="473">
        <v>4.6149718266825204</v>
      </c>
      <c r="Q35" s="473">
        <v>6.8308113190236703</v>
      </c>
      <c r="R35" s="473">
        <v>5.4817541616989702</v>
      </c>
      <c r="S35" s="473">
        <v>13.0718458387013</v>
      </c>
      <c r="T35" s="473">
        <v>10.359634997305101</v>
      </c>
      <c r="U35" s="473">
        <v>4.2558365758380798</v>
      </c>
      <c r="V35" s="473">
        <v>3.1898763705575002</v>
      </c>
      <c r="W35" s="473">
        <v>6.1090703589986903</v>
      </c>
      <c r="X35" s="473">
        <v>9.0913932679241203</v>
      </c>
      <c r="Y35" s="473">
        <v>12.097837231068199</v>
      </c>
      <c r="Z35" s="473">
        <v>11.1144984973891</v>
      </c>
      <c r="AA35" s="473">
        <v>6.0126210166749701</v>
      </c>
      <c r="AB35" s="473">
        <v>3.9999999999999498</v>
      </c>
      <c r="AC35" s="473">
        <v>3.96634615384614</v>
      </c>
      <c r="AD35" s="473">
        <v>4.6050096339113704</v>
      </c>
      <c r="AE35" s="473">
        <v>5.43378154356233</v>
      </c>
      <c r="AF35" s="473">
        <v>5.7564640111813601</v>
      </c>
      <c r="AG35" s="473">
        <v>4.4024118278676196</v>
      </c>
      <c r="AH35" s="473">
        <v>5.38765822784808</v>
      </c>
      <c r="AI35" s="473">
        <v>4.6693191201867599</v>
      </c>
      <c r="AJ35" s="473">
        <v>7.1146812020362598</v>
      </c>
      <c r="AK35" s="473">
        <v>5.7381988617344897</v>
      </c>
      <c r="AL35" s="473">
        <v>2.72289766970589</v>
      </c>
      <c r="AM35" s="473">
        <v>1.39933423745549</v>
      </c>
      <c r="AN35" s="473">
        <v>2.06699495410041</v>
      </c>
      <c r="AO35" s="473">
        <v>1.37913741223667</v>
      </c>
      <c r="AP35" s="473">
        <v>0.54415038337870603</v>
      </c>
      <c r="AQ35" s="473">
        <v>1.3366133661336801</v>
      </c>
      <c r="AR35" s="473">
        <v>1.2542482602363101</v>
      </c>
      <c r="AS35" s="473">
        <v>1.6063294174058</v>
      </c>
      <c r="AT35" s="473">
        <v>2.04498977505121</v>
      </c>
      <c r="AU35" s="473">
        <v>2.17357792508091</v>
      </c>
      <c r="AV35" s="473">
        <v>3.0250452625223598</v>
      </c>
      <c r="AW35" s="473">
        <v>0.98191403675766498</v>
      </c>
      <c r="AX35" s="473">
        <v>1.59160618079803</v>
      </c>
      <c r="AY35" s="473">
        <v>2.3898262743925298</v>
      </c>
      <c r="AZ35" s="473">
        <v>2.4925779493939899</v>
      </c>
      <c r="BA35" s="473">
        <v>4.4895599537505904</v>
      </c>
      <c r="BB35" s="473">
        <v>2.0627347345268001</v>
      </c>
      <c r="BC35" s="473">
        <v>1.3440273839283601</v>
      </c>
      <c r="BD35" s="473">
        <v>3.19878141660321</v>
      </c>
      <c r="BE35" s="473">
        <v>1.97336755976255</v>
      </c>
      <c r="BF35" s="473">
        <v>0.72241478453055497</v>
      </c>
      <c r="BG35" s="473">
        <v>1.51375643050825</v>
      </c>
      <c r="BH35" s="473">
        <v>1.8614830286337301</v>
      </c>
      <c r="BI35" s="473">
        <v>-0.346376929989402</v>
      </c>
      <c r="BJ35" s="473">
        <v>1.5182070073615299</v>
      </c>
      <c r="BK35" s="473">
        <v>2.2658634667872599</v>
      </c>
      <c r="BL35" s="473">
        <v>2.4912352736805499</v>
      </c>
      <c r="BM35" s="473">
        <v>3.8521098005372699E-2</v>
      </c>
      <c r="BN35" s="473">
        <v>2.90491262928479</v>
      </c>
      <c r="BO35" s="477">
        <f>ROW()</f>
        <v>35</v>
      </c>
    </row>
    <row r="36" spans="1:67" s="474" customFormat="1" ht="14" x14ac:dyDescent="0.15">
      <c r="A36" s="473" t="s">
        <v>303</v>
      </c>
      <c r="B36" s="473" t="s">
        <v>739</v>
      </c>
      <c r="C36" s="473" t="s">
        <v>1156</v>
      </c>
      <c r="D36" s="473" t="s">
        <v>1157</v>
      </c>
      <c r="E36" s="473"/>
      <c r="F36" s="473"/>
      <c r="G36" s="473"/>
      <c r="H36" s="473"/>
      <c r="I36" s="473"/>
      <c r="J36" s="473"/>
      <c r="K36" s="473"/>
      <c r="L36" s="473"/>
      <c r="M36" s="473"/>
      <c r="N36" s="473"/>
      <c r="O36" s="473"/>
      <c r="P36" s="473"/>
      <c r="Q36" s="473"/>
      <c r="R36" s="473"/>
      <c r="S36" s="473"/>
      <c r="T36" s="473"/>
      <c r="U36" s="473"/>
      <c r="V36" s="473"/>
      <c r="W36" s="473"/>
      <c r="X36" s="473"/>
      <c r="Y36" s="473"/>
      <c r="Z36" s="473"/>
      <c r="AA36" s="473"/>
      <c r="AB36" s="473"/>
      <c r="AC36" s="473"/>
      <c r="AD36" s="473"/>
      <c r="AE36" s="473"/>
      <c r="AF36" s="473"/>
      <c r="AG36" s="473"/>
      <c r="AH36" s="473"/>
      <c r="AI36" s="473"/>
      <c r="AJ36" s="473"/>
      <c r="AK36" s="473"/>
      <c r="AL36" s="473"/>
      <c r="AM36" s="473"/>
      <c r="AN36" s="473"/>
      <c r="AO36" s="473"/>
      <c r="AP36" s="473"/>
      <c r="AQ36" s="473"/>
      <c r="AR36" s="473"/>
      <c r="AS36" s="473"/>
      <c r="AT36" s="473"/>
      <c r="AU36" s="473"/>
      <c r="AV36" s="473"/>
      <c r="AW36" s="473"/>
      <c r="AX36" s="473"/>
      <c r="AY36" s="473">
        <v>6.1255661562028498</v>
      </c>
      <c r="AZ36" s="473">
        <v>1.5007771061153901</v>
      </c>
      <c r="BA36" s="473">
        <v>7.4270431033295399</v>
      </c>
      <c r="BB36" s="473">
        <v>-0.38146428245309</v>
      </c>
      <c r="BC36" s="473">
        <v>1.9962123674588901</v>
      </c>
      <c r="BD36" s="473">
        <v>3.6712499999999899</v>
      </c>
      <c r="BE36" s="473">
        <v>2.0526745200172001</v>
      </c>
      <c r="BF36" s="473">
        <v>-9.3045683831827999E-2</v>
      </c>
      <c r="BG36" s="473">
        <v>-0.89719405419428599</v>
      </c>
      <c r="BH36" s="473">
        <v>-1.0360230342547601</v>
      </c>
      <c r="BI36" s="473">
        <v>-1.5840999999999701</v>
      </c>
      <c r="BJ36" s="473">
        <v>0.81013332195304699</v>
      </c>
      <c r="BK36" s="473">
        <v>1.4171081401802601</v>
      </c>
      <c r="BL36" s="473">
        <v>0.56278215406130305</v>
      </c>
      <c r="BM36" s="473">
        <v>-1.0512960076348099</v>
      </c>
      <c r="BN36" s="473">
        <v>1.9816390058761599</v>
      </c>
      <c r="BO36" s="477">
        <f>ROW()</f>
        <v>36</v>
      </c>
    </row>
    <row r="37" spans="1:67" s="474" customFormat="1" ht="14" x14ac:dyDescent="0.15">
      <c r="A37" s="473" t="s">
        <v>291</v>
      </c>
      <c r="B37" s="473" t="s">
        <v>740</v>
      </c>
      <c r="C37" s="473" t="s">
        <v>1156</v>
      </c>
      <c r="D37" s="473" t="s">
        <v>1157</v>
      </c>
      <c r="E37" s="473"/>
      <c r="F37" s="473"/>
      <c r="G37" s="473"/>
      <c r="H37" s="473"/>
      <c r="I37" s="473"/>
      <c r="J37" s="473"/>
      <c r="K37" s="473"/>
      <c r="L37" s="473"/>
      <c r="M37" s="473"/>
      <c r="N37" s="473"/>
      <c r="O37" s="473"/>
      <c r="P37" s="473"/>
      <c r="Q37" s="473"/>
      <c r="R37" s="473"/>
      <c r="S37" s="473"/>
      <c r="T37" s="473"/>
      <c r="U37" s="473"/>
      <c r="V37" s="473"/>
      <c r="W37" s="473"/>
      <c r="X37" s="473"/>
      <c r="Y37" s="473"/>
      <c r="Z37" s="473"/>
      <c r="AA37" s="473"/>
      <c r="AB37" s="473"/>
      <c r="AC37" s="473"/>
      <c r="AD37" s="473"/>
      <c r="AE37" s="473"/>
      <c r="AF37" s="473"/>
      <c r="AG37" s="473"/>
      <c r="AH37" s="473"/>
      <c r="AI37" s="473"/>
      <c r="AJ37" s="473"/>
      <c r="AK37" s="473"/>
      <c r="AL37" s="473">
        <v>1190.22923349187</v>
      </c>
      <c r="AM37" s="473">
        <v>2221.0165699203899</v>
      </c>
      <c r="AN37" s="473">
        <v>709.34603211860599</v>
      </c>
      <c r="AO37" s="473">
        <v>52.712076753195397</v>
      </c>
      <c r="AP37" s="473">
        <v>63.937366335747903</v>
      </c>
      <c r="AQ37" s="473">
        <v>72.869717053535297</v>
      </c>
      <c r="AR37" s="473">
        <v>293.67875088977303</v>
      </c>
      <c r="AS37" s="473">
        <v>168.620235850933</v>
      </c>
      <c r="AT37" s="473">
        <v>61.134933161847698</v>
      </c>
      <c r="AU37" s="473">
        <v>42.537548134879401</v>
      </c>
      <c r="AV37" s="473">
        <v>28.397839913347401</v>
      </c>
      <c r="AW37" s="473">
        <v>18.1082424937646</v>
      </c>
      <c r="AX37" s="473">
        <v>10.3388794457932</v>
      </c>
      <c r="AY37" s="473">
        <v>6.9971290353558802</v>
      </c>
      <c r="AZ37" s="473">
        <v>8.4267527350530802</v>
      </c>
      <c r="BA37" s="473">
        <v>14.837876482825401</v>
      </c>
      <c r="BB37" s="473">
        <v>12.945656341040101</v>
      </c>
      <c r="BC37" s="473">
        <v>7.7357480431250698</v>
      </c>
      <c r="BD37" s="473">
        <v>53.228698311817297</v>
      </c>
      <c r="BE37" s="473">
        <v>59.219736023251897</v>
      </c>
      <c r="BF37" s="473">
        <v>18.312261037787302</v>
      </c>
      <c r="BG37" s="473">
        <v>18.119554352673401</v>
      </c>
      <c r="BH37" s="473">
        <v>13.534489764973401</v>
      </c>
      <c r="BI37" s="473">
        <v>11.8365807653497</v>
      </c>
      <c r="BJ37" s="473">
        <v>6.0318372517779002</v>
      </c>
      <c r="BK37" s="473">
        <v>4.8723022055068901</v>
      </c>
      <c r="BL37" s="473">
        <v>5.5981559503985103</v>
      </c>
      <c r="BM37" s="473">
        <v>5.5481435745651098</v>
      </c>
      <c r="BN37" s="473">
        <v>9.4602838962310507</v>
      </c>
      <c r="BO37" s="477">
        <f>ROW()</f>
        <v>37</v>
      </c>
    </row>
    <row r="38" spans="1:67" s="474" customFormat="1" ht="14" x14ac:dyDescent="0.15">
      <c r="A38" s="473" t="s">
        <v>295</v>
      </c>
      <c r="B38" s="473" t="s">
        <v>741</v>
      </c>
      <c r="C38" s="473" t="s">
        <v>1156</v>
      </c>
      <c r="D38" s="473" t="s">
        <v>1157</v>
      </c>
      <c r="E38" s="473"/>
      <c r="F38" s="473"/>
      <c r="G38" s="473"/>
      <c r="H38" s="473"/>
      <c r="I38" s="473"/>
      <c r="J38" s="473"/>
      <c r="K38" s="473"/>
      <c r="L38" s="473"/>
      <c r="M38" s="473"/>
      <c r="N38" s="473"/>
      <c r="O38" s="473"/>
      <c r="P38" s="473"/>
      <c r="Q38" s="473"/>
      <c r="R38" s="473"/>
      <c r="S38" s="473"/>
      <c r="T38" s="473"/>
      <c r="U38" s="473"/>
      <c r="V38" s="473"/>
      <c r="W38" s="473"/>
      <c r="X38" s="473"/>
      <c r="Y38" s="473"/>
      <c r="Z38" s="473"/>
      <c r="AA38" s="473"/>
      <c r="AB38" s="473"/>
      <c r="AC38" s="473"/>
      <c r="AD38" s="473"/>
      <c r="AE38" s="473"/>
      <c r="AF38" s="473"/>
      <c r="AG38" s="473"/>
      <c r="AH38" s="473"/>
      <c r="AI38" s="473"/>
      <c r="AJ38" s="473"/>
      <c r="AK38" s="473"/>
      <c r="AL38" s="473"/>
      <c r="AM38" s="473"/>
      <c r="AN38" s="473"/>
      <c r="AO38" s="473"/>
      <c r="AP38" s="473"/>
      <c r="AQ38" s="473"/>
      <c r="AR38" s="473"/>
      <c r="AS38" s="473"/>
      <c r="AT38" s="473"/>
      <c r="AU38" s="473"/>
      <c r="AV38" s="473"/>
      <c r="AW38" s="473"/>
      <c r="AX38" s="473"/>
      <c r="AY38" s="473"/>
      <c r="AZ38" s="473"/>
      <c r="BA38" s="473"/>
      <c r="BB38" s="473"/>
      <c r="BC38" s="473"/>
      <c r="BD38" s="473"/>
      <c r="BE38" s="473"/>
      <c r="BF38" s="473"/>
      <c r="BG38" s="473"/>
      <c r="BH38" s="473"/>
      <c r="BI38" s="473"/>
      <c r="BJ38" s="473"/>
      <c r="BK38" s="473"/>
      <c r="BL38" s="473"/>
      <c r="BM38" s="473"/>
      <c r="BN38" s="473"/>
      <c r="BO38" s="477">
        <f>ROW()</f>
        <v>38</v>
      </c>
    </row>
    <row r="39" spans="1:67" s="474" customFormat="1" ht="14" x14ac:dyDescent="0.15">
      <c r="A39" s="473" t="s">
        <v>742</v>
      </c>
      <c r="B39" s="473" t="s">
        <v>743</v>
      </c>
      <c r="C39" s="473" t="s">
        <v>1156</v>
      </c>
      <c r="D39" s="473" t="s">
        <v>1157</v>
      </c>
      <c r="E39" s="473"/>
      <c r="F39" s="473"/>
      <c r="G39" s="473"/>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3"/>
      <c r="BE39" s="473"/>
      <c r="BF39" s="473"/>
      <c r="BG39" s="473"/>
      <c r="BH39" s="473"/>
      <c r="BI39" s="473"/>
      <c r="BJ39" s="473"/>
      <c r="BK39" s="473"/>
      <c r="BL39" s="473"/>
      <c r="BM39" s="473"/>
      <c r="BN39" s="473"/>
      <c r="BO39" s="477">
        <f>ROW()</f>
        <v>39</v>
      </c>
    </row>
    <row r="40" spans="1:67" s="474" customFormat="1" ht="14" x14ac:dyDescent="0.15">
      <c r="A40" s="473" t="s">
        <v>301</v>
      </c>
      <c r="B40" s="473" t="s">
        <v>744</v>
      </c>
      <c r="C40" s="473" t="s">
        <v>1156</v>
      </c>
      <c r="D40" s="473" t="s">
        <v>1157</v>
      </c>
      <c r="E40" s="473">
        <v>11.533152575619599</v>
      </c>
      <c r="F40" s="473">
        <v>7.5614930718389797</v>
      </c>
      <c r="G40" s="473">
        <v>5.8793314222529798</v>
      </c>
      <c r="H40" s="473">
        <v>-0.70635721455240996</v>
      </c>
      <c r="I40" s="473">
        <v>10.1818181818181</v>
      </c>
      <c r="J40" s="473">
        <v>2.8602860286027099</v>
      </c>
      <c r="K40" s="473">
        <v>6.9518716577540403</v>
      </c>
      <c r="L40" s="473">
        <v>11.1999999990001</v>
      </c>
      <c r="M40" s="473">
        <v>5.4706235016230202</v>
      </c>
      <c r="N40" s="473">
        <v>2.2097484725132102</v>
      </c>
      <c r="O40" s="473">
        <v>3.9555092109977101</v>
      </c>
      <c r="P40" s="473">
        <v>3.6746143057503402</v>
      </c>
      <c r="Q40" s="473">
        <v>6.5115440115436396</v>
      </c>
      <c r="R40" s="473">
        <v>31.4860287891619</v>
      </c>
      <c r="S40" s="473">
        <v>62.836075602923898</v>
      </c>
      <c r="T40" s="473">
        <v>7.9767460254686702</v>
      </c>
      <c r="U40" s="473">
        <v>4.4940116470721403</v>
      </c>
      <c r="V40" s="473">
        <v>8.1072555205041006</v>
      </c>
      <c r="W40" s="473">
        <v>10.355672275719201</v>
      </c>
      <c r="X40" s="473">
        <v>19.719716778799899</v>
      </c>
      <c r="Y40" s="473">
        <v>47.241650101842602</v>
      </c>
      <c r="Z40" s="473">
        <v>32.133601113342401</v>
      </c>
      <c r="AA40" s="473">
        <v>123.53571856532901</v>
      </c>
      <c r="AB40" s="473">
        <v>275.58628356036201</v>
      </c>
      <c r="AC40" s="473">
        <v>1281.34994174486</v>
      </c>
      <c r="AD40" s="473">
        <v>11749.639632143901</v>
      </c>
      <c r="AE40" s="473">
        <v>276.33596756320202</v>
      </c>
      <c r="AF40" s="473">
        <v>14.5786984489191</v>
      </c>
      <c r="AG40" s="473">
        <v>16.0020910549391</v>
      </c>
      <c r="AH40" s="473">
        <v>15.173468112573101</v>
      </c>
      <c r="AI40" s="473">
        <v>17.118774604824001</v>
      </c>
      <c r="AJ40" s="473">
        <v>21.447069817113999</v>
      </c>
      <c r="AK40" s="473">
        <v>12.060323601828999</v>
      </c>
      <c r="AL40" s="473">
        <v>8.5278769568800392</v>
      </c>
      <c r="AM40" s="473">
        <v>7.8740442146743197</v>
      </c>
      <c r="AN40" s="473">
        <v>10.193206763074601</v>
      </c>
      <c r="AO40" s="473">
        <v>12.4254866180049</v>
      </c>
      <c r="AP40" s="473">
        <v>4.7084443602819297</v>
      </c>
      <c r="AQ40" s="473">
        <v>7.6732289567508403</v>
      </c>
      <c r="AR40" s="473">
        <v>2.1595162683559601</v>
      </c>
      <c r="AS40" s="473">
        <v>4.6082299887259799</v>
      </c>
      <c r="AT40" s="473">
        <v>1.5896537787956799</v>
      </c>
      <c r="AU40" s="473">
        <v>0.92825885161106103</v>
      </c>
      <c r="AV40" s="473">
        <v>3.3372749967153301</v>
      </c>
      <c r="AW40" s="473">
        <v>4.4373808010172402</v>
      </c>
      <c r="AX40" s="473">
        <v>5.3932310689066396</v>
      </c>
      <c r="AY40" s="473">
        <v>4.2823960480256504</v>
      </c>
      <c r="AZ40" s="473">
        <v>8.7056092357886907</v>
      </c>
      <c r="BA40" s="473">
        <v>14.006810770251899</v>
      </c>
      <c r="BB40" s="473">
        <v>3.3464542014201202</v>
      </c>
      <c r="BC40" s="473">
        <v>2.5032760584423999</v>
      </c>
      <c r="BD40" s="473">
        <v>9.8844641982388701</v>
      </c>
      <c r="BE40" s="473">
        <v>4.5156029139936802</v>
      </c>
      <c r="BF40" s="473">
        <v>5.73640023719613</v>
      </c>
      <c r="BG40" s="473">
        <v>5.7666007457913997</v>
      </c>
      <c r="BH40" s="473">
        <v>4.0596104113564602</v>
      </c>
      <c r="BI40" s="473">
        <v>3.6232143176413798</v>
      </c>
      <c r="BJ40" s="473">
        <v>2.8227580554717</v>
      </c>
      <c r="BK40" s="473">
        <v>2.27205987230148</v>
      </c>
      <c r="BL40" s="473">
        <v>1.8395450496903201</v>
      </c>
      <c r="BM40" s="473">
        <v>0.94074215338182299</v>
      </c>
      <c r="BN40" s="473">
        <v>0.73738372145231501</v>
      </c>
      <c r="BO40" s="477">
        <f>ROW()</f>
        <v>40</v>
      </c>
    </row>
    <row r="41" spans="1:67" s="474" customFormat="1" ht="14" x14ac:dyDescent="0.15">
      <c r="A41" s="473" t="s">
        <v>307</v>
      </c>
      <c r="B41" s="473" t="s">
        <v>745</v>
      </c>
      <c r="C41" s="473" t="s">
        <v>1156</v>
      </c>
      <c r="D41" s="473" t="s">
        <v>1157</v>
      </c>
      <c r="E41" s="473"/>
      <c r="F41" s="473"/>
      <c r="G41" s="473"/>
      <c r="H41" s="473"/>
      <c r="I41" s="473"/>
      <c r="J41" s="473"/>
      <c r="K41" s="473"/>
      <c r="L41" s="473"/>
      <c r="M41" s="473"/>
      <c r="N41" s="473"/>
      <c r="O41" s="473"/>
      <c r="P41" s="473"/>
      <c r="Q41" s="473"/>
      <c r="R41" s="473"/>
      <c r="S41" s="473"/>
      <c r="T41" s="473"/>
      <c r="U41" s="473"/>
      <c r="V41" s="473"/>
      <c r="W41" s="473"/>
      <c r="X41" s="473"/>
      <c r="Y41" s="473"/>
      <c r="Z41" s="473">
        <v>101.725072957927</v>
      </c>
      <c r="AA41" s="473">
        <v>100.54335919485</v>
      </c>
      <c r="AB41" s="473">
        <v>135.02768223047201</v>
      </c>
      <c r="AC41" s="473">
        <v>192.12173313205099</v>
      </c>
      <c r="AD41" s="473">
        <v>225.98966521189499</v>
      </c>
      <c r="AE41" s="473">
        <v>147.14282623760499</v>
      </c>
      <c r="AF41" s="473">
        <v>228.33616257551299</v>
      </c>
      <c r="AG41" s="473">
        <v>629.11450912089697</v>
      </c>
      <c r="AH41" s="473">
        <v>1430.7237251472</v>
      </c>
      <c r="AI41" s="473">
        <v>2947.7327724829902</v>
      </c>
      <c r="AJ41" s="473">
        <v>432.78666192646102</v>
      </c>
      <c r="AK41" s="473">
        <v>951.96205305281796</v>
      </c>
      <c r="AL41" s="473">
        <v>1927.3807901602599</v>
      </c>
      <c r="AM41" s="473">
        <v>2075.8883975732501</v>
      </c>
      <c r="AN41" s="473">
        <v>66.007033554248096</v>
      </c>
      <c r="AO41" s="473">
        <v>15.7576656002606</v>
      </c>
      <c r="AP41" s="473">
        <v>6.9267125162915102</v>
      </c>
      <c r="AQ41" s="473">
        <v>3.19507629280056</v>
      </c>
      <c r="AR41" s="473">
        <v>4.8584474990266804</v>
      </c>
      <c r="AS41" s="473">
        <v>7.0441410594726603</v>
      </c>
      <c r="AT41" s="473">
        <v>6.8403590248752497</v>
      </c>
      <c r="AU41" s="473">
        <v>8.4501643770833006</v>
      </c>
      <c r="AV41" s="473">
        <v>14.714919722814701</v>
      </c>
      <c r="AW41" s="473">
        <v>6.5971850998596198</v>
      </c>
      <c r="AX41" s="473">
        <v>6.8695372089896498</v>
      </c>
      <c r="AY41" s="473">
        <v>4.1835681289690196</v>
      </c>
      <c r="AZ41" s="473">
        <v>3.6412729910265398</v>
      </c>
      <c r="BA41" s="473">
        <v>5.6785939028417101</v>
      </c>
      <c r="BB41" s="473">
        <v>4.8880347987680404</v>
      </c>
      <c r="BC41" s="473">
        <v>5.0387269010806603</v>
      </c>
      <c r="BD41" s="473">
        <v>6.6364496221308498</v>
      </c>
      <c r="BE41" s="473">
        <v>5.4034991403700898</v>
      </c>
      <c r="BF41" s="473">
        <v>6.2043106664009997</v>
      </c>
      <c r="BG41" s="473">
        <v>6.3290401551614197</v>
      </c>
      <c r="BH41" s="473">
        <v>9.0299010241612905</v>
      </c>
      <c r="BI41" s="473">
        <v>8.7391435232939294</v>
      </c>
      <c r="BJ41" s="473">
        <v>3.44637335032672</v>
      </c>
      <c r="BK41" s="473">
        <v>3.6648502837672399</v>
      </c>
      <c r="BL41" s="473">
        <v>3.73297621216894</v>
      </c>
      <c r="BM41" s="473">
        <v>3.2117680380337901</v>
      </c>
      <c r="BN41" s="473">
        <v>8.3016597558567593</v>
      </c>
      <c r="BO41" s="477">
        <f>ROW()</f>
        <v>41</v>
      </c>
    </row>
    <row r="42" spans="1:67" s="474" customFormat="1" ht="14" x14ac:dyDescent="0.15">
      <c r="A42" s="473" t="s">
        <v>289</v>
      </c>
      <c r="B42" s="473" t="s">
        <v>746</v>
      </c>
      <c r="C42" s="473" t="s">
        <v>1156</v>
      </c>
      <c r="D42" s="473" t="s">
        <v>1157</v>
      </c>
      <c r="E42" s="473"/>
      <c r="F42" s="473"/>
      <c r="G42" s="473"/>
      <c r="H42" s="473"/>
      <c r="I42" s="473"/>
      <c r="J42" s="473"/>
      <c r="K42" s="473"/>
      <c r="L42" s="473">
        <v>3.6348751533575698</v>
      </c>
      <c r="M42" s="473">
        <v>7.4887431868761896</v>
      </c>
      <c r="N42" s="473">
        <v>5.8352318660549098</v>
      </c>
      <c r="O42" s="473">
        <v>7.2842163736852301</v>
      </c>
      <c r="P42" s="473">
        <v>7.46925566353862</v>
      </c>
      <c r="Q42" s="473">
        <v>11.8766562275328</v>
      </c>
      <c r="R42" s="473">
        <v>16.855081826021301</v>
      </c>
      <c r="S42" s="473">
        <v>38.922928087811101</v>
      </c>
      <c r="T42" s="473">
        <v>20.294468762528901</v>
      </c>
      <c r="U42" s="473">
        <v>4.9867681111318296</v>
      </c>
      <c r="V42" s="473">
        <v>8.3523696993499694</v>
      </c>
      <c r="W42" s="473">
        <v>9.4823825910176307</v>
      </c>
      <c r="X42" s="473">
        <v>13.1698355431799</v>
      </c>
      <c r="Y42" s="473">
        <v>14.4305197203942</v>
      </c>
      <c r="Z42" s="473">
        <v>14.567563214688599</v>
      </c>
      <c r="AA42" s="473">
        <v>10.3324664370561</v>
      </c>
      <c r="AB42" s="473">
        <v>5.2302987828883998</v>
      </c>
      <c r="AC42" s="473">
        <v>4.6857973118559899</v>
      </c>
      <c r="AD42" s="473">
        <v>3.9151052508279398</v>
      </c>
      <c r="AE42" s="473">
        <v>1.3300684516191399</v>
      </c>
      <c r="AF42" s="473">
        <v>3.3117311074325402</v>
      </c>
      <c r="AG42" s="473">
        <v>4.85885917814048</v>
      </c>
      <c r="AH42" s="473">
        <v>6.1901140684411997</v>
      </c>
      <c r="AI42" s="473">
        <v>3.0745727107801901</v>
      </c>
      <c r="AJ42" s="473">
        <v>6.2575266327002002</v>
      </c>
      <c r="AK42" s="473">
        <v>6.0938930299464102</v>
      </c>
      <c r="AL42" s="473">
        <v>1.11343933604483</v>
      </c>
      <c r="AM42" s="473">
        <v>7.7204388460216197E-2</v>
      </c>
      <c r="AN42" s="473">
        <v>1.8788627935723201</v>
      </c>
      <c r="AO42" s="473">
        <v>2.3861522284232302</v>
      </c>
      <c r="AP42" s="473">
        <v>7.7105387896988402</v>
      </c>
      <c r="AQ42" s="473">
        <v>-1.2688866070121201</v>
      </c>
      <c r="AR42" s="473">
        <v>1.5600624024960601</v>
      </c>
      <c r="AS42" s="473">
        <v>2.43581303489138</v>
      </c>
      <c r="AT42" s="473">
        <v>2.5778349043128901</v>
      </c>
      <c r="AU42" s="473">
        <v>0.125249458055994</v>
      </c>
      <c r="AV42" s="473">
        <v>1.6194331983805601</v>
      </c>
      <c r="AW42" s="473">
        <v>1.39442231075689</v>
      </c>
      <c r="AX42" s="473">
        <v>6.0821872953504297</v>
      </c>
      <c r="AY42" s="473">
        <v>7.3076626282894104</v>
      </c>
      <c r="AZ42" s="473">
        <v>4.0342298288506901</v>
      </c>
      <c r="BA42" s="473">
        <v>8.1081081081077997</v>
      </c>
      <c r="BB42" s="473">
        <v>3.6438618925833799</v>
      </c>
      <c r="BC42" s="473">
        <v>5.8242185331186498</v>
      </c>
      <c r="BD42" s="473">
        <v>9.4322024017721606</v>
      </c>
      <c r="BE42" s="473">
        <v>4.5333475388877096</v>
      </c>
      <c r="BF42" s="473">
        <v>1.8141043604910101</v>
      </c>
      <c r="BG42" s="473">
        <v>1.7695032208972601</v>
      </c>
      <c r="BH42" s="473">
        <v>-1.1127899251096101</v>
      </c>
      <c r="BI42" s="473">
        <v>1.2819281306189401</v>
      </c>
      <c r="BJ42" s="473">
        <v>4.6601846395599704</v>
      </c>
      <c r="BK42" s="473">
        <v>3.6738141040679801</v>
      </c>
      <c r="BL42" s="473">
        <v>4.1002896451846302</v>
      </c>
      <c r="BM42" s="473"/>
      <c r="BN42" s="473"/>
      <c r="BO42" s="477">
        <f>ROW()</f>
        <v>42</v>
      </c>
    </row>
    <row r="43" spans="1:67" s="474" customFormat="1" ht="14" x14ac:dyDescent="0.15">
      <c r="A43" s="473" t="s">
        <v>747</v>
      </c>
      <c r="B43" s="473" t="s">
        <v>748</v>
      </c>
      <c r="C43" s="473" t="s">
        <v>1156</v>
      </c>
      <c r="D43" s="473" t="s">
        <v>1157</v>
      </c>
      <c r="E43" s="473"/>
      <c r="F43" s="473"/>
      <c r="G43" s="473"/>
      <c r="H43" s="473"/>
      <c r="I43" s="473"/>
      <c r="J43" s="473"/>
      <c r="K43" s="473"/>
      <c r="L43" s="473"/>
      <c r="M43" s="473"/>
      <c r="N43" s="473"/>
      <c r="O43" s="473"/>
      <c r="P43" s="473"/>
      <c r="Q43" s="473"/>
      <c r="R43" s="473"/>
      <c r="S43" s="473"/>
      <c r="T43" s="473"/>
      <c r="U43" s="473"/>
      <c r="V43" s="473"/>
      <c r="W43" s="473"/>
      <c r="X43" s="473"/>
      <c r="Y43" s="473"/>
      <c r="Z43" s="473">
        <v>9.1370558375633895</v>
      </c>
      <c r="AA43" s="473">
        <v>6.3565891472868596</v>
      </c>
      <c r="AB43" s="473">
        <v>1.1661807580175001</v>
      </c>
      <c r="AC43" s="473">
        <v>3.0739673390972699</v>
      </c>
      <c r="AD43" s="473">
        <v>2.3532152842492899</v>
      </c>
      <c r="AE43" s="473">
        <v>1.78124288641065</v>
      </c>
      <c r="AF43" s="473">
        <v>1.2468549063457699</v>
      </c>
      <c r="AG43" s="473">
        <v>1.1928429423459901</v>
      </c>
      <c r="AH43" s="473">
        <v>1.30430037109821</v>
      </c>
      <c r="AI43" s="473">
        <v>2.1386629316379402</v>
      </c>
      <c r="AJ43" s="473">
        <v>1.6000000000000101</v>
      </c>
      <c r="AK43" s="473">
        <v>1.27952755905517</v>
      </c>
      <c r="AL43" s="473">
        <v>4.2517006802721102</v>
      </c>
      <c r="AM43" s="473">
        <v>2.46251844946788</v>
      </c>
      <c r="AN43" s="473">
        <v>5.9666413949961301</v>
      </c>
      <c r="AO43" s="473">
        <v>1.99613650998079</v>
      </c>
      <c r="AP43" s="473">
        <v>1.7115600448933399</v>
      </c>
      <c r="AQ43" s="473">
        <v>-0.44137931034489902</v>
      </c>
      <c r="AR43" s="473">
        <v>-0.415627597672449</v>
      </c>
      <c r="AS43" s="473">
        <v>1.5581524763494701</v>
      </c>
      <c r="AT43" s="473">
        <v>0.59589041095898299</v>
      </c>
      <c r="AU43" s="473">
        <v>-2.3149724245932002</v>
      </c>
      <c r="AV43" s="473">
        <v>0.29999999999997701</v>
      </c>
      <c r="AW43" s="473">
        <v>0.81422399468260198</v>
      </c>
      <c r="AX43" s="473">
        <v>1.2444371188396399</v>
      </c>
      <c r="AY43" s="473">
        <v>0.15988807834514299</v>
      </c>
      <c r="AZ43" s="473">
        <v>0.96777411952508297</v>
      </c>
      <c r="BA43" s="473">
        <v>2.0849802371541601</v>
      </c>
      <c r="BB43" s="473">
        <v>1.0357177427161499</v>
      </c>
      <c r="BC43" s="473">
        <v>0.35686913201760201</v>
      </c>
      <c r="BD43" s="473">
        <v>0.13791156316959499</v>
      </c>
      <c r="BE43" s="473">
        <v>0.111766261400274</v>
      </c>
      <c r="BF43" s="473">
        <v>0.38920505312361298</v>
      </c>
      <c r="BG43" s="473">
        <v>-0.20710873171987801</v>
      </c>
      <c r="BH43" s="473">
        <v>-0.48834742074348603</v>
      </c>
      <c r="BI43" s="473">
        <v>-0.27869326575306202</v>
      </c>
      <c r="BJ43" s="473">
        <v>-1.26050564628963</v>
      </c>
      <c r="BK43" s="473">
        <v>1.0250517929021301</v>
      </c>
      <c r="BL43" s="473">
        <v>-0.39052206916549198</v>
      </c>
      <c r="BM43" s="473">
        <v>1.94031996607178</v>
      </c>
      <c r="BN43" s="473">
        <v>1.7334138845059699</v>
      </c>
      <c r="BO43" s="477">
        <f>ROW()</f>
        <v>43</v>
      </c>
    </row>
    <row r="44" spans="1:67" s="474" customFormat="1" ht="14" x14ac:dyDescent="0.15">
      <c r="A44" s="473" t="s">
        <v>299</v>
      </c>
      <c r="B44" s="473" t="s">
        <v>749</v>
      </c>
      <c r="C44" s="473" t="s">
        <v>1156</v>
      </c>
      <c r="D44" s="473" t="s">
        <v>1157</v>
      </c>
      <c r="E44" s="473"/>
      <c r="F44" s="473"/>
      <c r="G44" s="473"/>
      <c r="H44" s="473"/>
      <c r="I44" s="473"/>
      <c r="J44" s="473"/>
      <c r="K44" s="473"/>
      <c r="L44" s="473"/>
      <c r="M44" s="473"/>
      <c r="N44" s="473"/>
      <c r="O44" s="473"/>
      <c r="P44" s="473"/>
      <c r="Q44" s="473"/>
      <c r="R44" s="473"/>
      <c r="S44" s="473"/>
      <c r="T44" s="473"/>
      <c r="U44" s="473"/>
      <c r="V44" s="473"/>
      <c r="W44" s="473"/>
      <c r="X44" s="473"/>
      <c r="Y44" s="473"/>
      <c r="Z44" s="473">
        <v>9.9331423113658399</v>
      </c>
      <c r="AA44" s="473">
        <v>9.9044309296260895</v>
      </c>
      <c r="AB44" s="473">
        <v>18.023715415019801</v>
      </c>
      <c r="AC44" s="473">
        <v>7.0328198258539398</v>
      </c>
      <c r="AD44" s="473">
        <v>1.87734668335429</v>
      </c>
      <c r="AE44" s="473">
        <v>9.9508599508599893</v>
      </c>
      <c r="AF44" s="473">
        <v>6.3687150837986897</v>
      </c>
      <c r="AG44" s="473">
        <v>10.0840336134455</v>
      </c>
      <c r="AH44" s="473">
        <v>8.7786259541986098</v>
      </c>
      <c r="AI44" s="473">
        <v>10</v>
      </c>
      <c r="AJ44" s="473">
        <v>12.280701754385699</v>
      </c>
      <c r="AK44" s="473">
        <v>15.9801136363638</v>
      </c>
      <c r="AL44" s="473">
        <v>11.2063686466624</v>
      </c>
      <c r="AM44" s="473">
        <v>6.9933920704846599</v>
      </c>
      <c r="AN44" s="473">
        <v>9.4956253216674504</v>
      </c>
      <c r="AO44" s="473">
        <v>8.7896592244418805</v>
      </c>
      <c r="AP44" s="473">
        <v>6.5132858068697397</v>
      </c>
      <c r="AQ44" s="473">
        <v>10.5770205861475</v>
      </c>
      <c r="AR44" s="473">
        <v>6.7773294203960903</v>
      </c>
      <c r="AS44" s="473">
        <v>4.0109937301383596</v>
      </c>
      <c r="AT44" s="473">
        <v>3.4104046242774002</v>
      </c>
      <c r="AU44" s="473">
        <v>2.4834304879022402</v>
      </c>
      <c r="AV44" s="473">
        <v>1.56615240766715</v>
      </c>
      <c r="AW44" s="473">
        <v>-18.1086301300715</v>
      </c>
      <c r="AX44" s="473">
        <v>5.3115130634510903</v>
      </c>
      <c r="AY44" s="473">
        <v>5.0004543802254204</v>
      </c>
      <c r="AZ44" s="473">
        <v>5.1561113875846196</v>
      </c>
      <c r="BA44" s="473">
        <v>8.3271604938271402</v>
      </c>
      <c r="BB44" s="473">
        <v>4.3611221911980298</v>
      </c>
      <c r="BC44" s="473">
        <v>7.0363831607301899</v>
      </c>
      <c r="BD44" s="473">
        <v>8.8489856994680203</v>
      </c>
      <c r="BE44" s="473">
        <v>10.919656944683</v>
      </c>
      <c r="BF44" s="473">
        <v>7.0066666666670496</v>
      </c>
      <c r="BG44" s="473">
        <v>8.2710609394932693</v>
      </c>
      <c r="BH44" s="473">
        <v>4.5481439508220198</v>
      </c>
      <c r="BI44" s="473">
        <v>3.2198868939571801</v>
      </c>
      <c r="BJ44" s="473">
        <v>4.9550836698512999</v>
      </c>
      <c r="BK44" s="473">
        <v>2.7239638618371602</v>
      </c>
      <c r="BL44" s="473">
        <v>2.7258210430730401</v>
      </c>
      <c r="BM44" s="473">
        <v>5.6299917798690204</v>
      </c>
      <c r="BN44" s="473">
        <v>7.3468385983095796</v>
      </c>
      <c r="BO44" s="477">
        <f>ROW()</f>
        <v>44</v>
      </c>
    </row>
    <row r="45" spans="1:67" s="474" customFormat="1" ht="14" x14ac:dyDescent="0.15">
      <c r="A45" s="473" t="s">
        <v>305</v>
      </c>
      <c r="B45" s="473" t="s">
        <v>750</v>
      </c>
      <c r="C45" s="473" t="s">
        <v>1156</v>
      </c>
      <c r="D45" s="473" t="s">
        <v>1157</v>
      </c>
      <c r="E45" s="473"/>
      <c r="F45" s="473"/>
      <c r="G45" s="473"/>
      <c r="H45" s="473"/>
      <c r="I45" s="473"/>
      <c r="J45" s="473"/>
      <c r="K45" s="473"/>
      <c r="L45" s="473"/>
      <c r="M45" s="473"/>
      <c r="N45" s="473"/>
      <c r="O45" s="473"/>
      <c r="P45" s="473"/>
      <c r="Q45" s="473"/>
      <c r="R45" s="473"/>
      <c r="S45" s="473"/>
      <c r="T45" s="473">
        <v>11.9747550240953</v>
      </c>
      <c r="U45" s="473">
        <v>11.732423613642</v>
      </c>
      <c r="V45" s="473">
        <v>13.168724280107799</v>
      </c>
      <c r="W45" s="473">
        <v>9.0439882701036396</v>
      </c>
      <c r="X45" s="473">
        <v>11.7362306367885</v>
      </c>
      <c r="Y45" s="473">
        <v>13.632425147089499</v>
      </c>
      <c r="Z45" s="473">
        <v>16.428026772571201</v>
      </c>
      <c r="AA45" s="473">
        <v>11.1372064274689</v>
      </c>
      <c r="AB45" s="473">
        <v>10.4771438105237</v>
      </c>
      <c r="AC45" s="473">
        <v>8.5774690425190698</v>
      </c>
      <c r="AD45" s="473">
        <v>8.0945757997594292</v>
      </c>
      <c r="AE45" s="473">
        <v>10.0017155606022</v>
      </c>
      <c r="AF45" s="473">
        <v>9.8019338739867408</v>
      </c>
      <c r="AG45" s="473">
        <v>8.3516795682122194</v>
      </c>
      <c r="AH45" s="473">
        <v>11.575014747328501</v>
      </c>
      <c r="AI45" s="473">
        <v>11.3963461199557</v>
      </c>
      <c r="AJ45" s="473">
        <v>11.7650160839534</v>
      </c>
      <c r="AK45" s="473">
        <v>16.167612396333901</v>
      </c>
      <c r="AL45" s="473">
        <v>14.330803336588801</v>
      </c>
      <c r="AM45" s="473">
        <v>10.5429209938218</v>
      </c>
      <c r="AN45" s="473">
        <v>10.512546081579</v>
      </c>
      <c r="AO45" s="473">
        <v>10.0828580652108</v>
      </c>
      <c r="AP45" s="473">
        <v>8.7199312714774706</v>
      </c>
      <c r="AQ45" s="473">
        <v>6.6613986566575401</v>
      </c>
      <c r="AR45" s="473">
        <v>7.74929619202846</v>
      </c>
      <c r="AS45" s="473">
        <v>8.6014851485149002</v>
      </c>
      <c r="AT45" s="473">
        <v>6.5590376701486397</v>
      </c>
      <c r="AU45" s="473">
        <v>8.0327966252748606</v>
      </c>
      <c r="AV45" s="473">
        <v>9.1899026563273907</v>
      </c>
      <c r="AW45" s="473">
        <v>6.94570363654673</v>
      </c>
      <c r="AX45" s="473">
        <v>8.6102252854643808</v>
      </c>
      <c r="AY45" s="473">
        <v>11.5552187914379</v>
      </c>
      <c r="AZ45" s="473">
        <v>7.0809984717269403</v>
      </c>
      <c r="BA45" s="473">
        <v>12.7021883920075</v>
      </c>
      <c r="BB45" s="473">
        <v>8.0272970310958307</v>
      </c>
      <c r="BC45" s="473">
        <v>6.9488765874310499</v>
      </c>
      <c r="BD45" s="473">
        <v>8.4598723340858708</v>
      </c>
      <c r="BE45" s="473">
        <v>7.5369026109191601</v>
      </c>
      <c r="BF45" s="473">
        <v>5.8846070705680997</v>
      </c>
      <c r="BG45" s="473">
        <v>4.4022530924343304</v>
      </c>
      <c r="BH45" s="473">
        <v>3.0620316958055902</v>
      </c>
      <c r="BI45" s="473">
        <v>2.8149579136194398</v>
      </c>
      <c r="BJ45" s="473">
        <v>3.3082807676821901</v>
      </c>
      <c r="BK45" s="473">
        <v>3.2380155894770999</v>
      </c>
      <c r="BL45" s="473">
        <v>2.7728644286333002</v>
      </c>
      <c r="BM45" s="473">
        <v>1.89035916824198</v>
      </c>
      <c r="BN45" s="473">
        <v>7.2409776558844898</v>
      </c>
      <c r="BO45" s="477">
        <f>ROW()</f>
        <v>45</v>
      </c>
    </row>
    <row r="46" spans="1:67" s="474" customFormat="1" ht="14" x14ac:dyDescent="0.15">
      <c r="A46" s="473" t="s">
        <v>325</v>
      </c>
      <c r="B46" s="473" t="s">
        <v>751</v>
      </c>
      <c r="C46" s="473" t="s">
        <v>1156</v>
      </c>
      <c r="D46" s="473" t="s">
        <v>1157</v>
      </c>
      <c r="E46" s="473"/>
      <c r="F46" s="473"/>
      <c r="G46" s="473"/>
      <c r="H46" s="473"/>
      <c r="I46" s="473"/>
      <c r="J46" s="473"/>
      <c r="K46" s="473"/>
      <c r="L46" s="473"/>
      <c r="M46" s="473"/>
      <c r="N46" s="473"/>
      <c r="O46" s="473"/>
      <c r="P46" s="473"/>
      <c r="Q46" s="473"/>
      <c r="R46" s="473"/>
      <c r="S46" s="473"/>
      <c r="T46" s="473"/>
      <c r="U46" s="473"/>
      <c r="V46" s="473"/>
      <c r="W46" s="473"/>
      <c r="X46" s="473"/>
      <c r="Y46" s="473"/>
      <c r="Z46" s="473">
        <v>-3.3333333333392501E-2</v>
      </c>
      <c r="AA46" s="473">
        <v>13.296098699566301</v>
      </c>
      <c r="AB46" s="473">
        <v>14.6126112868811</v>
      </c>
      <c r="AC46" s="473">
        <v>2.5422096681004702</v>
      </c>
      <c r="AD46" s="473">
        <v>10.4238402303887</v>
      </c>
      <c r="AE46" s="473">
        <v>2.24515251162267</v>
      </c>
      <c r="AF46" s="473">
        <v>-6.9868027059997004</v>
      </c>
      <c r="AG46" s="473">
        <v>-3.96446882079369</v>
      </c>
      <c r="AH46" s="473">
        <v>0.68905580731273397</v>
      </c>
      <c r="AI46" s="473">
        <v>-1.2330456227223899E-2</v>
      </c>
      <c r="AJ46" s="473">
        <v>-2.76236280675761</v>
      </c>
      <c r="AK46" s="473">
        <v>-1.03360811667775</v>
      </c>
      <c r="AL46" s="473">
        <v>-2.9153584929833598</v>
      </c>
      <c r="AM46" s="473">
        <v>24.571013727560501</v>
      </c>
      <c r="AN46" s="473">
        <v>19.189403973509801</v>
      </c>
      <c r="AO46" s="473">
        <v>3.72494110325801</v>
      </c>
      <c r="AP46" s="473">
        <v>1.61131347760912</v>
      </c>
      <c r="AQ46" s="473">
        <v>-1.8852009615790899</v>
      </c>
      <c r="AR46" s="473">
        <v>-1.4142022008255299</v>
      </c>
      <c r="AS46" s="473">
        <v>3.2034009156311201</v>
      </c>
      <c r="AT46" s="473">
        <v>3.8348606023735998</v>
      </c>
      <c r="AU46" s="473">
        <v>2.3318170351623602</v>
      </c>
      <c r="AV46" s="473">
        <v>4.1347090515099501</v>
      </c>
      <c r="AW46" s="473">
        <v>-2.0664060113630001</v>
      </c>
      <c r="AX46" s="473">
        <v>2.8835207335902</v>
      </c>
      <c r="AY46" s="473">
        <v>6.69526465773352</v>
      </c>
      <c r="AZ46" s="473">
        <v>0.95991761945709098</v>
      </c>
      <c r="BA46" s="473">
        <v>9.2589509941707604</v>
      </c>
      <c r="BB46" s="473">
        <v>3.52126227238643</v>
      </c>
      <c r="BC46" s="473">
        <v>1.49102370047805</v>
      </c>
      <c r="BD46" s="473">
        <v>1.1944757244984601</v>
      </c>
      <c r="BE46" s="473">
        <v>5.4782959434612204</v>
      </c>
      <c r="BF46" s="473">
        <v>6.9887934197019801</v>
      </c>
      <c r="BG46" s="473">
        <v>14.8986841797549</v>
      </c>
      <c r="BH46" s="473">
        <v>1.4029701713681599</v>
      </c>
      <c r="BI46" s="473">
        <v>4.9454327610651401</v>
      </c>
      <c r="BJ46" s="473">
        <v>4.1807233187127197</v>
      </c>
      <c r="BK46" s="473">
        <v>1.61215686991555</v>
      </c>
      <c r="BL46" s="473">
        <v>2.6853735526678499</v>
      </c>
      <c r="BM46" s="473">
        <v>1.7101565952314901</v>
      </c>
      <c r="BN46" s="473">
        <v>4.2593641754287104</v>
      </c>
      <c r="BO46" s="477">
        <f>ROW()</f>
        <v>46</v>
      </c>
    </row>
    <row r="47" spans="1:67" s="474" customFormat="1" ht="14" x14ac:dyDescent="0.15">
      <c r="A47" s="473" t="s">
        <v>321</v>
      </c>
      <c r="B47" s="473" t="s">
        <v>752</v>
      </c>
      <c r="C47" s="473" t="s">
        <v>1156</v>
      </c>
      <c r="D47" s="473" t="s">
        <v>1157</v>
      </c>
      <c r="E47" s="473">
        <v>1.35869565217391</v>
      </c>
      <c r="F47" s="473">
        <v>1.0187667560321501</v>
      </c>
      <c r="G47" s="473">
        <v>1.0615711252654101</v>
      </c>
      <c r="H47" s="473">
        <v>1.6281512605041999</v>
      </c>
      <c r="I47" s="473">
        <v>1.9121447028423899</v>
      </c>
      <c r="J47" s="473">
        <v>2.3326572008113402</v>
      </c>
      <c r="K47" s="473">
        <v>3.8156590683845599</v>
      </c>
      <c r="L47" s="473">
        <v>3.5799522673030699</v>
      </c>
      <c r="M47" s="473">
        <v>4.0552995391705302</v>
      </c>
      <c r="N47" s="473">
        <v>4.5615589016829103</v>
      </c>
      <c r="O47" s="473">
        <v>3.3460398136382801</v>
      </c>
      <c r="P47" s="473">
        <v>2.70491803278688</v>
      </c>
      <c r="Q47" s="473">
        <v>4.9880287310454996</v>
      </c>
      <c r="R47" s="473">
        <v>7.4876472824021301</v>
      </c>
      <c r="S47" s="473">
        <v>10.997171145686</v>
      </c>
      <c r="T47" s="473">
        <v>10.672188595093999</v>
      </c>
      <c r="U47" s="473">
        <v>7.5417386298215199</v>
      </c>
      <c r="V47" s="473">
        <v>7.9764453961456203</v>
      </c>
      <c r="W47" s="473">
        <v>8.9737233515121506</v>
      </c>
      <c r="X47" s="473">
        <v>9.1446769790718996</v>
      </c>
      <c r="Y47" s="473">
        <v>10.129220508545201</v>
      </c>
      <c r="Z47" s="473">
        <v>12.471612414837301</v>
      </c>
      <c r="AA47" s="473">
        <v>10.7689718997139</v>
      </c>
      <c r="AB47" s="473">
        <v>5.86358802977366</v>
      </c>
      <c r="AC47" s="473">
        <v>4.3047783039173604</v>
      </c>
      <c r="AD47" s="473">
        <v>3.9620305406520799</v>
      </c>
      <c r="AE47" s="473">
        <v>4.1947862908561699</v>
      </c>
      <c r="AF47" s="473">
        <v>4.3561087122173996</v>
      </c>
      <c r="AG47" s="473">
        <v>4.02823414871611</v>
      </c>
      <c r="AH47" s="473">
        <v>4.9836218998595898</v>
      </c>
      <c r="AI47" s="473">
        <v>4.7804769333630501</v>
      </c>
      <c r="AJ47" s="473">
        <v>5.6258640859300399</v>
      </c>
      <c r="AK47" s="473">
        <v>1.49013290374545</v>
      </c>
      <c r="AL47" s="473">
        <v>1.86507936507936</v>
      </c>
      <c r="AM47" s="473">
        <v>0.16556291390728101</v>
      </c>
      <c r="AN47" s="473">
        <v>2.1487603305785199</v>
      </c>
      <c r="AO47" s="473">
        <v>1.57053112507137</v>
      </c>
      <c r="AP47" s="473">
        <v>1.62121638084528</v>
      </c>
      <c r="AQ47" s="473">
        <v>0.99594245665807402</v>
      </c>
      <c r="AR47" s="473">
        <v>1.7348429510591801</v>
      </c>
      <c r="AS47" s="473">
        <v>2.7194399569197198</v>
      </c>
      <c r="AT47" s="473">
        <v>2.5251201397990699</v>
      </c>
      <c r="AU47" s="473">
        <v>2.25839440940856</v>
      </c>
      <c r="AV47" s="473">
        <v>2.75856321360112</v>
      </c>
      <c r="AW47" s="473">
        <v>1.8572587185726099</v>
      </c>
      <c r="AX47" s="473">
        <v>2.2135520343976398</v>
      </c>
      <c r="AY47" s="473">
        <v>2.0020253953415601</v>
      </c>
      <c r="AZ47" s="473">
        <v>2.1383839926684298</v>
      </c>
      <c r="BA47" s="473">
        <v>2.3702706744429398</v>
      </c>
      <c r="BB47" s="473">
        <v>0.29946680300928402</v>
      </c>
      <c r="BC47" s="473">
        <v>1.7768715409262901</v>
      </c>
      <c r="BD47" s="473">
        <v>2.91213508872355</v>
      </c>
      <c r="BE47" s="473">
        <v>1.51567823124521</v>
      </c>
      <c r="BF47" s="473">
        <v>0.93829189781521005</v>
      </c>
      <c r="BG47" s="473">
        <v>1.90663590717873</v>
      </c>
      <c r="BH47" s="473">
        <v>1.12524136094279</v>
      </c>
      <c r="BI47" s="473">
        <v>1.4287595470108001</v>
      </c>
      <c r="BJ47" s="473">
        <v>1.5968841285297</v>
      </c>
      <c r="BK47" s="473">
        <v>2.2682256724809999</v>
      </c>
      <c r="BL47" s="473">
        <v>1.94926902411596</v>
      </c>
      <c r="BM47" s="473">
        <v>0.71699963230785202</v>
      </c>
      <c r="BN47" s="473">
        <v>3.3951931852753199</v>
      </c>
      <c r="BO47" s="477">
        <f>ROW()</f>
        <v>47</v>
      </c>
    </row>
    <row r="48" spans="1:67" s="474" customFormat="1" ht="14" x14ac:dyDescent="0.15">
      <c r="A48" s="473" t="s">
        <v>753</v>
      </c>
      <c r="B48" s="473" t="s">
        <v>754</v>
      </c>
      <c r="C48" s="473" t="s">
        <v>1156</v>
      </c>
      <c r="D48" s="473" t="s">
        <v>1157</v>
      </c>
      <c r="E48" s="473"/>
      <c r="F48" s="473"/>
      <c r="G48" s="473"/>
      <c r="H48" s="473"/>
      <c r="I48" s="473"/>
      <c r="J48" s="473"/>
      <c r="K48" s="473"/>
      <c r="L48" s="473"/>
      <c r="M48" s="473"/>
      <c r="N48" s="473"/>
      <c r="O48" s="473"/>
      <c r="P48" s="473"/>
      <c r="Q48" s="473"/>
      <c r="R48" s="473"/>
      <c r="S48" s="473"/>
      <c r="T48" s="473"/>
      <c r="U48" s="473"/>
      <c r="V48" s="473"/>
      <c r="W48" s="473"/>
      <c r="X48" s="473"/>
      <c r="Y48" s="473"/>
      <c r="Z48" s="473"/>
      <c r="AA48" s="473"/>
      <c r="AB48" s="473"/>
      <c r="AC48" s="473"/>
      <c r="AD48" s="473"/>
      <c r="AE48" s="473"/>
      <c r="AF48" s="473"/>
      <c r="AG48" s="473"/>
      <c r="AH48" s="473"/>
      <c r="AI48" s="473"/>
      <c r="AJ48" s="473">
        <v>118.5275789059845</v>
      </c>
      <c r="AK48" s="473">
        <v>150.61583195687621</v>
      </c>
      <c r="AL48" s="473">
        <v>72.878791386633296</v>
      </c>
      <c r="AM48" s="473">
        <v>35.924705392964299</v>
      </c>
      <c r="AN48" s="473">
        <v>27.951388563304</v>
      </c>
      <c r="AO48" s="473">
        <v>19.794966919670699</v>
      </c>
      <c r="AP48" s="473">
        <v>8.88104848465888</v>
      </c>
      <c r="AQ48" s="473">
        <v>8.2083333333329893</v>
      </c>
      <c r="AR48" s="473">
        <v>4.0191387559808396</v>
      </c>
      <c r="AS48" s="473">
        <v>8.9117441865876401</v>
      </c>
      <c r="AT48" s="473">
        <v>5.7482798165137696</v>
      </c>
      <c r="AU48" s="473">
        <v>3.1271422298460401</v>
      </c>
      <c r="AV48" s="473">
        <v>2.34864169582755</v>
      </c>
      <c r="AW48" s="473">
        <v>3.59297594249513</v>
      </c>
      <c r="AX48" s="473">
        <v>3.3171782444804299</v>
      </c>
      <c r="AY48" s="473">
        <v>3.9303260384100001</v>
      </c>
      <c r="AZ48" s="473">
        <v>4.8373292831398897</v>
      </c>
      <c r="BA48" s="473">
        <v>6.3586638015237398</v>
      </c>
      <c r="BB48" s="473">
        <v>2.7532022391481599</v>
      </c>
      <c r="BC48" s="473">
        <v>1.8011702213713601</v>
      </c>
      <c r="BD48" s="473">
        <v>4.13027562645087</v>
      </c>
      <c r="BE48" s="473">
        <v>3.33492267693443</v>
      </c>
      <c r="BF48" s="473">
        <v>1.4382978723404301</v>
      </c>
      <c r="BG48" s="473">
        <v>5.38213132400467E-2</v>
      </c>
      <c r="BH48" s="473">
        <v>-0.46449900464500199</v>
      </c>
      <c r="BI48" s="473">
        <v>-5.4999541670491099E-2</v>
      </c>
      <c r="BJ48" s="473">
        <v>2.0759355367386201</v>
      </c>
      <c r="BK48" s="473">
        <v>2.5344542418660199</v>
      </c>
      <c r="BL48" s="473">
        <v>2.6645613342544299</v>
      </c>
      <c r="BM48" s="473">
        <v>1.67244096855762</v>
      </c>
      <c r="BN48" s="473">
        <v>3.8398449150015002</v>
      </c>
      <c r="BO48" s="477">
        <f>ROW()</f>
        <v>48</v>
      </c>
    </row>
    <row r="49" spans="1:67" s="474" customFormat="1" ht="14" x14ac:dyDescent="0.15">
      <c r="A49" s="473" t="s">
        <v>584</v>
      </c>
      <c r="B49" s="473" t="s">
        <v>755</v>
      </c>
      <c r="C49" s="473" t="s">
        <v>1156</v>
      </c>
      <c r="D49" s="473" t="s">
        <v>1157</v>
      </c>
      <c r="E49" s="473">
        <v>1.4387947032108801</v>
      </c>
      <c r="F49" s="473">
        <v>1.84539787448659</v>
      </c>
      <c r="G49" s="473">
        <v>4.3159928775438301</v>
      </c>
      <c r="H49" s="473">
        <v>3.4402128804295602</v>
      </c>
      <c r="I49" s="473">
        <v>3.0805568710181102</v>
      </c>
      <c r="J49" s="473">
        <v>3.4144786084618399</v>
      </c>
      <c r="K49" s="473">
        <v>4.77597959563687</v>
      </c>
      <c r="L49" s="473">
        <v>4.0051962156387599</v>
      </c>
      <c r="M49" s="473">
        <v>2.3958222695701199</v>
      </c>
      <c r="N49" s="473">
        <v>2.4890359895938099</v>
      </c>
      <c r="O49" s="473">
        <v>3.6159867862951902</v>
      </c>
      <c r="P49" s="473">
        <v>6.5732211192578998</v>
      </c>
      <c r="Q49" s="473">
        <v>6.6600070416024</v>
      </c>
      <c r="R49" s="473">
        <v>8.7546703302464</v>
      </c>
      <c r="S49" s="473">
        <v>9.7674143191302303</v>
      </c>
      <c r="T49" s="473">
        <v>6.6965952250783403</v>
      </c>
      <c r="U49" s="473">
        <v>1.7154763228565499</v>
      </c>
      <c r="V49" s="473">
        <v>1.29599916278317</v>
      </c>
      <c r="W49" s="473">
        <v>1.02879289487424</v>
      </c>
      <c r="X49" s="473">
        <v>3.6476401055878802</v>
      </c>
      <c r="Y49" s="473">
        <v>4.0225008483901004</v>
      </c>
      <c r="Z49" s="473">
        <v>6.4903096400571201</v>
      </c>
      <c r="AA49" s="473">
        <v>5.6551018239234301</v>
      </c>
      <c r="AB49" s="473">
        <v>2.94979443545727</v>
      </c>
      <c r="AC49" s="473">
        <v>2.9314566913662801</v>
      </c>
      <c r="AD49" s="473">
        <v>3.4353993529826399</v>
      </c>
      <c r="AE49" s="473">
        <v>0.75030983941077101</v>
      </c>
      <c r="AF49" s="473">
        <v>1.4403218804172799</v>
      </c>
      <c r="AG49" s="473">
        <v>1.8724685973187001</v>
      </c>
      <c r="AH49" s="473">
        <v>3.15526979710905</v>
      </c>
      <c r="AI49" s="473">
        <v>5.4039590921894201</v>
      </c>
      <c r="AJ49" s="473">
        <v>5.8595966346867199</v>
      </c>
      <c r="AK49" s="473">
        <v>4.0370302077874101</v>
      </c>
      <c r="AL49" s="473">
        <v>3.2926218031360799</v>
      </c>
      <c r="AM49" s="473">
        <v>0.85211699512068895</v>
      </c>
      <c r="AN49" s="473">
        <v>1.7998277686714701</v>
      </c>
      <c r="AO49" s="473">
        <v>0.81163406462821397</v>
      </c>
      <c r="AP49" s="473">
        <v>0.52022542273662298</v>
      </c>
      <c r="AQ49" s="473">
        <v>1.7938437843962599E-2</v>
      </c>
      <c r="AR49" s="473">
        <v>0.80644438095944404</v>
      </c>
      <c r="AS49" s="473">
        <v>1.5585291967900601</v>
      </c>
      <c r="AT49" s="473">
        <v>0.98902032983255495</v>
      </c>
      <c r="AU49" s="473">
        <v>0.64271150654328002</v>
      </c>
      <c r="AV49" s="473">
        <v>0.63827293088721304</v>
      </c>
      <c r="AW49" s="473">
        <v>0.80290873095521598</v>
      </c>
      <c r="AX49" s="473">
        <v>1.1719542033370101</v>
      </c>
      <c r="AY49" s="473">
        <v>1.0595092832480399</v>
      </c>
      <c r="AZ49" s="473">
        <v>0.73235060312224098</v>
      </c>
      <c r="BA49" s="473">
        <v>2.4260411706016201</v>
      </c>
      <c r="BB49" s="473">
        <v>-0.48048193642332798</v>
      </c>
      <c r="BC49" s="473">
        <v>0.68823870722001701</v>
      </c>
      <c r="BD49" s="473">
        <v>0.23134920765089401</v>
      </c>
      <c r="BE49" s="473">
        <v>-0.69255201810523603</v>
      </c>
      <c r="BF49" s="473">
        <v>-0.21732315511563899</v>
      </c>
      <c r="BG49" s="473">
        <v>-1.32025387515987E-2</v>
      </c>
      <c r="BH49" s="473">
        <v>-1.1439086722817799</v>
      </c>
      <c r="BI49" s="473">
        <v>-0.434618664285843</v>
      </c>
      <c r="BJ49" s="473">
        <v>0.53378783982588596</v>
      </c>
      <c r="BK49" s="473">
        <v>0.93633546411360502</v>
      </c>
      <c r="BL49" s="473">
        <v>0.36288617994063499</v>
      </c>
      <c r="BM49" s="473">
        <v>-0.72587493331339104</v>
      </c>
      <c r="BN49" s="473">
        <v>0.58181416848987499</v>
      </c>
      <c r="BO49" s="477">
        <f>ROW()</f>
        <v>49</v>
      </c>
    </row>
    <row r="50" spans="1:67" s="474" customFormat="1" ht="14" x14ac:dyDescent="0.15">
      <c r="A50" s="473" t="s">
        <v>756</v>
      </c>
      <c r="B50" s="473" t="s">
        <v>757</v>
      </c>
      <c r="C50" s="473" t="s">
        <v>1156</v>
      </c>
      <c r="D50" s="473" t="s">
        <v>1157</v>
      </c>
      <c r="E50" s="473"/>
      <c r="F50" s="473"/>
      <c r="G50" s="473"/>
      <c r="H50" s="473"/>
      <c r="I50" s="473"/>
      <c r="J50" s="473"/>
      <c r="K50" s="473"/>
      <c r="L50" s="473"/>
      <c r="M50" s="473"/>
      <c r="N50" s="473"/>
      <c r="O50" s="473"/>
      <c r="P50" s="473"/>
      <c r="Q50" s="473"/>
      <c r="R50" s="473"/>
      <c r="S50" s="473"/>
      <c r="T50" s="473"/>
      <c r="U50" s="473"/>
      <c r="V50" s="473"/>
      <c r="W50" s="473"/>
      <c r="X50" s="473"/>
      <c r="Y50" s="473"/>
      <c r="Z50" s="473"/>
      <c r="AA50" s="473"/>
      <c r="AB50" s="473"/>
      <c r="AC50" s="473"/>
      <c r="AD50" s="473"/>
      <c r="AE50" s="473"/>
      <c r="AF50" s="473"/>
      <c r="AG50" s="473"/>
      <c r="AH50" s="473"/>
      <c r="AI50" s="473"/>
      <c r="AJ50" s="473"/>
      <c r="AK50" s="473"/>
      <c r="AL50" s="473"/>
      <c r="AM50" s="473"/>
      <c r="AN50" s="473"/>
      <c r="AO50" s="473"/>
      <c r="AP50" s="473"/>
      <c r="AQ50" s="473"/>
      <c r="AR50" s="473"/>
      <c r="AS50" s="473"/>
      <c r="AT50" s="473"/>
      <c r="AU50" s="473"/>
      <c r="AV50" s="473"/>
      <c r="AW50" s="473"/>
      <c r="AX50" s="473"/>
      <c r="AY50" s="473"/>
      <c r="AZ50" s="473"/>
      <c r="BA50" s="473"/>
      <c r="BB50" s="473"/>
      <c r="BC50" s="473"/>
      <c r="BD50" s="473"/>
      <c r="BE50" s="473"/>
      <c r="BF50" s="473"/>
      <c r="BG50" s="473"/>
      <c r="BH50" s="473"/>
      <c r="BI50" s="473"/>
      <c r="BJ50" s="473"/>
      <c r="BK50" s="473"/>
      <c r="BL50" s="473"/>
      <c r="BM50" s="473"/>
      <c r="BN50" s="473"/>
      <c r="BO50" s="477">
        <f>ROW()</f>
        <v>50</v>
      </c>
    </row>
    <row r="51" spans="1:67" s="474" customFormat="1" ht="14" x14ac:dyDescent="0.15">
      <c r="A51" s="473" t="s">
        <v>329</v>
      </c>
      <c r="B51" s="473" t="s">
        <v>758</v>
      </c>
      <c r="C51" s="473" t="s">
        <v>1156</v>
      </c>
      <c r="D51" s="473" t="s">
        <v>1157</v>
      </c>
      <c r="E51" s="473"/>
      <c r="F51" s="473"/>
      <c r="G51" s="473"/>
      <c r="H51" s="473"/>
      <c r="I51" s="473"/>
      <c r="J51" s="473"/>
      <c r="K51" s="473"/>
      <c r="L51" s="473"/>
      <c r="M51" s="473"/>
      <c r="N51" s="473"/>
      <c r="O51" s="473"/>
      <c r="P51" s="473">
        <v>20.052231204053601</v>
      </c>
      <c r="Q51" s="473">
        <v>77.795740475520503</v>
      </c>
      <c r="R51" s="473">
        <v>352.81098657302903</v>
      </c>
      <c r="S51" s="473">
        <v>504.73854121597799</v>
      </c>
      <c r="T51" s="473">
        <v>374.73527423263499</v>
      </c>
      <c r="U51" s="473">
        <v>211.924302225904</v>
      </c>
      <c r="V51" s="473">
        <v>91.954132556510501</v>
      </c>
      <c r="W51" s="473">
        <v>40.087224631385403</v>
      </c>
      <c r="X51" s="473">
        <v>33.389219010225197</v>
      </c>
      <c r="Y51" s="473">
        <v>35.138340533048499</v>
      </c>
      <c r="Z51" s="473">
        <v>19.686832708431901</v>
      </c>
      <c r="AA51" s="473">
        <v>9.9410269304183707</v>
      </c>
      <c r="AB51" s="473">
        <v>27.2571946726204</v>
      </c>
      <c r="AC51" s="473">
        <v>19.860205660262601</v>
      </c>
      <c r="AD51" s="473">
        <v>30.703498909615099</v>
      </c>
      <c r="AE51" s="473">
        <v>19.476837923258199</v>
      </c>
      <c r="AF51" s="473">
        <v>19.8808457201905</v>
      </c>
      <c r="AG51" s="473">
        <v>14.6843512500821</v>
      </c>
      <c r="AH51" s="473">
        <v>17.027936730896101</v>
      </c>
      <c r="AI51" s="473">
        <v>26.0364811362365</v>
      </c>
      <c r="AJ51" s="473">
        <v>21.784412427775699</v>
      </c>
      <c r="AK51" s="473">
        <v>15.4258064688927</v>
      </c>
      <c r="AL51" s="473">
        <v>12.7277669490964</v>
      </c>
      <c r="AM51" s="473">
        <v>11.443119644497299</v>
      </c>
      <c r="AN51" s="473">
        <v>8.2326303411611192</v>
      </c>
      <c r="AO51" s="473">
        <v>7.3591178178877303</v>
      </c>
      <c r="AP51" s="473">
        <v>6.1338646435792299</v>
      </c>
      <c r="AQ51" s="473">
        <v>5.1102495451756296</v>
      </c>
      <c r="AR51" s="473">
        <v>3.3368791752601599</v>
      </c>
      <c r="AS51" s="473">
        <v>3.8432729570656998</v>
      </c>
      <c r="AT51" s="473">
        <v>3.5691005300146501</v>
      </c>
      <c r="AU51" s="473">
        <v>2.4893981665070299</v>
      </c>
      <c r="AV51" s="473">
        <v>2.8101787574361499</v>
      </c>
      <c r="AW51" s="473">
        <v>1.0547387140351601</v>
      </c>
      <c r="AX51" s="473">
        <v>3.05257621387848</v>
      </c>
      <c r="AY51" s="473">
        <v>3.3920173369940398</v>
      </c>
      <c r="AZ51" s="473">
        <v>4.4077993839804597</v>
      </c>
      <c r="BA51" s="473">
        <v>8.7162687303961004</v>
      </c>
      <c r="BB51" s="473">
        <v>0.35304517836094101</v>
      </c>
      <c r="BC51" s="473">
        <v>1.4107110795431801</v>
      </c>
      <c r="BD51" s="473">
        <v>3.3412169425929901</v>
      </c>
      <c r="BE51" s="473">
        <v>3.0074484021304899</v>
      </c>
      <c r="BF51" s="473">
        <v>1.78955553984587</v>
      </c>
      <c r="BG51" s="473">
        <v>4.7186752785467103</v>
      </c>
      <c r="BH51" s="473">
        <v>4.3487735321705001</v>
      </c>
      <c r="BI51" s="473">
        <v>3.7861935589311502</v>
      </c>
      <c r="BJ51" s="473">
        <v>2.1827184686852301</v>
      </c>
      <c r="BK51" s="473">
        <v>2.4348898135305799</v>
      </c>
      <c r="BL51" s="473">
        <v>2.5575447570332299</v>
      </c>
      <c r="BM51" s="473">
        <v>3.0454908480433098</v>
      </c>
      <c r="BN51" s="473">
        <v>4.5245683825913598</v>
      </c>
      <c r="BO51" s="477">
        <f>ROW()</f>
        <v>51</v>
      </c>
    </row>
    <row r="52" spans="1:67" s="474" customFormat="1" ht="14" x14ac:dyDescent="0.15">
      <c r="A52" s="473" t="s">
        <v>331</v>
      </c>
      <c r="B52" s="473" t="s">
        <v>759</v>
      </c>
      <c r="C52" s="473" t="s">
        <v>1156</v>
      </c>
      <c r="D52" s="473" t="s">
        <v>1157</v>
      </c>
      <c r="E52" s="473"/>
      <c r="F52" s="473"/>
      <c r="G52" s="473"/>
      <c r="H52" s="473"/>
      <c r="I52" s="473"/>
      <c r="J52" s="473"/>
      <c r="K52" s="473"/>
      <c r="L52" s="473"/>
      <c r="M52" s="473"/>
      <c r="N52" s="473"/>
      <c r="O52" s="473"/>
      <c r="P52" s="473"/>
      <c r="Q52" s="473"/>
      <c r="R52" s="473"/>
      <c r="S52" s="473"/>
      <c r="T52" s="473"/>
      <c r="U52" s="473"/>
      <c r="V52" s="473"/>
      <c r="W52" s="473"/>
      <c r="X52" s="473"/>
      <c r="Y52" s="473"/>
      <c r="Z52" s="473"/>
      <c r="AA52" s="473"/>
      <c r="AB52" s="473"/>
      <c r="AC52" s="473"/>
      <c r="AD52" s="473"/>
      <c r="AE52" s="473"/>
      <c r="AF52" s="473">
        <v>7.23383553065604</v>
      </c>
      <c r="AG52" s="473">
        <v>18.811817944875301</v>
      </c>
      <c r="AH52" s="473">
        <v>18.245638362164801</v>
      </c>
      <c r="AI52" s="473">
        <v>3.0522901207523501</v>
      </c>
      <c r="AJ52" s="473">
        <v>3.5566856522044898</v>
      </c>
      <c r="AK52" s="473">
        <v>6.3539813402487004</v>
      </c>
      <c r="AL52" s="473">
        <v>14.610078635660299</v>
      </c>
      <c r="AM52" s="473">
        <v>24.256989724336101</v>
      </c>
      <c r="AN52" s="473">
        <v>16.791225165091699</v>
      </c>
      <c r="AO52" s="473">
        <v>8.3131602889390397</v>
      </c>
      <c r="AP52" s="473">
        <v>2.7864650553188599</v>
      </c>
      <c r="AQ52" s="473">
        <v>-0.773186011549305</v>
      </c>
      <c r="AR52" s="473">
        <v>-1.40147268276465</v>
      </c>
      <c r="AS52" s="473">
        <v>0.34781122686459898</v>
      </c>
      <c r="AT52" s="473">
        <v>0.71912560912010703</v>
      </c>
      <c r="AU52" s="473">
        <v>-0.73197090235027595</v>
      </c>
      <c r="AV52" s="473">
        <v>1.1276034872963601</v>
      </c>
      <c r="AW52" s="473">
        <v>3.82463743108159</v>
      </c>
      <c r="AX52" s="473">
        <v>1.7764140766757399</v>
      </c>
      <c r="AY52" s="473">
        <v>1.6494309945586201</v>
      </c>
      <c r="AZ52" s="473">
        <v>4.8167676737883101</v>
      </c>
      <c r="BA52" s="473">
        <v>5.9252513704109502</v>
      </c>
      <c r="BB52" s="473">
        <v>-0.72816525093295204</v>
      </c>
      <c r="BC52" s="473">
        <v>3.1753247526919899</v>
      </c>
      <c r="BD52" s="473">
        <v>5.5538989225749198</v>
      </c>
      <c r="BE52" s="473">
        <v>2.6195243264554402</v>
      </c>
      <c r="BF52" s="473">
        <v>2.6210500174811502</v>
      </c>
      <c r="BG52" s="473">
        <v>1.92164162788521</v>
      </c>
      <c r="BH52" s="473">
        <v>1.4370238093565499</v>
      </c>
      <c r="BI52" s="473">
        <v>2.00000182191941</v>
      </c>
      <c r="BJ52" s="473">
        <v>1.59313600071434</v>
      </c>
      <c r="BK52" s="473">
        <v>2.0747903996557802</v>
      </c>
      <c r="BL52" s="473">
        <v>2.8992341635822698</v>
      </c>
      <c r="BM52" s="473">
        <v>2.4194218945778001</v>
      </c>
      <c r="BN52" s="473">
        <v>0.98101513554485098</v>
      </c>
      <c r="BO52" s="477">
        <f>ROW()</f>
        <v>52</v>
      </c>
    </row>
    <row r="53" spans="1:67" s="474" customFormat="1" ht="14" x14ac:dyDescent="0.15">
      <c r="A53" s="473" t="s">
        <v>343</v>
      </c>
      <c r="B53" s="473" t="s">
        <v>760</v>
      </c>
      <c r="C53" s="473" t="s">
        <v>1156</v>
      </c>
      <c r="D53" s="473" t="s">
        <v>1157</v>
      </c>
      <c r="E53" s="473"/>
      <c r="F53" s="473">
        <v>11.616492146899001</v>
      </c>
      <c r="G53" s="473">
        <v>-1.3412489012052899</v>
      </c>
      <c r="H53" s="473">
        <v>0.94346631046019103</v>
      </c>
      <c r="I53" s="473">
        <v>0.61819252274368597</v>
      </c>
      <c r="J53" s="473">
        <v>2.6111761263301099</v>
      </c>
      <c r="K53" s="473">
        <v>4.1913179840566999</v>
      </c>
      <c r="L53" s="473">
        <v>2.2918519534945601</v>
      </c>
      <c r="M53" s="473">
        <v>5.3504547886787996</v>
      </c>
      <c r="N53" s="473">
        <v>4.4502285422332299</v>
      </c>
      <c r="O53" s="473">
        <v>8.2051905431072392</v>
      </c>
      <c r="P53" s="473">
        <v>-0.44374543627573199</v>
      </c>
      <c r="Q53" s="473">
        <v>0.31031369888388399</v>
      </c>
      <c r="R53" s="473">
        <v>11.102986669822901</v>
      </c>
      <c r="S53" s="473">
        <v>17.359388447064799</v>
      </c>
      <c r="T53" s="473">
        <v>11.4442239670114</v>
      </c>
      <c r="U53" s="473">
        <v>12.0766402169566</v>
      </c>
      <c r="V53" s="473">
        <v>27.4218615091476</v>
      </c>
      <c r="W53" s="473">
        <v>13.2429868545928</v>
      </c>
      <c r="X53" s="473">
        <v>16.342356573625199</v>
      </c>
      <c r="Y53" s="473">
        <v>14.7009812997865</v>
      </c>
      <c r="Z53" s="473">
        <v>8.7992108330877894</v>
      </c>
      <c r="AA53" s="473">
        <v>7.58312589642148</v>
      </c>
      <c r="AB53" s="473">
        <v>5.64042843342129</v>
      </c>
      <c r="AC53" s="473">
        <v>4.2847611036187097</v>
      </c>
      <c r="AD53" s="473">
        <v>1.86380327150623</v>
      </c>
      <c r="AE53" s="473">
        <v>9.6829547311651698</v>
      </c>
      <c r="AF53" s="473">
        <v>6.9433062653656998</v>
      </c>
      <c r="AG53" s="473">
        <v>6.9306861720651902</v>
      </c>
      <c r="AH53" s="473">
        <v>1.0495182379038199</v>
      </c>
      <c r="AI53" s="473">
        <v>-0.80587969827799699</v>
      </c>
      <c r="AJ53" s="473">
        <v>1.68334849863475</v>
      </c>
      <c r="AK53" s="473">
        <v>4.2313838286996903</v>
      </c>
      <c r="AL53" s="473">
        <v>2.16471453976754</v>
      </c>
      <c r="AM53" s="473">
        <v>26.0815719947161</v>
      </c>
      <c r="AN53" s="473">
        <v>14.2950690851945</v>
      </c>
      <c r="AO53" s="473">
        <v>2.4808066918755101</v>
      </c>
      <c r="AP53" s="473">
        <v>4.0208333333330399</v>
      </c>
      <c r="AQ53" s="473">
        <v>4.6114475951537202</v>
      </c>
      <c r="AR53" s="473">
        <v>0.70237580595601901</v>
      </c>
      <c r="AS53" s="473">
        <v>2.5307751673799301</v>
      </c>
      <c r="AT53" s="473">
        <v>4.3615291400725296</v>
      </c>
      <c r="AU53" s="473">
        <v>3.0772648515743</v>
      </c>
      <c r="AV53" s="473">
        <v>3.2968074697421099</v>
      </c>
      <c r="AW53" s="473">
        <v>1.4579883560074001</v>
      </c>
      <c r="AX53" s="473">
        <v>3.8858303988648002</v>
      </c>
      <c r="AY53" s="473">
        <v>2.46719148596913</v>
      </c>
      <c r="AZ53" s="473">
        <v>1.89200629349599</v>
      </c>
      <c r="BA53" s="473">
        <v>6.3085276915258</v>
      </c>
      <c r="BB53" s="473">
        <v>1.01950457731134</v>
      </c>
      <c r="BC53" s="473">
        <v>1.2264561213548</v>
      </c>
      <c r="BD53" s="473">
        <v>4.91243395052462</v>
      </c>
      <c r="BE53" s="473">
        <v>1.3045111991559499</v>
      </c>
      <c r="BF53" s="473">
        <v>2.5811703725294</v>
      </c>
      <c r="BG53" s="473">
        <v>0.44868207676614003</v>
      </c>
      <c r="BH53" s="473">
        <v>1.2514995478147399</v>
      </c>
      <c r="BI53" s="473">
        <v>0.72317845751325205</v>
      </c>
      <c r="BJ53" s="473">
        <v>0.68588106530464399</v>
      </c>
      <c r="BK53" s="473">
        <v>0.35940903138066399</v>
      </c>
      <c r="BL53" s="473">
        <v>-1.1068634399420201</v>
      </c>
      <c r="BM53" s="473">
        <v>2.42500656821829</v>
      </c>
      <c r="BN53" s="473">
        <v>4.0919518969285802</v>
      </c>
      <c r="BO53" s="477">
        <f>ROW()</f>
        <v>53</v>
      </c>
    </row>
    <row r="54" spans="1:67" s="474" customFormat="1" ht="14" x14ac:dyDescent="0.15">
      <c r="A54" s="473" t="s">
        <v>319</v>
      </c>
      <c r="B54" s="473" t="s">
        <v>761</v>
      </c>
      <c r="C54" s="473" t="s">
        <v>1156</v>
      </c>
      <c r="D54" s="473" t="s">
        <v>1157</v>
      </c>
      <c r="E54" s="473"/>
      <c r="F54" s="473"/>
      <c r="G54" s="473"/>
      <c r="H54" s="473"/>
      <c r="I54" s="473"/>
      <c r="J54" s="473"/>
      <c r="K54" s="473"/>
      <c r="L54" s="473"/>
      <c r="M54" s="473"/>
      <c r="N54" s="473">
        <v>-1.1015911872741</v>
      </c>
      <c r="O54" s="473">
        <v>5.8580858085174103</v>
      </c>
      <c r="P54" s="473">
        <v>4.01402961809855</v>
      </c>
      <c r="Q54" s="473">
        <v>8.0929186957962091</v>
      </c>
      <c r="R54" s="473">
        <v>10.384748700384</v>
      </c>
      <c r="S54" s="473">
        <v>17.232933492330599</v>
      </c>
      <c r="T54" s="473">
        <v>13.553329405126201</v>
      </c>
      <c r="U54" s="473">
        <v>9.9306505636972506</v>
      </c>
      <c r="V54" s="473">
        <v>14.6983091581554</v>
      </c>
      <c r="W54" s="473">
        <v>12.463052344178699</v>
      </c>
      <c r="X54" s="473">
        <v>6.5806108190271102</v>
      </c>
      <c r="Y54" s="473">
        <v>9.55175427642871</v>
      </c>
      <c r="Z54" s="473">
        <v>10.727500000000401</v>
      </c>
      <c r="AA54" s="473">
        <v>13.2570198610704</v>
      </c>
      <c r="AB54" s="473">
        <v>16.6312264100787</v>
      </c>
      <c r="AC54" s="473">
        <v>11.3733220902937</v>
      </c>
      <c r="AD54" s="473">
        <v>8.5083743439159498</v>
      </c>
      <c r="AE54" s="473">
        <v>7.7700249870353302</v>
      </c>
      <c r="AF54" s="473">
        <v>13.140499844701001</v>
      </c>
      <c r="AG54" s="473">
        <v>1.6823326077120899</v>
      </c>
      <c r="AH54" s="473">
        <v>-1.6655258955054</v>
      </c>
      <c r="AI54" s="473">
        <v>1.0993812838360599</v>
      </c>
      <c r="AJ54" s="473">
        <v>6.0051330500362897E-2</v>
      </c>
      <c r="AK54" s="473">
        <v>-1.6055045871750401E-2</v>
      </c>
      <c r="AL54" s="473">
        <v>-3.2065545691586901</v>
      </c>
      <c r="AM54" s="473">
        <v>35.094461845946398</v>
      </c>
      <c r="AN54" s="473">
        <v>9.0696907192150693</v>
      </c>
      <c r="AO54" s="473">
        <v>3.9240637274979999</v>
      </c>
      <c r="AP54" s="473">
        <v>4.7862388186037297</v>
      </c>
      <c r="AQ54" s="473">
        <v>3.1707518538690702</v>
      </c>
      <c r="AR54" s="473">
        <v>1.87174500672009</v>
      </c>
      <c r="AS54" s="473">
        <v>1.2271901297613499</v>
      </c>
      <c r="AT54" s="473">
        <v>4.4197724588114298</v>
      </c>
      <c r="AU54" s="473">
        <v>2.8344226012806701</v>
      </c>
      <c r="AV54" s="473">
        <v>0.62316355737432005</v>
      </c>
      <c r="AW54" s="473">
        <v>0.23364738006760299</v>
      </c>
      <c r="AX54" s="473">
        <v>2.0135395017598601</v>
      </c>
      <c r="AY54" s="473">
        <v>5.1175781601946797</v>
      </c>
      <c r="AZ54" s="473">
        <v>0.92140224565011097</v>
      </c>
      <c r="BA54" s="473">
        <v>5.3378062762749998</v>
      </c>
      <c r="BB54" s="473">
        <v>3.0436184793999699</v>
      </c>
      <c r="BC54" s="473">
        <v>1.27538046242341</v>
      </c>
      <c r="BD54" s="473">
        <v>2.9396994630509399</v>
      </c>
      <c r="BE54" s="473">
        <v>2.7425340754398402</v>
      </c>
      <c r="BF54" s="473">
        <v>2.0590868397493298</v>
      </c>
      <c r="BG54" s="473">
        <v>1.8341307814992001</v>
      </c>
      <c r="BH54" s="473">
        <v>2.6859827721221698</v>
      </c>
      <c r="BI54" s="473">
        <v>0.86174025775947405</v>
      </c>
      <c r="BJ54" s="473">
        <v>0.64267352185088999</v>
      </c>
      <c r="BK54" s="473">
        <v>1.0742994515813999</v>
      </c>
      <c r="BL54" s="473">
        <v>2.4528021406273299</v>
      </c>
      <c r="BM54" s="473">
        <v>2.4376088218224199</v>
      </c>
      <c r="BN54" s="473">
        <v>2.2718576250363101</v>
      </c>
      <c r="BO54" s="477">
        <f>ROW()</f>
        <v>54</v>
      </c>
    </row>
    <row r="55" spans="1:67" s="474" customFormat="1" ht="14" x14ac:dyDescent="0.15">
      <c r="A55" s="473" t="s">
        <v>762</v>
      </c>
      <c r="B55" s="473" t="s">
        <v>763</v>
      </c>
      <c r="C55" s="473" t="s">
        <v>1156</v>
      </c>
      <c r="D55" s="473" t="s">
        <v>1157</v>
      </c>
      <c r="E55" s="473"/>
      <c r="F55" s="473"/>
      <c r="G55" s="473"/>
      <c r="H55" s="473"/>
      <c r="I55" s="473">
        <v>35.421064977788298</v>
      </c>
      <c r="J55" s="473">
        <v>-2.7269802776291501</v>
      </c>
      <c r="K55" s="473">
        <v>15.7801012491141</v>
      </c>
      <c r="L55" s="473">
        <v>36.926524872831898</v>
      </c>
      <c r="M55" s="473">
        <v>53.321672710773903</v>
      </c>
      <c r="N55" s="473">
        <v>6.1761957352231098</v>
      </c>
      <c r="O55" s="473">
        <v>8.0252840454848808</v>
      </c>
      <c r="P55" s="473">
        <v>5.7773498259651603</v>
      </c>
      <c r="Q55" s="473">
        <v>15.8042153907951</v>
      </c>
      <c r="R55" s="473">
        <v>15.6427621238194</v>
      </c>
      <c r="S55" s="473">
        <v>29.469281045994499</v>
      </c>
      <c r="T55" s="473">
        <v>28.657970195226898</v>
      </c>
      <c r="U55" s="473">
        <v>80.385959075413993</v>
      </c>
      <c r="V55" s="473">
        <v>68.947708198999806</v>
      </c>
      <c r="W55" s="473">
        <v>48.769037611520197</v>
      </c>
      <c r="X55" s="473">
        <v>101.051260411497</v>
      </c>
      <c r="Y55" s="473">
        <v>46.625906830330798</v>
      </c>
      <c r="Z55" s="473">
        <v>35.408264874429399</v>
      </c>
      <c r="AA55" s="473">
        <v>36.699697574091402</v>
      </c>
      <c r="AB55" s="473">
        <v>76.526697666265903</v>
      </c>
      <c r="AC55" s="473">
        <v>52.227011357320798</v>
      </c>
      <c r="AD55" s="473">
        <v>23.8207845213349</v>
      </c>
      <c r="AE55" s="473">
        <v>44.4</v>
      </c>
      <c r="AF55" s="473">
        <v>78.670360110803301</v>
      </c>
      <c r="AG55" s="473">
        <v>71.091731266150305</v>
      </c>
      <c r="AH55" s="473">
        <v>104.06522942826</v>
      </c>
      <c r="AI55" s="473">
        <v>81.295404814004002</v>
      </c>
      <c r="AJ55" s="473">
        <v>2154.4368271134099</v>
      </c>
      <c r="AK55" s="473">
        <v>4129.1698566155801</v>
      </c>
      <c r="AL55" s="473">
        <v>1986.9047619047601</v>
      </c>
      <c r="AM55" s="473">
        <v>23773.131774101599</v>
      </c>
      <c r="AN55" s="473">
        <v>541.90888323902698</v>
      </c>
      <c r="AO55" s="473">
        <v>492.44185023541399</v>
      </c>
      <c r="AP55" s="473">
        <v>198.51670741646299</v>
      </c>
      <c r="AQ55" s="473">
        <v>29.148806923665202</v>
      </c>
      <c r="AR55" s="473">
        <v>284.89497591408701</v>
      </c>
      <c r="AS55" s="473">
        <v>513.90684374753596</v>
      </c>
      <c r="AT55" s="473">
        <v>359.93661426458601</v>
      </c>
      <c r="AU55" s="473">
        <v>31.522582602549502</v>
      </c>
      <c r="AV55" s="473">
        <v>12.8739657187405</v>
      </c>
      <c r="AW55" s="473">
        <v>3.9943840081597002</v>
      </c>
      <c r="AX55" s="473">
        <v>21.316816722934099</v>
      </c>
      <c r="AY55" s="473">
        <v>13.0526949745101</v>
      </c>
      <c r="AZ55" s="473">
        <v>16.945100654194999</v>
      </c>
      <c r="BA55" s="473">
        <v>17.301384570015699</v>
      </c>
      <c r="BB55" s="473">
        <v>2.7999999999998102</v>
      </c>
      <c r="BC55" s="473">
        <v>7.1000000000003798</v>
      </c>
      <c r="BD55" s="473">
        <v>15.316515913949001</v>
      </c>
      <c r="BE55" s="473">
        <v>9.7218280627336302</v>
      </c>
      <c r="BF55" s="473">
        <v>0.80822310148706999</v>
      </c>
      <c r="BG55" s="473">
        <v>1.2430388976076301</v>
      </c>
      <c r="BH55" s="473">
        <v>0.74419899478149898</v>
      </c>
      <c r="BI55" s="473">
        <v>2.8858510729000901</v>
      </c>
      <c r="BJ55" s="473"/>
      <c r="BK55" s="473"/>
      <c r="BL55" s="473"/>
      <c r="BM55" s="473"/>
      <c r="BN55" s="473"/>
      <c r="BO55" s="477">
        <f>ROW()</f>
        <v>55</v>
      </c>
    </row>
    <row r="56" spans="1:67" s="474" customFormat="1" ht="14" x14ac:dyDescent="0.15">
      <c r="A56" s="473" t="s">
        <v>764</v>
      </c>
      <c r="B56" s="473" t="s">
        <v>765</v>
      </c>
      <c r="C56" s="473" t="s">
        <v>1156</v>
      </c>
      <c r="D56" s="473" t="s">
        <v>1157</v>
      </c>
      <c r="E56" s="473"/>
      <c r="F56" s="473"/>
      <c r="G56" s="473"/>
      <c r="H56" s="473"/>
      <c r="I56" s="473"/>
      <c r="J56" s="473"/>
      <c r="K56" s="473"/>
      <c r="L56" s="473"/>
      <c r="M56" s="473"/>
      <c r="N56" s="473"/>
      <c r="O56" s="473"/>
      <c r="P56" s="473"/>
      <c r="Q56" s="473"/>
      <c r="R56" s="473"/>
      <c r="S56" s="473"/>
      <c r="T56" s="473"/>
      <c r="U56" s="473"/>
      <c r="V56" s="473"/>
      <c r="W56" s="473"/>
      <c r="X56" s="473"/>
      <c r="Y56" s="473"/>
      <c r="Z56" s="473"/>
      <c r="AA56" s="473"/>
      <c r="AB56" s="473"/>
      <c r="AC56" s="473"/>
      <c r="AD56" s="473"/>
      <c r="AE56" s="473">
        <v>4.1581108829567999</v>
      </c>
      <c r="AF56" s="473">
        <v>0.44356826022687201</v>
      </c>
      <c r="AG56" s="473">
        <v>1.0304219823354901</v>
      </c>
      <c r="AH56" s="473">
        <v>-1.7969888295288801</v>
      </c>
      <c r="AI56" s="473">
        <v>2.88905374216947</v>
      </c>
      <c r="AJ56" s="473">
        <v>-1.67834968956537</v>
      </c>
      <c r="AK56" s="473">
        <v>-3.9354681007088002</v>
      </c>
      <c r="AL56" s="473">
        <v>4.9236641221374304</v>
      </c>
      <c r="AM56" s="473">
        <v>42.439675033345203</v>
      </c>
      <c r="AN56" s="473">
        <v>9.4180074345223108</v>
      </c>
      <c r="AO56" s="473">
        <v>10.0311203319503</v>
      </c>
      <c r="AP56" s="473"/>
      <c r="AQ56" s="473"/>
      <c r="AR56" s="473">
        <v>4.1426713728404803</v>
      </c>
      <c r="AS56" s="473">
        <v>-0.88199151702542999</v>
      </c>
      <c r="AT56" s="473">
        <v>5.5989921814069199E-2</v>
      </c>
      <c r="AU56" s="473">
        <v>4.3787597178087196</v>
      </c>
      <c r="AV56" s="473">
        <v>-0.63184498736315098</v>
      </c>
      <c r="AW56" s="473">
        <v>2.4297660796179801</v>
      </c>
      <c r="AX56" s="473">
        <v>3.09449011456182</v>
      </c>
      <c r="AY56" s="473">
        <v>6.5378439529960497</v>
      </c>
      <c r="AZ56" s="473">
        <v>2.65464645060697</v>
      </c>
      <c r="BA56" s="473">
        <v>4.95875092023158</v>
      </c>
      <c r="BB56" s="473">
        <v>4.4150037479521798</v>
      </c>
      <c r="BC56" s="473">
        <v>0.39152501122765998</v>
      </c>
      <c r="BD56" s="473">
        <v>1.75958704273802</v>
      </c>
      <c r="BE56" s="473">
        <v>5.0101877313446401</v>
      </c>
      <c r="BF56" s="473">
        <v>4.6316161972946297</v>
      </c>
      <c r="BG56" s="473">
        <v>0.91213954545018605</v>
      </c>
      <c r="BH56" s="473">
        <v>3.16909796750826</v>
      </c>
      <c r="BI56" s="473">
        <v>3.1905617972377498</v>
      </c>
      <c r="BJ56" s="473">
        <v>0.450063823285551</v>
      </c>
      <c r="BK56" s="473">
        <v>1.1527789637552099</v>
      </c>
      <c r="BL56" s="473">
        <v>2.2060730578151899</v>
      </c>
      <c r="BM56" s="473">
        <v>1.7953714708311099</v>
      </c>
      <c r="BN56" s="473">
        <v>1.71564275451263</v>
      </c>
      <c r="BO56" s="477">
        <f>ROW()</f>
        <v>56</v>
      </c>
    </row>
    <row r="57" spans="1:67" s="474" customFormat="1" ht="14" x14ac:dyDescent="0.15">
      <c r="A57" s="473" t="s">
        <v>333</v>
      </c>
      <c r="B57" s="473" t="s">
        <v>766</v>
      </c>
      <c r="C57" s="473" t="s">
        <v>1156</v>
      </c>
      <c r="D57" s="473" t="s">
        <v>1157</v>
      </c>
      <c r="E57" s="473">
        <v>5.8140762820498502</v>
      </c>
      <c r="F57" s="473">
        <v>8.2831904564871905</v>
      </c>
      <c r="G57" s="473">
        <v>4.6970939506247102</v>
      </c>
      <c r="H57" s="473">
        <v>26.355435525046602</v>
      </c>
      <c r="I57" s="473">
        <v>17.0724352164554</v>
      </c>
      <c r="J57" s="473">
        <v>7.5906836693158697</v>
      </c>
      <c r="K57" s="473">
        <v>16.728168274859801</v>
      </c>
      <c r="L57" s="473">
        <v>8.3281913642594496</v>
      </c>
      <c r="M57" s="473">
        <v>7.44753878317767</v>
      </c>
      <c r="N57" s="473">
        <v>6.9816630795537202</v>
      </c>
      <c r="O57" s="473">
        <v>6.9086227584824798</v>
      </c>
      <c r="P57" s="473">
        <v>12.056737588652499</v>
      </c>
      <c r="Q57" s="473">
        <v>12.025316455696201</v>
      </c>
      <c r="R57" s="473">
        <v>22.598870056497201</v>
      </c>
      <c r="S57" s="473">
        <v>22.580645161290299</v>
      </c>
      <c r="T57" s="473">
        <v>25.187969924811998</v>
      </c>
      <c r="U57" s="473">
        <v>18.918918918918902</v>
      </c>
      <c r="V57" s="473">
        <v>34.090909090909101</v>
      </c>
      <c r="W57" s="473">
        <v>17.514124293785301</v>
      </c>
      <c r="X57" s="473">
        <v>24.198717948717899</v>
      </c>
      <c r="Y57" s="473">
        <v>26.580645161290299</v>
      </c>
      <c r="Z57" s="473">
        <v>27.5229357798165</v>
      </c>
      <c r="AA57" s="473">
        <v>24.700239808153501</v>
      </c>
      <c r="AB57" s="473">
        <v>19.4871794871795</v>
      </c>
      <c r="AC57" s="473">
        <v>16.362660944205999</v>
      </c>
      <c r="AD57" s="473">
        <v>23.974181650530198</v>
      </c>
      <c r="AE57" s="473">
        <v>18.854592785422099</v>
      </c>
      <c r="AF57" s="473">
        <v>23.310387984981201</v>
      </c>
      <c r="AG57" s="473">
        <v>28.140065973103301</v>
      </c>
      <c r="AH57" s="473">
        <v>25.861386138613899</v>
      </c>
      <c r="AI57" s="473">
        <v>29.137822529893</v>
      </c>
      <c r="AJ57" s="473">
        <v>30.348440545809002</v>
      </c>
      <c r="AK57" s="473">
        <v>27.030563604075098</v>
      </c>
      <c r="AL57" s="473">
        <v>22.441321462732699</v>
      </c>
      <c r="AM57" s="473">
        <v>22.8471846643832</v>
      </c>
      <c r="AN57" s="473">
        <v>20.897128601477299</v>
      </c>
      <c r="AO57" s="473">
        <v>20.797086789399199</v>
      </c>
      <c r="AP57" s="473">
        <v>18.462569083905599</v>
      </c>
      <c r="AQ57" s="473">
        <v>18.681256538581199</v>
      </c>
      <c r="AR57" s="473">
        <v>10.8733978176967</v>
      </c>
      <c r="AS57" s="473">
        <v>9.2225708023550403</v>
      </c>
      <c r="AT57" s="473">
        <v>7.9697029313397598</v>
      </c>
      <c r="AU57" s="473">
        <v>6.3519250742515503</v>
      </c>
      <c r="AV57" s="473">
        <v>7.1307416862268003</v>
      </c>
      <c r="AW57" s="473">
        <v>5.9012618145180902</v>
      </c>
      <c r="AX57" s="473">
        <v>5.0514202872287202</v>
      </c>
      <c r="AY57" s="473">
        <v>4.29245011787705</v>
      </c>
      <c r="AZ57" s="473">
        <v>5.5451412818745904</v>
      </c>
      <c r="BA57" s="473">
        <v>6.9985504028835104</v>
      </c>
      <c r="BB57" s="473">
        <v>4.2010447688327002</v>
      </c>
      <c r="BC57" s="473">
        <v>2.2711832642256402</v>
      </c>
      <c r="BD57" s="473">
        <v>3.4175895914697798</v>
      </c>
      <c r="BE57" s="473">
        <v>3.1673256032869399</v>
      </c>
      <c r="BF57" s="473">
        <v>2.0180984789119498</v>
      </c>
      <c r="BG57" s="473">
        <v>2.8978187442785499</v>
      </c>
      <c r="BH57" s="473">
        <v>4.9902342751377899</v>
      </c>
      <c r="BI57" s="473">
        <v>7.51429322788323</v>
      </c>
      <c r="BJ57" s="473">
        <v>4.3121410323773004</v>
      </c>
      <c r="BK57" s="473">
        <v>3.2402341375297499</v>
      </c>
      <c r="BL57" s="473">
        <v>3.5254927361895199</v>
      </c>
      <c r="BM57" s="473">
        <v>2.5246205349887698</v>
      </c>
      <c r="BN57" s="473">
        <v>3.49514563106798</v>
      </c>
      <c r="BO57" s="477">
        <f>ROW()</f>
        <v>57</v>
      </c>
    </row>
    <row r="58" spans="1:67" s="474" customFormat="1" ht="14" x14ac:dyDescent="0.15">
      <c r="A58" s="473" t="s">
        <v>335</v>
      </c>
      <c r="B58" s="473" t="s">
        <v>767</v>
      </c>
      <c r="C58" s="473" t="s">
        <v>1156</v>
      </c>
      <c r="D58" s="473" t="s">
        <v>1157</v>
      </c>
      <c r="E58" s="473"/>
      <c r="F58" s="473"/>
      <c r="G58" s="473"/>
      <c r="H58" s="473"/>
      <c r="I58" s="473"/>
      <c r="J58" s="473"/>
      <c r="K58" s="473"/>
      <c r="L58" s="473"/>
      <c r="M58" s="473"/>
      <c r="N58" s="473"/>
      <c r="O58" s="473"/>
      <c r="P58" s="473"/>
      <c r="Q58" s="473"/>
      <c r="R58" s="473"/>
      <c r="S58" s="473"/>
      <c r="T58" s="473"/>
      <c r="U58" s="473"/>
      <c r="V58" s="473"/>
      <c r="W58" s="473"/>
      <c r="X58" s="473"/>
      <c r="Y58" s="473"/>
      <c r="Z58" s="473"/>
      <c r="AA58" s="473"/>
      <c r="AB58" s="473"/>
      <c r="AC58" s="473"/>
      <c r="AD58" s="473"/>
      <c r="AE58" s="473"/>
      <c r="AF58" s="473"/>
      <c r="AG58" s="473"/>
      <c r="AH58" s="473"/>
      <c r="AI58" s="473"/>
      <c r="AJ58" s="473"/>
      <c r="AK58" s="473"/>
      <c r="AL58" s="473"/>
      <c r="AM58" s="473"/>
      <c r="AN58" s="473"/>
      <c r="AO58" s="473"/>
      <c r="AP58" s="473"/>
      <c r="AQ58" s="473"/>
      <c r="AR58" s="473"/>
      <c r="AS58" s="473"/>
      <c r="AT58" s="473">
        <v>5.5545939481681597</v>
      </c>
      <c r="AU58" s="473">
        <v>3.5330421430807499</v>
      </c>
      <c r="AV58" s="473">
        <v>3.79908136671901</v>
      </c>
      <c r="AW58" s="473">
        <v>4.4749928907810501</v>
      </c>
      <c r="AX58" s="473">
        <v>3.0133239505812099</v>
      </c>
      <c r="AY58" s="473">
        <v>3.3743636012120799</v>
      </c>
      <c r="AZ58" s="473">
        <v>4.4661671009812904</v>
      </c>
      <c r="BA58" s="473">
        <v>1.7007817628453199</v>
      </c>
      <c r="BB58" s="473">
        <v>4.3623482932571997</v>
      </c>
      <c r="BC58" s="473">
        <v>3.35475770328918</v>
      </c>
      <c r="BD58" s="473">
        <v>1.84266300756184</v>
      </c>
      <c r="BE58" s="473">
        <v>6.3147445031518199</v>
      </c>
      <c r="BF58" s="473">
        <v>-4.2948733153675303</v>
      </c>
      <c r="BG58" s="473"/>
      <c r="BH58" s="473"/>
      <c r="BI58" s="473"/>
      <c r="BJ58" s="473"/>
      <c r="BK58" s="473"/>
      <c r="BL58" s="473"/>
      <c r="BM58" s="473"/>
      <c r="BN58" s="473"/>
      <c r="BO58" s="477">
        <f>ROW()</f>
        <v>58</v>
      </c>
    </row>
    <row r="59" spans="1:67" s="474" customFormat="1" ht="14" x14ac:dyDescent="0.15">
      <c r="A59" s="473" t="s">
        <v>768</v>
      </c>
      <c r="B59" s="473" t="s">
        <v>769</v>
      </c>
      <c r="C59" s="473" t="s">
        <v>1156</v>
      </c>
      <c r="D59" s="473" t="s">
        <v>1157</v>
      </c>
      <c r="E59" s="473"/>
      <c r="F59" s="473"/>
      <c r="G59" s="473"/>
      <c r="H59" s="473"/>
      <c r="I59" s="473"/>
      <c r="J59" s="473"/>
      <c r="K59" s="473"/>
      <c r="L59" s="473"/>
      <c r="M59" s="473"/>
      <c r="N59" s="473"/>
      <c r="O59" s="473"/>
      <c r="P59" s="473"/>
      <c r="Q59" s="473"/>
      <c r="R59" s="473"/>
      <c r="S59" s="473"/>
      <c r="T59" s="473"/>
      <c r="U59" s="473"/>
      <c r="V59" s="473"/>
      <c r="W59" s="473"/>
      <c r="X59" s="473"/>
      <c r="Y59" s="473"/>
      <c r="Z59" s="473"/>
      <c r="AA59" s="473"/>
      <c r="AB59" s="473"/>
      <c r="AC59" s="473">
        <v>11.2499999999997</v>
      </c>
      <c r="AD59" s="473">
        <v>5.3932584269663897</v>
      </c>
      <c r="AE59" s="473">
        <v>10.8742004264392</v>
      </c>
      <c r="AF59" s="473">
        <v>3.8461538461540599</v>
      </c>
      <c r="AG59" s="473">
        <v>4.0740740740738204</v>
      </c>
      <c r="AH59" s="473">
        <v>4.5551601423488801</v>
      </c>
      <c r="AI59" s="473">
        <v>10.6535057862491</v>
      </c>
      <c r="AJ59" s="473">
        <v>9.5509074131036193</v>
      </c>
      <c r="AK59" s="473">
        <v>3.1166643268285901</v>
      </c>
      <c r="AL59" s="473">
        <v>5.7883959044369799</v>
      </c>
      <c r="AM59" s="473">
        <v>3.45205833010708</v>
      </c>
      <c r="AN59" s="473">
        <v>8.3515249797292608</v>
      </c>
      <c r="AO59" s="473">
        <v>5.9636196177757501</v>
      </c>
      <c r="AP59" s="473">
        <v>8.5560625814863798</v>
      </c>
      <c r="AQ59" s="473">
        <v>4.3942350998347797</v>
      </c>
      <c r="AR59" s="473">
        <v>4.3564337451044803</v>
      </c>
      <c r="AS59" s="473">
        <v>-2.4774566851983302</v>
      </c>
      <c r="AT59" s="473">
        <v>3.3499647231789602</v>
      </c>
      <c r="AU59" s="473">
        <v>1.8845341007676399</v>
      </c>
      <c r="AV59" s="473">
        <v>1.1881703862052799</v>
      </c>
      <c r="AW59" s="473">
        <v>-1.8908217230618101</v>
      </c>
      <c r="AX59" s="473">
        <v>0.41889161285516102</v>
      </c>
      <c r="AY59" s="473">
        <v>5.3690768706555199</v>
      </c>
      <c r="AZ59" s="473">
        <v>4.4109970419349098</v>
      </c>
      <c r="BA59" s="473">
        <v>6.7744354637113702</v>
      </c>
      <c r="BB59" s="473">
        <v>0.99110348056812603</v>
      </c>
      <c r="BC59" s="473">
        <v>2.0786647090642201</v>
      </c>
      <c r="BD59" s="473">
        <v>4.4738834216502701</v>
      </c>
      <c r="BE59" s="473">
        <v>2.5403964416711098</v>
      </c>
      <c r="BF59" s="473">
        <v>1.50654285701402</v>
      </c>
      <c r="BG59" s="473">
        <v>-0.238778144990616</v>
      </c>
      <c r="BH59" s="473">
        <v>0.131187999024475</v>
      </c>
      <c r="BI59" s="473">
        <v>-1.4078163709170299</v>
      </c>
      <c r="BJ59" s="473">
        <v>0.78441525110135302</v>
      </c>
      <c r="BK59" s="473">
        <v>1.2569956669050899</v>
      </c>
      <c r="BL59" s="473">
        <v>1.1066667429606001</v>
      </c>
      <c r="BM59" s="473">
        <v>0.60579580839550995</v>
      </c>
      <c r="BN59" s="473">
        <v>1.8621529749463701</v>
      </c>
      <c r="BO59" s="477">
        <f>ROW()</f>
        <v>59</v>
      </c>
    </row>
    <row r="60" spans="1:67" s="474" customFormat="1" ht="14" x14ac:dyDescent="0.15">
      <c r="A60" s="473" t="s">
        <v>341</v>
      </c>
      <c r="B60" s="473" t="s">
        <v>770</v>
      </c>
      <c r="C60" s="473" t="s">
        <v>1156</v>
      </c>
      <c r="D60" s="473" t="s">
        <v>1157</v>
      </c>
      <c r="E60" s="473">
        <v>0.79020581796005596</v>
      </c>
      <c r="F60" s="473">
        <v>2.4307939100915998</v>
      </c>
      <c r="G60" s="473">
        <v>2.6778596874278802</v>
      </c>
      <c r="H60" s="473">
        <v>2.9316184705135302</v>
      </c>
      <c r="I60" s="473">
        <v>3.32403316018129</v>
      </c>
      <c r="J60" s="473">
        <v>-0.66500000058337705</v>
      </c>
      <c r="K60" s="473">
        <v>0.18288283762148599</v>
      </c>
      <c r="L60" s="473">
        <v>1.2083403113442099</v>
      </c>
      <c r="M60" s="473">
        <v>4.0938914310683696</v>
      </c>
      <c r="N60" s="473">
        <v>2.6293408365833399</v>
      </c>
      <c r="O60" s="473">
        <v>4.6522974930315399</v>
      </c>
      <c r="P60" s="473">
        <v>3.0830484140870702</v>
      </c>
      <c r="Q60" s="473">
        <v>4.6011256928086102</v>
      </c>
      <c r="R60" s="473">
        <v>15.214034220418201</v>
      </c>
      <c r="S60" s="473">
        <v>30.073629280363601</v>
      </c>
      <c r="T60" s="473">
        <v>17.369202022655202</v>
      </c>
      <c r="U60" s="473">
        <v>3.4858333329170299</v>
      </c>
      <c r="V60" s="473">
        <v>4.1902404526166901</v>
      </c>
      <c r="W60" s="473">
        <v>6.0071270999490798</v>
      </c>
      <c r="X60" s="473">
        <v>9.1884104370097806</v>
      </c>
      <c r="Y60" s="473">
        <v>18.135170796071002</v>
      </c>
      <c r="Z60" s="473">
        <v>37.056341523951303</v>
      </c>
      <c r="AA60" s="473">
        <v>90.121332850416493</v>
      </c>
      <c r="AB60" s="473">
        <v>32.623708148783201</v>
      </c>
      <c r="AC60" s="473">
        <v>11.947427011886401</v>
      </c>
      <c r="AD60" s="473">
        <v>15.057419644575599</v>
      </c>
      <c r="AE60" s="473">
        <v>11.8350618936099</v>
      </c>
      <c r="AF60" s="473">
        <v>16.842420163039399</v>
      </c>
      <c r="AG60" s="473">
        <v>20.832533230920198</v>
      </c>
      <c r="AH60" s="473">
        <v>16.509808768739099</v>
      </c>
      <c r="AI60" s="473">
        <v>19.039752663564901</v>
      </c>
      <c r="AJ60" s="473">
        <v>28.709291370661798</v>
      </c>
      <c r="AK60" s="473">
        <v>21.791168790060901</v>
      </c>
      <c r="AL60" s="473">
        <v>9.7786007829378008</v>
      </c>
      <c r="AM60" s="473">
        <v>13.5344687273427</v>
      </c>
      <c r="AN60" s="473">
        <v>23.1864981102567</v>
      </c>
      <c r="AO60" s="473">
        <v>17.511452481459099</v>
      </c>
      <c r="AP60" s="473">
        <v>13.248044079119101</v>
      </c>
      <c r="AQ60" s="473">
        <v>11.6592997742233</v>
      </c>
      <c r="AR60" s="473">
        <v>10.0452817292494</v>
      </c>
      <c r="AS60" s="473">
        <v>10.9615496593622</v>
      </c>
      <c r="AT60" s="473">
        <v>11.255615709117199</v>
      </c>
      <c r="AU60" s="473">
        <v>9.1675204850911491</v>
      </c>
      <c r="AV60" s="473">
        <v>9.4475809161697999</v>
      </c>
      <c r="AW60" s="473">
        <v>12.3148150178852</v>
      </c>
      <c r="AX60" s="473">
        <v>13.798294910898701</v>
      </c>
      <c r="AY60" s="473">
        <v>11.4705968149052</v>
      </c>
      <c r="AZ60" s="473">
        <v>9.3572445641716193</v>
      </c>
      <c r="BA60" s="473">
        <v>13.4244635507283</v>
      </c>
      <c r="BB60" s="473">
        <v>7.8427016770065201</v>
      </c>
      <c r="BC60" s="473">
        <v>5.6627570842002299</v>
      </c>
      <c r="BD60" s="473">
        <v>4.8779983097069799</v>
      </c>
      <c r="BE60" s="473">
        <v>4.4954531435461096</v>
      </c>
      <c r="BF60" s="473">
        <v>5.2313361417442303</v>
      </c>
      <c r="BG60" s="473">
        <v>4.5192009851695802</v>
      </c>
      <c r="BH60" s="473">
        <v>0.80198200509959205</v>
      </c>
      <c r="BI60" s="473">
        <v>-1.74788505908107E-2</v>
      </c>
      <c r="BJ60" s="473">
        <v>1.6259069299172899</v>
      </c>
      <c r="BK60" s="473">
        <v>2.2211146152658401</v>
      </c>
      <c r="BL60" s="473">
        <v>2.0960463532780498</v>
      </c>
      <c r="BM60" s="473">
        <v>0.72491147813135803</v>
      </c>
      <c r="BN60" s="473">
        <v>1.72647755109235</v>
      </c>
      <c r="BO60" s="477">
        <f>ROW()</f>
        <v>60</v>
      </c>
    </row>
    <row r="61" spans="1:67" s="474" customFormat="1" ht="14" x14ac:dyDescent="0.15">
      <c r="A61" s="473" t="s">
        <v>771</v>
      </c>
      <c r="B61" s="473" t="s">
        <v>772</v>
      </c>
      <c r="C61" s="473" t="s">
        <v>1156</v>
      </c>
      <c r="D61" s="473" t="s">
        <v>1157</v>
      </c>
      <c r="E61" s="473"/>
      <c r="F61" s="473"/>
      <c r="G61" s="473"/>
      <c r="H61" s="473"/>
      <c r="I61" s="473"/>
      <c r="J61" s="473"/>
      <c r="K61" s="473"/>
      <c r="L61" s="473">
        <v>3.2071790871853101</v>
      </c>
      <c r="M61" s="473">
        <v>5.3699190185796599</v>
      </c>
      <c r="N61" s="473">
        <v>5.8352318660549098</v>
      </c>
      <c r="O61" s="473">
        <v>7.2842163736852301</v>
      </c>
      <c r="P61" s="473">
        <v>4.6149718266825204</v>
      </c>
      <c r="Q61" s="473">
        <v>6.8308113190236703</v>
      </c>
      <c r="R61" s="473">
        <v>13.4406006971741</v>
      </c>
      <c r="S61" s="473">
        <v>27.158189455021699</v>
      </c>
      <c r="T61" s="473">
        <v>17.177603627134751</v>
      </c>
      <c r="U61" s="473">
        <v>9.9315956528130194</v>
      </c>
      <c r="V61" s="473">
        <v>9.7311327685373801</v>
      </c>
      <c r="W61" s="473">
        <v>9.4823825910176307</v>
      </c>
      <c r="X61" s="473">
        <v>14.78223926726595</v>
      </c>
      <c r="Y61" s="473">
        <v>17.470304279577199</v>
      </c>
      <c r="Z61" s="473">
        <v>13.003202804000249</v>
      </c>
      <c r="AA61" s="473">
        <v>6.8868322948200653</v>
      </c>
      <c r="AB61" s="473">
        <v>4.8210534287205444</v>
      </c>
      <c r="AC61" s="473">
        <v>3.8275453407276148</v>
      </c>
      <c r="AD61" s="473">
        <v>3.8275426157351546</v>
      </c>
      <c r="AE61" s="473">
        <v>2.4822459655441849</v>
      </c>
      <c r="AF61" s="473">
        <v>4.8905222222988805</v>
      </c>
      <c r="AG61" s="473">
        <v>4.2012059139338698</v>
      </c>
      <c r="AH61" s="473">
        <v>5.4903034728985149</v>
      </c>
      <c r="AI61" s="473">
        <v>4.4684378743732456</v>
      </c>
      <c r="AJ61" s="473">
        <v>5.8533060327408997</v>
      </c>
      <c r="AK61" s="473">
        <v>5.60501222758813</v>
      </c>
      <c r="AL61" s="473">
        <v>2.7657484187641748</v>
      </c>
      <c r="AM61" s="473">
        <v>2.1290931197945548</v>
      </c>
      <c r="AN61" s="473">
        <v>2.9568002509262299</v>
      </c>
      <c r="AO61" s="473">
        <v>2.08657385169121</v>
      </c>
      <c r="AP61" s="473">
        <v>3.55567090578809</v>
      </c>
      <c r="AQ61" s="473">
        <v>3.2019434167909</v>
      </c>
      <c r="AR61" s="473">
        <v>2.4615493530632548</v>
      </c>
      <c r="AS61" s="473">
        <v>2.3088156083547799</v>
      </c>
      <c r="AT61" s="473">
        <v>2.6026240231731101</v>
      </c>
      <c r="AU61" s="473">
        <v>2.1073344756414798</v>
      </c>
      <c r="AV61" s="473">
        <v>2.1951823714161649</v>
      </c>
      <c r="AW61" s="473">
        <v>2.3543322214419451</v>
      </c>
      <c r="AX61" s="473">
        <v>3.8158514361324851</v>
      </c>
      <c r="AY61" s="473">
        <v>5.4645555619399753</v>
      </c>
      <c r="AZ61" s="473">
        <v>4.2575579574989604</v>
      </c>
      <c r="BA61" s="473">
        <v>8.0676476730981008</v>
      </c>
      <c r="BB61" s="473">
        <v>1.2397381080527838</v>
      </c>
      <c r="BC61" s="473">
        <v>3.4032672308175251</v>
      </c>
      <c r="BD61" s="473">
        <v>4.2172426547078654</v>
      </c>
      <c r="BE61" s="473">
        <v>2.98766229242981</v>
      </c>
      <c r="BF61" s="473">
        <v>1.2877753251778499</v>
      </c>
      <c r="BG61" s="473">
        <v>1.301599002430925</v>
      </c>
      <c r="BH61" s="473">
        <v>-0.67963750803684153</v>
      </c>
      <c r="BI61" s="473">
        <v>0.48891214361930002</v>
      </c>
      <c r="BJ61" s="473">
        <v>1.8925202784955601</v>
      </c>
      <c r="BK61" s="473">
        <v>1.28284288443518</v>
      </c>
      <c r="BL61" s="473">
        <v>1.43135598182989</v>
      </c>
      <c r="BM61" s="473">
        <v>3.8521098005372699E-2</v>
      </c>
      <c r="BN61" s="473">
        <v>2.2368497535985803</v>
      </c>
      <c r="BO61" s="477">
        <f>ROW()</f>
        <v>61</v>
      </c>
    </row>
    <row r="62" spans="1:67" s="474" customFormat="1" ht="14" x14ac:dyDescent="0.15">
      <c r="A62" s="473" t="s">
        <v>347</v>
      </c>
      <c r="B62" s="473" t="s">
        <v>773</v>
      </c>
      <c r="C62" s="473" t="s">
        <v>1156</v>
      </c>
      <c r="D62" s="473" t="s">
        <v>1157</v>
      </c>
      <c r="E62" s="473"/>
      <c r="F62" s="473"/>
      <c r="G62" s="473"/>
      <c r="H62" s="473"/>
      <c r="I62" s="473"/>
      <c r="J62" s="473"/>
      <c r="K62" s="473"/>
      <c r="L62" s="473"/>
      <c r="M62" s="473"/>
      <c r="N62" s="473"/>
      <c r="O62" s="473"/>
      <c r="P62" s="473"/>
      <c r="Q62" s="473"/>
      <c r="R62" s="473"/>
      <c r="S62" s="473"/>
      <c r="T62" s="473"/>
      <c r="U62" s="473"/>
      <c r="V62" s="473"/>
      <c r="W62" s="473"/>
      <c r="X62" s="473"/>
      <c r="Y62" s="473"/>
      <c r="Z62" s="473"/>
      <c r="AA62" s="473"/>
      <c r="AB62" s="473"/>
      <c r="AC62" s="473"/>
      <c r="AD62" s="473"/>
      <c r="AE62" s="473"/>
      <c r="AF62" s="473"/>
      <c r="AG62" s="473"/>
      <c r="AH62" s="473"/>
      <c r="AI62" s="473"/>
      <c r="AJ62" s="473"/>
      <c r="AK62" s="473"/>
      <c r="AL62" s="473"/>
      <c r="AM62" s="473"/>
      <c r="AN62" s="473"/>
      <c r="AO62" s="473"/>
      <c r="AP62" s="473"/>
      <c r="AQ62" s="473"/>
      <c r="AR62" s="473"/>
      <c r="AS62" s="473"/>
      <c r="AT62" s="473"/>
      <c r="AU62" s="473"/>
      <c r="AV62" s="473"/>
      <c r="AW62" s="473"/>
      <c r="AX62" s="473"/>
      <c r="AY62" s="473"/>
      <c r="AZ62" s="473"/>
      <c r="BA62" s="473"/>
      <c r="BB62" s="473"/>
      <c r="BC62" s="473"/>
      <c r="BD62" s="473"/>
      <c r="BE62" s="473"/>
      <c r="BF62" s="473"/>
      <c r="BG62" s="473"/>
      <c r="BH62" s="473"/>
      <c r="BI62" s="473"/>
      <c r="BJ62" s="473"/>
      <c r="BK62" s="473"/>
      <c r="BL62" s="473"/>
      <c r="BM62" s="473"/>
      <c r="BN62" s="473"/>
      <c r="BO62" s="477">
        <f>ROW()</f>
        <v>62</v>
      </c>
    </row>
    <row r="63" spans="1:67" s="474" customFormat="1" ht="14" x14ac:dyDescent="0.15">
      <c r="A63" s="473" t="s">
        <v>774</v>
      </c>
      <c r="B63" s="473" t="s">
        <v>775</v>
      </c>
      <c r="C63" s="473" t="s">
        <v>1156</v>
      </c>
      <c r="D63" s="473" t="s">
        <v>1157</v>
      </c>
      <c r="E63" s="473"/>
      <c r="F63" s="473"/>
      <c r="G63" s="473"/>
      <c r="H63" s="473"/>
      <c r="I63" s="473"/>
      <c r="J63" s="473"/>
      <c r="K63" s="473"/>
      <c r="L63" s="473"/>
      <c r="M63" s="473"/>
      <c r="N63" s="473"/>
      <c r="O63" s="473"/>
      <c r="P63" s="473"/>
      <c r="Q63" s="473"/>
      <c r="R63" s="473"/>
      <c r="S63" s="473"/>
      <c r="T63" s="473"/>
      <c r="U63" s="473"/>
      <c r="V63" s="473"/>
      <c r="W63" s="473"/>
      <c r="X63" s="473"/>
      <c r="Y63" s="473"/>
      <c r="Z63" s="473"/>
      <c r="AA63" s="473"/>
      <c r="AB63" s="473"/>
      <c r="AC63" s="473"/>
      <c r="AD63" s="473"/>
      <c r="AE63" s="473"/>
      <c r="AF63" s="473"/>
      <c r="AG63" s="473"/>
      <c r="AH63" s="473"/>
      <c r="AI63" s="473"/>
      <c r="AJ63" s="473"/>
      <c r="AK63" s="473"/>
      <c r="AL63" s="473"/>
      <c r="AM63" s="473"/>
      <c r="AN63" s="473"/>
      <c r="AO63" s="473"/>
      <c r="AP63" s="473"/>
      <c r="AQ63" s="473"/>
      <c r="AR63" s="473"/>
      <c r="AS63" s="473"/>
      <c r="AT63" s="473">
        <v>1.7928286852589601</v>
      </c>
      <c r="AU63" s="473">
        <v>0.39138943248531399</v>
      </c>
      <c r="AV63" s="473">
        <v>1.63371391441571</v>
      </c>
      <c r="AW63" s="473">
        <v>1.3791213809480201</v>
      </c>
      <c r="AX63" s="473">
        <v>4.1171171171171004</v>
      </c>
      <c r="AY63" s="473">
        <v>3.1149952409795101</v>
      </c>
      <c r="AZ63" s="473">
        <v>2.9957203994293802</v>
      </c>
      <c r="BA63" s="473">
        <v>6.8763239367769202</v>
      </c>
      <c r="BB63" s="473">
        <v>1.75331605427657</v>
      </c>
      <c r="BC63" s="473">
        <v>2.7794426131255801</v>
      </c>
      <c r="BD63" s="473">
        <v>2.3325315256213899</v>
      </c>
      <c r="BE63" s="473">
        <v>3.18398746349455</v>
      </c>
      <c r="BF63" s="473">
        <v>1.3323208615214801</v>
      </c>
      <c r="BG63" s="473">
        <v>1.49873969616456</v>
      </c>
      <c r="BH63" s="473">
        <v>-0.476542049801981</v>
      </c>
      <c r="BI63" s="473">
        <v>-4.7207984893461202E-2</v>
      </c>
      <c r="BJ63" s="473">
        <v>1.58558801700291</v>
      </c>
      <c r="BK63" s="473">
        <v>2.58368756641871</v>
      </c>
      <c r="BL63" s="473">
        <v>2.6222078342505601</v>
      </c>
      <c r="BM63" s="473"/>
      <c r="BN63" s="473"/>
      <c r="BO63" s="477">
        <f>ROW()</f>
        <v>63</v>
      </c>
    </row>
    <row r="64" spans="1:67" s="474" customFormat="1" ht="14" x14ac:dyDescent="0.15">
      <c r="A64" s="473" t="s">
        <v>776</v>
      </c>
      <c r="B64" s="473" t="s">
        <v>777</v>
      </c>
      <c r="C64" s="473" t="s">
        <v>1156</v>
      </c>
      <c r="D64" s="473" t="s">
        <v>1157</v>
      </c>
      <c r="E64" s="473"/>
      <c r="F64" s="473"/>
      <c r="G64" s="473"/>
      <c r="H64" s="473"/>
      <c r="I64" s="473"/>
      <c r="J64" s="473"/>
      <c r="K64" s="473"/>
      <c r="L64" s="473"/>
      <c r="M64" s="473"/>
      <c r="N64" s="473"/>
      <c r="O64" s="473"/>
      <c r="P64" s="473"/>
      <c r="Q64" s="473"/>
      <c r="R64" s="473"/>
      <c r="S64" s="473"/>
      <c r="T64" s="473"/>
      <c r="U64" s="473"/>
      <c r="V64" s="473"/>
      <c r="W64" s="473"/>
      <c r="X64" s="473"/>
      <c r="Y64" s="473"/>
      <c r="Z64" s="473"/>
      <c r="AA64" s="473"/>
      <c r="AB64" s="473"/>
      <c r="AC64" s="473"/>
      <c r="AD64" s="473"/>
      <c r="AE64" s="473"/>
      <c r="AF64" s="473"/>
      <c r="AG64" s="473"/>
      <c r="AH64" s="473"/>
      <c r="AI64" s="473"/>
      <c r="AJ64" s="473"/>
      <c r="AK64" s="473"/>
      <c r="AL64" s="473"/>
      <c r="AM64" s="473"/>
      <c r="AN64" s="473"/>
      <c r="AO64" s="473"/>
      <c r="AP64" s="473"/>
      <c r="AQ64" s="473"/>
      <c r="AR64" s="473"/>
      <c r="AS64" s="473"/>
      <c r="AT64" s="473"/>
      <c r="AU64" s="473"/>
      <c r="AV64" s="473"/>
      <c r="AW64" s="473"/>
      <c r="AX64" s="473"/>
      <c r="AY64" s="473"/>
      <c r="AZ64" s="473"/>
      <c r="BA64" s="473"/>
      <c r="BB64" s="473"/>
      <c r="BC64" s="473">
        <v>0.27614086175008701</v>
      </c>
      <c r="BD64" s="473">
        <v>1.32543575779667</v>
      </c>
      <c r="BE64" s="473">
        <v>1.1889484524560601</v>
      </c>
      <c r="BF64" s="473">
        <v>2.1606114681339501</v>
      </c>
      <c r="BG64" s="473">
        <v>1.27397911533384</v>
      </c>
      <c r="BH64" s="473">
        <v>-2.3475277016561402</v>
      </c>
      <c r="BI64" s="473">
        <v>-0.62525835861811396</v>
      </c>
      <c r="BJ64" s="473"/>
      <c r="BK64" s="473"/>
      <c r="BL64" s="473"/>
      <c r="BM64" s="473"/>
      <c r="BN64" s="473"/>
      <c r="BO64" s="477">
        <f>ROW()</f>
        <v>64</v>
      </c>
    </row>
    <row r="65" spans="1:67" s="474" customFormat="1" ht="14" x14ac:dyDescent="0.15">
      <c r="A65" s="473" t="s">
        <v>349</v>
      </c>
      <c r="B65" s="473" t="s">
        <v>778</v>
      </c>
      <c r="C65" s="473" t="s">
        <v>1156</v>
      </c>
      <c r="D65" s="473" t="s">
        <v>1157</v>
      </c>
      <c r="E65" s="473">
        <v>0.82730093071394295</v>
      </c>
      <c r="F65" s="473">
        <v>-0.61538461538491396</v>
      </c>
      <c r="G65" s="473">
        <v>0.103199174406311</v>
      </c>
      <c r="H65" s="473">
        <v>1.95876288659853</v>
      </c>
      <c r="I65" s="473">
        <v>-0.30333670475261998</v>
      </c>
      <c r="J65" s="473">
        <v>0.20283975659444001</v>
      </c>
      <c r="K65" s="473">
        <v>0.50607287449892902</v>
      </c>
      <c r="L65" s="473">
        <v>0.70493454280655798</v>
      </c>
      <c r="M65" s="473">
        <v>3.7666666661669299</v>
      </c>
      <c r="N65" s="473">
        <v>2.3851590101303302</v>
      </c>
      <c r="O65" s="473">
        <v>2.4001882503168699</v>
      </c>
      <c r="P65" s="473">
        <v>4.1440061282545697</v>
      </c>
      <c r="Q65" s="473">
        <v>4.8323036186564901</v>
      </c>
      <c r="R65" s="473">
        <v>7.8088823405225902</v>
      </c>
      <c r="S65" s="473">
        <v>16.1766666665001</v>
      </c>
      <c r="T65" s="473">
        <v>4.6394858404654</v>
      </c>
      <c r="U65" s="473">
        <v>3.8543897216273102</v>
      </c>
      <c r="V65" s="473">
        <v>7.3264604810133003</v>
      </c>
      <c r="W65" s="473">
        <v>7.4362832989465604</v>
      </c>
      <c r="X65" s="473">
        <v>9.4637082951901892</v>
      </c>
      <c r="Y65" s="473">
        <v>13.517560577258299</v>
      </c>
      <c r="Z65" s="473">
        <v>10.7446936083977</v>
      </c>
      <c r="AA65" s="473">
        <v>6.4327972669368902</v>
      </c>
      <c r="AB65" s="473">
        <v>5.0497142410088003</v>
      </c>
      <c r="AC65" s="473">
        <v>5.9919511104844299</v>
      </c>
      <c r="AD65" s="473">
        <v>5.0344536636479704</v>
      </c>
      <c r="AE65" s="473">
        <v>1.21836925967666</v>
      </c>
      <c r="AF65" s="473">
        <v>2.7916666666669498</v>
      </c>
      <c r="AG65" s="473">
        <v>3.4292663153628302</v>
      </c>
      <c r="AH65" s="473">
        <v>3.7654804828339299</v>
      </c>
      <c r="AI65" s="473">
        <v>4.5020546289584003</v>
      </c>
      <c r="AJ65" s="473">
        <v>5.0352743884810502</v>
      </c>
      <c r="AK65" s="473">
        <v>6.5102195306581896</v>
      </c>
      <c r="AL65" s="473">
        <v>4.8541666666669299</v>
      </c>
      <c r="AM65" s="473">
        <v>4.6985893105497798</v>
      </c>
      <c r="AN65" s="473">
        <v>2.61581787956337</v>
      </c>
      <c r="AO65" s="473">
        <v>2.9789248648126798</v>
      </c>
      <c r="AP65" s="473">
        <v>3.6053444436462798</v>
      </c>
      <c r="AQ65" s="473">
        <v>2.2277073265431699</v>
      </c>
      <c r="AR65" s="473">
        <v>1.6299999999999799</v>
      </c>
      <c r="AS65" s="473">
        <v>4.1416576470205602</v>
      </c>
      <c r="AT65" s="473">
        <v>1.97304191729919</v>
      </c>
      <c r="AU65" s="473">
        <v>2.8011550518074602</v>
      </c>
      <c r="AV65" s="473">
        <v>4.1390653868685598</v>
      </c>
      <c r="AW65" s="473">
        <v>2.2862170680167502</v>
      </c>
      <c r="AX65" s="473">
        <v>2.5601613233023501</v>
      </c>
      <c r="AY65" s="473">
        <v>2.3046873297855699</v>
      </c>
      <c r="AZ65" s="473">
        <v>2.3726518366972198</v>
      </c>
      <c r="BA65" s="473">
        <v>4.6690084190248404</v>
      </c>
      <c r="BB65" s="473">
        <v>0.32627665224979502</v>
      </c>
      <c r="BC65" s="473">
        <v>2.4300408410225298</v>
      </c>
      <c r="BD65" s="473">
        <v>3.2894493956421198</v>
      </c>
      <c r="BE65" s="473">
        <v>2.38905410042319</v>
      </c>
      <c r="BF65" s="473">
        <v>-0.39935767646440801</v>
      </c>
      <c r="BG65" s="473">
        <v>-1.3549888544631199</v>
      </c>
      <c r="BH65" s="473">
        <v>-2.0969976905311798</v>
      </c>
      <c r="BI65" s="473">
        <v>-1.42916666666668</v>
      </c>
      <c r="BJ65" s="473">
        <v>0.5317664961745</v>
      </c>
      <c r="BK65" s="473">
        <v>1.4354911953176199</v>
      </c>
      <c r="BL65" s="473">
        <v>0.25037099675845598</v>
      </c>
      <c r="BM65" s="473">
        <v>-0.638422797978907</v>
      </c>
      <c r="BN65" s="473">
        <v>2.4460886717547199</v>
      </c>
      <c r="BO65" s="477">
        <f>ROW()</f>
        <v>65</v>
      </c>
    </row>
    <row r="66" spans="1:67" s="474" customFormat="1" ht="14" x14ac:dyDescent="0.15">
      <c r="A66" s="473" t="s">
        <v>351</v>
      </c>
      <c r="B66" s="473" t="s">
        <v>779</v>
      </c>
      <c r="C66" s="473" t="s">
        <v>1156</v>
      </c>
      <c r="D66" s="473" t="s">
        <v>1157</v>
      </c>
      <c r="E66" s="473"/>
      <c r="F66" s="473"/>
      <c r="G66" s="473"/>
      <c r="H66" s="473"/>
      <c r="I66" s="473"/>
      <c r="J66" s="473"/>
      <c r="K66" s="473"/>
      <c r="L66" s="473"/>
      <c r="M66" s="473"/>
      <c r="N66" s="473"/>
      <c r="O66" s="473"/>
      <c r="P66" s="473"/>
      <c r="Q66" s="473"/>
      <c r="R66" s="473"/>
      <c r="S66" s="473"/>
      <c r="T66" s="473"/>
      <c r="U66" s="473"/>
      <c r="V66" s="473"/>
      <c r="W66" s="473"/>
      <c r="X66" s="473"/>
      <c r="Y66" s="473"/>
      <c r="Z66" s="473"/>
      <c r="AA66" s="473"/>
      <c r="AB66" s="473"/>
      <c r="AC66" s="473"/>
      <c r="AD66" s="473"/>
      <c r="AE66" s="473"/>
      <c r="AF66" s="473"/>
      <c r="AG66" s="473"/>
      <c r="AH66" s="473"/>
      <c r="AI66" s="473"/>
      <c r="AJ66" s="473"/>
      <c r="AK66" s="473">
        <v>11.086500072223</v>
      </c>
      <c r="AL66" s="473">
        <v>20.813029543842799</v>
      </c>
      <c r="AM66" s="473">
        <v>10.039429835143</v>
      </c>
      <c r="AN66" s="473">
        <v>8.9905236147844594</v>
      </c>
      <c r="AO66" s="473">
        <v>8.7587747287811109</v>
      </c>
      <c r="AP66" s="473">
        <v>8.5961566671556202</v>
      </c>
      <c r="AQ66" s="473">
        <v>10.6983655274889</v>
      </c>
      <c r="AR66" s="473">
        <v>2.1354484441733002</v>
      </c>
      <c r="AS66" s="473">
        <v>3.7753882915173298</v>
      </c>
      <c r="AT66" s="473">
        <v>4.6626755698825502</v>
      </c>
      <c r="AU66" s="473">
        <v>1.90298097019031</v>
      </c>
      <c r="AV66" s="473">
        <v>0.118739205526785</v>
      </c>
      <c r="AW66" s="473">
        <v>2.76010781671159</v>
      </c>
      <c r="AX66" s="473">
        <v>1.85709789109223</v>
      </c>
      <c r="AY66" s="473">
        <v>2.5339925834363202</v>
      </c>
      <c r="AZ66" s="473">
        <v>2.8531243721117199</v>
      </c>
      <c r="BA66" s="473">
        <v>6.3586638015237398</v>
      </c>
      <c r="BB66" s="473">
        <v>1.0193773532923001</v>
      </c>
      <c r="BC66" s="473">
        <v>1.47272727272729</v>
      </c>
      <c r="BD66" s="473">
        <v>1.91721913635547</v>
      </c>
      <c r="BE66" s="473">
        <v>3.2876230661040799</v>
      </c>
      <c r="BF66" s="473">
        <v>1.4382978723404301</v>
      </c>
      <c r="BG66" s="473">
        <v>0.34398858964678403</v>
      </c>
      <c r="BH66" s="473">
        <v>0.30936454849497402</v>
      </c>
      <c r="BI66" s="473">
        <v>0.68350420938568301</v>
      </c>
      <c r="BJ66" s="473">
        <v>2.4505339846013801</v>
      </c>
      <c r="BK66" s="473">
        <v>2.1494949494949198</v>
      </c>
      <c r="BL66" s="473">
        <v>2.8478759591804699</v>
      </c>
      <c r="BM66" s="473">
        <v>3.1612952849780802</v>
      </c>
      <c r="BN66" s="473">
        <v>3.8398449150015002</v>
      </c>
      <c r="BO66" s="477">
        <f>ROW()</f>
        <v>66</v>
      </c>
    </row>
    <row r="67" spans="1:67" s="474" customFormat="1" ht="14" x14ac:dyDescent="0.15">
      <c r="A67" s="473" t="s">
        <v>389</v>
      </c>
      <c r="B67" s="473" t="s">
        <v>780</v>
      </c>
      <c r="C67" s="473" t="s">
        <v>1156</v>
      </c>
      <c r="D67" s="473" t="s">
        <v>1157</v>
      </c>
      <c r="E67" s="473">
        <v>1.53661155971013</v>
      </c>
      <c r="F67" s="473">
        <v>2.2936757961898802</v>
      </c>
      <c r="G67" s="473">
        <v>2.8432800860212901</v>
      </c>
      <c r="H67" s="473">
        <v>2.9669608631687798</v>
      </c>
      <c r="I67" s="473">
        <v>2.3357280954897202</v>
      </c>
      <c r="J67" s="473">
        <v>3.2423293854616402</v>
      </c>
      <c r="K67" s="473">
        <v>3.5330585776881498</v>
      </c>
      <c r="L67" s="473">
        <v>1.7960455070072701</v>
      </c>
      <c r="M67" s="473">
        <v>1.47030439199653</v>
      </c>
      <c r="N67" s="473">
        <v>1.91266394636876</v>
      </c>
      <c r="O67" s="473">
        <v>3.4502416671467002</v>
      </c>
      <c r="P67" s="473">
        <v>5.2409741707783697</v>
      </c>
      <c r="Q67" s="473">
        <v>5.48493671907592</v>
      </c>
      <c r="R67" s="473">
        <v>7.0320257236093697</v>
      </c>
      <c r="S67" s="473">
        <v>6.98643242500426</v>
      </c>
      <c r="T67" s="473">
        <v>5.9103288450070401</v>
      </c>
      <c r="U67" s="473">
        <v>4.24663460795069</v>
      </c>
      <c r="V67" s="473">
        <v>3.7341684241487401</v>
      </c>
      <c r="W67" s="473">
        <v>2.7186905360073399</v>
      </c>
      <c r="X67" s="473">
        <v>4.0436220063828099</v>
      </c>
      <c r="Y67" s="473">
        <v>5.44105619058071</v>
      </c>
      <c r="Z67" s="473">
        <v>6.3442409196178602</v>
      </c>
      <c r="AA67" s="473">
        <v>5.24104712605721</v>
      </c>
      <c r="AB67" s="473">
        <v>3.2934146029184399</v>
      </c>
      <c r="AC67" s="473">
        <v>2.4057950688985699</v>
      </c>
      <c r="AD67" s="473">
        <v>2.06623073224692</v>
      </c>
      <c r="AE67" s="473">
        <v>-0.12941280525090501</v>
      </c>
      <c r="AF67" s="473">
        <v>0.24990616031628199</v>
      </c>
      <c r="AG67" s="473">
        <v>1.27412397156105</v>
      </c>
      <c r="AH67" s="473">
        <v>2.7805598068494399</v>
      </c>
      <c r="AI67" s="473">
        <v>2.6964713779146301</v>
      </c>
      <c r="AJ67" s="473">
        <v>4.0470368163738701</v>
      </c>
      <c r="AK67" s="473">
        <v>5.0569793218518697</v>
      </c>
      <c r="AL67" s="473">
        <v>4.4745750548675396</v>
      </c>
      <c r="AM67" s="473">
        <v>2.69305738121724</v>
      </c>
      <c r="AN67" s="473">
        <v>1.7061605241945399</v>
      </c>
      <c r="AO67" s="473">
        <v>1.44972647330127</v>
      </c>
      <c r="AP67" s="473">
        <v>1.93936942452383</v>
      </c>
      <c r="AQ67" s="473">
        <v>0.91118530123518304</v>
      </c>
      <c r="AR67" s="473">
        <v>0.58543314394471002</v>
      </c>
      <c r="AS67" s="473">
        <v>1.4402681867679401</v>
      </c>
      <c r="AT67" s="473">
        <v>1.9838569361782901</v>
      </c>
      <c r="AU67" s="473">
        <v>1.42080560518857</v>
      </c>
      <c r="AV67" s="473">
        <v>1.03422776551069</v>
      </c>
      <c r="AW67" s="473">
        <v>1.66573340932676</v>
      </c>
      <c r="AX67" s="473">
        <v>1.5469096515904099</v>
      </c>
      <c r="AY67" s="473">
        <v>1.5774282586422601</v>
      </c>
      <c r="AZ67" s="473">
        <v>2.2983417969622599</v>
      </c>
      <c r="BA67" s="473">
        <v>2.6283817487398502</v>
      </c>
      <c r="BB67" s="473">
        <v>0.31273762987171999</v>
      </c>
      <c r="BC67" s="473">
        <v>1.10380916115812</v>
      </c>
      <c r="BD67" s="473">
        <v>2.0751745247983702</v>
      </c>
      <c r="BE67" s="473">
        <v>2.0084909216700999</v>
      </c>
      <c r="BF67" s="473">
        <v>1.5047209800535</v>
      </c>
      <c r="BG67" s="473">
        <v>0.90679794851567597</v>
      </c>
      <c r="BH67" s="473">
        <v>0.51442053951780997</v>
      </c>
      <c r="BI67" s="473">
        <v>0.49174862477080999</v>
      </c>
      <c r="BJ67" s="473">
        <v>1.50949655801608</v>
      </c>
      <c r="BK67" s="473">
        <v>1.7321676607566201</v>
      </c>
      <c r="BL67" s="473">
        <v>1.4456670146976001</v>
      </c>
      <c r="BM67" s="473">
        <v>0.50668988995327402</v>
      </c>
      <c r="BN67" s="473">
        <v>3.1429696730996399</v>
      </c>
      <c r="BO67" s="477">
        <f>ROW()</f>
        <v>67</v>
      </c>
    </row>
    <row r="68" spans="1:67" s="474" customFormat="1" ht="14" x14ac:dyDescent="0.15">
      <c r="A68" s="473" t="s">
        <v>355</v>
      </c>
      <c r="B68" s="473" t="s">
        <v>781</v>
      </c>
      <c r="C68" s="473" t="s">
        <v>1156</v>
      </c>
      <c r="D68" s="473" t="s">
        <v>1157</v>
      </c>
      <c r="E68" s="473"/>
      <c r="F68" s="473"/>
      <c r="G68" s="473"/>
      <c r="H68" s="473"/>
      <c r="I68" s="473"/>
      <c r="J68" s="473"/>
      <c r="K68" s="473"/>
      <c r="L68" s="473"/>
      <c r="M68" s="473"/>
      <c r="N68" s="473"/>
      <c r="O68" s="473"/>
      <c r="P68" s="473"/>
      <c r="Q68" s="473"/>
      <c r="R68" s="473"/>
      <c r="S68" s="473"/>
      <c r="T68" s="473"/>
      <c r="U68" s="473"/>
      <c r="V68" s="473"/>
      <c r="W68" s="473"/>
      <c r="X68" s="473"/>
      <c r="Y68" s="473">
        <v>12.058023572185601</v>
      </c>
      <c r="Z68" s="473">
        <v>5.7173678537411696</v>
      </c>
      <c r="AA68" s="473">
        <v>-2.41071428572346</v>
      </c>
      <c r="AB68" s="473">
        <v>0.90184289635688197</v>
      </c>
      <c r="AC68" s="473">
        <v>1.88471502578426</v>
      </c>
      <c r="AD68" s="473">
        <v>2.1289029884807298</v>
      </c>
      <c r="AE68" s="473">
        <v>18.147633450986</v>
      </c>
      <c r="AF68" s="473">
        <v>4.0891164464121301</v>
      </c>
      <c r="AG68" s="473"/>
      <c r="AH68" s="473"/>
      <c r="AI68" s="473"/>
      <c r="AJ68" s="473"/>
      <c r="AK68" s="473"/>
      <c r="AL68" s="473"/>
      <c r="AM68" s="473"/>
      <c r="AN68" s="473"/>
      <c r="AO68" s="473"/>
      <c r="AP68" s="473"/>
      <c r="AQ68" s="473"/>
      <c r="AR68" s="473"/>
      <c r="AS68" s="473"/>
      <c r="AT68" s="473">
        <v>1.74665224985432</v>
      </c>
      <c r="AU68" s="473">
        <v>0.63761955366634504</v>
      </c>
      <c r="AV68" s="473">
        <v>1.9819673462754199</v>
      </c>
      <c r="AW68" s="473">
        <v>3.1222620469935398</v>
      </c>
      <c r="AX68" s="473">
        <v>3.1049664014829998</v>
      </c>
      <c r="AY68" s="473">
        <v>3.4834069967786601</v>
      </c>
      <c r="AZ68" s="473">
        <v>4.9659765455329996</v>
      </c>
      <c r="BA68" s="473">
        <v>11.9586206896552</v>
      </c>
      <c r="BB68" s="473">
        <v>1.6754958728596201</v>
      </c>
      <c r="BC68" s="473">
        <v>3.9500787592388602</v>
      </c>
      <c r="BD68" s="473">
        <v>5.0687139477798402</v>
      </c>
      <c r="BE68" s="473">
        <v>3.7312095075688698</v>
      </c>
      <c r="BF68" s="473">
        <v>2.7060324287218598</v>
      </c>
      <c r="BG68" s="473">
        <v>1.3418649434015599</v>
      </c>
      <c r="BH68" s="473">
        <v>-0.84738973397199402</v>
      </c>
      <c r="BI68" s="473">
        <v>2.7384120873876099</v>
      </c>
      <c r="BJ68" s="473">
        <v>0.56811211708467901</v>
      </c>
      <c r="BK68" s="473">
        <v>0.14797084987711601</v>
      </c>
      <c r="BL68" s="473">
        <v>3.3192537270383302</v>
      </c>
      <c r="BM68" s="473">
        <v>1.77740783806174</v>
      </c>
      <c r="BN68" s="473"/>
      <c r="BO68" s="477">
        <f>ROW()</f>
        <v>68</v>
      </c>
    </row>
    <row r="69" spans="1:67" s="474" customFormat="1" ht="14" x14ac:dyDescent="0.15">
      <c r="A69" s="473" t="s">
        <v>357</v>
      </c>
      <c r="B69" s="473" t="s">
        <v>782</v>
      </c>
      <c r="C69" s="473" t="s">
        <v>1156</v>
      </c>
      <c r="D69" s="473" t="s">
        <v>1157</v>
      </c>
      <c r="E69" s="473"/>
      <c r="F69" s="473"/>
      <c r="G69" s="473"/>
      <c r="H69" s="473"/>
      <c r="I69" s="473"/>
      <c r="J69" s="473"/>
      <c r="K69" s="473"/>
      <c r="L69" s="473">
        <v>0.952456544255465</v>
      </c>
      <c r="M69" s="473">
        <v>5.3699190185796599</v>
      </c>
      <c r="N69" s="473">
        <v>4.2157886885082396</v>
      </c>
      <c r="O69" s="473">
        <v>12.3934989618914</v>
      </c>
      <c r="P69" s="473">
        <v>3.6374060388717999</v>
      </c>
      <c r="Q69" s="473">
        <v>3.6879955745473598</v>
      </c>
      <c r="R69" s="473">
        <v>12.099116723085199</v>
      </c>
      <c r="S69" s="473">
        <v>34.3760742523204</v>
      </c>
      <c r="T69" s="473">
        <v>19.902788436940199</v>
      </c>
      <c r="U69" s="473">
        <v>10.902496266268599</v>
      </c>
      <c r="V69" s="473">
        <v>9.5036552520199908</v>
      </c>
      <c r="W69" s="473">
        <v>7.7125790583272504</v>
      </c>
      <c r="X69" s="473"/>
      <c r="Y69" s="473"/>
      <c r="Z69" s="473">
        <v>13.2666874934914</v>
      </c>
      <c r="AA69" s="473">
        <v>4.3945940976373903</v>
      </c>
      <c r="AB69" s="473">
        <v>4.1479524438573199</v>
      </c>
      <c r="AC69" s="473">
        <v>2.2179942499574201</v>
      </c>
      <c r="AD69" s="473">
        <v>3.7399799806423699</v>
      </c>
      <c r="AE69" s="473">
        <v>2.7742336767570501</v>
      </c>
      <c r="AF69" s="473">
        <v>4.0245804334163999</v>
      </c>
      <c r="AG69" s="473">
        <v>2.9245916312373801</v>
      </c>
      <c r="AH69" s="473">
        <v>6.2185214977786103</v>
      </c>
      <c r="AI69" s="473">
        <v>3.1909232322682</v>
      </c>
      <c r="AJ69" s="473">
        <v>5.5570615342913099</v>
      </c>
      <c r="AK69" s="473">
        <v>5.4718255934417703</v>
      </c>
      <c r="AL69" s="473">
        <v>1.56902604224497</v>
      </c>
      <c r="AM69" s="473">
        <v>1.5136735174436601E-2</v>
      </c>
      <c r="AN69" s="473">
        <v>1.3175374577497101</v>
      </c>
      <c r="AO69" s="473">
        <v>1.6771645048591199</v>
      </c>
      <c r="AP69" s="473">
        <v>2.43629715479674</v>
      </c>
      <c r="AQ69" s="473">
        <v>0.99914745791071102</v>
      </c>
      <c r="AR69" s="473">
        <v>1.1794778739417799</v>
      </c>
      <c r="AS69" s="473">
        <v>0.856946805358478</v>
      </c>
      <c r="AT69" s="473">
        <v>1.30389403465961</v>
      </c>
      <c r="AU69" s="473">
        <v>0.17005533019767399</v>
      </c>
      <c r="AV69" s="473">
        <v>1.4533680043725501</v>
      </c>
      <c r="AW69" s="473">
        <v>2.3941098205029601</v>
      </c>
      <c r="AX69" s="473">
        <v>1.6819007987755601</v>
      </c>
      <c r="AY69" s="473">
        <v>2.2023913263166999</v>
      </c>
      <c r="AZ69" s="473">
        <v>3.6322212931781701</v>
      </c>
      <c r="BA69" s="473">
        <v>6.3599218333629404</v>
      </c>
      <c r="BB69" s="473">
        <v>6.2635710706767603E-3</v>
      </c>
      <c r="BC69" s="473">
        <v>2.9993663054900099</v>
      </c>
      <c r="BD69" s="473">
        <v>1.1312313652647401</v>
      </c>
      <c r="BE69" s="473">
        <v>1.35677147808864</v>
      </c>
      <c r="BF69" s="473">
        <v>-4.6411646880645301E-2</v>
      </c>
      <c r="BG69" s="473">
        <v>0.79925037268751298</v>
      </c>
      <c r="BH69" s="473">
        <v>-0.84382698463829597</v>
      </c>
      <c r="BI69" s="473">
        <v>0.14181622573230299</v>
      </c>
      <c r="BJ69" s="473">
        <v>0.29625288927955701</v>
      </c>
      <c r="BK69" s="473">
        <v>0.98919111918981495</v>
      </c>
      <c r="BL69" s="473">
        <v>1.5046235385814699</v>
      </c>
      <c r="BM69" s="473">
        <v>-0.72711641266830596</v>
      </c>
      <c r="BN69" s="473">
        <v>0.51717212232370002</v>
      </c>
      <c r="BO69" s="477">
        <f>ROW()</f>
        <v>69</v>
      </c>
    </row>
    <row r="70" spans="1:67" s="474" customFormat="1" ht="14" x14ac:dyDescent="0.15">
      <c r="A70" s="473" t="s">
        <v>353</v>
      </c>
      <c r="B70" s="473" t="s">
        <v>783</v>
      </c>
      <c r="C70" s="473" t="s">
        <v>1156</v>
      </c>
      <c r="D70" s="473" t="s">
        <v>1157</v>
      </c>
      <c r="E70" s="473">
        <v>1.2552301255292599</v>
      </c>
      <c r="F70" s="473">
        <v>3.45162858557826</v>
      </c>
      <c r="G70" s="473">
        <v>7.37781954818462</v>
      </c>
      <c r="H70" s="473">
        <v>6.1050328230293003</v>
      </c>
      <c r="I70" s="473">
        <v>3.0927835051545198</v>
      </c>
      <c r="J70" s="473">
        <v>5.4499999992504797</v>
      </c>
      <c r="K70" s="473">
        <v>7.06495969658814</v>
      </c>
      <c r="L70" s="473">
        <v>8.2078535584402097</v>
      </c>
      <c r="M70" s="473">
        <v>8.00520710366456</v>
      </c>
      <c r="N70" s="473">
        <v>3.4879192439520401</v>
      </c>
      <c r="O70" s="473">
        <v>6.5148414165298298</v>
      </c>
      <c r="P70" s="473">
        <v>5.8698695907190102</v>
      </c>
      <c r="Q70" s="473">
        <v>6.5623609025654597</v>
      </c>
      <c r="R70" s="473">
        <v>9.3033829797366803</v>
      </c>
      <c r="S70" s="473">
        <v>15.275206221839399</v>
      </c>
      <c r="T70" s="473">
        <v>9.6056120753867393</v>
      </c>
      <c r="U70" s="473">
        <v>9.0102908356222695</v>
      </c>
      <c r="V70" s="473">
        <v>10.9222378100329</v>
      </c>
      <c r="W70" s="473">
        <v>10.2136545710405</v>
      </c>
      <c r="X70" s="473">
        <v>9.6110503790711892</v>
      </c>
      <c r="Y70" s="473">
        <v>12.3053240760182</v>
      </c>
      <c r="Z70" s="473">
        <v>11.7673874344182</v>
      </c>
      <c r="AA70" s="473">
        <v>10.1208256779823</v>
      </c>
      <c r="AB70" s="473">
        <v>6.9082288115884696</v>
      </c>
      <c r="AC70" s="473">
        <v>6.2907793602376696</v>
      </c>
      <c r="AD70" s="473">
        <v>4.6787514518325004</v>
      </c>
      <c r="AE70" s="473">
        <v>3.6781841186345798</v>
      </c>
      <c r="AF70" s="473">
        <v>4.0199934568315498</v>
      </c>
      <c r="AG70" s="473">
        <v>4.53513301015726</v>
      </c>
      <c r="AH70" s="473">
        <v>4.7727234243552399</v>
      </c>
      <c r="AI70" s="473">
        <v>2.6416030638199999</v>
      </c>
      <c r="AJ70" s="473">
        <v>2.3951533172441399</v>
      </c>
      <c r="AK70" s="473">
        <v>2.0960444293321299</v>
      </c>
      <c r="AL70" s="473">
        <v>1.25785667953261</v>
      </c>
      <c r="AM70" s="473">
        <v>1.9920146380952299</v>
      </c>
      <c r="AN70" s="473">
        <v>2.0836084238285002</v>
      </c>
      <c r="AO70" s="473">
        <v>2.1262980227557899</v>
      </c>
      <c r="AP70" s="473">
        <v>2.1821667790711698</v>
      </c>
      <c r="AQ70" s="473">
        <v>1.8456512200789099</v>
      </c>
      <c r="AR70" s="473">
        <v>2.4977954440452801</v>
      </c>
      <c r="AS70" s="473">
        <v>2.9032820323645701</v>
      </c>
      <c r="AT70" s="473">
        <v>2.3378700025526098</v>
      </c>
      <c r="AU70" s="473">
        <v>2.4244366121969398</v>
      </c>
      <c r="AV70" s="473">
        <v>2.0750782064650402</v>
      </c>
      <c r="AW70" s="473">
        <v>1.15435693124937</v>
      </c>
      <c r="AX70" s="473">
        <v>1.81781458291257</v>
      </c>
      <c r="AY70" s="473">
        <v>1.92422138464588</v>
      </c>
      <c r="AZ70" s="473">
        <v>1.69326586220319</v>
      </c>
      <c r="BA70" s="473">
        <v>3.4162679425837501</v>
      </c>
      <c r="BB70" s="473">
        <v>1.3047099102433599</v>
      </c>
      <c r="BC70" s="473">
        <v>2.3109243697478901</v>
      </c>
      <c r="BD70" s="473">
        <v>2.7586822605124599</v>
      </c>
      <c r="BE70" s="473">
        <v>2.3979148566463899</v>
      </c>
      <c r="BF70" s="473">
        <v>0.789071780078061</v>
      </c>
      <c r="BG70" s="473">
        <v>0.56402054044951799</v>
      </c>
      <c r="BH70" s="473">
        <v>0.45203415369162298</v>
      </c>
      <c r="BI70" s="473">
        <v>0.249999999999997</v>
      </c>
      <c r="BJ70" s="473">
        <v>1.1471321695760599</v>
      </c>
      <c r="BK70" s="473">
        <v>0.81360946745563301</v>
      </c>
      <c r="BL70" s="473">
        <v>0.758131572511619</v>
      </c>
      <c r="BM70" s="473">
        <v>0.42071197411002598</v>
      </c>
      <c r="BN70" s="473">
        <v>1.8530454398968701</v>
      </c>
      <c r="BO70" s="477">
        <f>ROW()</f>
        <v>70</v>
      </c>
    </row>
    <row r="71" spans="1:67" s="474" customFormat="1" ht="14" x14ac:dyDescent="0.15">
      <c r="A71" s="473" t="s">
        <v>359</v>
      </c>
      <c r="B71" s="473" t="s">
        <v>784</v>
      </c>
      <c r="C71" s="473" t="s">
        <v>1156</v>
      </c>
      <c r="D71" s="473" t="s">
        <v>1157</v>
      </c>
      <c r="E71" s="473">
        <v>-3.5621917997605599</v>
      </c>
      <c r="F71" s="473">
        <v>-3.9000000009998699</v>
      </c>
      <c r="G71" s="473">
        <v>9.1571279917706594</v>
      </c>
      <c r="H71" s="473">
        <v>8.5795996187662205</v>
      </c>
      <c r="I71" s="473">
        <v>2.1071115013354502</v>
      </c>
      <c r="J71" s="473">
        <v>-1.89165950130609</v>
      </c>
      <c r="K71" s="473">
        <v>0.262927256794523</v>
      </c>
      <c r="L71" s="473">
        <v>1.2383449887198701</v>
      </c>
      <c r="M71" s="473">
        <v>3.59763993382319E-2</v>
      </c>
      <c r="N71" s="473">
        <v>0.95662806617913498</v>
      </c>
      <c r="O71" s="473">
        <v>3.8166666664170998</v>
      </c>
      <c r="P71" s="473">
        <v>3.5800288967813301</v>
      </c>
      <c r="Q71" s="473">
        <v>8.6407315560757301</v>
      </c>
      <c r="R71" s="473">
        <v>15.0795349169139</v>
      </c>
      <c r="S71" s="473">
        <v>13.140767371485399</v>
      </c>
      <c r="T71" s="473">
        <v>14.501725743761501</v>
      </c>
      <c r="U71" s="473">
        <v>7.7655502392567799</v>
      </c>
      <c r="V71" s="473">
        <v>12.853527505428699</v>
      </c>
      <c r="W71" s="473">
        <v>3.4778503421217701</v>
      </c>
      <c r="X71" s="473">
        <v>9.1738051335144899</v>
      </c>
      <c r="Y71" s="473">
        <v>16.753135689710199</v>
      </c>
      <c r="Z71" s="473">
        <v>7.5146389069615998</v>
      </c>
      <c r="AA71" s="473">
        <v>7.6462430660614897</v>
      </c>
      <c r="AB71" s="473">
        <v>5.6286232944897998</v>
      </c>
      <c r="AC71" s="473">
        <v>20.1516781053536</v>
      </c>
      <c r="AD71" s="473">
        <v>45.336175553217799</v>
      </c>
      <c r="AE71" s="473">
        <v>7.6389726657993204</v>
      </c>
      <c r="AF71" s="473">
        <v>13.550723782782301</v>
      </c>
      <c r="AG71" s="473">
        <v>43.863832351505202</v>
      </c>
      <c r="AH71" s="473">
        <v>40.657916117500498</v>
      </c>
      <c r="AI71" s="473">
        <v>50.462479237852399</v>
      </c>
      <c r="AJ71" s="473">
        <v>47.079157410535998</v>
      </c>
      <c r="AK71" s="473">
        <v>4.2590263889339903</v>
      </c>
      <c r="AL71" s="473">
        <v>5.2503388069097099</v>
      </c>
      <c r="AM71" s="473">
        <v>8.2607679857582692</v>
      </c>
      <c r="AN71" s="473">
        <v>12.5359594558963</v>
      </c>
      <c r="AO71" s="473">
        <v>5.3992938503891699</v>
      </c>
      <c r="AP71" s="473">
        <v>8.2965675479204695</v>
      </c>
      <c r="AQ71" s="473">
        <v>4.8316655859189499</v>
      </c>
      <c r="AR71" s="473">
        <v>6.4705418684692999</v>
      </c>
      <c r="AS71" s="473">
        <v>7.7241356618161898</v>
      </c>
      <c r="AT71" s="473">
        <v>8.8830684881296502</v>
      </c>
      <c r="AU71" s="473">
        <v>5.2233676975944503</v>
      </c>
      <c r="AV71" s="473">
        <v>27.449712739439398</v>
      </c>
      <c r="AW71" s="473">
        <v>51.460859833806602</v>
      </c>
      <c r="AX71" s="473">
        <v>4.1902026047205396</v>
      </c>
      <c r="AY71" s="473">
        <v>7.5728052385307603</v>
      </c>
      <c r="AZ71" s="473">
        <v>6.1435665524804497</v>
      </c>
      <c r="BA71" s="473">
        <v>10.6446210953712</v>
      </c>
      <c r="BB71" s="473">
        <v>1.44215131834352</v>
      </c>
      <c r="BC71" s="473">
        <v>6.3299322014614399</v>
      </c>
      <c r="BD71" s="473">
        <v>5.7967680920652596</v>
      </c>
      <c r="BE71" s="473">
        <v>3.6944970788478502</v>
      </c>
      <c r="BF71" s="473">
        <v>4.8309509674079996</v>
      </c>
      <c r="BG71" s="473">
        <v>2.9986422612521699</v>
      </c>
      <c r="BH71" s="473">
        <v>0.83674634672458303</v>
      </c>
      <c r="BI71" s="473">
        <v>1.61416607245221</v>
      </c>
      <c r="BJ71" s="473">
        <v>3.2795569467854602</v>
      </c>
      <c r="BK71" s="473">
        <v>3.5644342601350698</v>
      </c>
      <c r="BL71" s="473">
        <v>1.8106037704296001</v>
      </c>
      <c r="BM71" s="473">
        <v>3.7810317991551599</v>
      </c>
      <c r="BN71" s="473">
        <v>8.2430034798181708</v>
      </c>
      <c r="BO71" s="477">
        <f>ROW()</f>
        <v>71</v>
      </c>
    </row>
    <row r="72" spans="1:67" s="474" customFormat="1" ht="14" x14ac:dyDescent="0.15">
      <c r="A72" s="473" t="s">
        <v>261</v>
      </c>
      <c r="B72" s="473" t="s">
        <v>785</v>
      </c>
      <c r="C72" s="473" t="s">
        <v>1156</v>
      </c>
      <c r="D72" s="473" t="s">
        <v>1157</v>
      </c>
      <c r="E72" s="473"/>
      <c r="F72" s="473"/>
      <c r="G72" s="473"/>
      <c r="H72" s="473"/>
      <c r="I72" s="473"/>
      <c r="J72" s="473"/>
      <c r="K72" s="473"/>
      <c r="L72" s="473"/>
      <c r="M72" s="473"/>
      <c r="N72" s="473"/>
      <c r="O72" s="473">
        <v>6.5999999990001603</v>
      </c>
      <c r="P72" s="473">
        <v>2.62664165105633</v>
      </c>
      <c r="Q72" s="473">
        <v>3.6563071298323502</v>
      </c>
      <c r="R72" s="473">
        <v>6.1728395062271399</v>
      </c>
      <c r="S72" s="473">
        <v>4.6996124034170004</v>
      </c>
      <c r="T72" s="473">
        <v>8.2303166526513998</v>
      </c>
      <c r="U72" s="473">
        <v>9.4307354017455403</v>
      </c>
      <c r="V72" s="473">
        <v>11.989283322105001</v>
      </c>
      <c r="W72" s="473">
        <v>17.5239234455033</v>
      </c>
      <c r="X72" s="473">
        <v>11.348600508609101</v>
      </c>
      <c r="Y72" s="473">
        <v>9.5178244975496504</v>
      </c>
      <c r="Z72" s="473">
        <v>14.654842636063499</v>
      </c>
      <c r="AA72" s="473">
        <v>6.5425096300766796</v>
      </c>
      <c r="AB72" s="473">
        <v>5.9671639303272297</v>
      </c>
      <c r="AC72" s="473">
        <v>8.1163979551709904</v>
      </c>
      <c r="AD72" s="473">
        <v>10.482287044446799</v>
      </c>
      <c r="AE72" s="473">
        <v>12.371609165129801</v>
      </c>
      <c r="AF72" s="473">
        <v>7.4412609128725196</v>
      </c>
      <c r="AG72" s="473">
        <v>5.9115449637349</v>
      </c>
      <c r="AH72" s="473">
        <v>9.3043612584316406</v>
      </c>
      <c r="AI72" s="473">
        <v>16.652534388543302</v>
      </c>
      <c r="AJ72" s="473">
        <v>25.886386934851298</v>
      </c>
      <c r="AK72" s="473">
        <v>31.669661911714901</v>
      </c>
      <c r="AL72" s="473">
        <v>20.540326123582599</v>
      </c>
      <c r="AM72" s="473">
        <v>29.047656117307099</v>
      </c>
      <c r="AN72" s="473">
        <v>29.7796264864999</v>
      </c>
      <c r="AO72" s="473">
        <v>18.679075860175001</v>
      </c>
      <c r="AP72" s="473">
        <v>5.7335227535718598</v>
      </c>
      <c r="AQ72" s="473">
        <v>4.9501616379311502</v>
      </c>
      <c r="AR72" s="473">
        <v>2.6455111339279802</v>
      </c>
      <c r="AS72" s="473">
        <v>0.33916318907175502</v>
      </c>
      <c r="AT72" s="473">
        <v>4.2259883485467897</v>
      </c>
      <c r="AU72" s="473">
        <v>1.4183019234504499</v>
      </c>
      <c r="AV72" s="473">
        <v>4.2689539583949996</v>
      </c>
      <c r="AW72" s="473">
        <v>3.96180030257191</v>
      </c>
      <c r="AX72" s="473">
        <v>1.38244656662119</v>
      </c>
      <c r="AY72" s="473">
        <v>2.3114991851442102</v>
      </c>
      <c r="AZ72" s="473">
        <v>3.6789957474170301</v>
      </c>
      <c r="BA72" s="473">
        <v>4.85859062814938</v>
      </c>
      <c r="BB72" s="473">
        <v>5.7370603614563196</v>
      </c>
      <c r="BC72" s="473">
        <v>3.9110619553402701</v>
      </c>
      <c r="BD72" s="473">
        <v>4.5242115050527598</v>
      </c>
      <c r="BE72" s="473">
        <v>8.8914509106231403</v>
      </c>
      <c r="BF72" s="473">
        <v>3.25423910998847</v>
      </c>
      <c r="BG72" s="473">
        <v>2.91692692067457</v>
      </c>
      <c r="BH72" s="473">
        <v>4.7844470069389402</v>
      </c>
      <c r="BI72" s="473">
        <v>6.3976948026874902</v>
      </c>
      <c r="BJ72" s="473">
        <v>5.5911159096167298</v>
      </c>
      <c r="BK72" s="473">
        <v>4.2699902046707798</v>
      </c>
      <c r="BL72" s="473">
        <v>1.95176821052894</v>
      </c>
      <c r="BM72" s="473">
        <v>2.4151309408341399</v>
      </c>
      <c r="BN72" s="473">
        <v>7.2260630741547596</v>
      </c>
      <c r="BO72" s="477">
        <f>ROW()</f>
        <v>72</v>
      </c>
    </row>
    <row r="73" spans="1:67" s="474" customFormat="1" ht="14" x14ac:dyDescent="0.15">
      <c r="A73" s="473" t="s">
        <v>786</v>
      </c>
      <c r="B73" s="473" t="s">
        <v>787</v>
      </c>
      <c r="C73" s="473" t="s">
        <v>1156</v>
      </c>
      <c r="D73" s="473" t="s">
        <v>1157</v>
      </c>
      <c r="E73" s="473"/>
      <c r="F73" s="473"/>
      <c r="G73" s="473"/>
      <c r="H73" s="473"/>
      <c r="I73" s="473"/>
      <c r="J73" s="473"/>
      <c r="K73" s="473"/>
      <c r="L73" s="473"/>
      <c r="M73" s="473"/>
      <c r="N73" s="473"/>
      <c r="O73" s="473"/>
      <c r="P73" s="473"/>
      <c r="Q73" s="473"/>
      <c r="R73" s="473"/>
      <c r="S73" s="473"/>
      <c r="T73" s="473"/>
      <c r="U73" s="473"/>
      <c r="V73" s="473"/>
      <c r="W73" s="473"/>
      <c r="X73" s="473"/>
      <c r="Y73" s="473"/>
      <c r="Z73" s="473"/>
      <c r="AA73" s="473"/>
      <c r="AB73" s="473"/>
      <c r="AC73" s="473"/>
      <c r="AD73" s="473"/>
      <c r="AE73" s="473"/>
      <c r="AF73" s="473">
        <v>5.1748812732385998</v>
      </c>
      <c r="AG73" s="473">
        <v>9.3421268854720658</v>
      </c>
      <c r="AH73" s="473">
        <v>6.4625617114644598</v>
      </c>
      <c r="AI73" s="473">
        <v>8.1913713204097398</v>
      </c>
      <c r="AJ73" s="473">
        <v>6.9656812776075796</v>
      </c>
      <c r="AK73" s="473">
        <v>7.5235171702274402</v>
      </c>
      <c r="AL73" s="473">
        <v>5.7369058335739753</v>
      </c>
      <c r="AM73" s="473">
        <v>7.6582430201953802</v>
      </c>
      <c r="AN73" s="473">
        <v>5.8181818181819303</v>
      </c>
      <c r="AO73" s="473">
        <v>7.313482593303525</v>
      </c>
      <c r="AP73" s="473">
        <v>5.6080284338985305</v>
      </c>
      <c r="AQ73" s="473">
        <v>8.6148315364728951</v>
      </c>
      <c r="AR73" s="473">
        <v>4.2907285172381346</v>
      </c>
      <c r="AS73" s="473">
        <v>2.1585181061941201</v>
      </c>
      <c r="AT73" s="473">
        <v>4.27267024465106</v>
      </c>
      <c r="AU73" s="473">
        <v>2.3431699096098049</v>
      </c>
      <c r="AV73" s="473">
        <v>3.2346481729392398</v>
      </c>
      <c r="AW73" s="473">
        <v>4.5342137412969503</v>
      </c>
      <c r="AX73" s="473">
        <v>4.5403691963453303</v>
      </c>
      <c r="AY73" s="473">
        <v>4.6374743601176496</v>
      </c>
      <c r="AZ73" s="473">
        <v>4.81023704342911</v>
      </c>
      <c r="BA73" s="473">
        <v>10.336826030068501</v>
      </c>
      <c r="BB73" s="473">
        <v>3.6750330554029751</v>
      </c>
      <c r="BC73" s="473">
        <v>3.6119623443029854</v>
      </c>
      <c r="BD73" s="473">
        <v>5.2354159147842703</v>
      </c>
      <c r="BE73" s="473">
        <v>3.2251695726338898</v>
      </c>
      <c r="BF73" s="473">
        <v>2.92758351575675</v>
      </c>
      <c r="BG73" s="473">
        <v>3.3704069737165847</v>
      </c>
      <c r="BH73" s="473">
        <v>1.0864862994042099</v>
      </c>
      <c r="BI73" s="473">
        <v>1.757111589082895</v>
      </c>
      <c r="BJ73" s="473">
        <v>2.8829116498120948</v>
      </c>
      <c r="BK73" s="473">
        <v>2.8287157847126849</v>
      </c>
      <c r="BL73" s="473">
        <v>1.8578384164668948</v>
      </c>
      <c r="BM73" s="473">
        <v>2.39316239316241</v>
      </c>
      <c r="BN73" s="473">
        <v>2.47710241465444</v>
      </c>
      <c r="BO73" s="477">
        <f>ROW()</f>
        <v>73</v>
      </c>
    </row>
    <row r="74" spans="1:67" s="474" customFormat="1" ht="14" x14ac:dyDescent="0.15">
      <c r="A74" s="473" t="s">
        <v>788</v>
      </c>
      <c r="B74" s="473" t="s">
        <v>789</v>
      </c>
      <c r="C74" s="473" t="s">
        <v>1156</v>
      </c>
      <c r="D74" s="473" t="s">
        <v>1157</v>
      </c>
      <c r="E74" s="473"/>
      <c r="F74" s="473"/>
      <c r="G74" s="473"/>
      <c r="H74" s="473"/>
      <c r="I74" s="473"/>
      <c r="J74" s="473"/>
      <c r="K74" s="473">
        <v>4.4798106972311151</v>
      </c>
      <c r="L74" s="473">
        <v>1.9777415468266399</v>
      </c>
      <c r="M74" s="473">
        <v>2.0792218581362198</v>
      </c>
      <c r="N74" s="473">
        <v>2.9751392473964802</v>
      </c>
      <c r="O74" s="473">
        <v>3.81266490766791</v>
      </c>
      <c r="P74" s="473">
        <v>4.1952983726542401</v>
      </c>
      <c r="Q74" s="473">
        <v>6.0749999995151098</v>
      </c>
      <c r="R74" s="473">
        <v>12.081939461293899</v>
      </c>
      <c r="S74" s="473">
        <v>19.07047330064745</v>
      </c>
      <c r="T74" s="473">
        <v>12.879181833834</v>
      </c>
      <c r="U74" s="473">
        <v>10.1934769590104</v>
      </c>
      <c r="V74" s="473">
        <v>12.156931504102451</v>
      </c>
      <c r="W74" s="473">
        <v>9.3141836956082535</v>
      </c>
      <c r="X74" s="473">
        <v>11.5424155726988</v>
      </c>
      <c r="Y74" s="473">
        <v>14.684502776376799</v>
      </c>
      <c r="Z74" s="473">
        <v>12.693979421108601</v>
      </c>
      <c r="AA74" s="473">
        <v>10.240267996658751</v>
      </c>
      <c r="AB74" s="473">
        <v>10.3604035815891</v>
      </c>
      <c r="AC74" s="473">
        <v>8.5774690425190698</v>
      </c>
      <c r="AD74" s="473">
        <v>9.5682210708114201</v>
      </c>
      <c r="AE74" s="473">
        <v>10.437957993520701</v>
      </c>
      <c r="AF74" s="473">
        <v>9.8019338739867408</v>
      </c>
      <c r="AG74" s="473">
        <v>9.1832376219715943</v>
      </c>
      <c r="AH74" s="473">
        <v>9.3043612584316406</v>
      </c>
      <c r="AI74" s="473">
        <v>12.1773522064946</v>
      </c>
      <c r="AJ74" s="473">
        <v>15.1924665646295</v>
      </c>
      <c r="AK74" s="473">
        <v>10.639302189743852</v>
      </c>
      <c r="AL74" s="473">
        <v>10.361155738332052</v>
      </c>
      <c r="AM74" s="473">
        <v>10.2479355556119</v>
      </c>
      <c r="AN74" s="473">
        <v>10.02591490271285</v>
      </c>
      <c r="AO74" s="473">
        <v>8.7896592244418805</v>
      </c>
      <c r="AP74" s="473">
        <v>7.0870059120570303</v>
      </c>
      <c r="AQ74" s="473">
        <v>6.6134607051805698</v>
      </c>
      <c r="AR74" s="473">
        <v>5.1750559943416299</v>
      </c>
      <c r="AS74" s="473">
        <v>3.9383274176699903</v>
      </c>
      <c r="AT74" s="473">
        <v>3.7650568485383049</v>
      </c>
      <c r="AU74" s="473">
        <v>4.2379122191717098</v>
      </c>
      <c r="AV74" s="473">
        <v>5.6034767543447002</v>
      </c>
      <c r="AW74" s="473">
        <v>4.4331413671983801</v>
      </c>
      <c r="AX74" s="473">
        <v>4.8693969687198804</v>
      </c>
      <c r="AY74" s="473">
        <v>5.7965233756163501</v>
      </c>
      <c r="AZ74" s="473">
        <v>6.2143973324648352</v>
      </c>
      <c r="BA74" s="473">
        <v>10.5458043040967</v>
      </c>
      <c r="BB74" s="473">
        <v>4.5301765913279404</v>
      </c>
      <c r="BC74" s="473">
        <v>4.4533253746222101</v>
      </c>
      <c r="BD74" s="473">
        <v>5.8114920902268947</v>
      </c>
      <c r="BE74" s="473">
        <v>5.0182725423743353</v>
      </c>
      <c r="BF74" s="473">
        <v>4.8246231426954198</v>
      </c>
      <c r="BG74" s="473">
        <v>4.0739295747622402</v>
      </c>
      <c r="BH74" s="473">
        <v>3.0620316958055902</v>
      </c>
      <c r="BI74" s="473">
        <v>3.2198868939571801</v>
      </c>
      <c r="BJ74" s="473">
        <v>3.32817337461301</v>
      </c>
      <c r="BK74" s="473">
        <v>3.9572183121616247</v>
      </c>
      <c r="BL74" s="473">
        <v>2.7598087347444853</v>
      </c>
      <c r="BM74" s="473">
        <v>3.08679294765088</v>
      </c>
      <c r="BN74" s="473">
        <v>4.2610512742281896</v>
      </c>
      <c r="BO74" s="477">
        <f>ROW()</f>
        <v>74</v>
      </c>
    </row>
    <row r="75" spans="1:67" s="474" customFormat="1" ht="14" x14ac:dyDescent="0.15">
      <c r="A75" s="473" t="s">
        <v>790</v>
      </c>
      <c r="B75" s="473" t="s">
        <v>791</v>
      </c>
      <c r="C75" s="473" t="s">
        <v>1156</v>
      </c>
      <c r="D75" s="473" t="s">
        <v>1157</v>
      </c>
      <c r="E75" s="473"/>
      <c r="F75" s="473"/>
      <c r="G75" s="473"/>
      <c r="H75" s="473"/>
      <c r="I75" s="473"/>
      <c r="J75" s="473"/>
      <c r="K75" s="473"/>
      <c r="L75" s="473"/>
      <c r="M75" s="473"/>
      <c r="N75" s="473"/>
      <c r="O75" s="473"/>
      <c r="P75" s="473"/>
      <c r="Q75" s="473"/>
      <c r="R75" s="473"/>
      <c r="S75" s="473"/>
      <c r="T75" s="473"/>
      <c r="U75" s="473"/>
      <c r="V75" s="473"/>
      <c r="W75" s="473"/>
      <c r="X75" s="473"/>
      <c r="Y75" s="473"/>
      <c r="Z75" s="473"/>
      <c r="AA75" s="473"/>
      <c r="AB75" s="473"/>
      <c r="AC75" s="473"/>
      <c r="AD75" s="473"/>
      <c r="AE75" s="473"/>
      <c r="AF75" s="473">
        <v>4.6859877879249998</v>
      </c>
      <c r="AG75" s="473">
        <v>7.8873239436617899</v>
      </c>
      <c r="AH75" s="473">
        <v>6.4155396349496803</v>
      </c>
      <c r="AI75" s="473">
        <v>7.8191914473054096</v>
      </c>
      <c r="AJ75" s="473">
        <v>6.4973455598454404</v>
      </c>
      <c r="AK75" s="473">
        <v>6.2132814635518399</v>
      </c>
      <c r="AL75" s="473">
        <v>4.8875554526350147</v>
      </c>
      <c r="AM75" s="473">
        <v>5.6499089394551349</v>
      </c>
      <c r="AN75" s="473">
        <v>4.6277665995975799</v>
      </c>
      <c r="AO75" s="473">
        <v>5.5248098601513345</v>
      </c>
      <c r="AP75" s="473">
        <v>3.7276576018363397</v>
      </c>
      <c r="AQ75" s="473">
        <v>5.4910118038094202</v>
      </c>
      <c r="AR75" s="473">
        <v>1.9838242723418551</v>
      </c>
      <c r="AS75" s="473">
        <v>1.59196917460974</v>
      </c>
      <c r="AT75" s="473">
        <v>3.57755452095076</v>
      </c>
      <c r="AU75" s="473">
        <v>1.8857200024036551</v>
      </c>
      <c r="AV75" s="473">
        <v>2.2891566265060601</v>
      </c>
      <c r="AW75" s="473">
        <v>3.2375139400332298</v>
      </c>
      <c r="AX75" s="473">
        <v>3.03702332617015</v>
      </c>
      <c r="AY75" s="473">
        <v>3.93616259929866</v>
      </c>
      <c r="AZ75" s="473">
        <v>3.764002591815975</v>
      </c>
      <c r="BA75" s="473">
        <v>8.3420863492095592</v>
      </c>
      <c r="BB75" s="473">
        <v>1.621730140034495</v>
      </c>
      <c r="BC75" s="473">
        <v>3.0573056396244302</v>
      </c>
      <c r="BD75" s="473">
        <v>5.0214601462072599</v>
      </c>
      <c r="BE75" s="473">
        <v>2.974607798144735</v>
      </c>
      <c r="BF75" s="473">
        <v>2.5826876614179701</v>
      </c>
      <c r="BG75" s="473">
        <v>2.51087633253703</v>
      </c>
      <c r="BH75" s="473">
        <v>0.79527963057977502</v>
      </c>
      <c r="BI75" s="473">
        <v>1.2769909449732799</v>
      </c>
      <c r="BJ75" s="473">
        <v>1.800342224686275</v>
      </c>
      <c r="BK75" s="473">
        <v>2.3126034330155703</v>
      </c>
      <c r="BL75" s="473">
        <v>1.6272436709814551</v>
      </c>
      <c r="BM75" s="473">
        <v>0.84690553745929298</v>
      </c>
      <c r="BN75" s="473">
        <v>2.4101929983719952</v>
      </c>
      <c r="BO75" s="477">
        <f>ROW()</f>
        <v>75</v>
      </c>
    </row>
    <row r="76" spans="1:67" s="474" customFormat="1" ht="14" x14ac:dyDescent="0.15">
      <c r="A76" s="473" t="s">
        <v>792</v>
      </c>
      <c r="B76" s="473" t="s">
        <v>793</v>
      </c>
      <c r="C76" s="473" t="s">
        <v>1156</v>
      </c>
      <c r="D76" s="473" t="s">
        <v>1157</v>
      </c>
      <c r="E76" s="473"/>
      <c r="F76" s="473"/>
      <c r="G76" s="473"/>
      <c r="H76" s="473"/>
      <c r="I76" s="473"/>
      <c r="J76" s="473"/>
      <c r="K76" s="473"/>
      <c r="L76" s="473"/>
      <c r="M76" s="473"/>
      <c r="N76" s="473"/>
      <c r="O76" s="473"/>
      <c r="P76" s="473"/>
      <c r="Q76" s="473"/>
      <c r="R76" s="473"/>
      <c r="S76" s="473"/>
      <c r="T76" s="473"/>
      <c r="U76" s="473"/>
      <c r="V76" s="473"/>
      <c r="W76" s="473"/>
      <c r="X76" s="473"/>
      <c r="Y76" s="473"/>
      <c r="Z76" s="473"/>
      <c r="AA76" s="473"/>
      <c r="AB76" s="473"/>
      <c r="AC76" s="473"/>
      <c r="AD76" s="473"/>
      <c r="AE76" s="473"/>
      <c r="AF76" s="473"/>
      <c r="AG76" s="473"/>
      <c r="AH76" s="473"/>
      <c r="AI76" s="473"/>
      <c r="AJ76" s="473"/>
      <c r="AK76" s="473"/>
      <c r="AL76" s="473"/>
      <c r="AM76" s="473">
        <v>486.42562379588998</v>
      </c>
      <c r="AN76" s="473">
        <v>162.71715215037699</v>
      </c>
      <c r="AO76" s="473">
        <v>39.270021182062806</v>
      </c>
      <c r="AP76" s="473">
        <v>16.67432023783935</v>
      </c>
      <c r="AQ76" s="473">
        <v>10.517271866461751</v>
      </c>
      <c r="AR76" s="473">
        <v>20.938173814012004</v>
      </c>
      <c r="AS76" s="473">
        <v>15.9408124351877</v>
      </c>
      <c r="AT76" s="473">
        <v>8.35413777161342</v>
      </c>
      <c r="AU76" s="473">
        <v>5.8101436572182301</v>
      </c>
      <c r="AV76" s="473">
        <v>4.95061559256827</v>
      </c>
      <c r="AW76" s="473">
        <v>6.9216578742884547</v>
      </c>
      <c r="AX76" s="473">
        <v>7.8795798296388355</v>
      </c>
      <c r="AY76" s="473">
        <v>7.7952597281657701</v>
      </c>
      <c r="AZ76" s="473">
        <v>8.5914668223897159</v>
      </c>
      <c r="BA76" s="473">
        <v>12.379853187290049</v>
      </c>
      <c r="BB76" s="473">
        <v>3.4367452794579649</v>
      </c>
      <c r="BC76" s="473">
        <v>6.6473533551784296</v>
      </c>
      <c r="BD76" s="473">
        <v>7.7727921834475699</v>
      </c>
      <c r="BE76" s="473">
        <v>3.1353119825933149</v>
      </c>
      <c r="BF76" s="473">
        <v>3.6914397704462303</v>
      </c>
      <c r="BG76" s="473">
        <v>3.0250603965660749</v>
      </c>
      <c r="BH76" s="473">
        <v>4.01563197218913</v>
      </c>
      <c r="BI76" s="473">
        <v>1.628620556784445</v>
      </c>
      <c r="BJ76" s="473">
        <v>3.1753098637993999</v>
      </c>
      <c r="BK76" s="473">
        <v>2.6112237826379698</v>
      </c>
      <c r="BL76" s="473">
        <v>2.6759920263989199</v>
      </c>
      <c r="BM76" s="473">
        <v>2.7324920941942001</v>
      </c>
      <c r="BN76" s="473">
        <v>5.1064112900283503</v>
      </c>
      <c r="BO76" s="477">
        <f>ROW()</f>
        <v>76</v>
      </c>
    </row>
    <row r="77" spans="1:67" s="474" customFormat="1" ht="14" x14ac:dyDescent="0.15">
      <c r="A77" s="473" t="s">
        <v>794</v>
      </c>
      <c r="B77" s="473" t="s">
        <v>795</v>
      </c>
      <c r="C77" s="473" t="s">
        <v>1156</v>
      </c>
      <c r="D77" s="473" t="s">
        <v>1157</v>
      </c>
      <c r="E77" s="473"/>
      <c r="F77" s="473"/>
      <c r="G77" s="473"/>
      <c r="H77" s="473"/>
      <c r="I77" s="473"/>
      <c r="J77" s="473"/>
      <c r="K77" s="473"/>
      <c r="L77" s="473"/>
      <c r="M77" s="473"/>
      <c r="N77" s="473"/>
      <c r="O77" s="473"/>
      <c r="P77" s="473"/>
      <c r="Q77" s="473"/>
      <c r="R77" s="473"/>
      <c r="S77" s="473"/>
      <c r="T77" s="473"/>
      <c r="U77" s="473"/>
      <c r="V77" s="473"/>
      <c r="W77" s="473"/>
      <c r="X77" s="473"/>
      <c r="Y77" s="473"/>
      <c r="Z77" s="473"/>
      <c r="AA77" s="473"/>
      <c r="AB77" s="473"/>
      <c r="AC77" s="473"/>
      <c r="AD77" s="473"/>
      <c r="AE77" s="473"/>
      <c r="AF77" s="473"/>
      <c r="AG77" s="473"/>
      <c r="AH77" s="473"/>
      <c r="AI77" s="473"/>
      <c r="AJ77" s="473"/>
      <c r="AK77" s="473">
        <v>5.9245312622849502</v>
      </c>
      <c r="AL77" s="473">
        <v>14.4112644439347</v>
      </c>
      <c r="AM77" s="473">
        <v>12.1447980115689</v>
      </c>
      <c r="AN77" s="473">
        <v>8.9625188871998205</v>
      </c>
      <c r="AO77" s="473">
        <v>8.1945521763272904</v>
      </c>
      <c r="AP77" s="473">
        <v>5.53600266773479</v>
      </c>
      <c r="AQ77" s="473">
        <v>4.6442142266078204</v>
      </c>
      <c r="AR77" s="473">
        <v>2.36481836111806</v>
      </c>
      <c r="AS77" s="473">
        <v>3.7753882915173298</v>
      </c>
      <c r="AT77" s="473">
        <v>4.2628722887370305</v>
      </c>
      <c r="AU77" s="473">
        <v>2.7861598858950698</v>
      </c>
      <c r="AV77" s="473">
        <v>2.34864169582755</v>
      </c>
      <c r="AW77" s="473">
        <v>2.8294779621466351</v>
      </c>
      <c r="AX77" s="473">
        <v>2.6093230819775051</v>
      </c>
      <c r="AY77" s="473">
        <v>3.1928863780874748</v>
      </c>
      <c r="AZ77" s="473">
        <v>2.9159826187285551</v>
      </c>
      <c r="BA77" s="473">
        <v>6.0597404633970555</v>
      </c>
      <c r="BB77" s="473">
        <v>1.536076500142795</v>
      </c>
      <c r="BC77" s="473">
        <v>2.42447361791627</v>
      </c>
      <c r="BD77" s="473">
        <v>3.7636812234140899</v>
      </c>
      <c r="BE77" s="473">
        <v>2.770890452962635</v>
      </c>
      <c r="BF77" s="473">
        <v>1.7336197425113649</v>
      </c>
      <c r="BG77" s="473">
        <v>0.59225558859094751</v>
      </c>
      <c r="BH77" s="473">
        <v>0.33870569541017148</v>
      </c>
      <c r="BI77" s="473">
        <v>0.3366755837791795</v>
      </c>
      <c r="BJ77" s="473">
        <v>1.87510059552548</v>
      </c>
      <c r="BK77" s="473">
        <v>2.0132197225034099</v>
      </c>
      <c r="BL77" s="473">
        <v>1.763735865288375</v>
      </c>
      <c r="BM77" s="473">
        <v>1.199983969360255</v>
      </c>
      <c r="BN77" s="473">
        <v>3.146287986156135</v>
      </c>
      <c r="BO77" s="477">
        <f>ROW()</f>
        <v>77</v>
      </c>
    </row>
    <row r="78" spans="1:67" s="474" customFormat="1" ht="14" x14ac:dyDescent="0.15">
      <c r="A78" s="473" t="s">
        <v>363</v>
      </c>
      <c r="B78" s="473" t="s">
        <v>796</v>
      </c>
      <c r="C78" s="473" t="s">
        <v>1156</v>
      </c>
      <c r="D78" s="473" t="s">
        <v>1157</v>
      </c>
      <c r="E78" s="473">
        <v>1.6765991261128701</v>
      </c>
      <c r="F78" s="473">
        <v>3.9856205063491701</v>
      </c>
      <c r="G78" s="473">
        <v>2.8708853146097999</v>
      </c>
      <c r="H78" s="473">
        <v>5.9395090592240098</v>
      </c>
      <c r="I78" s="473">
        <v>4.0342045376431201</v>
      </c>
      <c r="J78" s="473">
        <v>3.0690706617574</v>
      </c>
      <c r="K78" s="473">
        <v>5.4537269277333902</v>
      </c>
      <c r="L78" s="473">
        <v>3.8181381573100599</v>
      </c>
      <c r="M78" s="473">
        <v>4.3176561297103699</v>
      </c>
      <c r="N78" s="473">
        <v>6.3266814485130398</v>
      </c>
      <c r="O78" s="473">
        <v>5.1299874877937999</v>
      </c>
      <c r="P78" s="473">
        <v>8.3840253901584401</v>
      </c>
      <c r="Q78" s="473">
        <v>7.8818936066807597</v>
      </c>
      <c r="R78" s="473">
        <v>13.011762045022101</v>
      </c>
      <c r="S78" s="473">
        <v>23.321354265281801</v>
      </c>
      <c r="T78" s="473">
        <v>15.362985685126301</v>
      </c>
      <c r="U78" s="473">
        <v>10.671393751373801</v>
      </c>
      <c r="V78" s="473">
        <v>13.0140551797556</v>
      </c>
      <c r="W78" s="473">
        <v>11.6500726357789</v>
      </c>
      <c r="X78" s="473">
        <v>10.2662562280033</v>
      </c>
      <c r="Y78" s="473">
        <v>13.048984055597399</v>
      </c>
      <c r="Z78" s="473">
        <v>16.3874745418229</v>
      </c>
      <c r="AA78" s="473">
        <v>16.257969592884599</v>
      </c>
      <c r="AB78" s="473">
        <v>48.433874710312203</v>
      </c>
      <c r="AC78" s="473">
        <v>31.230239084947499</v>
      </c>
      <c r="AD78" s="473">
        <v>27.983216025960001</v>
      </c>
      <c r="AE78" s="473">
        <v>23.030226114374699</v>
      </c>
      <c r="AF78" s="473">
        <v>29.503997249272</v>
      </c>
      <c r="AG78" s="473">
        <v>58.216286541167598</v>
      </c>
      <c r="AH78" s="473">
        <v>75.648190102200104</v>
      </c>
      <c r="AI78" s="473">
        <v>48.519112996455704</v>
      </c>
      <c r="AJ78" s="473">
        <v>48.803827751196202</v>
      </c>
      <c r="AK78" s="473">
        <v>54.3408360128618</v>
      </c>
      <c r="AL78" s="473">
        <v>44.999999999999901</v>
      </c>
      <c r="AM78" s="473">
        <v>27.442528735632099</v>
      </c>
      <c r="AN78" s="473">
        <v>22.886133032694499</v>
      </c>
      <c r="AO78" s="473">
        <v>24.373088685015599</v>
      </c>
      <c r="AP78" s="473">
        <v>30.642980083598701</v>
      </c>
      <c r="AQ78" s="473">
        <v>36.0984331623782</v>
      </c>
      <c r="AR78" s="473">
        <v>52.242350907518897</v>
      </c>
      <c r="AS78" s="473">
        <v>96.0941136930836</v>
      </c>
      <c r="AT78" s="473">
        <v>37.6780209421416</v>
      </c>
      <c r="AU78" s="473">
        <v>12.4840185721018</v>
      </c>
      <c r="AV78" s="473">
        <v>7.9294100052341303</v>
      </c>
      <c r="AW78" s="473">
        <v>2.7421813294164399</v>
      </c>
      <c r="AX78" s="473">
        <v>2.4077697831568998</v>
      </c>
      <c r="AY78" s="473">
        <v>3.2987484625821799</v>
      </c>
      <c r="AZ78" s="473">
        <v>2.2761847800211998</v>
      </c>
      <c r="BA78" s="473">
        <v>8.4000959398746193</v>
      </c>
      <c r="BB78" s="473">
        <v>5.1599682918104604</v>
      </c>
      <c r="BC78" s="473">
        <v>3.5543773456784602</v>
      </c>
      <c r="BD78" s="473">
        <v>4.4745326579583597</v>
      </c>
      <c r="BE78" s="473">
        <v>5.1017218095867003</v>
      </c>
      <c r="BF78" s="473">
        <v>2.7217757771036499</v>
      </c>
      <c r="BG78" s="473">
        <v>3.5892201661666898</v>
      </c>
      <c r="BH78" s="473">
        <v>3.9666462325535399</v>
      </c>
      <c r="BI78" s="473">
        <v>1.72826463324535</v>
      </c>
      <c r="BJ78" s="473">
        <v>0.41733558866680298</v>
      </c>
      <c r="BK78" s="473">
        <v>-0.224103246005465</v>
      </c>
      <c r="BL78" s="473">
        <v>0.26601251546613602</v>
      </c>
      <c r="BM78" s="473">
        <v>-0.33887239256227403</v>
      </c>
      <c r="BN78" s="473">
        <v>0.13325138609645501</v>
      </c>
      <c r="BO78" s="477">
        <f>ROW()</f>
        <v>78</v>
      </c>
    </row>
    <row r="79" spans="1:67" s="474" customFormat="1" ht="14" x14ac:dyDescent="0.15">
      <c r="A79" s="473" t="s">
        <v>797</v>
      </c>
      <c r="B79" s="473" t="s">
        <v>798</v>
      </c>
      <c r="C79" s="473" t="s">
        <v>1156</v>
      </c>
      <c r="D79" s="473" t="s">
        <v>1157</v>
      </c>
      <c r="E79" s="473">
        <v>0.33282904709177402</v>
      </c>
      <c r="F79" s="473">
        <v>0.69360675493531798</v>
      </c>
      <c r="G79" s="473">
        <v>-3.0030765879078398</v>
      </c>
      <c r="H79" s="473">
        <v>0.74664570813543896</v>
      </c>
      <c r="I79" s="473">
        <v>3.6609829488546501</v>
      </c>
      <c r="J79" s="473">
        <v>14.8390044616241</v>
      </c>
      <c r="K79" s="473">
        <v>9.0364406581763195</v>
      </c>
      <c r="L79" s="473">
        <v>0.70189748435372501</v>
      </c>
      <c r="M79" s="473">
        <v>-1.6757594245690901</v>
      </c>
      <c r="N79" s="473">
        <v>3.40982028243742</v>
      </c>
      <c r="O79" s="473">
        <v>3.76289859580536</v>
      </c>
      <c r="P79" s="473">
        <v>3.1404217139419801</v>
      </c>
      <c r="Q79" s="473">
        <v>2.1023633461011202</v>
      </c>
      <c r="R79" s="473">
        <v>5.1121840390875697</v>
      </c>
      <c r="S79" s="473">
        <v>10.0243177516484</v>
      </c>
      <c r="T79" s="473">
        <v>9.6696954815124698</v>
      </c>
      <c r="U79" s="473">
        <v>10.3174158877413</v>
      </c>
      <c r="V79" s="473">
        <v>12.732162792989101</v>
      </c>
      <c r="W79" s="473">
        <v>11.078100382614</v>
      </c>
      <c r="X79" s="473">
        <v>9.9043605123112801</v>
      </c>
      <c r="Y79" s="473">
        <v>20.8192249324219</v>
      </c>
      <c r="Z79" s="473">
        <v>10.317284224539501</v>
      </c>
      <c r="AA79" s="473">
        <v>14.8230088495577</v>
      </c>
      <c r="AB79" s="473">
        <v>16.079873883342</v>
      </c>
      <c r="AC79" s="473">
        <v>17.0363663799608</v>
      </c>
      <c r="AD79" s="473">
        <v>12.106756059824701</v>
      </c>
      <c r="AE79" s="473">
        <v>23.864289821736602</v>
      </c>
      <c r="AF79" s="473">
        <v>19.693593314763</v>
      </c>
      <c r="AG79" s="473">
        <v>17.663486153129998</v>
      </c>
      <c r="AH79" s="473">
        <v>21.261867088607801</v>
      </c>
      <c r="AI79" s="473">
        <v>16.756374707769101</v>
      </c>
      <c r="AJ79" s="473">
        <v>19.7485448195578</v>
      </c>
      <c r="AK79" s="473">
        <v>13.637424171721801</v>
      </c>
      <c r="AL79" s="473">
        <v>12.089792286897699</v>
      </c>
      <c r="AM79" s="473">
        <v>8.1542312858710098</v>
      </c>
      <c r="AN79" s="473">
        <v>15.7422305021596</v>
      </c>
      <c r="AO79" s="473">
        <v>7.1871036971998903</v>
      </c>
      <c r="AP79" s="473">
        <v>4.6256057882643997</v>
      </c>
      <c r="AQ79" s="473">
        <v>3.8725754642749202</v>
      </c>
      <c r="AR79" s="473">
        <v>3.07949912638328</v>
      </c>
      <c r="AS79" s="473">
        <v>2.68380535348548</v>
      </c>
      <c r="AT79" s="473">
        <v>2.2697572047595398</v>
      </c>
      <c r="AU79" s="473">
        <v>2.7372385500033198</v>
      </c>
      <c r="AV79" s="473">
        <v>4.5077763631930701</v>
      </c>
      <c r="AW79" s="473">
        <v>11.270619332052</v>
      </c>
      <c r="AX79" s="473">
        <v>4.8693969687198804</v>
      </c>
      <c r="AY79" s="473">
        <v>7.6445264452643196</v>
      </c>
      <c r="AZ79" s="473">
        <v>9.3189690579922804</v>
      </c>
      <c r="BA79" s="473">
        <v>18.316831683168399</v>
      </c>
      <c r="BB79" s="473">
        <v>11.7634954386443</v>
      </c>
      <c r="BC79" s="473">
        <v>11.265188265318599</v>
      </c>
      <c r="BD79" s="473">
        <v>10.0649259874818</v>
      </c>
      <c r="BE79" s="473">
        <v>7.1117294334307797</v>
      </c>
      <c r="BF79" s="473">
        <v>9.4697198106492007</v>
      </c>
      <c r="BG79" s="473">
        <v>10.0702154687482</v>
      </c>
      <c r="BH79" s="473">
        <v>10.370490343517</v>
      </c>
      <c r="BI79" s="473">
        <v>13.8136062148289</v>
      </c>
      <c r="BJ79" s="473">
        <v>29.506608394003901</v>
      </c>
      <c r="BK79" s="473">
        <v>14.4014657807421</v>
      </c>
      <c r="BL79" s="473">
        <v>9.1527995932481208</v>
      </c>
      <c r="BM79" s="473">
        <v>5.0449328897753301</v>
      </c>
      <c r="BN79" s="473">
        <v>5.5457437850133404</v>
      </c>
      <c r="BO79" s="477">
        <f>ROW()</f>
        <v>79</v>
      </c>
    </row>
    <row r="80" spans="1:67" s="474" customFormat="1" ht="14" x14ac:dyDescent="0.15">
      <c r="A80" s="473" t="s">
        <v>799</v>
      </c>
      <c r="B80" s="473" t="s">
        <v>800</v>
      </c>
      <c r="C80" s="473" t="s">
        <v>1156</v>
      </c>
      <c r="D80" s="473" t="s">
        <v>1157</v>
      </c>
      <c r="E80" s="473">
        <v>1.74118045584826</v>
      </c>
      <c r="F80" s="473">
        <v>1.87084961406322</v>
      </c>
      <c r="G80" s="473">
        <v>2.752672132684495</v>
      </c>
      <c r="H80" s="473">
        <v>2.9216416626477448</v>
      </c>
      <c r="I80" s="473">
        <v>3.6567310157969546</v>
      </c>
      <c r="J80" s="473">
        <v>3.6664828026259451</v>
      </c>
      <c r="K80" s="473">
        <v>3.4323691751169152</v>
      </c>
      <c r="L80" s="473">
        <v>2.987546066951615</v>
      </c>
      <c r="M80" s="473">
        <v>3.242828876794515</v>
      </c>
      <c r="N80" s="473">
        <v>2.6480857111122451</v>
      </c>
      <c r="O80" s="473">
        <v>4.1406484002701998</v>
      </c>
      <c r="P80" s="473">
        <v>5.01631927705811</v>
      </c>
      <c r="Q80" s="473">
        <v>5.9062535172410202</v>
      </c>
      <c r="R80" s="473">
        <v>7.9155461496559152</v>
      </c>
      <c r="S80" s="473">
        <v>14.664845435676352</v>
      </c>
      <c r="T80" s="473">
        <v>12.22706292068715</v>
      </c>
      <c r="U80" s="473">
        <v>9.7114211093591258</v>
      </c>
      <c r="V80" s="473">
        <v>9.7674647360703446</v>
      </c>
      <c r="W80" s="473">
        <v>7.5737122394973202</v>
      </c>
      <c r="X80" s="473">
        <v>8.4653349041487935</v>
      </c>
      <c r="Y80" s="473">
        <v>13.54006971277995</v>
      </c>
      <c r="Z80" s="473">
        <v>11.5097558377123</v>
      </c>
      <c r="AA80" s="473">
        <v>9.58492764677443</v>
      </c>
      <c r="AB80" s="473">
        <v>8.6692715980851496</v>
      </c>
      <c r="AC80" s="473">
        <v>7.0676563832817401</v>
      </c>
      <c r="AD80" s="473">
        <v>5.1956219542943396</v>
      </c>
      <c r="AE80" s="473">
        <v>2.5385259178141601</v>
      </c>
      <c r="AF80" s="473">
        <v>3.1594076405343099</v>
      </c>
      <c r="AG80" s="473">
        <v>2.7008152750811099</v>
      </c>
      <c r="AH80" s="473">
        <v>3.7654804828339299</v>
      </c>
      <c r="AI80" s="473">
        <v>3.4483121796180898</v>
      </c>
      <c r="AJ80" s="473">
        <v>4.0470368163738701</v>
      </c>
      <c r="AK80" s="473">
        <v>5.1637846538905947</v>
      </c>
      <c r="AL80" s="473">
        <v>4.5690717368180502</v>
      </c>
      <c r="AM80" s="473">
        <v>4.1299218163825602</v>
      </c>
      <c r="AN80" s="473">
        <v>4.2228161409948601</v>
      </c>
      <c r="AO80" s="473">
        <v>2.9789248648126798</v>
      </c>
      <c r="AP80" s="473">
        <v>2.1092456273948001</v>
      </c>
      <c r="AQ80" s="473">
        <v>2.2277073265431699</v>
      </c>
      <c r="AR80" s="473">
        <v>1.6634599500771401</v>
      </c>
      <c r="AS80" s="473">
        <v>2.8530303928715601</v>
      </c>
      <c r="AT80" s="473">
        <v>2.7851654271355502</v>
      </c>
      <c r="AU80" s="473">
        <v>2.46532319171164</v>
      </c>
      <c r="AV80" s="473">
        <v>2.0984721914692201</v>
      </c>
      <c r="AW80" s="473">
        <v>2.2256791642889202</v>
      </c>
      <c r="AX80" s="473">
        <v>2.4876966516408601</v>
      </c>
      <c r="AY80" s="473">
        <v>2.6663149457707198</v>
      </c>
      <c r="AZ80" s="473">
        <v>2.45396528138739</v>
      </c>
      <c r="BA80" s="473">
        <v>4.0753433595734103</v>
      </c>
      <c r="BB80" s="473">
        <v>0.368041997888919</v>
      </c>
      <c r="BC80" s="473">
        <v>1.5255160211824801</v>
      </c>
      <c r="BD80" s="473">
        <v>3.2894493956421198</v>
      </c>
      <c r="BE80" s="473">
        <v>2.4856756217701701</v>
      </c>
      <c r="BF80" s="473">
        <v>1.21999342274305</v>
      </c>
      <c r="BG80" s="473">
        <v>0.24104742982677299</v>
      </c>
      <c r="BH80" s="473">
        <v>3.7514380512536298E-2</v>
      </c>
      <c r="BI80" s="473">
        <v>0.183334861123848</v>
      </c>
      <c r="BJ80" s="473">
        <v>1.3814587140721</v>
      </c>
      <c r="BK80" s="473">
        <v>1.70349794744475</v>
      </c>
      <c r="BL80" s="473">
        <v>1.4456670146976001</v>
      </c>
      <c r="BM80" s="473">
        <v>0.29055455565331301</v>
      </c>
      <c r="BN80" s="473">
        <v>2.4460886717547199</v>
      </c>
      <c r="BO80" s="477">
        <f>ROW()</f>
        <v>80</v>
      </c>
    </row>
    <row r="81" spans="1:67" s="474" customFormat="1" ht="14" x14ac:dyDescent="0.15">
      <c r="A81" s="473" t="s">
        <v>371</v>
      </c>
      <c r="B81" s="473" t="s">
        <v>801</v>
      </c>
      <c r="C81" s="473" t="s">
        <v>1156</v>
      </c>
      <c r="D81" s="473" t="s">
        <v>1157</v>
      </c>
      <c r="E81" s="473"/>
      <c r="F81" s="473"/>
      <c r="G81" s="473"/>
      <c r="H81" s="473"/>
      <c r="I81" s="473"/>
      <c r="J81" s="473"/>
      <c r="K81" s="473"/>
      <c r="L81" s="473"/>
      <c r="M81" s="473"/>
      <c r="N81" s="473"/>
      <c r="O81" s="473"/>
      <c r="P81" s="473"/>
      <c r="Q81" s="473"/>
      <c r="R81" s="473"/>
      <c r="S81" s="473"/>
      <c r="T81" s="473"/>
      <c r="U81" s="473"/>
      <c r="V81" s="473"/>
      <c r="W81" s="473"/>
      <c r="X81" s="473"/>
      <c r="Y81" s="473"/>
      <c r="Z81" s="473"/>
      <c r="AA81" s="473"/>
      <c r="AB81" s="473"/>
      <c r="AC81" s="473"/>
      <c r="AD81" s="473"/>
      <c r="AE81" s="473"/>
      <c r="AF81" s="473"/>
      <c r="AG81" s="473"/>
      <c r="AH81" s="473"/>
      <c r="AI81" s="473"/>
      <c r="AJ81" s="473"/>
      <c r="AK81" s="473"/>
      <c r="AL81" s="473"/>
      <c r="AM81" s="473"/>
      <c r="AN81" s="473"/>
      <c r="AO81" s="473"/>
      <c r="AP81" s="473"/>
      <c r="AQ81" s="473"/>
      <c r="AR81" s="473"/>
      <c r="AS81" s="473"/>
      <c r="AT81" s="473"/>
      <c r="AU81" s="473"/>
      <c r="AV81" s="473"/>
      <c r="AW81" s="473"/>
      <c r="AX81" s="473"/>
      <c r="AY81" s="473"/>
      <c r="AZ81" s="473"/>
      <c r="BA81" s="473"/>
      <c r="BB81" s="473"/>
      <c r="BC81" s="473"/>
      <c r="BD81" s="473"/>
      <c r="BE81" s="473"/>
      <c r="BF81" s="473"/>
      <c r="BG81" s="473"/>
      <c r="BH81" s="473"/>
      <c r="BI81" s="473"/>
      <c r="BJ81" s="473"/>
      <c r="BK81" s="473"/>
      <c r="BL81" s="473"/>
      <c r="BM81" s="473"/>
      <c r="BN81" s="473"/>
      <c r="BO81" s="477">
        <f>ROW()</f>
        <v>81</v>
      </c>
    </row>
    <row r="82" spans="1:67" s="474" customFormat="1" ht="14" x14ac:dyDescent="0.15">
      <c r="A82" s="473" t="s">
        <v>578</v>
      </c>
      <c r="B82" s="473" t="s">
        <v>802</v>
      </c>
      <c r="C82" s="473" t="s">
        <v>1156</v>
      </c>
      <c r="D82" s="473" t="s">
        <v>1157</v>
      </c>
      <c r="E82" s="473">
        <v>1.1777710840962801</v>
      </c>
      <c r="F82" s="473">
        <v>0.80925287388221701</v>
      </c>
      <c r="G82" s="473">
        <v>5.7064771927131197</v>
      </c>
      <c r="H82" s="473">
        <v>8.7436976840914404</v>
      </c>
      <c r="I82" s="473">
        <v>6.9792467398961398</v>
      </c>
      <c r="J82" s="473">
        <v>13.2141378382198</v>
      </c>
      <c r="K82" s="473">
        <v>6.2403670829799101</v>
      </c>
      <c r="L82" s="473">
        <v>6.39163108782114</v>
      </c>
      <c r="M82" s="473">
        <v>4.9543661173646596</v>
      </c>
      <c r="N82" s="473">
        <v>2.1603471359986401</v>
      </c>
      <c r="O82" s="473">
        <v>5.7311448429353602</v>
      </c>
      <c r="P82" s="473">
        <v>8.2368871489359599</v>
      </c>
      <c r="Q82" s="473">
        <v>8.2722875494194295</v>
      </c>
      <c r="R82" s="473">
        <v>11.4167076137085</v>
      </c>
      <c r="S82" s="473">
        <v>15.680373398538901</v>
      </c>
      <c r="T82" s="473">
        <v>16.9532859334983</v>
      </c>
      <c r="U82" s="473">
        <v>17.6248800527482</v>
      </c>
      <c r="V82" s="473">
        <v>24.538063292920398</v>
      </c>
      <c r="W82" s="473">
        <v>19.773670497366201</v>
      </c>
      <c r="X82" s="473">
        <v>15.660235597177101</v>
      </c>
      <c r="Y82" s="473">
        <v>15.5619020957245</v>
      </c>
      <c r="Z82" s="473">
        <v>14.5493457170322</v>
      </c>
      <c r="AA82" s="473">
        <v>14.4150020548327</v>
      </c>
      <c r="AB82" s="473">
        <v>12.17407273517</v>
      </c>
      <c r="AC82" s="473">
        <v>11.2802765604036</v>
      </c>
      <c r="AD82" s="473">
        <v>8.8144550667839408</v>
      </c>
      <c r="AE82" s="473">
        <v>8.7949393229032395</v>
      </c>
      <c r="AF82" s="473">
        <v>5.24801863489584</v>
      </c>
      <c r="AG82" s="473">
        <v>4.8372706649036603</v>
      </c>
      <c r="AH82" s="473">
        <v>6.7914358402509603</v>
      </c>
      <c r="AI82" s="473">
        <v>6.7218195222866202</v>
      </c>
      <c r="AJ82" s="473">
        <v>5.9342134433592504</v>
      </c>
      <c r="AK82" s="473">
        <v>5.9245312622849502</v>
      </c>
      <c r="AL82" s="473">
        <v>4.5690717368180502</v>
      </c>
      <c r="AM82" s="473">
        <v>4.7184137396733403</v>
      </c>
      <c r="AN82" s="473">
        <v>4.6738033762470401</v>
      </c>
      <c r="AO82" s="473">
        <v>3.55884559338558</v>
      </c>
      <c r="AP82" s="473">
        <v>1.97107395582925</v>
      </c>
      <c r="AQ82" s="473">
        <v>1.83432999908412</v>
      </c>
      <c r="AR82" s="473">
        <v>2.3103481398706802</v>
      </c>
      <c r="AS82" s="473">
        <v>3.4335156341876201</v>
      </c>
      <c r="AT82" s="473">
        <v>3.5898341333811401</v>
      </c>
      <c r="AU82" s="473">
        <v>3.0656568590222002</v>
      </c>
      <c r="AV82" s="473">
        <v>3.0388883939665399</v>
      </c>
      <c r="AW82" s="473">
        <v>3.0392488109092701</v>
      </c>
      <c r="AX82" s="473">
        <v>3.3688140975038201</v>
      </c>
      <c r="AY82" s="473">
        <v>3.5155757683212498</v>
      </c>
      <c r="AZ82" s="473">
        <v>2.7867974580494699</v>
      </c>
      <c r="BA82" s="473">
        <v>4.0753433595734103</v>
      </c>
      <c r="BB82" s="473">
        <v>-0.28781308353523699</v>
      </c>
      <c r="BC82" s="473">
        <v>1.79986457728766</v>
      </c>
      <c r="BD82" s="473">
        <v>3.1961018883378798</v>
      </c>
      <c r="BE82" s="473">
        <v>2.4461278236681201</v>
      </c>
      <c r="BF82" s="473">
        <v>1.40858109183012</v>
      </c>
      <c r="BG82" s="473">
        <v>-0.151114837527181</v>
      </c>
      <c r="BH82" s="473">
        <v>-0.500365709903282</v>
      </c>
      <c r="BI82" s="473">
        <v>-0.20259800042642501</v>
      </c>
      <c r="BJ82" s="473">
        <v>1.9560763336396401</v>
      </c>
      <c r="BK82" s="473">
        <v>1.67498136863794</v>
      </c>
      <c r="BL82" s="473">
        <v>0.69951899445869303</v>
      </c>
      <c r="BM82" s="473">
        <v>-0.32275301729970501</v>
      </c>
      <c r="BN82" s="473">
        <v>3.0931351197640602</v>
      </c>
      <c r="BO82" s="477">
        <f>ROW()</f>
        <v>82</v>
      </c>
    </row>
    <row r="83" spans="1:67" s="474" customFormat="1" ht="14" x14ac:dyDescent="0.15">
      <c r="A83" s="473" t="s">
        <v>373</v>
      </c>
      <c r="B83" s="473" t="s">
        <v>803</v>
      </c>
      <c r="C83" s="473" t="s">
        <v>1156</v>
      </c>
      <c r="D83" s="473" t="s">
        <v>1157</v>
      </c>
      <c r="E83" s="473"/>
      <c r="F83" s="473"/>
      <c r="G83" s="473"/>
      <c r="H83" s="473"/>
      <c r="I83" s="473"/>
      <c r="J83" s="473"/>
      <c r="K83" s="473"/>
      <c r="L83" s="473"/>
      <c r="M83" s="473"/>
      <c r="N83" s="473"/>
      <c r="O83" s="473"/>
      <c r="P83" s="473"/>
      <c r="Q83" s="473"/>
      <c r="R83" s="473"/>
      <c r="S83" s="473"/>
      <c r="T83" s="473"/>
      <c r="U83" s="473"/>
      <c r="V83" s="473"/>
      <c r="W83" s="473"/>
      <c r="X83" s="473"/>
      <c r="Y83" s="473"/>
      <c r="Z83" s="473"/>
      <c r="AA83" s="473"/>
      <c r="AB83" s="473"/>
      <c r="AC83" s="473"/>
      <c r="AD83" s="473"/>
      <c r="AE83" s="473"/>
      <c r="AF83" s="473"/>
      <c r="AG83" s="473"/>
      <c r="AH83" s="473"/>
      <c r="AI83" s="473"/>
      <c r="AJ83" s="473"/>
      <c r="AK83" s="473"/>
      <c r="AL83" s="473">
        <v>89.811949027727394</v>
      </c>
      <c r="AM83" s="473">
        <v>47.6546906187628</v>
      </c>
      <c r="AN83" s="473">
        <v>28.776613720851401</v>
      </c>
      <c r="AO83" s="473">
        <v>23.050343349517</v>
      </c>
      <c r="AP83" s="473">
        <v>10.5818789322146</v>
      </c>
      <c r="AQ83" s="473">
        <v>8.2083333333329893</v>
      </c>
      <c r="AR83" s="473">
        <v>3.29611089718906</v>
      </c>
      <c r="AS83" s="473">
        <v>4.0184895250875998</v>
      </c>
      <c r="AT83" s="473">
        <v>5.7482798165137696</v>
      </c>
      <c r="AU83" s="473">
        <v>3.5719127016402301</v>
      </c>
      <c r="AV83" s="473">
        <v>1.33499116549964</v>
      </c>
      <c r="AW83" s="473">
        <v>3.0481110752341198</v>
      </c>
      <c r="AX83" s="473">
        <v>4.0797142319984596</v>
      </c>
      <c r="AY83" s="473">
        <v>4.4376204238921098</v>
      </c>
      <c r="AZ83" s="473">
        <v>6.6013260305563399</v>
      </c>
      <c r="BA83" s="473">
        <v>10.3623580313683</v>
      </c>
      <c r="BB83" s="473">
        <v>-7.8408311281020507E-2</v>
      </c>
      <c r="BC83" s="473">
        <v>2.97204512015696</v>
      </c>
      <c r="BD83" s="473">
        <v>4.9819013145361</v>
      </c>
      <c r="BE83" s="473">
        <v>3.9333998729697899</v>
      </c>
      <c r="BF83" s="473">
        <v>2.7805665895499598</v>
      </c>
      <c r="BG83" s="473">
        <v>-0.106175146521716</v>
      </c>
      <c r="BH83" s="473">
        <v>-0.49232600654733799</v>
      </c>
      <c r="BI83" s="473">
        <v>0.14868490762735601</v>
      </c>
      <c r="BJ83" s="473">
        <v>3.4172354948805701</v>
      </c>
      <c r="BK83" s="473">
        <v>3.4363268842044499</v>
      </c>
      <c r="BL83" s="473">
        <v>2.2772593124351799</v>
      </c>
      <c r="BM83" s="473">
        <v>-0.44453109767985899</v>
      </c>
      <c r="BN83" s="473">
        <v>4.6531667384748099</v>
      </c>
      <c r="BO83" s="477">
        <f>ROW()</f>
        <v>83</v>
      </c>
    </row>
    <row r="84" spans="1:67" s="474" customFormat="1" ht="14" x14ac:dyDescent="0.15">
      <c r="A84" s="473" t="s">
        <v>375</v>
      </c>
      <c r="B84" s="473" t="s">
        <v>804</v>
      </c>
      <c r="C84" s="473" t="s">
        <v>1156</v>
      </c>
      <c r="D84" s="473" t="s">
        <v>1157</v>
      </c>
      <c r="E84" s="473"/>
      <c r="F84" s="473"/>
      <c r="G84" s="473"/>
      <c r="H84" s="473"/>
      <c r="I84" s="473"/>
      <c r="J84" s="473"/>
      <c r="K84" s="473">
        <v>-1.3618677046690799</v>
      </c>
      <c r="L84" s="473">
        <v>0.808678501054656</v>
      </c>
      <c r="M84" s="473">
        <v>0.18261266555897199</v>
      </c>
      <c r="N84" s="473">
        <v>1.4256884314863301</v>
      </c>
      <c r="O84" s="473">
        <v>10.1219512195636</v>
      </c>
      <c r="P84" s="473">
        <v>0.53622428169515202</v>
      </c>
      <c r="Q84" s="473">
        <v>-6.0815119717912598</v>
      </c>
      <c r="R84" s="473">
        <v>8.9135802469581602</v>
      </c>
      <c r="S84" s="473">
        <v>8.5921559739108506</v>
      </c>
      <c r="T84" s="473">
        <v>6.5501043839419504</v>
      </c>
      <c r="U84" s="473">
        <v>28.5378398237849</v>
      </c>
      <c r="V84" s="473">
        <v>16.657139590850299</v>
      </c>
      <c r="W84" s="473">
        <v>14.3081144649154</v>
      </c>
      <c r="X84" s="473">
        <v>16.032235939652001</v>
      </c>
      <c r="Y84" s="473">
        <v>4.4825378060043599</v>
      </c>
      <c r="Z84" s="473">
        <v>6.1359671868043302</v>
      </c>
      <c r="AA84" s="473">
        <v>5.8900610772396202</v>
      </c>
      <c r="AB84" s="473">
        <v>-0.67537806485471497</v>
      </c>
      <c r="AC84" s="473">
        <v>8.4172737831205708</v>
      </c>
      <c r="AD84" s="473">
        <v>19.064685144440599</v>
      </c>
      <c r="AE84" s="473">
        <v>-9.8087650705066398</v>
      </c>
      <c r="AF84" s="473">
        <v>-2.4286724828336901</v>
      </c>
      <c r="AG84" s="473">
        <v>7.0807153214109499</v>
      </c>
      <c r="AH84" s="473">
        <v>7.8173011822304801</v>
      </c>
      <c r="AI84" s="473">
        <v>5.1524812417476298</v>
      </c>
      <c r="AJ84" s="473">
        <v>35.7225982298716</v>
      </c>
      <c r="AK84" s="473">
        <v>10.527444011959201</v>
      </c>
      <c r="AL84" s="473">
        <v>3.54306596166031</v>
      </c>
      <c r="AM84" s="473">
        <v>7.5938760018533902</v>
      </c>
      <c r="AN84" s="473">
        <v>10.022173355323901</v>
      </c>
      <c r="AO84" s="473">
        <v>-8.4842486894882398</v>
      </c>
      <c r="AP84" s="473">
        <v>2.39520958083832</v>
      </c>
      <c r="AQ84" s="473">
        <v>0.89480169396406795</v>
      </c>
      <c r="AR84" s="473">
        <v>7.9414486413732597</v>
      </c>
      <c r="AS84" s="473">
        <v>0.66245810926647697</v>
      </c>
      <c r="AT84" s="473">
        <v>-8.2378445339113497</v>
      </c>
      <c r="AU84" s="473">
        <v>0.675089102170782</v>
      </c>
      <c r="AV84" s="473">
        <v>13.6740452028271</v>
      </c>
      <c r="AW84" s="473">
        <v>3.3273704789485299</v>
      </c>
      <c r="AX84" s="473">
        <v>9.9699712351289396</v>
      </c>
      <c r="AY84" s="473">
        <v>12.299476311482501</v>
      </c>
      <c r="AZ84" s="473">
        <v>17.240400834089598</v>
      </c>
      <c r="BA84" s="473">
        <v>44.356685876695202</v>
      </c>
      <c r="BB84" s="473">
        <v>8.4836440453028903</v>
      </c>
      <c r="BC84" s="473">
        <v>8.1492640296508103</v>
      </c>
      <c r="BD84" s="473">
        <v>33.249959882334501</v>
      </c>
      <c r="BE84" s="473">
        <v>23.600417677317001</v>
      </c>
      <c r="BF84" s="473">
        <v>7.4640219294451802</v>
      </c>
      <c r="BG84" s="473">
        <v>6.89001951597192</v>
      </c>
      <c r="BH84" s="473">
        <v>9.5688995596861908</v>
      </c>
      <c r="BI84" s="473">
        <v>6.6281333723092803</v>
      </c>
      <c r="BJ84" s="473">
        <v>10.687115028423801</v>
      </c>
      <c r="BK84" s="473">
        <v>13.8330356586661</v>
      </c>
      <c r="BL84" s="473">
        <v>15.809632171934499</v>
      </c>
      <c r="BM84" s="473">
        <v>20.3563468559061</v>
      </c>
      <c r="BN84" s="473">
        <v>26.839522155772201</v>
      </c>
      <c r="BO84" s="477">
        <f>ROW()</f>
        <v>84</v>
      </c>
    </row>
    <row r="85" spans="1:67" s="474" customFormat="1" ht="14" x14ac:dyDescent="0.15">
      <c r="A85" s="473" t="s">
        <v>805</v>
      </c>
      <c r="B85" s="473" t="s">
        <v>806</v>
      </c>
      <c r="C85" s="473" t="s">
        <v>1156</v>
      </c>
      <c r="D85" s="473" t="s">
        <v>1157</v>
      </c>
      <c r="E85" s="473">
        <v>1.74118045584826</v>
      </c>
      <c r="F85" s="473">
        <v>2.0771383313785599</v>
      </c>
      <c r="G85" s="473">
        <v>3.5535036037560701</v>
      </c>
      <c r="H85" s="473">
        <v>2.9216416626477448</v>
      </c>
      <c r="I85" s="473">
        <v>3.4162803965555799</v>
      </c>
      <c r="J85" s="473">
        <v>3.9866196012713599</v>
      </c>
      <c r="K85" s="473">
        <v>3.7033562981507049</v>
      </c>
      <c r="L85" s="473">
        <v>3.3193236113494651</v>
      </c>
      <c r="M85" s="473">
        <v>3.242828876794515</v>
      </c>
      <c r="N85" s="473">
        <v>2.6746236597133448</v>
      </c>
      <c r="O85" s="473">
        <v>4.5060889298603755</v>
      </c>
      <c r="P85" s="473">
        <v>5.2409741707783697</v>
      </c>
      <c r="Q85" s="473">
        <v>6.0073896986249498</v>
      </c>
      <c r="R85" s="473">
        <v>7.7490861291920252</v>
      </c>
      <c r="S85" s="473">
        <v>13.163602612079501</v>
      </c>
      <c r="T85" s="473">
        <v>10.467573464372</v>
      </c>
      <c r="U85" s="473">
        <v>9.3470527960524592</v>
      </c>
      <c r="V85" s="473">
        <v>9.7674647360703446</v>
      </c>
      <c r="W85" s="473">
        <v>7.7552459627847696</v>
      </c>
      <c r="X85" s="473">
        <v>8.2216869300551991</v>
      </c>
      <c r="Y85" s="473">
        <v>12.91144232663825</v>
      </c>
      <c r="Z85" s="473">
        <v>11.7673874344182</v>
      </c>
      <c r="AA85" s="473">
        <v>9.58492764677443</v>
      </c>
      <c r="AB85" s="473">
        <v>8.6692715980851496</v>
      </c>
      <c r="AC85" s="473">
        <v>7.6738026224732003</v>
      </c>
      <c r="AD85" s="473">
        <v>5.3954973146638299</v>
      </c>
      <c r="AE85" s="473">
        <v>3.6781841186345798</v>
      </c>
      <c r="AF85" s="473">
        <v>4.0199934568315498</v>
      </c>
      <c r="AG85" s="473">
        <v>4.53513301015726</v>
      </c>
      <c r="AH85" s="473">
        <v>6.2598313795697296</v>
      </c>
      <c r="AI85" s="473">
        <v>6.1495653117985398</v>
      </c>
      <c r="AJ85" s="473">
        <v>5.4847439159201503</v>
      </c>
      <c r="AK85" s="473">
        <v>6.2173753964715699</v>
      </c>
      <c r="AL85" s="473">
        <v>4.8541666666669299</v>
      </c>
      <c r="AM85" s="473">
        <v>4.7184137396733403</v>
      </c>
      <c r="AN85" s="473">
        <v>4.4266455028665597</v>
      </c>
      <c r="AO85" s="473">
        <v>3.55884559338558</v>
      </c>
      <c r="AP85" s="473">
        <v>3.1120779195327399</v>
      </c>
      <c r="AQ85" s="473">
        <v>2.4155178723923201</v>
      </c>
      <c r="AR85" s="473">
        <v>2.15717918055056</v>
      </c>
      <c r="AS85" s="473">
        <v>3.1507670702259198</v>
      </c>
      <c r="AT85" s="473">
        <v>3.37396832213867</v>
      </c>
      <c r="AU85" s="473">
        <v>2.4244366121969398</v>
      </c>
      <c r="AV85" s="473">
        <v>2.0919983899765802</v>
      </c>
      <c r="AW85" s="473">
        <v>2.2862170680167502</v>
      </c>
      <c r="AX85" s="473">
        <v>2.4876966516408601</v>
      </c>
      <c r="AY85" s="473">
        <v>2.6663149457707198</v>
      </c>
      <c r="AZ85" s="473">
        <v>2.5106656524033899</v>
      </c>
      <c r="BA85" s="473">
        <v>4.1649719352477002</v>
      </c>
      <c r="BB85" s="473">
        <v>0.83926224679383998</v>
      </c>
      <c r="BC85" s="473">
        <v>1.5311227042092399</v>
      </c>
      <c r="BD85" s="473">
        <v>3.2894493956421198</v>
      </c>
      <c r="BE85" s="473">
        <v>2.6628416550801699</v>
      </c>
      <c r="BF85" s="473">
        <v>1.21999342274305</v>
      </c>
      <c r="BG85" s="473">
        <v>0.19934382657084901</v>
      </c>
      <c r="BH85" s="473">
        <v>-6.16446800641176E-2</v>
      </c>
      <c r="BI85" s="473">
        <v>0.183334861123848</v>
      </c>
      <c r="BJ85" s="473">
        <v>1.4291074331929701</v>
      </c>
      <c r="BK85" s="473">
        <v>1.73860861988181</v>
      </c>
      <c r="BL85" s="473">
        <v>1.6305226075433801</v>
      </c>
      <c r="BM85" s="473">
        <v>0.497367318853562</v>
      </c>
      <c r="BN85" s="473">
        <v>2.5545069964204599</v>
      </c>
      <c r="BO85" s="477">
        <f>ROW()</f>
        <v>85</v>
      </c>
    </row>
    <row r="86" spans="1:67" s="474" customFormat="1" ht="14" x14ac:dyDescent="0.15">
      <c r="A86" s="473" t="s">
        <v>807</v>
      </c>
      <c r="B86" s="473" t="s">
        <v>808</v>
      </c>
      <c r="C86" s="473" t="s">
        <v>1156</v>
      </c>
      <c r="D86" s="473" t="s">
        <v>1157</v>
      </c>
      <c r="E86" s="473"/>
      <c r="F86" s="473"/>
      <c r="G86" s="473"/>
      <c r="H86" s="473"/>
      <c r="I86" s="473"/>
      <c r="J86" s="473"/>
      <c r="K86" s="473"/>
      <c r="L86" s="473"/>
      <c r="M86" s="473"/>
      <c r="N86" s="473"/>
      <c r="O86" s="473"/>
      <c r="P86" s="473"/>
      <c r="Q86" s="473"/>
      <c r="R86" s="473"/>
      <c r="S86" s="473"/>
      <c r="T86" s="473"/>
      <c r="U86" s="473"/>
      <c r="V86" s="473"/>
      <c r="W86" s="473"/>
      <c r="X86" s="473"/>
      <c r="Y86" s="473"/>
      <c r="Z86" s="473"/>
      <c r="AA86" s="473"/>
      <c r="AB86" s="473"/>
      <c r="AC86" s="473"/>
      <c r="AD86" s="473"/>
      <c r="AE86" s="473"/>
      <c r="AF86" s="473"/>
      <c r="AG86" s="473"/>
      <c r="AH86" s="473"/>
      <c r="AI86" s="473"/>
      <c r="AJ86" s="473">
        <v>11.896095301125101</v>
      </c>
      <c r="AK86" s="473">
        <v>9.9435978007452857</v>
      </c>
      <c r="AL86" s="473">
        <v>10.37644992635909</v>
      </c>
      <c r="AM86" s="473">
        <v>35.094461845946398</v>
      </c>
      <c r="AN86" s="473">
        <v>19.189403973509801</v>
      </c>
      <c r="AO86" s="473">
        <v>11.624178290844799</v>
      </c>
      <c r="AP86" s="473">
        <v>5.5722571112533199</v>
      </c>
      <c r="AQ86" s="473">
        <v>5.5796450583826198</v>
      </c>
      <c r="AR86" s="473">
        <v>3.1949092444559453</v>
      </c>
      <c r="AS86" s="473">
        <v>2.9001497359911101</v>
      </c>
      <c r="AT86" s="473">
        <v>4.7136026835175855</v>
      </c>
      <c r="AU86" s="473">
        <v>3.9559009304447348</v>
      </c>
      <c r="AV86" s="473">
        <v>4.5622927916811342</v>
      </c>
      <c r="AW86" s="473">
        <v>3.2824422094908798</v>
      </c>
      <c r="AX86" s="473">
        <v>6.8339510870930944</v>
      </c>
      <c r="AY86" s="473">
        <v>6.6165543053647848</v>
      </c>
      <c r="AZ86" s="473">
        <v>4.4661671009812904</v>
      </c>
      <c r="BA86" s="473">
        <v>11.305109882701901</v>
      </c>
      <c r="BB86" s="473">
        <v>3.4640145496122097</v>
      </c>
      <c r="BC86" s="473">
        <v>3.48050763735848</v>
      </c>
      <c r="BD86" s="473">
        <v>5.4420247048783201</v>
      </c>
      <c r="BE86" s="473">
        <v>5.4782959434612204</v>
      </c>
      <c r="BF86" s="473">
        <v>3.4335852683074153</v>
      </c>
      <c r="BG86" s="473">
        <v>1.9792947113298001</v>
      </c>
      <c r="BH86" s="473">
        <v>1.47672048910484</v>
      </c>
      <c r="BI86" s="473">
        <v>1.91731090233375</v>
      </c>
      <c r="BJ86" s="473">
        <v>1.7598574292715301</v>
      </c>
      <c r="BK86" s="473">
        <v>2.2942430703624401</v>
      </c>
      <c r="BL86" s="473">
        <v>2.30237251516844</v>
      </c>
      <c r="BM86" s="473">
        <v>2.9308718405117</v>
      </c>
      <c r="BN86" s="473">
        <v>5.2627275155021653</v>
      </c>
      <c r="BO86" s="477">
        <f>ROW()</f>
        <v>86</v>
      </c>
    </row>
    <row r="87" spans="1:67" s="474" customFormat="1" ht="14" x14ac:dyDescent="0.15">
      <c r="A87" s="473" t="s">
        <v>379</v>
      </c>
      <c r="B87" s="473" t="s">
        <v>809</v>
      </c>
      <c r="C87" s="473" t="s">
        <v>1156</v>
      </c>
      <c r="D87" s="473" t="s">
        <v>1157</v>
      </c>
      <c r="E87" s="473">
        <v>3.4181272535079099</v>
      </c>
      <c r="F87" s="473">
        <v>1.6910019153395299</v>
      </c>
      <c r="G87" s="473">
        <v>4.3839827817267203</v>
      </c>
      <c r="H87" s="473">
        <v>4.99638188645286</v>
      </c>
      <c r="I87" s="473">
        <v>10.2758607417486</v>
      </c>
      <c r="J87" s="473">
        <v>4.9405880675530103</v>
      </c>
      <c r="K87" s="473">
        <v>3.87365401861326</v>
      </c>
      <c r="L87" s="473">
        <v>5.3777818337285703</v>
      </c>
      <c r="M87" s="473">
        <v>9.1916679951951892</v>
      </c>
      <c r="N87" s="473">
        <v>2.2056109352125</v>
      </c>
      <c r="O87" s="473">
        <v>2.7404204305122</v>
      </c>
      <c r="P87" s="473">
        <v>6.4757654306184396</v>
      </c>
      <c r="Q87" s="473">
        <v>6.6624978351533297</v>
      </c>
      <c r="R87" s="473">
        <v>10.754471883136899</v>
      </c>
      <c r="S87" s="473">
        <v>16.936399998927399</v>
      </c>
      <c r="T87" s="473">
        <v>17.8113972340213</v>
      </c>
      <c r="U87" s="473">
        <v>14.3426930852258</v>
      </c>
      <c r="V87" s="473">
        <v>11.7933469184053</v>
      </c>
      <c r="W87" s="473">
        <v>7.7993507455214601</v>
      </c>
      <c r="X87" s="473">
        <v>7.4669615131073996</v>
      </c>
      <c r="Y87" s="473">
        <v>11.594619249210799</v>
      </c>
      <c r="Z87" s="473">
        <v>11.305756650954899</v>
      </c>
      <c r="AA87" s="473">
        <v>9.58492764677443</v>
      </c>
      <c r="AB87" s="473">
        <v>8.3662926064563994</v>
      </c>
      <c r="AC87" s="473">
        <v>7.0676563832817401</v>
      </c>
      <c r="AD87" s="473">
        <v>5.1956219542943396</v>
      </c>
      <c r="AE87" s="473">
        <v>2.93357920442334</v>
      </c>
      <c r="AF87" s="473">
        <v>4.1130288620505402</v>
      </c>
      <c r="AG87" s="473">
        <v>5.08592861394881</v>
      </c>
      <c r="AH87" s="473">
        <v>6.5929098018912704</v>
      </c>
      <c r="AI87" s="473">
        <v>6.1495653117985398</v>
      </c>
      <c r="AJ87" s="473">
        <v>4.3102128984346102</v>
      </c>
      <c r="AK87" s="473">
        <v>2.9193231928501802</v>
      </c>
      <c r="AL87" s="473">
        <v>2.1906531955643098</v>
      </c>
      <c r="AM87" s="473">
        <v>1.08855677589407</v>
      </c>
      <c r="AN87" s="473">
        <v>0.79123940693844796</v>
      </c>
      <c r="AO87" s="473">
        <v>0.62919423812101405</v>
      </c>
      <c r="AP87" s="473">
        <v>1.1925588342583999</v>
      </c>
      <c r="AQ87" s="473">
        <v>1.3994737857984001</v>
      </c>
      <c r="AR87" s="473">
        <v>1.1622315566944299</v>
      </c>
      <c r="AS87" s="473">
        <v>3.04210080667796</v>
      </c>
      <c r="AT87" s="473">
        <v>2.5784408009889401</v>
      </c>
      <c r="AU87" s="473">
        <v>1.57122012789382</v>
      </c>
      <c r="AV87" s="473">
        <v>0.87744038625474297</v>
      </c>
      <c r="AW87" s="473">
        <v>0.18712055908445299</v>
      </c>
      <c r="AX87" s="473">
        <v>0.62387445002519903</v>
      </c>
      <c r="AY87" s="473">
        <v>1.5666638070438399</v>
      </c>
      <c r="AZ87" s="473">
        <v>2.5106656524033899</v>
      </c>
      <c r="BA87" s="473">
        <v>4.0659535535837801</v>
      </c>
      <c r="BB87" s="473">
        <v>-9.1736040325961595E-7</v>
      </c>
      <c r="BC87" s="473">
        <v>1.1841352315464999</v>
      </c>
      <c r="BD87" s="473">
        <v>3.4168075425521098</v>
      </c>
      <c r="BE87" s="473">
        <v>2.8083362256157498</v>
      </c>
      <c r="BF87" s="473">
        <v>1.4782861568880401</v>
      </c>
      <c r="BG87" s="473">
        <v>1.04119621178439</v>
      </c>
      <c r="BH87" s="473">
        <v>-0.20792883990521799</v>
      </c>
      <c r="BI87" s="473">
        <v>0.35668450089169601</v>
      </c>
      <c r="BJ87" s="473">
        <v>0.75401504708441303</v>
      </c>
      <c r="BK87" s="473">
        <v>1.08382098409299</v>
      </c>
      <c r="BL87" s="473">
        <v>1.0240939296342899</v>
      </c>
      <c r="BM87" s="473">
        <v>0.29055455565331301</v>
      </c>
      <c r="BN87" s="473">
        <v>2.1945743233999302</v>
      </c>
      <c r="BO87" s="477">
        <f>ROW()</f>
        <v>87</v>
      </c>
    </row>
    <row r="88" spans="1:67" s="474" customFormat="1" ht="14" x14ac:dyDescent="0.15">
      <c r="A88" s="473" t="s">
        <v>377</v>
      </c>
      <c r="B88" s="473" t="s">
        <v>810</v>
      </c>
      <c r="C88" s="473" t="s">
        <v>1156</v>
      </c>
      <c r="D88" s="473" t="s">
        <v>1157</v>
      </c>
      <c r="E88" s="473"/>
      <c r="F88" s="473"/>
      <c r="G88" s="473"/>
      <c r="H88" s="473"/>
      <c r="I88" s="473"/>
      <c r="J88" s="473"/>
      <c r="K88" s="473"/>
      <c r="L88" s="473"/>
      <c r="M88" s="473"/>
      <c r="N88" s="473"/>
      <c r="O88" s="473">
        <v>4.1241785633356898</v>
      </c>
      <c r="P88" s="473">
        <v>9.1381936887920094</v>
      </c>
      <c r="Q88" s="473">
        <v>21.978504057906999</v>
      </c>
      <c r="R88" s="473">
        <v>11.0853182063401</v>
      </c>
      <c r="S88" s="473">
        <v>14.498469507888201</v>
      </c>
      <c r="T88" s="473">
        <v>13.0648809829824</v>
      </c>
      <c r="U88" s="473">
        <v>11.4324364264689</v>
      </c>
      <c r="V88" s="473">
        <v>7.0063044498392797</v>
      </c>
      <c r="W88" s="473">
        <v>6.1080710050150202</v>
      </c>
      <c r="X88" s="473">
        <v>7.80675824952118</v>
      </c>
      <c r="Y88" s="473">
        <v>14.4928744064522</v>
      </c>
      <c r="Z88" s="473">
        <v>11.180666763762099</v>
      </c>
      <c r="AA88" s="473">
        <v>7.0315568938948099</v>
      </c>
      <c r="AB88" s="473">
        <v>6.7041839980142202</v>
      </c>
      <c r="AC88" s="473">
        <v>5.2912176107242699</v>
      </c>
      <c r="AD88" s="473">
        <v>4.4209723962191401</v>
      </c>
      <c r="AE88" s="473">
        <v>1.79884248433802</v>
      </c>
      <c r="AF88" s="473">
        <v>5.6637747585521998</v>
      </c>
      <c r="AG88" s="473">
        <v>11.7583268783888</v>
      </c>
      <c r="AH88" s="473">
        <v>6.18935403382355</v>
      </c>
      <c r="AI88" s="473">
        <v>8.1913713204097398</v>
      </c>
      <c r="AJ88" s="473">
        <v>6.4973455598454404</v>
      </c>
      <c r="AK88" s="473">
        <v>4.8830227156861401</v>
      </c>
      <c r="AL88" s="473">
        <v>5.2065892519576602</v>
      </c>
      <c r="AM88" s="473">
        <v>0.81666666666700805</v>
      </c>
      <c r="AN88" s="473">
        <v>2.16564721441536</v>
      </c>
      <c r="AO88" s="473">
        <v>3.0501618122979899</v>
      </c>
      <c r="AP88" s="473">
        <v>3.3681400643794199</v>
      </c>
      <c r="AQ88" s="473">
        <v>5.7116816041311802</v>
      </c>
      <c r="AR88" s="473">
        <v>1.9686736600092001</v>
      </c>
      <c r="AS88" s="473">
        <v>1.09216459977388</v>
      </c>
      <c r="AT88" s="473">
        <v>4.27267024465106</v>
      </c>
      <c r="AU88" s="473">
        <v>0.76203208556121504</v>
      </c>
      <c r="AV88" s="473">
        <v>4.1727477776303301</v>
      </c>
      <c r="AW88" s="473">
        <v>2.8274851939120098</v>
      </c>
      <c r="AX88" s="473">
        <v>2.3657645383043402</v>
      </c>
      <c r="AY88" s="473">
        <v>2.49083638787079</v>
      </c>
      <c r="AZ88" s="473">
        <v>4.8037064130699099</v>
      </c>
      <c r="BA88" s="473">
        <v>7.7322785791842001</v>
      </c>
      <c r="BB88" s="473">
        <v>3.13103559015968</v>
      </c>
      <c r="BC88" s="473">
        <v>3.6890122967076602</v>
      </c>
      <c r="BD88" s="473">
        <v>7.2781178270849098</v>
      </c>
      <c r="BE88" s="473">
        <v>3.4233752340198</v>
      </c>
      <c r="BF88" s="473">
        <v>2.9135419360400001</v>
      </c>
      <c r="BG88" s="473">
        <v>0.51930647457910295</v>
      </c>
      <c r="BH88" s="473">
        <v>1.3748854262144701</v>
      </c>
      <c r="BI88" s="473">
        <v>3.86322538221274</v>
      </c>
      <c r="BJ88" s="473">
        <v>3.34757834757835</v>
      </c>
      <c r="BK88" s="473">
        <v>4.0814763764453801</v>
      </c>
      <c r="BL88" s="473">
        <v>1.7731018246026999</v>
      </c>
      <c r="BM88" s="473">
        <v>-2.5952432588737002</v>
      </c>
      <c r="BN88" s="473">
        <v>0.15585572213149301</v>
      </c>
      <c r="BO88" s="477">
        <f>ROW()</f>
        <v>88</v>
      </c>
    </row>
    <row r="89" spans="1:67" s="474" customFormat="1" ht="14" x14ac:dyDescent="0.15">
      <c r="A89" s="473" t="s">
        <v>381</v>
      </c>
      <c r="B89" s="473" t="s">
        <v>811</v>
      </c>
      <c r="C89" s="473" t="s">
        <v>1156</v>
      </c>
      <c r="D89" s="473" t="s">
        <v>1157</v>
      </c>
      <c r="E89" s="473">
        <v>4.1399357551843003</v>
      </c>
      <c r="F89" s="473">
        <v>2.4004610454631998</v>
      </c>
      <c r="G89" s="473">
        <v>5.3312800706563799</v>
      </c>
      <c r="H89" s="473">
        <v>4.9991528979685196</v>
      </c>
      <c r="I89" s="473">
        <v>3.211191702931</v>
      </c>
      <c r="J89" s="473">
        <v>2.7031045587308</v>
      </c>
      <c r="K89" s="473">
        <v>2.6020007663645299</v>
      </c>
      <c r="L89" s="473">
        <v>2.7917770943514402</v>
      </c>
      <c r="M89" s="473">
        <v>4.5432048640201401</v>
      </c>
      <c r="N89" s="473">
        <v>6.0459628417389304</v>
      </c>
      <c r="O89" s="473">
        <v>5.2996412456267201</v>
      </c>
      <c r="P89" s="473">
        <v>5.3975186559511004</v>
      </c>
      <c r="Q89" s="473">
        <v>6.0630030971818902</v>
      </c>
      <c r="R89" s="473">
        <v>7.38060106398913</v>
      </c>
      <c r="S89" s="473">
        <v>13.6493174728138</v>
      </c>
      <c r="T89" s="473">
        <v>11.6859272493228</v>
      </c>
      <c r="U89" s="473">
        <v>9.6254957815552906</v>
      </c>
      <c r="V89" s="473">
        <v>9.4945546719042895</v>
      </c>
      <c r="W89" s="473">
        <v>9.2505584672443693</v>
      </c>
      <c r="X89" s="473">
        <v>10.646734171666299</v>
      </c>
      <c r="Y89" s="473">
        <v>13.5625788483016</v>
      </c>
      <c r="Z89" s="473">
        <v>13.3144055680071</v>
      </c>
      <c r="AA89" s="473">
        <v>11.978471952380501</v>
      </c>
      <c r="AB89" s="473">
        <v>9.4595484723531396</v>
      </c>
      <c r="AC89" s="473">
        <v>7.6738026224732003</v>
      </c>
      <c r="AD89" s="473">
        <v>5.8310997385451602</v>
      </c>
      <c r="AE89" s="473">
        <v>2.5385259178141601</v>
      </c>
      <c r="AF89" s="473">
        <v>3.2888982140013598</v>
      </c>
      <c r="AG89" s="473">
        <v>2.7008152750811099</v>
      </c>
      <c r="AH89" s="473">
        <v>3.4983022070074798</v>
      </c>
      <c r="AI89" s="473">
        <v>3.1942833802948098</v>
      </c>
      <c r="AJ89" s="473">
        <v>3.2134073240968499</v>
      </c>
      <c r="AK89" s="473">
        <v>2.36376046269354</v>
      </c>
      <c r="AL89" s="473">
        <v>2.1044627712464101</v>
      </c>
      <c r="AM89" s="473">
        <v>1.65551532926996</v>
      </c>
      <c r="AN89" s="473">
        <v>1.7964814209559501</v>
      </c>
      <c r="AO89" s="473">
        <v>1.98288365089736</v>
      </c>
      <c r="AP89" s="473">
        <v>1.20394294026966</v>
      </c>
      <c r="AQ89" s="473">
        <v>0.65112686783301998</v>
      </c>
      <c r="AR89" s="473">
        <v>0.53714163913461299</v>
      </c>
      <c r="AS89" s="473">
        <v>1.6759598872093</v>
      </c>
      <c r="AT89" s="473">
        <v>1.6347807954959901</v>
      </c>
      <c r="AU89" s="473">
        <v>1.9234122872706001</v>
      </c>
      <c r="AV89" s="473">
        <v>2.0984721914692201</v>
      </c>
      <c r="AW89" s="473">
        <v>2.1420896464024199</v>
      </c>
      <c r="AX89" s="473">
        <v>1.7458693638048099</v>
      </c>
      <c r="AY89" s="473">
        <v>1.67512449608728</v>
      </c>
      <c r="AZ89" s="473">
        <v>1.48799805953858</v>
      </c>
      <c r="BA89" s="473">
        <v>2.8128619491478699</v>
      </c>
      <c r="BB89" s="473">
        <v>8.76204781574529E-2</v>
      </c>
      <c r="BC89" s="473">
        <v>1.5311227042092399</v>
      </c>
      <c r="BD89" s="473">
        <v>2.1115979517499701</v>
      </c>
      <c r="BE89" s="473">
        <v>1.95419531613507</v>
      </c>
      <c r="BF89" s="473">
        <v>0.863715497861826</v>
      </c>
      <c r="BG89" s="473">
        <v>0.50775882293795704</v>
      </c>
      <c r="BH89" s="473">
        <v>3.7514380512536298E-2</v>
      </c>
      <c r="BI89" s="473">
        <v>0.183334861123848</v>
      </c>
      <c r="BJ89" s="473">
        <v>1.03228275064674</v>
      </c>
      <c r="BK89" s="473">
        <v>1.8508150831549399</v>
      </c>
      <c r="BL89" s="473">
        <v>1.1082549228829199</v>
      </c>
      <c r="BM89" s="473">
        <v>0.47649885272508302</v>
      </c>
      <c r="BN89" s="473">
        <v>1.6423314103839199</v>
      </c>
      <c r="BO89" s="477">
        <f>ROW()</f>
        <v>89</v>
      </c>
    </row>
    <row r="90" spans="1:67" s="474" customFormat="1" ht="14" x14ac:dyDescent="0.15">
      <c r="A90" s="473" t="s">
        <v>812</v>
      </c>
      <c r="B90" s="473" t="s">
        <v>813</v>
      </c>
      <c r="C90" s="473" t="s">
        <v>1156</v>
      </c>
      <c r="D90" s="473" t="s">
        <v>1157</v>
      </c>
      <c r="E90" s="473"/>
      <c r="F90" s="473"/>
      <c r="G90" s="473"/>
      <c r="H90" s="473"/>
      <c r="I90" s="473"/>
      <c r="J90" s="473"/>
      <c r="K90" s="473"/>
      <c r="L90" s="473"/>
      <c r="M90" s="473"/>
      <c r="N90" s="473"/>
      <c r="O90" s="473"/>
      <c r="P90" s="473"/>
      <c r="Q90" s="473"/>
      <c r="R90" s="473"/>
      <c r="S90" s="473"/>
      <c r="T90" s="473"/>
      <c r="U90" s="473"/>
      <c r="V90" s="473"/>
      <c r="W90" s="473"/>
      <c r="X90" s="473"/>
      <c r="Y90" s="473"/>
      <c r="Z90" s="473"/>
      <c r="AA90" s="473"/>
      <c r="AB90" s="473"/>
      <c r="AC90" s="473"/>
      <c r="AD90" s="473"/>
      <c r="AE90" s="473"/>
      <c r="AF90" s="473"/>
      <c r="AG90" s="473"/>
      <c r="AH90" s="473"/>
      <c r="AI90" s="473"/>
      <c r="AJ90" s="473"/>
      <c r="AK90" s="473"/>
      <c r="AL90" s="473"/>
      <c r="AM90" s="473"/>
      <c r="AN90" s="473"/>
      <c r="AO90" s="473"/>
      <c r="AP90" s="473"/>
      <c r="AQ90" s="473"/>
      <c r="AR90" s="473"/>
      <c r="AS90" s="473"/>
      <c r="AT90" s="473"/>
      <c r="AU90" s="473"/>
      <c r="AV90" s="473"/>
      <c r="AW90" s="473"/>
      <c r="AX90" s="473"/>
      <c r="AY90" s="473"/>
      <c r="AZ90" s="473"/>
      <c r="BA90" s="473"/>
      <c r="BB90" s="473"/>
      <c r="BC90" s="473"/>
      <c r="BD90" s="473"/>
      <c r="BE90" s="473"/>
      <c r="BF90" s="473"/>
      <c r="BG90" s="473"/>
      <c r="BH90" s="473"/>
      <c r="BI90" s="473"/>
      <c r="BJ90" s="473"/>
      <c r="BK90" s="473"/>
      <c r="BL90" s="473"/>
      <c r="BM90" s="473"/>
      <c r="BN90" s="473"/>
      <c r="BO90" s="477">
        <f>ROW()</f>
        <v>90</v>
      </c>
    </row>
    <row r="91" spans="1:67" s="474" customFormat="1" ht="14" x14ac:dyDescent="0.15">
      <c r="A91" s="473" t="s">
        <v>814</v>
      </c>
      <c r="B91" s="473" t="s">
        <v>165</v>
      </c>
      <c r="C91" s="473" t="s">
        <v>1156</v>
      </c>
      <c r="D91" s="473" t="s">
        <v>1157</v>
      </c>
      <c r="E91" s="473"/>
      <c r="F91" s="473"/>
      <c r="G91" s="473"/>
      <c r="H91" s="473"/>
      <c r="I91" s="473"/>
      <c r="J91" s="473"/>
      <c r="K91" s="473"/>
      <c r="L91" s="473"/>
      <c r="M91" s="473"/>
      <c r="N91" s="473"/>
      <c r="O91" s="473"/>
      <c r="P91" s="473"/>
      <c r="Q91" s="473"/>
      <c r="R91" s="473"/>
      <c r="S91" s="473"/>
      <c r="T91" s="473"/>
      <c r="U91" s="473"/>
      <c r="V91" s="473"/>
      <c r="W91" s="473"/>
      <c r="X91" s="473"/>
      <c r="Y91" s="473"/>
      <c r="Z91" s="473"/>
      <c r="AA91" s="473"/>
      <c r="AB91" s="473"/>
      <c r="AC91" s="473"/>
      <c r="AD91" s="473"/>
      <c r="AE91" s="473"/>
      <c r="AF91" s="473"/>
      <c r="AG91" s="473"/>
      <c r="AH91" s="473"/>
      <c r="AI91" s="473"/>
      <c r="AJ91" s="473"/>
      <c r="AK91" s="473"/>
      <c r="AL91" s="473"/>
      <c r="AM91" s="473"/>
      <c r="AN91" s="473"/>
      <c r="AO91" s="473"/>
      <c r="AP91" s="473"/>
      <c r="AQ91" s="473"/>
      <c r="AR91" s="473"/>
      <c r="AS91" s="473">
        <v>2.1585181061941201</v>
      </c>
      <c r="AT91" s="473">
        <v>0.502497351294105</v>
      </c>
      <c r="AU91" s="473">
        <v>-0.11144242643296599</v>
      </c>
      <c r="AV91" s="473">
        <v>0.12664334820891801</v>
      </c>
      <c r="AW91" s="473">
        <v>2.2766969824730499</v>
      </c>
      <c r="AX91" s="473">
        <v>4.2576997821094196</v>
      </c>
      <c r="AY91" s="473">
        <v>4.6373700858562996</v>
      </c>
      <c r="AZ91" s="473">
        <v>3.30634278002699</v>
      </c>
      <c r="BA91" s="473">
        <v>8.4237256624618606</v>
      </c>
      <c r="BB91" s="473">
        <v>6.39360257735202</v>
      </c>
      <c r="BC91" s="473">
        <v>3.3137096313621601</v>
      </c>
      <c r="BD91" s="473">
        <v>5.0825940389036504</v>
      </c>
      <c r="BE91" s="473">
        <v>5.0185035304562602</v>
      </c>
      <c r="BF91" s="473">
        <v>1.7523273735073901</v>
      </c>
      <c r="BG91" s="473">
        <v>0.65028489176860305</v>
      </c>
      <c r="BH91" s="473">
        <v>-0.29811583738110697</v>
      </c>
      <c r="BI91" s="473">
        <v>-1.03746806405332</v>
      </c>
      <c r="BJ91" s="473">
        <v>0.68902797892510703</v>
      </c>
      <c r="BK91" s="473">
        <v>1.79400375972253</v>
      </c>
      <c r="BL91" s="473">
        <v>1.5390714609889899</v>
      </c>
      <c r="BM91" s="473">
        <v>0.55089820359280595</v>
      </c>
      <c r="BN91" s="473"/>
      <c r="BO91" s="477">
        <f>ROW()</f>
        <v>91</v>
      </c>
    </row>
    <row r="92" spans="1:67" s="474" customFormat="1" ht="14" x14ac:dyDescent="0.15">
      <c r="A92" s="473" t="s">
        <v>383</v>
      </c>
      <c r="B92" s="473" t="s">
        <v>815</v>
      </c>
      <c r="C92" s="473" t="s">
        <v>1156</v>
      </c>
      <c r="D92" s="473" t="s">
        <v>1157</v>
      </c>
      <c r="E92" s="473"/>
      <c r="F92" s="473"/>
      <c r="G92" s="473"/>
      <c r="H92" s="473">
        <v>7.1583333324999199</v>
      </c>
      <c r="I92" s="473">
        <v>3.3284081190083099</v>
      </c>
      <c r="J92" s="473">
        <v>2.4384736959592099</v>
      </c>
      <c r="K92" s="473">
        <v>3.6441113809677002</v>
      </c>
      <c r="L92" s="473">
        <v>1.9777415468266399</v>
      </c>
      <c r="M92" s="473">
        <v>2.3356040592984102</v>
      </c>
      <c r="N92" s="473">
        <v>2.9751392473964802</v>
      </c>
      <c r="O92" s="473">
        <v>3.81266490766791</v>
      </c>
      <c r="P92" s="473">
        <v>3.8632608970156701</v>
      </c>
      <c r="Q92" s="473">
        <v>3.4870916434788799</v>
      </c>
      <c r="R92" s="473">
        <v>6.2071411681433801</v>
      </c>
      <c r="S92" s="473">
        <v>12.0728041856619</v>
      </c>
      <c r="T92" s="473">
        <v>28.452942637233701</v>
      </c>
      <c r="U92" s="473">
        <v>20.1715644639721</v>
      </c>
      <c r="V92" s="473">
        <v>13.852569086284101</v>
      </c>
      <c r="W92" s="473">
        <v>10.7641690976807</v>
      </c>
      <c r="X92" s="473">
        <v>7.9526985375144399</v>
      </c>
      <c r="Y92" s="473">
        <v>12.3403592565602</v>
      </c>
      <c r="Z92" s="473">
        <v>8.7065021489300705</v>
      </c>
      <c r="AA92" s="473">
        <v>16.685796879749098</v>
      </c>
      <c r="AB92" s="473">
        <v>10.671936758893301</v>
      </c>
      <c r="AC92" s="473">
        <v>5.8571428571429696</v>
      </c>
      <c r="AD92" s="473">
        <v>7.3549257759783204</v>
      </c>
      <c r="AE92" s="473">
        <v>6.2853551225644999</v>
      </c>
      <c r="AF92" s="473">
        <v>-0.94618568894143196</v>
      </c>
      <c r="AG92" s="473">
        <v>-8.7761194029851204</v>
      </c>
      <c r="AH92" s="473">
        <v>6.7408376963349799</v>
      </c>
      <c r="AI92" s="473">
        <v>7.72532188841208</v>
      </c>
      <c r="AJ92" s="473">
        <v>-11.6861126920888</v>
      </c>
      <c r="AK92" s="473">
        <v>-9.5429133033657294</v>
      </c>
      <c r="AL92" s="473">
        <v>0.533746556474192</v>
      </c>
      <c r="AM92" s="473">
        <v>36.116245696298499</v>
      </c>
      <c r="AN92" s="473">
        <v>9.6465310407961393</v>
      </c>
      <c r="AO92" s="473">
        <v>0.68969337728165003</v>
      </c>
      <c r="AP92" s="473">
        <v>3.9734500754530102</v>
      </c>
      <c r="AQ92" s="473">
        <v>1.44873854294598</v>
      </c>
      <c r="AR92" s="473">
        <v>-1.9366039760362801</v>
      </c>
      <c r="AS92" s="473">
        <v>0.50492002583485496</v>
      </c>
      <c r="AT92" s="473">
        <v>2.1376205270146702</v>
      </c>
      <c r="AU92" s="473">
        <v>3.6682889397103E-2</v>
      </c>
      <c r="AV92" s="473">
        <v>2.2353531355153802</v>
      </c>
      <c r="AW92" s="473">
        <v>0.40820530743927502</v>
      </c>
      <c r="AX92" s="473">
        <v>3.7083333333330399</v>
      </c>
      <c r="AY92" s="473">
        <v>-1.4094013660098299</v>
      </c>
      <c r="AZ92" s="473">
        <v>5.0303188367995304</v>
      </c>
      <c r="BA92" s="473">
        <v>5.26430145575286</v>
      </c>
      <c r="BB92" s="473">
        <v>1.8857075457791801</v>
      </c>
      <c r="BC92" s="473">
        <v>1.46154402720468</v>
      </c>
      <c r="BD92" s="473">
        <v>1.2633170783742</v>
      </c>
      <c r="BE92" s="473">
        <v>2.6524182869561899</v>
      </c>
      <c r="BF92" s="473">
        <v>0.50544105891569002</v>
      </c>
      <c r="BG92" s="473">
        <v>4.6904575182628303</v>
      </c>
      <c r="BH92" s="473">
        <v>-0.33879518875335701</v>
      </c>
      <c r="BI92" s="473">
        <v>2.1067071278405001</v>
      </c>
      <c r="BJ92" s="473">
        <v>2.6519258314389802</v>
      </c>
      <c r="BK92" s="473">
        <v>4.7490665208322103</v>
      </c>
      <c r="BL92" s="473">
        <v>2.4645675615118701</v>
      </c>
      <c r="BM92" s="473">
        <v>1.1768117604211901</v>
      </c>
      <c r="BN92" s="473"/>
      <c r="BO92" s="477">
        <f>ROW()</f>
        <v>92</v>
      </c>
    </row>
    <row r="93" spans="1:67" s="474" customFormat="1" ht="14" x14ac:dyDescent="0.15">
      <c r="A93" s="473" t="s">
        <v>600</v>
      </c>
      <c r="B93" s="473" t="s">
        <v>816</v>
      </c>
      <c r="C93" s="473" t="s">
        <v>1156</v>
      </c>
      <c r="D93" s="473" t="s">
        <v>1157</v>
      </c>
      <c r="E93" s="473">
        <v>1.0035757039017099</v>
      </c>
      <c r="F93" s="473">
        <v>3.4474962304662</v>
      </c>
      <c r="G93" s="473">
        <v>4.1964988823855096</v>
      </c>
      <c r="H93" s="473">
        <v>2.0185435597622701</v>
      </c>
      <c r="I93" s="473">
        <v>3.2815869469721299</v>
      </c>
      <c r="J93" s="473">
        <v>4.7737745538691501</v>
      </c>
      <c r="K93" s="473">
        <v>3.9096177921188802</v>
      </c>
      <c r="L93" s="473">
        <v>2.4821156047480799</v>
      </c>
      <c r="M93" s="473">
        <v>4.6974279882724401</v>
      </c>
      <c r="N93" s="473">
        <v>5.44666363048887</v>
      </c>
      <c r="O93" s="473">
        <v>6.3665684172743804</v>
      </c>
      <c r="P93" s="473">
        <v>9.4448374233713803</v>
      </c>
      <c r="Q93" s="473">
        <v>7.0710983947979296</v>
      </c>
      <c r="R93" s="473">
        <v>9.1960331665781005</v>
      </c>
      <c r="S93" s="473">
        <v>16.0440111889862</v>
      </c>
      <c r="T93" s="473">
        <v>24.207287674329098</v>
      </c>
      <c r="U93" s="473">
        <v>16.5595225588084</v>
      </c>
      <c r="V93" s="473">
        <v>15.840266745876701</v>
      </c>
      <c r="W93" s="473">
        <v>8.2631410386076798</v>
      </c>
      <c r="X93" s="473">
        <v>13.4212799774013</v>
      </c>
      <c r="Y93" s="473">
        <v>17.9659242656858</v>
      </c>
      <c r="Z93" s="473">
        <v>11.876626514229599</v>
      </c>
      <c r="AA93" s="473">
        <v>8.5988638333218095</v>
      </c>
      <c r="AB93" s="473">
        <v>4.6093032726978302</v>
      </c>
      <c r="AC93" s="473">
        <v>4.9607109782192902</v>
      </c>
      <c r="AD93" s="473">
        <v>6.0713943401511798</v>
      </c>
      <c r="AE93" s="473">
        <v>3.4276094036930802</v>
      </c>
      <c r="AF93" s="473">
        <v>4.1489223205294898</v>
      </c>
      <c r="AG93" s="473">
        <v>4.1553517158310198</v>
      </c>
      <c r="AH93" s="473">
        <v>5.7602490918526197</v>
      </c>
      <c r="AI93" s="473">
        <v>8.0634609093883292</v>
      </c>
      <c r="AJ93" s="473">
        <v>7.46178295746933</v>
      </c>
      <c r="AK93" s="473">
        <v>4.59154929577464</v>
      </c>
      <c r="AL93" s="473">
        <v>2.5585779692970698</v>
      </c>
      <c r="AM93" s="473">
        <v>2.2190126050420198</v>
      </c>
      <c r="AN93" s="473">
        <v>2.6974951830443201</v>
      </c>
      <c r="AO93" s="473">
        <v>2.8517823639774802</v>
      </c>
      <c r="AP93" s="473">
        <v>2.2011431351088202</v>
      </c>
      <c r="AQ93" s="473">
        <v>1.82056163731558</v>
      </c>
      <c r="AR93" s="473">
        <v>1.7529508005142</v>
      </c>
      <c r="AS93" s="473">
        <v>1.18295624210404</v>
      </c>
      <c r="AT93" s="473">
        <v>1.5323496027241801</v>
      </c>
      <c r="AU93" s="473">
        <v>1.52040245947458</v>
      </c>
      <c r="AV93" s="473">
        <v>1.3765003854200999</v>
      </c>
      <c r="AW93" s="473">
        <v>1.3903975668042601</v>
      </c>
      <c r="AX93" s="473">
        <v>2.0891364902507199</v>
      </c>
      <c r="AY93" s="473">
        <v>2.4556616643928799</v>
      </c>
      <c r="AZ93" s="473">
        <v>2.3865615077332798</v>
      </c>
      <c r="BA93" s="473">
        <v>3.52140856342537</v>
      </c>
      <c r="BB93" s="473">
        <v>1.9617317356010699</v>
      </c>
      <c r="BC93" s="473">
        <v>2.4926547246706501</v>
      </c>
      <c r="BD93" s="473">
        <v>3.85611244682819</v>
      </c>
      <c r="BE93" s="473">
        <v>2.5732347965452802</v>
      </c>
      <c r="BF93" s="473">
        <v>2.2916666666666599</v>
      </c>
      <c r="BG93" s="473">
        <v>1.4511201629327899</v>
      </c>
      <c r="BH93" s="473">
        <v>0.36804684232536899</v>
      </c>
      <c r="BI93" s="473">
        <v>1.00841736811403</v>
      </c>
      <c r="BJ93" s="473">
        <v>2.5577557755775402</v>
      </c>
      <c r="BK93" s="473">
        <v>2.2928399034593898</v>
      </c>
      <c r="BL93" s="473">
        <v>1.73810460086511</v>
      </c>
      <c r="BM93" s="473">
        <v>0.98948670377242998</v>
      </c>
      <c r="BN93" s="473">
        <v>2.51837109614205</v>
      </c>
      <c r="BO93" s="477">
        <f>ROW()</f>
        <v>93</v>
      </c>
    </row>
    <row r="94" spans="1:67" s="474" customFormat="1" ht="14" x14ac:dyDescent="0.15">
      <c r="A94" s="473" t="s">
        <v>387</v>
      </c>
      <c r="B94" s="473" t="s">
        <v>817</v>
      </c>
      <c r="C94" s="473" t="s">
        <v>1156</v>
      </c>
      <c r="D94" s="473" t="s">
        <v>1157</v>
      </c>
      <c r="E94" s="473"/>
      <c r="F94" s="473"/>
      <c r="G94" s="473"/>
      <c r="H94" s="473"/>
      <c r="I94" s="473"/>
      <c r="J94" s="473"/>
      <c r="K94" s="473"/>
      <c r="L94" s="473"/>
      <c r="M94" s="473"/>
      <c r="N94" s="473"/>
      <c r="O94" s="473"/>
      <c r="P94" s="473"/>
      <c r="Q94" s="473"/>
      <c r="R94" s="473"/>
      <c r="S94" s="473"/>
      <c r="T94" s="473"/>
      <c r="U94" s="473"/>
      <c r="V94" s="473"/>
      <c r="W94" s="473"/>
      <c r="X94" s="473"/>
      <c r="Y94" s="473"/>
      <c r="Z94" s="473"/>
      <c r="AA94" s="473"/>
      <c r="AB94" s="473"/>
      <c r="AC94" s="473"/>
      <c r="AD94" s="473"/>
      <c r="AE94" s="473"/>
      <c r="AF94" s="473"/>
      <c r="AG94" s="473"/>
      <c r="AH94" s="473"/>
      <c r="AI94" s="473"/>
      <c r="AJ94" s="473"/>
      <c r="AK94" s="473"/>
      <c r="AL94" s="473"/>
      <c r="AM94" s="473"/>
      <c r="AN94" s="473">
        <v>162.71715215037699</v>
      </c>
      <c r="AO94" s="473">
        <v>39.357499998714601</v>
      </c>
      <c r="AP94" s="473">
        <v>7.0876176294872204</v>
      </c>
      <c r="AQ94" s="473">
        <v>3.56680781278784</v>
      </c>
      <c r="AR94" s="473">
        <v>19.192675821889502</v>
      </c>
      <c r="AS94" s="473">
        <v>4.06396201382596</v>
      </c>
      <c r="AT94" s="473">
        <v>4.6460444205863203</v>
      </c>
      <c r="AU94" s="473">
        <v>5.5878373000079504</v>
      </c>
      <c r="AV94" s="473">
        <v>0.83773453153657795</v>
      </c>
      <c r="AW94" s="473">
        <v>5.65632636191134</v>
      </c>
      <c r="AX94" s="473">
        <v>8.2470904311415794</v>
      </c>
      <c r="AY94" s="473">
        <v>9.1609650839449497</v>
      </c>
      <c r="AZ94" s="473">
        <v>9.2448974559240202</v>
      </c>
      <c r="BA94" s="473">
        <v>9.9994876155274692</v>
      </c>
      <c r="BB94" s="473">
        <v>1.72751461137912</v>
      </c>
      <c r="BC94" s="473">
        <v>7.1101789748609798</v>
      </c>
      <c r="BD94" s="473">
        <v>8.5429333333333393</v>
      </c>
      <c r="BE94" s="473">
        <v>-0.94365885327096599</v>
      </c>
      <c r="BF94" s="473">
        <v>-0.51205841094711801</v>
      </c>
      <c r="BG94" s="473">
        <v>3.0688121037954201</v>
      </c>
      <c r="BH94" s="473">
        <v>4.00357820695098</v>
      </c>
      <c r="BI94" s="473">
        <v>2.1349271393912401</v>
      </c>
      <c r="BJ94" s="473">
        <v>6.0353172527211703</v>
      </c>
      <c r="BK94" s="473">
        <v>2.6152447139766402</v>
      </c>
      <c r="BL94" s="473">
        <v>4.8528982169673096</v>
      </c>
      <c r="BM94" s="473">
        <v>5.2024648897533003</v>
      </c>
      <c r="BN94" s="473">
        <v>9.5669143382476705</v>
      </c>
      <c r="BO94" s="477">
        <f>ROW()</f>
        <v>94</v>
      </c>
    </row>
    <row r="95" spans="1:67" s="474" customFormat="1" ht="14" x14ac:dyDescent="0.15">
      <c r="A95" s="473" t="s">
        <v>391</v>
      </c>
      <c r="B95" s="473" t="s">
        <v>818</v>
      </c>
      <c r="C95" s="473" t="s">
        <v>1156</v>
      </c>
      <c r="D95" s="473" t="s">
        <v>1157</v>
      </c>
      <c r="E95" s="473"/>
      <c r="F95" s="473"/>
      <c r="G95" s="473"/>
      <c r="H95" s="473"/>
      <c r="I95" s="473"/>
      <c r="J95" s="473">
        <v>26.444784849017399</v>
      </c>
      <c r="K95" s="473">
        <v>13.2378854626539</v>
      </c>
      <c r="L95" s="473">
        <v>-8.4224858978028596</v>
      </c>
      <c r="M95" s="473">
        <v>7.8947368421054103</v>
      </c>
      <c r="N95" s="473">
        <v>7.3170731626012202</v>
      </c>
      <c r="O95" s="473">
        <v>3.0303030305326701</v>
      </c>
      <c r="P95" s="473">
        <v>9.5588235374677293</v>
      </c>
      <c r="Q95" s="473">
        <v>10.0671140939595</v>
      </c>
      <c r="R95" s="473">
        <v>17.682926823171101</v>
      </c>
      <c r="S95" s="473">
        <v>18.134715026846301</v>
      </c>
      <c r="T95" s="473">
        <v>29.824561404816802</v>
      </c>
      <c r="U95" s="473">
        <v>56.081081082975601</v>
      </c>
      <c r="V95" s="473">
        <v>116.450216453639</v>
      </c>
      <c r="W95" s="473">
        <v>73.091666667343006</v>
      </c>
      <c r="X95" s="473">
        <v>54.441288334561698</v>
      </c>
      <c r="Y95" s="473">
        <v>50.070139343636399</v>
      </c>
      <c r="Z95" s="473">
        <v>116.503603996541</v>
      </c>
      <c r="AA95" s="473">
        <v>22.295566408089201</v>
      </c>
      <c r="AB95" s="473">
        <v>122.87451457259201</v>
      </c>
      <c r="AC95" s="473">
        <v>39.6653137947267</v>
      </c>
      <c r="AD95" s="473">
        <v>10.305440669829499</v>
      </c>
      <c r="AE95" s="473">
        <v>24.5654160765001</v>
      </c>
      <c r="AF95" s="473">
        <v>39.815067877536301</v>
      </c>
      <c r="AG95" s="473">
        <v>31.3592676264768</v>
      </c>
      <c r="AH95" s="473">
        <v>25.223692029582502</v>
      </c>
      <c r="AI95" s="473">
        <v>37.259066485567097</v>
      </c>
      <c r="AJ95" s="473">
        <v>18.031439008984901</v>
      </c>
      <c r="AK95" s="473">
        <v>10.0561167448841</v>
      </c>
      <c r="AL95" s="473">
        <v>24.959842474249701</v>
      </c>
      <c r="AM95" s="473">
        <v>24.870255436957599</v>
      </c>
      <c r="AN95" s="473">
        <v>59.461553699144602</v>
      </c>
      <c r="AO95" s="473">
        <v>46.561019676228199</v>
      </c>
      <c r="AP95" s="473">
        <v>27.885208640752801</v>
      </c>
      <c r="AQ95" s="473">
        <v>14.624166666667399</v>
      </c>
      <c r="AR95" s="473">
        <v>4.8653978507754001</v>
      </c>
      <c r="AS95" s="473">
        <v>40.240933123913898</v>
      </c>
      <c r="AT95" s="473">
        <v>41.509496287803103</v>
      </c>
      <c r="AU95" s="473">
        <v>9.3609323956030703</v>
      </c>
      <c r="AV95" s="473">
        <v>29.7729797160384</v>
      </c>
      <c r="AW95" s="473">
        <v>18.042738823256499</v>
      </c>
      <c r="AX95" s="473">
        <v>15.4389920155908</v>
      </c>
      <c r="AY95" s="473">
        <v>11.679183939249199</v>
      </c>
      <c r="AZ95" s="473">
        <v>10.7342665456292</v>
      </c>
      <c r="BA95" s="473">
        <v>16.494639613412001</v>
      </c>
      <c r="BB95" s="473">
        <v>19.246948222085798</v>
      </c>
      <c r="BC95" s="473">
        <v>10.733389835491399</v>
      </c>
      <c r="BD95" s="473">
        <v>8.7284593709303007</v>
      </c>
      <c r="BE95" s="473">
        <v>11.1863409441066</v>
      </c>
      <c r="BF95" s="473">
        <v>11.6661923071728</v>
      </c>
      <c r="BG95" s="473">
        <v>15.489616033331901</v>
      </c>
      <c r="BH95" s="473">
        <v>17.149969500787801</v>
      </c>
      <c r="BI95" s="473">
        <v>17.4546347070868</v>
      </c>
      <c r="BJ95" s="473">
        <v>12.371921550704799</v>
      </c>
      <c r="BK95" s="473">
        <v>7.80876516610709</v>
      </c>
      <c r="BL95" s="473">
        <v>7.1436400333085599</v>
      </c>
      <c r="BM95" s="473">
        <v>9.8872895626994293</v>
      </c>
      <c r="BN95" s="473">
        <v>9.9710886750444097</v>
      </c>
      <c r="BO95" s="477">
        <f>ROW()</f>
        <v>95</v>
      </c>
    </row>
    <row r="96" spans="1:67" s="474" customFormat="1" ht="14" x14ac:dyDescent="0.15">
      <c r="A96" s="473" t="s">
        <v>819</v>
      </c>
      <c r="B96" s="473" t="s">
        <v>820</v>
      </c>
      <c r="C96" s="473" t="s">
        <v>1156</v>
      </c>
      <c r="D96" s="473" t="s">
        <v>1157</v>
      </c>
      <c r="E96" s="473"/>
      <c r="F96" s="473"/>
      <c r="G96" s="473"/>
      <c r="H96" s="473"/>
      <c r="I96" s="473"/>
      <c r="J96" s="473"/>
      <c r="K96" s="473"/>
      <c r="L96" s="473"/>
      <c r="M96" s="473"/>
      <c r="N96" s="473"/>
      <c r="O96" s="473"/>
      <c r="P96" s="473"/>
      <c r="Q96" s="473"/>
      <c r="R96" s="473"/>
      <c r="S96" s="473"/>
      <c r="T96" s="473"/>
      <c r="U96" s="473"/>
      <c r="V96" s="473"/>
      <c r="W96" s="473"/>
      <c r="X96" s="473"/>
      <c r="Y96" s="473"/>
      <c r="Z96" s="473"/>
      <c r="AA96" s="473"/>
      <c r="AB96" s="473"/>
      <c r="AC96" s="473"/>
      <c r="AD96" s="473"/>
      <c r="AE96" s="473"/>
      <c r="AF96" s="473"/>
      <c r="AG96" s="473"/>
      <c r="AH96" s="473"/>
      <c r="AI96" s="473"/>
      <c r="AJ96" s="473"/>
      <c r="AK96" s="473"/>
      <c r="AL96" s="473"/>
      <c r="AM96" s="473"/>
      <c r="AN96" s="473"/>
      <c r="AO96" s="473"/>
      <c r="AP96" s="473"/>
      <c r="AQ96" s="473"/>
      <c r="AR96" s="473"/>
      <c r="AS96" s="473"/>
      <c r="AT96" s="473"/>
      <c r="AU96" s="473"/>
      <c r="AV96" s="473"/>
      <c r="AW96" s="473"/>
      <c r="AX96" s="473"/>
      <c r="AY96" s="473"/>
      <c r="AZ96" s="473"/>
      <c r="BA96" s="473"/>
      <c r="BB96" s="473"/>
      <c r="BC96" s="473"/>
      <c r="BD96" s="473"/>
      <c r="BE96" s="473"/>
      <c r="BF96" s="473"/>
      <c r="BG96" s="473"/>
      <c r="BH96" s="473"/>
      <c r="BI96" s="473"/>
      <c r="BJ96" s="473"/>
      <c r="BK96" s="473"/>
      <c r="BL96" s="473"/>
      <c r="BM96" s="473"/>
      <c r="BN96" s="473"/>
      <c r="BO96" s="477">
        <f>ROW()</f>
        <v>96</v>
      </c>
    </row>
    <row r="97" spans="1:67" s="474" customFormat="1" ht="14" x14ac:dyDescent="0.15">
      <c r="A97" s="473" t="s">
        <v>399</v>
      </c>
      <c r="B97" s="473" t="s">
        <v>821</v>
      </c>
      <c r="C97" s="473" t="s">
        <v>1156</v>
      </c>
      <c r="D97" s="473" t="s">
        <v>1157</v>
      </c>
      <c r="E97" s="473"/>
      <c r="F97" s="473"/>
      <c r="G97" s="473"/>
      <c r="H97" s="473"/>
      <c r="I97" s="473"/>
      <c r="J97" s="473"/>
      <c r="K97" s="473"/>
      <c r="L97" s="473"/>
      <c r="M97" s="473"/>
      <c r="N97" s="473"/>
      <c r="O97" s="473"/>
      <c r="P97" s="473"/>
      <c r="Q97" s="473"/>
      <c r="R97" s="473"/>
      <c r="S97" s="473"/>
      <c r="T97" s="473"/>
      <c r="U97" s="473"/>
      <c r="V97" s="473"/>
      <c r="W97" s="473"/>
      <c r="X97" s="473"/>
      <c r="Y97" s="473"/>
      <c r="Z97" s="473"/>
      <c r="AA97" s="473"/>
      <c r="AB97" s="473"/>
      <c r="AC97" s="473"/>
      <c r="AD97" s="473"/>
      <c r="AE97" s="473"/>
      <c r="AF97" s="473"/>
      <c r="AG97" s="473"/>
      <c r="AH97" s="473"/>
      <c r="AI97" s="473"/>
      <c r="AJ97" s="473"/>
      <c r="AK97" s="473"/>
      <c r="AL97" s="473"/>
      <c r="AM97" s="473"/>
      <c r="AN97" s="473"/>
      <c r="AO97" s="473"/>
      <c r="AP97" s="473"/>
      <c r="AQ97" s="473"/>
      <c r="AR97" s="473"/>
      <c r="AS97" s="473"/>
      <c r="AT97" s="473"/>
      <c r="AU97" s="473"/>
      <c r="AV97" s="473"/>
      <c r="AW97" s="473"/>
      <c r="AX97" s="473">
        <v>31.3733025877534</v>
      </c>
      <c r="AY97" s="473">
        <v>34.6952705997073</v>
      </c>
      <c r="AZ97" s="473">
        <v>18.175565610859699</v>
      </c>
      <c r="BA97" s="473">
        <v>23.065612938798001</v>
      </c>
      <c r="BB97" s="473">
        <v>4.6843886897650098</v>
      </c>
      <c r="BC97" s="473">
        <v>15.4619810737553</v>
      </c>
      <c r="BD97" s="473">
        <v>21.3504664236733</v>
      </c>
      <c r="BE97" s="473">
        <v>15.225101393201999</v>
      </c>
      <c r="BF97" s="473">
        <v>11.887895612730301</v>
      </c>
      <c r="BG97" s="473">
        <v>7.0720212101667599</v>
      </c>
      <c r="BH97" s="473">
        <v>10.8206821245734</v>
      </c>
      <c r="BI97" s="473">
        <v>8.1721169632160304</v>
      </c>
      <c r="BJ97" s="473">
        <v>8.91452597036354</v>
      </c>
      <c r="BK97" s="473">
        <v>9.8260018077734195</v>
      </c>
      <c r="BL97" s="473">
        <v>9.4707793731353505</v>
      </c>
      <c r="BM97" s="473">
        <v>10.6018600008336</v>
      </c>
      <c r="BN97" s="473">
        <v>12.5970695076018</v>
      </c>
      <c r="BO97" s="477">
        <f>ROW()</f>
        <v>97</v>
      </c>
    </row>
    <row r="98" spans="1:67" s="474" customFormat="1" ht="14" x14ac:dyDescent="0.15">
      <c r="A98" s="473" t="s">
        <v>822</v>
      </c>
      <c r="B98" s="473" t="s">
        <v>823</v>
      </c>
      <c r="C98" s="473" t="s">
        <v>1156</v>
      </c>
      <c r="D98" s="473" t="s">
        <v>1157</v>
      </c>
      <c r="E98" s="473"/>
      <c r="F98" s="473"/>
      <c r="G98" s="473">
        <v>1.7876178761052599</v>
      </c>
      <c r="H98" s="473">
        <v>4.6161282529870897</v>
      </c>
      <c r="I98" s="473">
        <v>-4.5356537812367304</v>
      </c>
      <c r="J98" s="473">
        <v>1.2180366216885601</v>
      </c>
      <c r="K98" s="473">
        <v>0.239081925328157</v>
      </c>
      <c r="L98" s="473">
        <v>1.4072189538168101</v>
      </c>
      <c r="M98" s="473">
        <v>4.1787534301289</v>
      </c>
      <c r="N98" s="473">
        <v>5.0120409388400997</v>
      </c>
      <c r="O98" s="473">
        <v>-1.98509387961992</v>
      </c>
      <c r="P98" s="473">
        <v>3.0562257804500601</v>
      </c>
      <c r="Q98" s="473">
        <v>8.6981199007943406</v>
      </c>
      <c r="R98" s="473">
        <v>6.91860844589021</v>
      </c>
      <c r="S98" s="473">
        <v>9.2363103596685292</v>
      </c>
      <c r="T98" s="473">
        <v>25.924999999499899</v>
      </c>
      <c r="U98" s="473">
        <v>17.027331083251902</v>
      </c>
      <c r="V98" s="473">
        <v>12.389730830128601</v>
      </c>
      <c r="W98" s="473">
        <v>8.8553459121408995</v>
      </c>
      <c r="X98" s="473">
        <v>6.1289577073428099</v>
      </c>
      <c r="Y98" s="473">
        <v>6.8246156524779797</v>
      </c>
      <c r="Z98" s="473">
        <v>5.9442270061444296</v>
      </c>
      <c r="AA98" s="473">
        <v>10.8558454553089</v>
      </c>
      <c r="AB98" s="473">
        <v>10.636303676138599</v>
      </c>
      <c r="AC98" s="473">
        <v>22.098459414532702</v>
      </c>
      <c r="AD98" s="473">
        <v>18.319884874273001</v>
      </c>
      <c r="AE98" s="473">
        <v>56.560172013504101</v>
      </c>
      <c r="AF98" s="473">
        <v>23.529166955693999</v>
      </c>
      <c r="AG98" s="473">
        <v>11.6905868876764</v>
      </c>
      <c r="AH98" s="473">
        <v>8.27501608751591</v>
      </c>
      <c r="AI98" s="473">
        <v>12.167784113069599</v>
      </c>
      <c r="AJ98" s="473">
        <v>8.6423432597343606</v>
      </c>
      <c r="AK98" s="473">
        <v>9.4865425061716397</v>
      </c>
      <c r="AL98" s="473">
        <v>6.4638042275384597</v>
      </c>
      <c r="AM98" s="473">
        <v>1.71020632305642</v>
      </c>
      <c r="AN98" s="473">
        <v>6.9809744183055296</v>
      </c>
      <c r="AO98" s="473">
        <v>1.09948870771019</v>
      </c>
      <c r="AP98" s="473">
        <v>2.78122790023227</v>
      </c>
      <c r="AQ98" s="473">
        <v>1.1141884117471399</v>
      </c>
      <c r="AR98" s="473">
        <v>3.8123720536602201</v>
      </c>
      <c r="AS98" s="473">
        <v>0.84496956677370205</v>
      </c>
      <c r="AT98" s="473">
        <v>4.4925960923975401</v>
      </c>
      <c r="AU98" s="473">
        <v>8.6091247438632603</v>
      </c>
      <c r="AV98" s="473">
        <v>17.032866543198899</v>
      </c>
      <c r="AW98" s="473">
        <v>14.206743284556801</v>
      </c>
      <c r="AX98" s="473">
        <v>4.8386217754315997</v>
      </c>
      <c r="AY98" s="473">
        <v>2.0565034236598199</v>
      </c>
      <c r="AZ98" s="473">
        <v>5.3691347380195804</v>
      </c>
      <c r="BA98" s="473">
        <v>4.4436549094501201</v>
      </c>
      <c r="BB98" s="473">
        <v>4.5615068767098599</v>
      </c>
      <c r="BC98" s="473">
        <v>5.0496807585740404</v>
      </c>
      <c r="BD98" s="473">
        <v>4.7958826618310901</v>
      </c>
      <c r="BE98" s="473">
        <v>4.2543219981389901</v>
      </c>
      <c r="BF98" s="473">
        <v>5.69912989637381</v>
      </c>
      <c r="BG98" s="473">
        <v>5.9479993569662302</v>
      </c>
      <c r="BH98" s="473">
        <v>6.8084549457961296</v>
      </c>
      <c r="BI98" s="473">
        <v>7.2287927205792197</v>
      </c>
      <c r="BJ98" s="473">
        <v>8.0341897454591003</v>
      </c>
      <c r="BK98" s="473">
        <v>6.5209682394657102</v>
      </c>
      <c r="BL98" s="473">
        <v>7.11567625631191</v>
      </c>
      <c r="BM98" s="473">
        <v>5.9312763656243899</v>
      </c>
      <c r="BN98" s="473">
        <v>7.3703475887661503</v>
      </c>
      <c r="BO98" s="477">
        <f>ROW()</f>
        <v>98</v>
      </c>
    </row>
    <row r="99" spans="1:67" s="474" customFormat="1" ht="14" x14ac:dyDescent="0.15">
      <c r="A99" s="473" t="s">
        <v>401</v>
      </c>
      <c r="B99" s="473" t="s">
        <v>824</v>
      </c>
      <c r="C99" s="473" t="s">
        <v>1156</v>
      </c>
      <c r="D99" s="473" t="s">
        <v>1157</v>
      </c>
      <c r="E99" s="473"/>
      <c r="F99" s="473"/>
      <c r="G99" s="473"/>
      <c r="H99" s="473"/>
      <c r="I99" s="473"/>
      <c r="J99" s="473"/>
      <c r="K99" s="473"/>
      <c r="L99" s="473"/>
      <c r="M99" s="473"/>
      <c r="N99" s="473"/>
      <c r="O99" s="473"/>
      <c r="P99" s="473"/>
      <c r="Q99" s="473"/>
      <c r="R99" s="473"/>
      <c r="S99" s="473"/>
      <c r="T99" s="473"/>
      <c r="U99" s="473"/>
      <c r="V99" s="473"/>
      <c r="W99" s="473"/>
      <c r="X99" s="473"/>
      <c r="Y99" s="473"/>
      <c r="Z99" s="473"/>
      <c r="AA99" s="473"/>
      <c r="AB99" s="473"/>
      <c r="AC99" s="473"/>
      <c r="AD99" s="473"/>
      <c r="AE99" s="473"/>
      <c r="AF99" s="473"/>
      <c r="AG99" s="473">
        <v>60.2817826333536</v>
      </c>
      <c r="AH99" s="473">
        <v>80.788140643623393</v>
      </c>
      <c r="AI99" s="473">
        <v>33.001977831802499</v>
      </c>
      <c r="AJ99" s="473">
        <v>57.5952847505664</v>
      </c>
      <c r="AK99" s="473">
        <v>69.583636399379202</v>
      </c>
      <c r="AL99" s="473">
        <v>48.108166068706801</v>
      </c>
      <c r="AM99" s="473">
        <v>15.1763474313441</v>
      </c>
      <c r="AN99" s="473">
        <v>45.365308362185601</v>
      </c>
      <c r="AO99" s="473">
        <v>50.734054961212003</v>
      </c>
      <c r="AP99" s="473">
        <v>49.100923576953001</v>
      </c>
      <c r="AQ99" s="473">
        <v>8.0137551896560293</v>
      </c>
      <c r="AR99" s="473">
        <v>-2.0863051322352799</v>
      </c>
      <c r="AS99" s="473">
        <v>8.6363209493027906</v>
      </c>
      <c r="AT99" s="473">
        <v>3.3481226552710899</v>
      </c>
      <c r="AU99" s="473">
        <v>3.30012175283749</v>
      </c>
      <c r="AV99" s="473">
        <v>-3.5025855110341801</v>
      </c>
      <c r="AW99" s="473">
        <v>0.883302696930925</v>
      </c>
      <c r="AX99" s="473">
        <v>3.3291992280285299</v>
      </c>
      <c r="AY99" s="473">
        <v>1.9547371762891801</v>
      </c>
      <c r="AZ99" s="473">
        <v>4.6174377224199796</v>
      </c>
      <c r="BA99" s="473">
        <v>10.4600731354706</v>
      </c>
      <c r="BB99" s="473">
        <v>-1.6513973362077501</v>
      </c>
      <c r="BC99" s="473">
        <v>2.5178514017170199</v>
      </c>
      <c r="BD99" s="473">
        <v>5.0461022632020303</v>
      </c>
      <c r="BE99" s="473">
        <v>2.1305458027449502</v>
      </c>
      <c r="BF99" s="473">
        <v>1.2071255566841099</v>
      </c>
      <c r="BG99" s="473">
        <v>-1.50924460570499</v>
      </c>
      <c r="BH99" s="473">
        <v>1.47672048910484</v>
      </c>
      <c r="BI99" s="473">
        <v>1.5031205586109</v>
      </c>
      <c r="BJ99" s="473">
        <v>1.69111461822295</v>
      </c>
      <c r="BK99" s="473">
        <v>0.38132470279103797</v>
      </c>
      <c r="BL99" s="473">
        <v>0.24660026814785299</v>
      </c>
      <c r="BM99" s="473"/>
      <c r="BN99" s="473"/>
      <c r="BO99" s="477">
        <f>ROW()</f>
        <v>99</v>
      </c>
    </row>
    <row r="100" spans="1:67" s="474" customFormat="1" ht="14" x14ac:dyDescent="0.15">
      <c r="A100" s="473" t="s">
        <v>369</v>
      </c>
      <c r="B100" s="473" t="s">
        <v>825</v>
      </c>
      <c r="C100" s="473" t="s">
        <v>1156</v>
      </c>
      <c r="D100" s="473" t="s">
        <v>1157</v>
      </c>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v>-17.640424092037101</v>
      </c>
      <c r="AF100" s="473">
        <v>-13.1744727471927</v>
      </c>
      <c r="AG100" s="473">
        <v>2.5236593059939101</v>
      </c>
      <c r="AH100" s="473">
        <v>6.1661538461536196</v>
      </c>
      <c r="AI100" s="473">
        <v>0.85787155112475999</v>
      </c>
      <c r="AJ100" s="473">
        <v>-3.4252873563220301</v>
      </c>
      <c r="AK100" s="473">
        <v>-4.2787431563913003</v>
      </c>
      <c r="AL100" s="473">
        <v>5.4522847373327998</v>
      </c>
      <c r="AM100" s="473">
        <v>31.841016841638499</v>
      </c>
      <c r="AN100" s="473">
        <v>19.872434948347198</v>
      </c>
      <c r="AO100" s="473">
        <v>4.5407277154023502</v>
      </c>
      <c r="AP100" s="473">
        <v>3.0165054069436601</v>
      </c>
      <c r="AQ100" s="473">
        <v>7.93571069814148</v>
      </c>
      <c r="AR100" s="473">
        <v>0.372266170311917</v>
      </c>
      <c r="AS100" s="473">
        <v>4.8022888690139904</v>
      </c>
      <c r="AT100" s="473">
        <v>8.8253892585496505</v>
      </c>
      <c r="AU100" s="473">
        <v>7.5924784983324196</v>
      </c>
      <c r="AV100" s="473">
        <v>7.3235439935180704</v>
      </c>
      <c r="AW100" s="473">
        <v>4.2196878709483396</v>
      </c>
      <c r="AX100" s="473">
        <v>5.63163351357613</v>
      </c>
      <c r="AY100" s="473">
        <v>4.4158998416956203</v>
      </c>
      <c r="AZ100" s="473">
        <v>2.8037383177570101</v>
      </c>
      <c r="BA100" s="473">
        <v>6.5517669118453599</v>
      </c>
      <c r="BB100" s="473">
        <v>4.6910656774737998</v>
      </c>
      <c r="BC100" s="473">
        <v>7.7891654799118104</v>
      </c>
      <c r="BD100" s="473">
        <v>4.8053892215568696</v>
      </c>
      <c r="BE100" s="473">
        <v>3.6566204827881998</v>
      </c>
      <c r="BF100" s="473">
        <v>2.9488769463965698</v>
      </c>
      <c r="BG100" s="473">
        <v>4.3099986614911199</v>
      </c>
      <c r="BH100" s="473">
        <v>1.6766308531598499</v>
      </c>
      <c r="BI100" s="473">
        <v>1.4119391547901401</v>
      </c>
      <c r="BJ100" s="473">
        <v>0.74559921849751598</v>
      </c>
      <c r="BK100" s="473">
        <v>1.3498843875167601</v>
      </c>
      <c r="BL100" s="473">
        <v>1.2386986020510899</v>
      </c>
      <c r="BM100" s="473">
        <v>4.7697049809829801</v>
      </c>
      <c r="BN100" s="473"/>
      <c r="BO100" s="477">
        <f>ROW()</f>
        <v>100</v>
      </c>
    </row>
    <row r="101" spans="1:67" s="474" customFormat="1" ht="14" x14ac:dyDescent="0.15">
      <c r="A101" s="473" t="s">
        <v>393</v>
      </c>
      <c r="B101" s="473" t="s">
        <v>826</v>
      </c>
      <c r="C101" s="473" t="s">
        <v>1156</v>
      </c>
      <c r="D101" s="473" t="s">
        <v>1157</v>
      </c>
      <c r="E101" s="473">
        <v>1.4778475849338499</v>
      </c>
      <c r="F101" s="473">
        <v>2.10357934997021</v>
      </c>
      <c r="G101" s="473">
        <v>-0.47542829104997503</v>
      </c>
      <c r="H101" s="473">
        <v>3.1846627279161002</v>
      </c>
      <c r="I101" s="473">
        <v>0.617302978512559</v>
      </c>
      <c r="J101" s="473">
        <v>3.2208724699709701</v>
      </c>
      <c r="K101" s="473">
        <v>4.9034159613059298</v>
      </c>
      <c r="L101" s="473">
        <v>1.8413570275059601</v>
      </c>
      <c r="M101" s="473">
        <v>0.13906058350785799</v>
      </c>
      <c r="N101" s="473">
        <v>2.6389186883548201</v>
      </c>
      <c r="O101" s="473">
        <v>2.8416706788411599</v>
      </c>
      <c r="P101" s="473">
        <v>3.2894707223033501</v>
      </c>
      <c r="Q101" s="473">
        <v>4.3312012320334601</v>
      </c>
      <c r="R101" s="473">
        <v>15.3846240702128</v>
      </c>
      <c r="S101" s="473">
        <v>26.560846586734801</v>
      </c>
      <c r="T101" s="473">
        <v>13.6287617821755</v>
      </c>
      <c r="U101" s="473">
        <v>13.024279458795499</v>
      </c>
      <c r="V101" s="473">
        <v>12.3697970875078</v>
      </c>
      <c r="W101" s="473">
        <v>12.572425672444099</v>
      </c>
      <c r="X101" s="473">
        <v>19.094174680876701</v>
      </c>
      <c r="Y101" s="473">
        <v>24.6758939736233</v>
      </c>
      <c r="Z101" s="473">
        <v>24.506067597796601</v>
      </c>
      <c r="AA101" s="473">
        <v>20.991088622001602</v>
      </c>
      <c r="AB101" s="473">
        <v>20.1794812892138</v>
      </c>
      <c r="AC101" s="473">
        <v>18.456813205018602</v>
      </c>
      <c r="AD101" s="473">
        <v>19.314692940664301</v>
      </c>
      <c r="AE101" s="473">
        <v>23.0154508205013</v>
      </c>
      <c r="AF101" s="473">
        <v>16.396863163536398</v>
      </c>
      <c r="AG101" s="473">
        <v>13.528858321504799</v>
      </c>
      <c r="AH101" s="473">
        <v>13.655563872361199</v>
      </c>
      <c r="AI101" s="473">
        <v>20.433499109463</v>
      </c>
      <c r="AJ101" s="473">
        <v>19.455845644574602</v>
      </c>
      <c r="AK101" s="473">
        <v>15.877073792391901</v>
      </c>
      <c r="AL101" s="473">
        <v>14.4112644439347</v>
      </c>
      <c r="AM101" s="473">
        <v>10.874075680913201</v>
      </c>
      <c r="AN101" s="473">
        <v>8.9345141596151798</v>
      </c>
      <c r="AO101" s="473">
        <v>8.1945521763272904</v>
      </c>
      <c r="AP101" s="473">
        <v>5.53600266773479</v>
      </c>
      <c r="AQ101" s="473">
        <v>4.7662257239764401</v>
      </c>
      <c r="AR101" s="473">
        <v>2.6366330602197898</v>
      </c>
      <c r="AS101" s="473">
        <v>3.1511816249382698</v>
      </c>
      <c r="AT101" s="473">
        <v>3.37396832213867</v>
      </c>
      <c r="AU101" s="473">
        <v>3.6293587187887102</v>
      </c>
      <c r="AV101" s="473">
        <v>3.53065027765554</v>
      </c>
      <c r="AW101" s="473">
        <v>2.8988481075816801</v>
      </c>
      <c r="AX101" s="473">
        <v>3.5450727333508301</v>
      </c>
      <c r="AY101" s="473">
        <v>3.1959468414454499</v>
      </c>
      <c r="AZ101" s="473">
        <v>2.8950032151657399</v>
      </c>
      <c r="BA101" s="473">
        <v>4.1527970811029498</v>
      </c>
      <c r="BB101" s="473">
        <v>1.2100726919781</v>
      </c>
      <c r="BC101" s="473">
        <v>4.7129890776039298</v>
      </c>
      <c r="BD101" s="473">
        <v>3.3298532335064999</v>
      </c>
      <c r="BE101" s="473">
        <v>1.50152696177748</v>
      </c>
      <c r="BF101" s="473">
        <v>-0.92126945425689799</v>
      </c>
      <c r="BG101" s="473">
        <v>-1.3122609640551599</v>
      </c>
      <c r="BH101" s="473">
        <v>-1.73588804765278</v>
      </c>
      <c r="BI101" s="473">
        <v>-0.82565397839100796</v>
      </c>
      <c r="BJ101" s="473">
        <v>1.1212545203142701</v>
      </c>
      <c r="BK101" s="473">
        <v>0.62562141345358802</v>
      </c>
      <c r="BL101" s="473">
        <v>0.25300752203811999</v>
      </c>
      <c r="BM101" s="473">
        <v>-1.2479835558140799</v>
      </c>
      <c r="BN101" s="473">
        <v>1.2238250101985499</v>
      </c>
      <c r="BO101" s="477">
        <f>ROW()</f>
        <v>101</v>
      </c>
    </row>
    <row r="102" spans="1:67" s="474" customFormat="1" ht="14" x14ac:dyDescent="0.15">
      <c r="A102" s="473" t="s">
        <v>395</v>
      </c>
      <c r="B102" s="473" t="s">
        <v>827</v>
      </c>
      <c r="C102" s="473" t="s">
        <v>1156</v>
      </c>
      <c r="D102" s="473" t="s">
        <v>1157</v>
      </c>
      <c r="E102" s="473"/>
      <c r="F102" s="473"/>
      <c r="G102" s="473"/>
      <c r="H102" s="473"/>
      <c r="I102" s="473"/>
      <c r="J102" s="473"/>
      <c r="K102" s="473"/>
      <c r="L102" s="473"/>
      <c r="M102" s="473"/>
      <c r="N102" s="473"/>
      <c r="O102" s="473"/>
      <c r="P102" s="473"/>
      <c r="Q102" s="473"/>
      <c r="R102" s="473"/>
      <c r="S102" s="473"/>
      <c r="T102" s="473"/>
      <c r="U102" s="473"/>
      <c r="V102" s="473">
        <v>18.456883509833698</v>
      </c>
      <c r="W102" s="473">
        <v>18.1353767560664</v>
      </c>
      <c r="X102" s="473">
        <v>20.882882882883099</v>
      </c>
      <c r="Y102" s="473">
        <v>21.821433894767999</v>
      </c>
      <c r="Z102" s="473">
        <v>18.787470940902601</v>
      </c>
      <c r="AA102" s="473">
        <v>7.8127414121648799</v>
      </c>
      <c r="AB102" s="473">
        <v>6.0953472819334298</v>
      </c>
      <c r="AC102" s="473">
        <v>5.6596127870328798</v>
      </c>
      <c r="AD102" s="473">
        <v>2.5013849235097898</v>
      </c>
      <c r="AE102" s="473">
        <v>0.55707990355054104</v>
      </c>
      <c r="AF102" s="473">
        <v>-0.87233338845748598</v>
      </c>
      <c r="AG102" s="473">
        <v>4.0000000000001199</v>
      </c>
      <c r="AH102" s="473">
        <v>5.5929487179489499</v>
      </c>
      <c r="AI102" s="473">
        <v>2.7242373653052399</v>
      </c>
      <c r="AJ102" s="473">
        <v>2.6446036788067699</v>
      </c>
      <c r="AK102" s="473">
        <v>3.7783375314861698</v>
      </c>
      <c r="AL102" s="473">
        <v>2.80859916782246</v>
      </c>
      <c r="AM102" s="473">
        <v>3.7706576728496399</v>
      </c>
      <c r="AN102" s="473">
        <v>1.8688247529897799</v>
      </c>
      <c r="AO102" s="473">
        <v>2.0323517212778399</v>
      </c>
      <c r="AP102" s="473">
        <v>1.2445278298933999</v>
      </c>
      <c r="AQ102" s="473">
        <v>1.3776933038950001</v>
      </c>
      <c r="AR102" s="473">
        <v>0.57742763867712099</v>
      </c>
      <c r="AS102" s="473">
        <v>2.1818181818181799</v>
      </c>
      <c r="AT102" s="473">
        <v>3.1409930520254599</v>
      </c>
      <c r="AU102" s="473">
        <v>1.0672154799287099</v>
      </c>
      <c r="AV102" s="473">
        <v>2.1549280990867898</v>
      </c>
      <c r="AW102" s="473">
        <v>2.31291678226117</v>
      </c>
      <c r="AX102" s="473">
        <v>3.47580693755399</v>
      </c>
      <c r="AY102" s="473">
        <v>4.2519532197796801</v>
      </c>
      <c r="AZ102" s="473">
        <v>3.8588292246965001</v>
      </c>
      <c r="BA102" s="473">
        <v>8.0332732765034294</v>
      </c>
      <c r="BB102" s="473">
        <v>-0.30865477958564602</v>
      </c>
      <c r="BC102" s="473">
        <v>3.4365090594335501</v>
      </c>
      <c r="BD102" s="473">
        <v>3.0334728033472702</v>
      </c>
      <c r="BE102" s="473">
        <v>2.4107770402186701</v>
      </c>
      <c r="BF102" s="473">
        <v>-4.3999786482803699E-2</v>
      </c>
      <c r="BG102" s="473">
        <v>-0.98360305555492999</v>
      </c>
      <c r="BH102" s="473">
        <v>-0.51544803143538698</v>
      </c>
      <c r="BI102" s="473">
        <v>1.6503899443157699</v>
      </c>
      <c r="BJ102" s="473">
        <v>0.90845825587421103</v>
      </c>
      <c r="BK102" s="473">
        <v>0.80410231327703696</v>
      </c>
      <c r="BL102" s="473">
        <v>0.59814976473601</v>
      </c>
      <c r="BM102" s="473">
        <v>-0.74073259704550098</v>
      </c>
      <c r="BN102" s="473">
        <v>1.2195119391684399</v>
      </c>
      <c r="BO102" s="477">
        <f>ROW()</f>
        <v>102</v>
      </c>
    </row>
    <row r="103" spans="1:67" s="474" customFormat="1" ht="14" x14ac:dyDescent="0.15">
      <c r="A103" s="473" t="s">
        <v>828</v>
      </c>
      <c r="B103" s="473" t="s">
        <v>829</v>
      </c>
      <c r="C103" s="473" t="s">
        <v>1156</v>
      </c>
      <c r="D103" s="473" t="s">
        <v>1157</v>
      </c>
      <c r="E103" s="473"/>
      <c r="F103" s="473"/>
      <c r="G103" s="473"/>
      <c r="H103" s="473"/>
      <c r="I103" s="473"/>
      <c r="J103" s="473"/>
      <c r="K103" s="473"/>
      <c r="L103" s="473"/>
      <c r="M103" s="473"/>
      <c r="N103" s="473"/>
      <c r="O103" s="473"/>
      <c r="P103" s="473"/>
      <c r="Q103" s="473"/>
      <c r="R103" s="473"/>
      <c r="S103" s="473"/>
      <c r="T103" s="473"/>
      <c r="U103" s="473"/>
      <c r="V103" s="473"/>
      <c r="W103" s="473"/>
      <c r="X103" s="473"/>
      <c r="Y103" s="473"/>
      <c r="Z103" s="473"/>
      <c r="AA103" s="473"/>
      <c r="AB103" s="473"/>
      <c r="AC103" s="473"/>
      <c r="AD103" s="473"/>
      <c r="AE103" s="473"/>
      <c r="AF103" s="473"/>
      <c r="AG103" s="473"/>
      <c r="AH103" s="473"/>
      <c r="AI103" s="473"/>
      <c r="AJ103" s="473"/>
      <c r="AK103" s="473"/>
      <c r="AL103" s="473"/>
      <c r="AM103" s="473"/>
      <c r="AN103" s="473"/>
      <c r="AO103" s="473"/>
      <c r="AP103" s="473"/>
      <c r="AQ103" s="473"/>
      <c r="AR103" s="473"/>
      <c r="AS103" s="473"/>
      <c r="AT103" s="473"/>
      <c r="AU103" s="473"/>
      <c r="AV103" s="473"/>
      <c r="AW103" s="473"/>
      <c r="AX103" s="473"/>
      <c r="AY103" s="473"/>
      <c r="AZ103" s="473"/>
      <c r="BA103" s="473"/>
      <c r="BB103" s="473"/>
      <c r="BC103" s="473"/>
      <c r="BD103" s="473"/>
      <c r="BE103" s="473"/>
      <c r="BF103" s="473"/>
      <c r="BG103" s="473"/>
      <c r="BH103" s="473"/>
      <c r="BI103" s="473"/>
      <c r="BJ103" s="473"/>
      <c r="BK103" s="473"/>
      <c r="BL103" s="473"/>
      <c r="BM103" s="473"/>
      <c r="BN103" s="473"/>
      <c r="BO103" s="477">
        <f>ROW()</f>
        <v>103</v>
      </c>
    </row>
    <row r="104" spans="1:67" s="474" customFormat="1" ht="14" x14ac:dyDescent="0.15">
      <c r="A104" s="473" t="s">
        <v>397</v>
      </c>
      <c r="B104" s="473" t="s">
        <v>830</v>
      </c>
      <c r="C104" s="473" t="s">
        <v>1156</v>
      </c>
      <c r="D104" s="473" t="s">
        <v>1157</v>
      </c>
      <c r="E104" s="473">
        <v>-1.19069315346</v>
      </c>
      <c r="F104" s="473">
        <v>-0.55333538272658001</v>
      </c>
      <c r="G104" s="473">
        <v>2.0525502320970102</v>
      </c>
      <c r="H104" s="473">
        <v>0.15145089937592701</v>
      </c>
      <c r="I104" s="473">
        <v>-0.19356399703657201</v>
      </c>
      <c r="J104" s="473">
        <v>-0.80000000000351801</v>
      </c>
      <c r="K104" s="473">
        <v>0.68426197446519799</v>
      </c>
      <c r="L104" s="473">
        <v>0.48543689344876001</v>
      </c>
      <c r="M104" s="473">
        <v>1.92632850230087</v>
      </c>
      <c r="N104" s="473">
        <v>2.0972806447157302</v>
      </c>
      <c r="O104" s="473">
        <v>2.3443393488141502</v>
      </c>
      <c r="P104" s="473">
        <v>-0.453591880763762</v>
      </c>
      <c r="Q104" s="473">
        <v>0.52970325232302096</v>
      </c>
      <c r="R104" s="473">
        <v>13.796033994501901</v>
      </c>
      <c r="S104" s="473">
        <v>16.494896689013402</v>
      </c>
      <c r="T104" s="473">
        <v>13.159244379858199</v>
      </c>
      <c r="U104" s="473">
        <v>10.72499999925</v>
      </c>
      <c r="V104" s="473">
        <v>12.3245796860999</v>
      </c>
      <c r="W104" s="473">
        <v>8.2879762495770297</v>
      </c>
      <c r="X104" s="473">
        <v>11.343385881160801</v>
      </c>
      <c r="Y104" s="473">
        <v>10.823843233541099</v>
      </c>
      <c r="Z104" s="473">
        <v>11.4330679503505</v>
      </c>
      <c r="AA104" s="473">
        <v>0.30738556143705498</v>
      </c>
      <c r="AB104" s="473">
        <v>4.5386781513325696</v>
      </c>
      <c r="AC104" s="473">
        <v>3.4067501183779099</v>
      </c>
      <c r="AD104" s="473">
        <v>18.686791297123801</v>
      </c>
      <c r="AE104" s="473">
        <v>36.931121296501601</v>
      </c>
      <c r="AF104" s="473">
        <v>12.3232132755046</v>
      </c>
      <c r="AG104" s="473">
        <v>10.832703768991299</v>
      </c>
      <c r="AH104" s="473">
        <v>11.387132199795801</v>
      </c>
      <c r="AI104" s="473">
        <v>41.221867138097302</v>
      </c>
      <c r="AJ104" s="473">
        <v>33.166421916753499</v>
      </c>
      <c r="AK104" s="473">
        <v>10.0459179984088</v>
      </c>
      <c r="AL104" s="473">
        <v>11.8196901746257</v>
      </c>
      <c r="AM104" s="473">
        <v>10.855321149439099</v>
      </c>
      <c r="AN104" s="473">
        <v>8.4114131227056692</v>
      </c>
      <c r="AO104" s="473">
        <v>11.0569165321987</v>
      </c>
      <c r="AP104" s="473">
        <v>9.2329029488493699</v>
      </c>
      <c r="AQ104" s="473">
        <v>6.6134607051805698</v>
      </c>
      <c r="AR104" s="473">
        <v>5.2136105860111996</v>
      </c>
      <c r="AS104" s="473">
        <v>5.9775773473714002</v>
      </c>
      <c r="AT104" s="473">
        <v>7.2858736661013399</v>
      </c>
      <c r="AU104" s="473">
        <v>8.1326305428105492</v>
      </c>
      <c r="AV104" s="473">
        <v>5.6034767543447002</v>
      </c>
      <c r="AW104" s="473">
        <v>7.57862247309731</v>
      </c>
      <c r="AX104" s="473">
        <v>9.1086498571921606</v>
      </c>
      <c r="AY104" s="473">
        <v>6.5608528279538296</v>
      </c>
      <c r="AZ104" s="473">
        <v>6.8216175359032203</v>
      </c>
      <c r="BA104" s="473">
        <v>11.355761126315</v>
      </c>
      <c r="BB104" s="473">
        <v>1.85910254733027</v>
      </c>
      <c r="BC104" s="473">
        <v>3.85950909833169</v>
      </c>
      <c r="BD104" s="473">
        <v>6.2141239306709402</v>
      </c>
      <c r="BE104" s="473">
        <v>3.7818075467968502</v>
      </c>
      <c r="BF104" s="473">
        <v>4.3433713127951297</v>
      </c>
      <c r="BG104" s="473">
        <v>3.4183616966296202</v>
      </c>
      <c r="BH104" s="473">
        <v>2.3887203283955198</v>
      </c>
      <c r="BI104" s="473">
        <v>4.4484419994282396</v>
      </c>
      <c r="BJ104" s="473">
        <v>4.4245365518254296</v>
      </c>
      <c r="BK104" s="473">
        <v>3.75186186704512</v>
      </c>
      <c r="BL104" s="473">
        <v>3.6999839800860101</v>
      </c>
      <c r="BM104" s="473">
        <v>3.21444062197346</v>
      </c>
      <c r="BN104" s="473">
        <v>4.2610512742281896</v>
      </c>
      <c r="BO104" s="477">
        <f>ROW()</f>
        <v>104</v>
      </c>
    </row>
    <row r="105" spans="1:67" s="474" customFormat="1" ht="14" x14ac:dyDescent="0.15">
      <c r="A105" s="473" t="s">
        <v>831</v>
      </c>
      <c r="B105" s="473" t="s">
        <v>832</v>
      </c>
      <c r="C105" s="473" t="s">
        <v>1156</v>
      </c>
      <c r="D105" s="473" t="s">
        <v>1157</v>
      </c>
      <c r="E105" s="473"/>
      <c r="F105" s="473"/>
      <c r="G105" s="473"/>
      <c r="H105" s="473"/>
      <c r="I105" s="473"/>
      <c r="J105" s="473"/>
      <c r="K105" s="473"/>
      <c r="L105" s="473"/>
      <c r="M105" s="473"/>
      <c r="N105" s="473"/>
      <c r="O105" s="473"/>
      <c r="P105" s="473"/>
      <c r="Q105" s="473"/>
      <c r="R105" s="473"/>
      <c r="S105" s="473"/>
      <c r="T105" s="473"/>
      <c r="U105" s="473"/>
      <c r="V105" s="473"/>
      <c r="W105" s="473"/>
      <c r="X105" s="473"/>
      <c r="Y105" s="473"/>
      <c r="Z105" s="473"/>
      <c r="AA105" s="473"/>
      <c r="AB105" s="473"/>
      <c r="AC105" s="473"/>
      <c r="AD105" s="473"/>
      <c r="AE105" s="473"/>
      <c r="AF105" s="473"/>
      <c r="AG105" s="473"/>
      <c r="AH105" s="473"/>
      <c r="AI105" s="473"/>
      <c r="AJ105" s="473"/>
      <c r="AK105" s="473"/>
      <c r="AL105" s="473"/>
      <c r="AM105" s="473"/>
      <c r="AN105" s="473"/>
      <c r="AO105" s="473"/>
      <c r="AP105" s="473"/>
      <c r="AQ105" s="473"/>
      <c r="AR105" s="473"/>
      <c r="AS105" s="473"/>
      <c r="AT105" s="473"/>
      <c r="AU105" s="473"/>
      <c r="AV105" s="473"/>
      <c r="AW105" s="473"/>
      <c r="AX105" s="473"/>
      <c r="AY105" s="473"/>
      <c r="AZ105" s="473"/>
      <c r="BA105" s="473"/>
      <c r="BB105" s="473"/>
      <c r="BC105" s="473"/>
      <c r="BD105" s="473"/>
      <c r="BE105" s="473"/>
      <c r="BF105" s="473"/>
      <c r="BG105" s="473"/>
      <c r="BH105" s="473"/>
      <c r="BI105" s="473"/>
      <c r="BJ105" s="473"/>
      <c r="BK105" s="473"/>
      <c r="BL105" s="473"/>
      <c r="BM105" s="473"/>
      <c r="BN105" s="473"/>
      <c r="BO105" s="477">
        <f>ROW()</f>
        <v>105</v>
      </c>
    </row>
    <row r="106" spans="1:67" s="474" customFormat="1" ht="14" x14ac:dyDescent="0.15">
      <c r="A106" s="473" t="s">
        <v>403</v>
      </c>
      <c r="B106" s="473" t="s">
        <v>833</v>
      </c>
      <c r="C106" s="473" t="s">
        <v>1156</v>
      </c>
      <c r="D106" s="473" t="s">
        <v>1157</v>
      </c>
      <c r="E106" s="473"/>
      <c r="F106" s="473"/>
      <c r="G106" s="473"/>
      <c r="H106" s="473"/>
      <c r="I106" s="473"/>
      <c r="J106" s="473"/>
      <c r="K106" s="473"/>
      <c r="L106" s="473"/>
      <c r="M106" s="473"/>
      <c r="N106" s="473"/>
      <c r="O106" s="473"/>
      <c r="P106" s="473"/>
      <c r="Q106" s="473"/>
      <c r="R106" s="473"/>
      <c r="S106" s="473"/>
      <c r="T106" s="473"/>
      <c r="U106" s="473"/>
      <c r="V106" s="473"/>
      <c r="W106" s="473"/>
      <c r="X106" s="473"/>
      <c r="Y106" s="473"/>
      <c r="Z106" s="473"/>
      <c r="AA106" s="473"/>
      <c r="AB106" s="473"/>
      <c r="AC106" s="473"/>
      <c r="AD106" s="473"/>
      <c r="AE106" s="473"/>
      <c r="AF106" s="473"/>
      <c r="AG106" s="473"/>
      <c r="AH106" s="473"/>
      <c r="AI106" s="473"/>
      <c r="AJ106" s="473"/>
      <c r="AK106" s="473"/>
      <c r="AL106" s="473"/>
      <c r="AM106" s="473"/>
      <c r="AN106" s="473">
        <v>12.2105263157894</v>
      </c>
      <c r="AO106" s="473">
        <v>7.0947119727604404</v>
      </c>
      <c r="AP106" s="473">
        <v>3.55567090578809</v>
      </c>
      <c r="AQ106" s="473">
        <v>4.5864661654135102</v>
      </c>
      <c r="AR106" s="473">
        <v>7.5382193985139603</v>
      </c>
      <c r="AS106" s="473">
        <v>6.1485433302486996</v>
      </c>
      <c r="AT106" s="473">
        <v>2.6274131420333302</v>
      </c>
      <c r="AU106" s="473">
        <v>5.3410152137740896</v>
      </c>
      <c r="AV106" s="473">
        <v>5.9809781406647096</v>
      </c>
      <c r="AW106" s="473">
        <v>4.6684662236988297</v>
      </c>
      <c r="AX106" s="473">
        <v>6.92554303890158</v>
      </c>
      <c r="AY106" s="473">
        <v>6.6771579041002704</v>
      </c>
      <c r="AZ106" s="473">
        <v>12.2001544446648</v>
      </c>
      <c r="BA106" s="473">
        <v>8.1020220696927705</v>
      </c>
      <c r="BB106" s="473">
        <v>2.9523009638099702</v>
      </c>
      <c r="BC106" s="473">
        <v>3.7333775770424502</v>
      </c>
      <c r="BD106" s="473">
        <v>4.9777356370697099</v>
      </c>
      <c r="BE106" s="473">
        <v>2.3919352131232898</v>
      </c>
      <c r="BF106" s="473">
        <v>1.90125181860585</v>
      </c>
      <c r="BG106" s="473">
        <v>0.85263049753992504</v>
      </c>
      <c r="BH106" s="473">
        <v>-1.00173432776379</v>
      </c>
      <c r="BI106" s="473">
        <v>0.83600806150629703</v>
      </c>
      <c r="BJ106" s="473">
        <v>1.9046561551558201</v>
      </c>
      <c r="BK106" s="473">
        <v>1.28284288443518</v>
      </c>
      <c r="BL106" s="473">
        <v>2.0872308916201998</v>
      </c>
      <c r="BM106" s="473">
        <v>0.99333702283875702</v>
      </c>
      <c r="BN106" s="473">
        <v>5.0328557462669599</v>
      </c>
      <c r="BO106" s="477">
        <f>ROW()</f>
        <v>106</v>
      </c>
    </row>
    <row r="107" spans="1:67" s="474" customFormat="1" ht="14" x14ac:dyDescent="0.15">
      <c r="A107" s="473" t="s">
        <v>834</v>
      </c>
      <c r="B107" s="473" t="s">
        <v>835</v>
      </c>
      <c r="C107" s="473" t="s">
        <v>1156</v>
      </c>
      <c r="D107" s="473" t="s">
        <v>1157</v>
      </c>
      <c r="E107" s="473"/>
      <c r="F107" s="473"/>
      <c r="G107" s="473"/>
      <c r="H107" s="473"/>
      <c r="I107" s="473"/>
      <c r="J107" s="473"/>
      <c r="K107" s="473"/>
      <c r="L107" s="473"/>
      <c r="M107" s="473"/>
      <c r="N107" s="473"/>
      <c r="O107" s="473"/>
      <c r="P107" s="473"/>
      <c r="Q107" s="473"/>
      <c r="R107" s="473"/>
      <c r="S107" s="473"/>
      <c r="T107" s="473"/>
      <c r="U107" s="473"/>
      <c r="V107" s="473"/>
      <c r="W107" s="473"/>
      <c r="X107" s="473"/>
      <c r="Y107" s="473">
        <v>13.533381276113349</v>
      </c>
      <c r="Z107" s="473">
        <v>11.427176323054899</v>
      </c>
      <c r="AA107" s="473">
        <v>8.8857130847145793</v>
      </c>
      <c r="AB107" s="473">
        <v>6.9082288115884696</v>
      </c>
      <c r="AC107" s="473">
        <v>5.9919511104844299</v>
      </c>
      <c r="AD107" s="473">
        <v>4.6418805428719354</v>
      </c>
      <c r="AE107" s="473">
        <v>2.93357920442334</v>
      </c>
      <c r="AF107" s="473">
        <v>3.6645632175169101</v>
      </c>
      <c r="AG107" s="473">
        <v>4.4024118278676196</v>
      </c>
      <c r="AH107" s="473">
        <v>5.076793427742655</v>
      </c>
      <c r="AI107" s="473">
        <v>5.4009577660463197</v>
      </c>
      <c r="AJ107" s="473">
        <v>5.0352743884810502</v>
      </c>
      <c r="AK107" s="473">
        <v>4.0208478003855497</v>
      </c>
      <c r="AL107" s="473">
        <v>4.0938362262871699</v>
      </c>
      <c r="AM107" s="473">
        <v>2.7472910070745398</v>
      </c>
      <c r="AN107" s="473">
        <v>3.1590956620675898</v>
      </c>
      <c r="AO107" s="473">
        <v>2.7335834896810498</v>
      </c>
      <c r="AP107" s="473">
        <v>2.3372764602242651</v>
      </c>
      <c r="AQ107" s="473">
        <v>1.9122870566746148</v>
      </c>
      <c r="AR107" s="473">
        <v>1.7529508005142</v>
      </c>
      <c r="AS107" s="473">
        <v>2.6152344624631798</v>
      </c>
      <c r="AT107" s="473">
        <v>2.5784408009889401</v>
      </c>
      <c r="AU107" s="473">
        <v>2.0410910262020501</v>
      </c>
      <c r="AV107" s="473">
        <v>2.0498403056351502</v>
      </c>
      <c r="AW107" s="473">
        <v>2.11968637939778</v>
      </c>
      <c r="AX107" s="473">
        <v>2.5239289874716051</v>
      </c>
      <c r="AY107" s="473">
        <v>2.4579244419586401</v>
      </c>
      <c r="AZ107" s="473">
        <v>2.75672371638138</v>
      </c>
      <c r="BA107" s="473">
        <v>4.5233869420494255</v>
      </c>
      <c r="BB107" s="473">
        <v>1.433261542367015</v>
      </c>
      <c r="BC107" s="473">
        <v>1.96188468334624</v>
      </c>
      <c r="BD107" s="473">
        <v>3.3298532335064999</v>
      </c>
      <c r="BE107" s="473">
        <v>2.5974138603901</v>
      </c>
      <c r="BF107" s="473">
        <v>1.4715594062575901</v>
      </c>
      <c r="BG107" s="473">
        <v>1.0331721210891649</v>
      </c>
      <c r="BH107" s="473">
        <v>0.31969585681815649</v>
      </c>
      <c r="BI107" s="473">
        <v>0.44325896572860601</v>
      </c>
      <c r="BJ107" s="473">
        <v>1.5518975121822201</v>
      </c>
      <c r="BK107" s="473">
        <v>1.831883324290875</v>
      </c>
      <c r="BL107" s="473">
        <v>1.57083175721512</v>
      </c>
      <c r="BM107" s="473">
        <v>0.53728802341177195</v>
      </c>
      <c r="BN107" s="473">
        <v>2.51837109614205</v>
      </c>
      <c r="BO107" s="477">
        <f>ROW()</f>
        <v>107</v>
      </c>
    </row>
    <row r="108" spans="1:67" s="474" customFormat="1" ht="14" x14ac:dyDescent="0.15">
      <c r="A108" s="473" t="s">
        <v>836</v>
      </c>
      <c r="B108" s="473" t="s">
        <v>837</v>
      </c>
      <c r="C108" s="473" t="s">
        <v>1156</v>
      </c>
      <c r="D108" s="473" t="s">
        <v>1157</v>
      </c>
      <c r="E108" s="473"/>
      <c r="F108" s="473"/>
      <c r="G108" s="473"/>
      <c r="H108" s="473"/>
      <c r="I108" s="473"/>
      <c r="J108" s="473"/>
      <c r="K108" s="473"/>
      <c r="L108" s="473"/>
      <c r="M108" s="473"/>
      <c r="N108" s="473"/>
      <c r="O108" s="473"/>
      <c r="P108" s="473"/>
      <c r="Q108" s="473"/>
      <c r="R108" s="473"/>
      <c r="S108" s="473"/>
      <c r="T108" s="473"/>
      <c r="U108" s="473"/>
      <c r="V108" s="473"/>
      <c r="W108" s="473"/>
      <c r="X108" s="473"/>
      <c r="Y108" s="473"/>
      <c r="Z108" s="473"/>
      <c r="AA108" s="473">
        <v>10.970464135021199</v>
      </c>
      <c r="AB108" s="473">
        <v>9.8859315589354999</v>
      </c>
      <c r="AC108" s="473">
        <v>8.6505190311417994</v>
      </c>
      <c r="AD108" s="473">
        <v>3.5031847133757501</v>
      </c>
      <c r="AE108" s="473">
        <v>3.3846153846153499</v>
      </c>
      <c r="AF108" s="473">
        <v>5.6547619047619797</v>
      </c>
      <c r="AG108" s="473">
        <v>7.8873239436617899</v>
      </c>
      <c r="AH108" s="473">
        <v>10.182767624020901</v>
      </c>
      <c r="AI108" s="473">
        <v>10.4265402843602</v>
      </c>
      <c r="AJ108" s="473">
        <v>11.158798283261801</v>
      </c>
      <c r="AK108" s="473">
        <v>9.6525096525096092</v>
      </c>
      <c r="AL108" s="473">
        <v>8.8028169014085993</v>
      </c>
      <c r="AM108" s="473">
        <v>8.7378640776698404</v>
      </c>
      <c r="AN108" s="473">
        <v>9.0773809523809206</v>
      </c>
      <c r="AO108" s="473">
        <v>6.2755798090041104</v>
      </c>
      <c r="AP108" s="473">
        <v>5.7766367137351899</v>
      </c>
      <c r="AQ108" s="473">
        <v>2.91262135922396</v>
      </c>
      <c r="AR108" s="473">
        <v>-4.0094339622644304</v>
      </c>
      <c r="AS108" s="473">
        <v>-3.6855036855037002</v>
      </c>
      <c r="AT108" s="473">
        <v>-1.65816326530608</v>
      </c>
      <c r="AU108" s="473">
        <v>-2.9831387808041598</v>
      </c>
      <c r="AV108" s="473">
        <v>-2.67379679144392</v>
      </c>
      <c r="AW108" s="473">
        <v>-0.27472527472526598</v>
      </c>
      <c r="AX108" s="473">
        <v>0.82644628099180495</v>
      </c>
      <c r="AY108" s="473">
        <v>2.0002516039753502</v>
      </c>
      <c r="AZ108" s="473">
        <v>2.03502713369511</v>
      </c>
      <c r="BA108" s="473">
        <v>4.3031548410491904</v>
      </c>
      <c r="BB108" s="473">
        <v>0.579441418472606</v>
      </c>
      <c r="BC108" s="473">
        <v>2.29289088604677</v>
      </c>
      <c r="BD108" s="473">
        <v>5.3052489299391796</v>
      </c>
      <c r="BE108" s="473">
        <v>4.0539095090383901</v>
      </c>
      <c r="BF108" s="473">
        <v>4.3379934210526203</v>
      </c>
      <c r="BG108" s="473">
        <v>4.4236453201970596</v>
      </c>
      <c r="BH108" s="473">
        <v>2.99084819322578</v>
      </c>
      <c r="BI108" s="473">
        <v>2.40930743862222</v>
      </c>
      <c r="BJ108" s="473">
        <v>1.49387243939527</v>
      </c>
      <c r="BK108" s="473">
        <v>2.40613432046539</v>
      </c>
      <c r="BL108" s="473">
        <v>2.8832085377398999</v>
      </c>
      <c r="BM108" s="473">
        <v>0.25096202108080901</v>
      </c>
      <c r="BN108" s="473">
        <v>1.5687583444592701</v>
      </c>
      <c r="BO108" s="477">
        <f>ROW()</f>
        <v>108</v>
      </c>
    </row>
    <row r="109" spans="1:67" s="474" customFormat="1" ht="14" x14ac:dyDescent="0.15">
      <c r="A109" s="473" t="s">
        <v>407</v>
      </c>
      <c r="B109" s="473" t="s">
        <v>838</v>
      </c>
      <c r="C109" s="473" t="s">
        <v>1156</v>
      </c>
      <c r="D109" s="473" t="s">
        <v>1157</v>
      </c>
      <c r="E109" s="473">
        <v>-1.7462381571075301</v>
      </c>
      <c r="F109" s="473">
        <v>1.5629923739268501</v>
      </c>
      <c r="G109" s="473">
        <v>1.09215017084014</v>
      </c>
      <c r="H109" s="473">
        <v>3.0814560186727702</v>
      </c>
      <c r="I109" s="473">
        <v>4.47210147080723</v>
      </c>
      <c r="J109" s="473">
        <v>3.1862745099876402</v>
      </c>
      <c r="K109" s="473">
        <v>1.78423465718736</v>
      </c>
      <c r="L109" s="473">
        <v>2.0918409866730898</v>
      </c>
      <c r="M109" s="473">
        <v>1.8612244897208801</v>
      </c>
      <c r="N109" s="473">
        <v>1.2582144573709599</v>
      </c>
      <c r="O109" s="473">
        <v>2.8808864266097598</v>
      </c>
      <c r="P109" s="473">
        <v>2.2232479422376099</v>
      </c>
      <c r="Q109" s="473">
        <v>3.6122817579933302</v>
      </c>
      <c r="R109" s="473">
        <v>5.1932016269113497</v>
      </c>
      <c r="S109" s="473">
        <v>12.8495477454187</v>
      </c>
      <c r="T109" s="473">
        <v>8.3761625062970904</v>
      </c>
      <c r="U109" s="473">
        <v>4.8834189579089804</v>
      </c>
      <c r="V109" s="473">
        <v>8.4347077189512998</v>
      </c>
      <c r="W109" s="473">
        <v>5.7483246461822803</v>
      </c>
      <c r="X109" s="473">
        <v>12.1353558926061</v>
      </c>
      <c r="Y109" s="473">
        <v>18.061543035595601</v>
      </c>
      <c r="Z109" s="473">
        <v>9.4056912614249804</v>
      </c>
      <c r="AA109" s="473">
        <v>8.98262170616891</v>
      </c>
      <c r="AB109" s="473">
        <v>8.2528116584825693</v>
      </c>
      <c r="AC109" s="473">
        <v>4.7263681592039504</v>
      </c>
      <c r="AD109" s="473">
        <v>3.3626752360860199</v>
      </c>
      <c r="AE109" s="473">
        <v>4.3527238320756103</v>
      </c>
      <c r="AF109" s="473">
        <v>2.4871540222389399</v>
      </c>
      <c r="AG109" s="473">
        <v>4.4912576364018504</v>
      </c>
      <c r="AH109" s="473">
        <v>9.8504092576909592</v>
      </c>
      <c r="AI109" s="473">
        <v>23.322566436646699</v>
      </c>
      <c r="AJ109" s="473">
        <v>33.972260253586398</v>
      </c>
      <c r="AK109" s="473">
        <v>8.75988625255488</v>
      </c>
      <c r="AL109" s="473">
        <v>10.748646716372001</v>
      </c>
      <c r="AM109" s="473">
        <v>21.729346883819002</v>
      </c>
      <c r="AN109" s="473">
        <v>29.464529228158501</v>
      </c>
      <c r="AO109" s="473">
        <v>23.837835307335801</v>
      </c>
      <c r="AP109" s="473">
        <v>20.199866755496199</v>
      </c>
      <c r="AQ109" s="473">
        <v>13.6681077485869</v>
      </c>
      <c r="AR109" s="473">
        <v>11.663740979130001</v>
      </c>
      <c r="AS109" s="473">
        <v>11.048034934497601</v>
      </c>
      <c r="AT109" s="473">
        <v>9.6741555686537293</v>
      </c>
      <c r="AU109" s="473">
        <v>7.6905097203427299</v>
      </c>
      <c r="AV109" s="473">
        <v>7.6741663939793403</v>
      </c>
      <c r="AW109" s="473">
        <v>8.1137909709338008</v>
      </c>
      <c r="AX109" s="473">
        <v>8.8090607481981706</v>
      </c>
      <c r="AY109" s="473">
        <v>5.5777520765429696</v>
      </c>
      <c r="AZ109" s="473">
        <v>6.9362147089578201</v>
      </c>
      <c r="BA109" s="473">
        <v>11.4034270813932</v>
      </c>
      <c r="BB109" s="473">
        <v>5.49634273772205</v>
      </c>
      <c r="BC109" s="473">
        <v>4.6988906497622898</v>
      </c>
      <c r="BD109" s="473">
        <v>6.7622795731476497</v>
      </c>
      <c r="BE109" s="473">
        <v>5.1961861553184798</v>
      </c>
      <c r="BF109" s="473">
        <v>5.1618989858148998</v>
      </c>
      <c r="BG109" s="473">
        <v>6.1292493031302699</v>
      </c>
      <c r="BH109" s="473">
        <v>3.15783117980921</v>
      </c>
      <c r="BI109" s="473">
        <v>2.7246122329529201</v>
      </c>
      <c r="BJ109" s="473">
        <v>3.9343608444203499</v>
      </c>
      <c r="BK109" s="473">
        <v>4.3473493777753598</v>
      </c>
      <c r="BL109" s="473">
        <v>4.3658715981927196</v>
      </c>
      <c r="BM109" s="473">
        <v>3.4684117795116798</v>
      </c>
      <c r="BN109" s="473">
        <v>4.4808796341344799</v>
      </c>
      <c r="BO109" s="477">
        <f>ROW()</f>
        <v>109</v>
      </c>
    </row>
    <row r="110" spans="1:67" s="474" customFormat="1" ht="14" x14ac:dyDescent="0.15">
      <c r="A110" s="473" t="s">
        <v>839</v>
      </c>
      <c r="B110" s="473" t="s">
        <v>840</v>
      </c>
      <c r="C110" s="473" t="s">
        <v>1156</v>
      </c>
      <c r="D110" s="473" t="s">
        <v>1157</v>
      </c>
      <c r="E110" s="473"/>
      <c r="F110" s="473"/>
      <c r="G110" s="473"/>
      <c r="H110" s="473"/>
      <c r="I110" s="473"/>
      <c r="J110" s="473"/>
      <c r="K110" s="473"/>
      <c r="L110" s="473"/>
      <c r="M110" s="473"/>
      <c r="N110" s="473"/>
      <c r="O110" s="473"/>
      <c r="P110" s="473"/>
      <c r="Q110" s="473"/>
      <c r="R110" s="473"/>
      <c r="S110" s="473"/>
      <c r="T110" s="473"/>
      <c r="U110" s="473"/>
      <c r="V110" s="473"/>
      <c r="W110" s="473"/>
      <c r="X110" s="473"/>
      <c r="Y110" s="473"/>
      <c r="Z110" s="473">
        <v>11.33651544151045</v>
      </c>
      <c r="AA110" s="473">
        <v>12.312450870773599</v>
      </c>
      <c r="AB110" s="473">
        <v>11.126644122143048</v>
      </c>
      <c r="AC110" s="473">
        <v>11.3733220902937</v>
      </c>
      <c r="AD110" s="473">
        <v>10.4238402303887</v>
      </c>
      <c r="AE110" s="473">
        <v>6.8090559389512251</v>
      </c>
      <c r="AF110" s="473">
        <v>7.0282719524595496</v>
      </c>
      <c r="AG110" s="473">
        <v>6.9306861720651902</v>
      </c>
      <c r="AH110" s="473">
        <v>8.0461586348731942</v>
      </c>
      <c r="AI110" s="473">
        <v>6.8011976076257303</v>
      </c>
      <c r="AJ110" s="473">
        <v>8.819640997338805</v>
      </c>
      <c r="AK110" s="473">
        <v>9.5234771910898601</v>
      </c>
      <c r="AL110" s="473">
        <v>8.5278769568800392</v>
      </c>
      <c r="AM110" s="473">
        <v>32.293666856955198</v>
      </c>
      <c r="AN110" s="473">
        <v>14.37880865164195</v>
      </c>
      <c r="AO110" s="473">
        <v>7.4113717352664201</v>
      </c>
      <c r="AP110" s="473">
        <v>5.5722571112533199</v>
      </c>
      <c r="AQ110" s="473">
        <v>5.7533145841706004</v>
      </c>
      <c r="AR110" s="473">
        <v>3.5988981635323851</v>
      </c>
      <c r="AS110" s="473">
        <v>4.16540442290282</v>
      </c>
      <c r="AT110" s="473">
        <v>4.60374621964682</v>
      </c>
      <c r="AU110" s="473">
        <v>3.8957052575849098</v>
      </c>
      <c r="AV110" s="473">
        <v>5.3023877321993798</v>
      </c>
      <c r="AW110" s="473">
        <v>4.4749928907810501</v>
      </c>
      <c r="AX110" s="473">
        <v>8.1695460488126344</v>
      </c>
      <c r="AY110" s="473">
        <v>6.7399306038750453</v>
      </c>
      <c r="AZ110" s="473">
        <v>7.2541084130488596</v>
      </c>
      <c r="BA110" s="473">
        <v>10.659797899742401</v>
      </c>
      <c r="BB110" s="473">
        <v>4.3623482932571997</v>
      </c>
      <c r="BC110" s="473">
        <v>4.6988906497622898</v>
      </c>
      <c r="BD110" s="473">
        <v>6.4293968107233601</v>
      </c>
      <c r="BE110" s="473">
        <v>6.3147445031518199</v>
      </c>
      <c r="BF110" s="473">
        <v>5.1618989858148998</v>
      </c>
      <c r="BG110" s="473">
        <v>3.96986045166308</v>
      </c>
      <c r="BH110" s="473">
        <v>3.7740698202557201</v>
      </c>
      <c r="BI110" s="473">
        <v>4.6646623581021398</v>
      </c>
      <c r="BJ110" s="473">
        <v>4.9759515055383003</v>
      </c>
      <c r="BK110" s="473">
        <v>3.0489148287515699</v>
      </c>
      <c r="BL110" s="473">
        <v>2.6853735526678499</v>
      </c>
      <c r="BM110" s="473">
        <v>3.4684117795116798</v>
      </c>
      <c r="BN110" s="473">
        <v>4.4808796341344799</v>
      </c>
      <c r="BO110" s="477">
        <f>ROW()</f>
        <v>110</v>
      </c>
    </row>
    <row r="111" spans="1:67" s="474" customFormat="1" ht="14" x14ac:dyDescent="0.15">
      <c r="A111" s="473" t="s">
        <v>345</v>
      </c>
      <c r="B111" s="473" t="s">
        <v>841</v>
      </c>
      <c r="C111" s="473" t="s">
        <v>1156</v>
      </c>
      <c r="D111" s="473" t="s">
        <v>1157</v>
      </c>
      <c r="E111" s="473"/>
      <c r="F111" s="473"/>
      <c r="G111" s="473"/>
      <c r="H111" s="473"/>
      <c r="I111" s="473"/>
      <c r="J111" s="473"/>
      <c r="K111" s="473"/>
      <c r="L111" s="473"/>
      <c r="M111" s="473"/>
      <c r="N111" s="473"/>
      <c r="O111" s="473"/>
      <c r="P111" s="473"/>
      <c r="Q111" s="473"/>
      <c r="R111" s="473"/>
      <c r="S111" s="473"/>
      <c r="T111" s="473"/>
      <c r="U111" s="473"/>
      <c r="V111" s="473"/>
      <c r="W111" s="473"/>
      <c r="X111" s="473"/>
      <c r="Y111" s="473"/>
      <c r="Z111" s="473"/>
      <c r="AA111" s="473"/>
      <c r="AB111" s="473"/>
      <c r="AC111" s="473"/>
      <c r="AD111" s="473"/>
      <c r="AE111" s="473">
        <v>50</v>
      </c>
      <c r="AF111" s="473">
        <v>133.33326374431499</v>
      </c>
      <c r="AG111" s="473">
        <v>185.71428571428501</v>
      </c>
      <c r="AH111" s="473">
        <v>1400</v>
      </c>
      <c r="AI111" s="473">
        <v>500</v>
      </c>
      <c r="AJ111" s="473">
        <v>122.222222222222</v>
      </c>
      <c r="AK111" s="473">
        <v>625.00000000000102</v>
      </c>
      <c r="AL111" s="473">
        <v>1500</v>
      </c>
      <c r="AM111" s="473">
        <v>107.327586206896</v>
      </c>
      <c r="AN111" s="473">
        <v>3.95010395010403</v>
      </c>
      <c r="AO111" s="473">
        <v>4.2999999999999403</v>
      </c>
      <c r="AP111" s="473">
        <v>4.17066155321187</v>
      </c>
      <c r="AQ111" s="473">
        <v>6.39668660837554</v>
      </c>
      <c r="AR111" s="473">
        <v>4.0191387559808396</v>
      </c>
      <c r="AS111" s="473">
        <v>4.6113155473780001</v>
      </c>
      <c r="AT111" s="473">
        <v>3.7767024666589002</v>
      </c>
      <c r="AU111" s="473">
        <v>1.6717843739338201</v>
      </c>
      <c r="AV111" s="473">
        <v>1.76733780760626</v>
      </c>
      <c r="AW111" s="473">
        <v>2.0553967905033201</v>
      </c>
      <c r="AX111" s="473">
        <v>3.3171782444804299</v>
      </c>
      <c r="AY111" s="473">
        <v>3.1898259147295001</v>
      </c>
      <c r="AZ111" s="473">
        <v>2.8992827558339198</v>
      </c>
      <c r="BA111" s="473">
        <v>6.0769683879835101</v>
      </c>
      <c r="BB111" s="473">
        <v>2.3785284590467399</v>
      </c>
      <c r="BC111" s="473">
        <v>1.0305550533357299</v>
      </c>
      <c r="BD111" s="473">
        <v>2.2727272727272698</v>
      </c>
      <c r="BE111" s="473">
        <v>3.4120734908136598</v>
      </c>
      <c r="BF111" s="473">
        <v>2.2165820642977998</v>
      </c>
      <c r="BG111" s="473">
        <v>-0.21519615957621499</v>
      </c>
      <c r="BH111" s="473">
        <v>-0.46449900464500199</v>
      </c>
      <c r="BI111" s="473">
        <v>-1.12500000000001</v>
      </c>
      <c r="BJ111" s="473">
        <v>1.12937210282344</v>
      </c>
      <c r="BK111" s="473">
        <v>1.5001250104175301</v>
      </c>
      <c r="BL111" s="473">
        <v>0.77182034649808295</v>
      </c>
      <c r="BM111" s="473">
        <v>0.15481137456202801</v>
      </c>
      <c r="BN111" s="473">
        <v>2.5545069964204599</v>
      </c>
      <c r="BO111" s="477">
        <f>ROW()</f>
        <v>111</v>
      </c>
    </row>
    <row r="112" spans="1:67" s="474" customFormat="1" ht="14" x14ac:dyDescent="0.15">
      <c r="A112" s="473" t="s">
        <v>405</v>
      </c>
      <c r="B112" s="473" t="s">
        <v>842</v>
      </c>
      <c r="C112" s="473" t="s">
        <v>1156</v>
      </c>
      <c r="D112" s="473" t="s">
        <v>1157</v>
      </c>
      <c r="E112" s="473">
        <v>-5.0300415959368996</v>
      </c>
      <c r="F112" s="473">
        <v>3.7797063834267401</v>
      </c>
      <c r="G112" s="473">
        <v>-0.55490425986953595</v>
      </c>
      <c r="H112" s="473">
        <v>4.3068217543595599</v>
      </c>
      <c r="I112" s="473">
        <v>9.1621458712944399</v>
      </c>
      <c r="J112" s="473">
        <v>2.2639425728972702</v>
      </c>
      <c r="K112" s="473">
        <v>8.3018358533230501</v>
      </c>
      <c r="L112" s="473">
        <v>-2.9353109810065501</v>
      </c>
      <c r="M112" s="473">
        <v>1.3162118782735699</v>
      </c>
      <c r="N112" s="473">
        <v>1.41318124201974</v>
      </c>
      <c r="O112" s="473">
        <v>1.3684934073666899</v>
      </c>
      <c r="P112" s="473">
        <v>9.5795832822563103</v>
      </c>
      <c r="Q112" s="473">
        <v>3.1896939691793298</v>
      </c>
      <c r="R112" s="473">
        <v>22.738919478919499</v>
      </c>
      <c r="S112" s="473">
        <v>14.9506973439721</v>
      </c>
      <c r="T112" s="473">
        <v>16.773570324581701</v>
      </c>
      <c r="U112" s="473">
        <v>7.0381522782361801</v>
      </c>
      <c r="V112" s="473">
        <v>6.4919005811333497</v>
      </c>
      <c r="W112" s="473">
        <v>-2.6735949836929498</v>
      </c>
      <c r="X112" s="473">
        <v>13.093924299819401</v>
      </c>
      <c r="Y112" s="473">
        <v>17.778305245657702</v>
      </c>
      <c r="Z112" s="473">
        <v>10.858333332999701</v>
      </c>
      <c r="AA112" s="473">
        <v>7.3592422760504901</v>
      </c>
      <c r="AB112" s="473">
        <v>10.243663352654499</v>
      </c>
      <c r="AC112" s="473">
        <v>6.4020323910607297</v>
      </c>
      <c r="AD112" s="473">
        <v>10.6488390138928</v>
      </c>
      <c r="AE112" s="473">
        <v>3.2799266336662098</v>
      </c>
      <c r="AF112" s="473">
        <v>-11.4494646121705</v>
      </c>
      <c r="AG112" s="473">
        <v>4.1054680587506303</v>
      </c>
      <c r="AH112" s="473">
        <v>6.9239050371123696</v>
      </c>
      <c r="AI112" s="473">
        <v>21.276032006783201</v>
      </c>
      <c r="AJ112" s="473">
        <v>15.4199073669492</v>
      </c>
      <c r="AK112" s="473">
        <v>19.358494654122001</v>
      </c>
      <c r="AL112" s="473">
        <v>29.705971506517301</v>
      </c>
      <c r="AM112" s="473">
        <v>39.331619537275202</v>
      </c>
      <c r="AN112" s="473">
        <v>27.608185172760098</v>
      </c>
      <c r="AO112" s="473">
        <v>20.5835962145112</v>
      </c>
      <c r="AP112" s="473">
        <v>20.5590073395833</v>
      </c>
      <c r="AQ112" s="473">
        <v>5.2690354704219997</v>
      </c>
      <c r="AR112" s="473">
        <v>3.00439421550734</v>
      </c>
      <c r="AS112" s="473">
        <v>9.3332219756560395</v>
      </c>
      <c r="AT112" s="473">
        <v>13.31672224251</v>
      </c>
      <c r="AU112" s="473">
        <v>7.0328740622459698</v>
      </c>
      <c r="AV112" s="473">
        <v>28.6995777887374</v>
      </c>
      <c r="AW112" s="473">
        <v>21.031833927722101</v>
      </c>
      <c r="AX112" s="473">
        <v>13.973008326384001</v>
      </c>
      <c r="AY112" s="473">
        <v>11.3452152244299</v>
      </c>
      <c r="AZ112" s="473">
        <v>6.5572277263807299</v>
      </c>
      <c r="BA112" s="473">
        <v>15.2817744823772</v>
      </c>
      <c r="BB112" s="473">
        <v>0.393886040173338</v>
      </c>
      <c r="BC112" s="473">
        <v>4.8273419007467302</v>
      </c>
      <c r="BD112" s="473">
        <v>6.33279483849046</v>
      </c>
      <c r="BE112" s="473">
        <v>5.0180415542924104</v>
      </c>
      <c r="BF112" s="473">
        <v>4.7650240477913703</v>
      </c>
      <c r="BG112" s="473">
        <v>3.43816659958603</v>
      </c>
      <c r="BH112" s="473">
        <v>6.73184069659</v>
      </c>
      <c r="BI112" s="473">
        <v>11.5029073942667</v>
      </c>
      <c r="BJ112" s="473">
        <v>10.680088724258299</v>
      </c>
      <c r="BK112" s="473">
        <v>12.4814111170435</v>
      </c>
      <c r="BL112" s="473">
        <v>18.703782567250599</v>
      </c>
      <c r="BM112" s="473">
        <v>22.796311364252801</v>
      </c>
      <c r="BN112" s="473">
        <v>16.841524019878499</v>
      </c>
      <c r="BO112" s="477">
        <f>ROW()</f>
        <v>112</v>
      </c>
    </row>
    <row r="113" spans="1:67" s="474" customFormat="1" ht="14" x14ac:dyDescent="0.15">
      <c r="A113" s="473" t="s">
        <v>409</v>
      </c>
      <c r="B113" s="473" t="s">
        <v>843</v>
      </c>
      <c r="C113" s="473" t="s">
        <v>1156</v>
      </c>
      <c r="D113" s="473" t="s">
        <v>1157</v>
      </c>
      <c r="E113" s="473"/>
      <c r="F113" s="473"/>
      <c r="G113" s="473"/>
      <c r="H113" s="473"/>
      <c r="I113" s="473"/>
      <c r="J113" s="473"/>
      <c r="K113" s="473"/>
      <c r="L113" s="473"/>
      <c r="M113" s="473"/>
      <c r="N113" s="473"/>
      <c r="O113" s="473"/>
      <c r="P113" s="473"/>
      <c r="Q113" s="473"/>
      <c r="R113" s="473">
        <v>3.3879781417670598</v>
      </c>
      <c r="S113" s="473">
        <v>1.7970401682347701</v>
      </c>
      <c r="T113" s="473">
        <v>3.8421599179381301</v>
      </c>
      <c r="U113" s="473">
        <v>5.2283983330866199</v>
      </c>
      <c r="V113" s="473">
        <v>3.9088956956482401</v>
      </c>
      <c r="W113" s="473">
        <v>4.6871427485311203</v>
      </c>
      <c r="X113" s="473">
        <v>8.9764123470030004</v>
      </c>
      <c r="Y113" s="473">
        <v>9.2858574392133892</v>
      </c>
      <c r="Z113" s="473">
        <v>4.6614139439474904</v>
      </c>
      <c r="AA113" s="473">
        <v>6.8358050825954404</v>
      </c>
      <c r="AB113" s="473">
        <v>7.2798957327948903</v>
      </c>
      <c r="AC113" s="473">
        <v>8.4678548764602404</v>
      </c>
      <c r="AD113" s="473">
        <v>6.9423450187914204</v>
      </c>
      <c r="AE113" s="473">
        <v>5.2916617007108897</v>
      </c>
      <c r="AF113" s="473">
        <v>8.6743141773324606</v>
      </c>
      <c r="AG113" s="473">
        <v>15.723549070355601</v>
      </c>
      <c r="AH113" s="473">
        <v>17.149151997396</v>
      </c>
      <c r="AI113" s="473">
        <v>28.3695996532776</v>
      </c>
      <c r="AJ113" s="473">
        <v>34.817542907270401</v>
      </c>
      <c r="AK113" s="473">
        <v>23.655720780655301</v>
      </c>
      <c r="AL113" s="473">
        <v>22.464234613380899</v>
      </c>
      <c r="AM113" s="473">
        <v>18.8680749869282</v>
      </c>
      <c r="AN113" s="473">
        <v>28.305468370665402</v>
      </c>
      <c r="AO113" s="473">
        <v>23.469030191918499</v>
      </c>
      <c r="AP113" s="473">
        <v>18.305074414379799</v>
      </c>
      <c r="AQ113" s="473">
        <v>14.1537896545341</v>
      </c>
      <c r="AR113" s="473">
        <v>9.9977440930336403</v>
      </c>
      <c r="AS113" s="473">
        <v>9.8036101690812707</v>
      </c>
      <c r="AT113" s="473">
        <v>9.1168091168091294</v>
      </c>
      <c r="AU113" s="473">
        <v>5.2654482158398599</v>
      </c>
      <c r="AV113" s="473">
        <v>4.6610169491525602</v>
      </c>
      <c r="AW113" s="473">
        <v>6.7443467956946304</v>
      </c>
      <c r="AX113" s="473">
        <v>3.56151711378355</v>
      </c>
      <c r="AY113" s="473">
        <v>3.9303260384100001</v>
      </c>
      <c r="AZ113" s="473">
        <v>7.9587451654490904</v>
      </c>
      <c r="BA113" s="473">
        <v>6.0425125388106</v>
      </c>
      <c r="BB113" s="473">
        <v>4.21171171171172</v>
      </c>
      <c r="BC113" s="473">
        <v>4.85555795691951</v>
      </c>
      <c r="BD113" s="473">
        <v>3.9299209893507498</v>
      </c>
      <c r="BE113" s="473">
        <v>5.6521451708865103</v>
      </c>
      <c r="BF113" s="473">
        <v>1.7331998498310699</v>
      </c>
      <c r="BG113" s="473">
        <v>-0.227566270988384</v>
      </c>
      <c r="BH113" s="473">
        <v>-6.16446800641176E-2</v>
      </c>
      <c r="BI113" s="473">
        <v>0.39476930668640198</v>
      </c>
      <c r="BJ113" s="473">
        <v>2.3482428115015899</v>
      </c>
      <c r="BK113" s="473">
        <v>2.85024792594642</v>
      </c>
      <c r="BL113" s="473">
        <v>3.3385863538201002</v>
      </c>
      <c r="BM113" s="473">
        <v>3.3267438576672999</v>
      </c>
      <c r="BN113" s="473">
        <v>5.11096534382858</v>
      </c>
      <c r="BO113" s="477">
        <f>ROW()</f>
        <v>113</v>
      </c>
    </row>
    <row r="114" spans="1:67" s="474" customFormat="1" ht="14" x14ac:dyDescent="0.15">
      <c r="A114" s="473" t="s">
        <v>844</v>
      </c>
      <c r="B114" s="473" t="s">
        <v>845</v>
      </c>
      <c r="C114" s="473" t="s">
        <v>1156</v>
      </c>
      <c r="D114" s="473" t="s">
        <v>1157</v>
      </c>
      <c r="E114" s="473"/>
      <c r="F114" s="473"/>
      <c r="G114" s="473"/>
      <c r="H114" s="473"/>
      <c r="I114" s="473"/>
      <c r="J114" s="473"/>
      <c r="K114" s="473"/>
      <c r="L114" s="473"/>
      <c r="M114" s="473"/>
      <c r="N114" s="473"/>
      <c r="O114" s="473"/>
      <c r="P114" s="473">
        <v>3.6352523582553502</v>
      </c>
      <c r="Q114" s="473">
        <v>5.88859452322182</v>
      </c>
      <c r="R114" s="473">
        <v>12.8688539333479</v>
      </c>
      <c r="S114" s="473">
        <v>19.35774314460825</v>
      </c>
      <c r="T114" s="473">
        <v>12.879181833834</v>
      </c>
      <c r="U114" s="473">
        <v>10.3174158877413</v>
      </c>
      <c r="V114" s="473">
        <v>11.820277539148901</v>
      </c>
      <c r="W114" s="473">
        <v>10.355672275719201</v>
      </c>
      <c r="X114" s="473">
        <v>12.886913937817351</v>
      </c>
      <c r="Y114" s="473">
        <v>17.736654804681201</v>
      </c>
      <c r="Z114" s="473">
        <v>14.396738837575001</v>
      </c>
      <c r="AA114" s="473">
        <v>10.81658525470495</v>
      </c>
      <c r="AB114" s="473">
        <v>11.833910910095501</v>
      </c>
      <c r="AC114" s="473">
        <v>12.4776272053182</v>
      </c>
      <c r="AD114" s="473">
        <v>11.5212607368496</v>
      </c>
      <c r="AE114" s="473">
        <v>12.103335529369851</v>
      </c>
      <c r="AF114" s="473">
        <v>10.751858992074199</v>
      </c>
      <c r="AG114" s="473">
        <v>12.779544822990401</v>
      </c>
      <c r="AH114" s="473">
        <v>12.670042091136001</v>
      </c>
      <c r="AI114" s="473">
        <v>16.652534388543302</v>
      </c>
      <c r="AJ114" s="473">
        <v>19.505001673092998</v>
      </c>
      <c r="AK114" s="473">
        <v>13.637424171721801</v>
      </c>
      <c r="AL114" s="473">
        <v>14.330803336588801</v>
      </c>
      <c r="AM114" s="473">
        <v>22.7061186788764</v>
      </c>
      <c r="AN114" s="473">
        <v>14.583822433400151</v>
      </c>
      <c r="AO114" s="473">
        <v>10.0828580652108</v>
      </c>
      <c r="AP114" s="473">
        <v>7.1642521146272298</v>
      </c>
      <c r="AQ114" s="473">
        <v>7.6957651751720402</v>
      </c>
      <c r="AR114" s="473">
        <v>5.19755169174495</v>
      </c>
      <c r="AS114" s="473">
        <v>4.8906255004256707</v>
      </c>
      <c r="AT114" s="473">
        <v>5.6192767231400946</v>
      </c>
      <c r="AU114" s="473">
        <v>5.0307273315129901</v>
      </c>
      <c r="AV114" s="473">
        <v>4.5273382421901198</v>
      </c>
      <c r="AW114" s="473">
        <v>4.7697907186684105</v>
      </c>
      <c r="AX114" s="473">
        <v>4.90328350926886</v>
      </c>
      <c r="AY114" s="473">
        <v>5.64087772156343</v>
      </c>
      <c r="AZ114" s="473">
        <v>6.1606866937372899</v>
      </c>
      <c r="BA114" s="473">
        <v>10.037031570222783</v>
      </c>
      <c r="BB114" s="473">
        <v>3.7301478656316549</v>
      </c>
      <c r="BC114" s="473">
        <v>4.3329820722727455</v>
      </c>
      <c r="BD114" s="473">
        <v>5.7892532881588199</v>
      </c>
      <c r="BE114" s="473">
        <v>4.4954531435461096</v>
      </c>
      <c r="BF114" s="473">
        <v>4.0059361355958902</v>
      </c>
      <c r="BG114" s="473">
        <v>3.5892201661666898</v>
      </c>
      <c r="BH114" s="473">
        <v>3.3980919474629898</v>
      </c>
      <c r="BI114" s="473">
        <v>2.35102197485846</v>
      </c>
      <c r="BJ114" s="473">
        <v>3.326033925186985</v>
      </c>
      <c r="BK114" s="473">
        <v>3.19834641562404</v>
      </c>
      <c r="BL114" s="473">
        <v>2.5980162031107499</v>
      </c>
      <c r="BM114" s="473">
        <v>2.4720212147832852</v>
      </c>
      <c r="BN114" s="473">
        <v>4.27166381536796</v>
      </c>
      <c r="BO114" s="477">
        <f>ROW()</f>
        <v>114</v>
      </c>
    </row>
    <row r="115" spans="1:67" s="474" customFormat="1" ht="14" x14ac:dyDescent="0.15">
      <c r="A115" s="473" t="s">
        <v>846</v>
      </c>
      <c r="B115" s="473" t="s">
        <v>847</v>
      </c>
      <c r="C115" s="473" t="s">
        <v>1156</v>
      </c>
      <c r="D115" s="473" t="s">
        <v>1157</v>
      </c>
      <c r="E115" s="473"/>
      <c r="F115" s="473"/>
      <c r="G115" s="473"/>
      <c r="H115" s="473"/>
      <c r="I115" s="473"/>
      <c r="J115" s="473"/>
      <c r="K115" s="473"/>
      <c r="L115" s="473"/>
      <c r="M115" s="473"/>
      <c r="N115" s="473"/>
      <c r="O115" s="473"/>
      <c r="P115" s="473"/>
      <c r="Q115" s="473"/>
      <c r="R115" s="473"/>
      <c r="S115" s="473"/>
      <c r="T115" s="473"/>
      <c r="U115" s="473"/>
      <c r="V115" s="473"/>
      <c r="W115" s="473"/>
      <c r="X115" s="473"/>
      <c r="Y115" s="473"/>
      <c r="Z115" s="473">
        <v>13.028647996993451</v>
      </c>
      <c r="AA115" s="473">
        <v>10.831809773817151</v>
      </c>
      <c r="AB115" s="473">
        <v>10.654120217515949</v>
      </c>
      <c r="AC115" s="473">
        <v>10.455034823189999</v>
      </c>
      <c r="AD115" s="473">
        <v>9.0905011888749598</v>
      </c>
      <c r="AE115" s="473">
        <v>8.7316399570463048</v>
      </c>
      <c r="AF115" s="473">
        <v>8.4317398207069001</v>
      </c>
      <c r="AG115" s="473">
        <v>9.0711587578002248</v>
      </c>
      <c r="AH115" s="473">
        <v>9.1586786019933051</v>
      </c>
      <c r="AI115" s="473">
        <v>11.230385945131999</v>
      </c>
      <c r="AJ115" s="473">
        <v>12.81114424331385</v>
      </c>
      <c r="AK115" s="473">
        <v>10.1418175621511</v>
      </c>
      <c r="AL115" s="473">
        <v>10.79194131861205</v>
      </c>
      <c r="AM115" s="473">
        <v>21.729346883819002</v>
      </c>
      <c r="AN115" s="473">
        <v>12.2105263157894</v>
      </c>
      <c r="AO115" s="473">
        <v>8.9206198770198544</v>
      </c>
      <c r="AP115" s="473">
        <v>7.1253272251305502</v>
      </c>
      <c r="AQ115" s="473">
        <v>6.8805463781729204</v>
      </c>
      <c r="AR115" s="473">
        <v>4.6698203803758904</v>
      </c>
      <c r="AS115" s="473">
        <v>4.2829763845724393</v>
      </c>
      <c r="AT115" s="473">
        <v>5.1474680022261898</v>
      </c>
      <c r="AU115" s="473">
        <v>3.8957052575849098</v>
      </c>
      <c r="AV115" s="473">
        <v>4.6342267436202942</v>
      </c>
      <c r="AW115" s="473">
        <v>4.4634684073657453</v>
      </c>
      <c r="AX115" s="473">
        <v>6.3978829389787997</v>
      </c>
      <c r="AY115" s="473">
        <v>6.1255661562028498</v>
      </c>
      <c r="AZ115" s="473">
        <v>6.1778068349941302</v>
      </c>
      <c r="BA115" s="473">
        <v>10.2969758221254</v>
      </c>
      <c r="BB115" s="473">
        <v>4.2580481250999203</v>
      </c>
      <c r="BC115" s="473">
        <v>4.0897298947047203</v>
      </c>
      <c r="BD115" s="473">
        <v>5.7967680920652596</v>
      </c>
      <c r="BE115" s="473">
        <v>5.0085254625087252</v>
      </c>
      <c r="BF115" s="473">
        <v>4.3411548980430847</v>
      </c>
      <c r="BG115" s="473">
        <v>3.52566203758282</v>
      </c>
      <c r="BH115" s="473">
        <v>3.15783117980921</v>
      </c>
      <c r="BI115" s="473">
        <v>2.8149579136194398</v>
      </c>
      <c r="BJ115" s="473">
        <v>3.33787586109568</v>
      </c>
      <c r="BK115" s="473">
        <v>3.0489148287515699</v>
      </c>
      <c r="BL115" s="473">
        <v>2.6105718279921599</v>
      </c>
      <c r="BM115" s="473">
        <v>2.9402951426397301</v>
      </c>
      <c r="BN115" s="473">
        <v>4.2610512742281896</v>
      </c>
      <c r="BO115" s="477">
        <f>ROW()</f>
        <v>115</v>
      </c>
    </row>
    <row r="116" spans="1:67" s="474" customFormat="1" ht="14" x14ac:dyDescent="0.15">
      <c r="A116" s="473" t="s">
        <v>848</v>
      </c>
      <c r="B116" s="473" t="s">
        <v>849</v>
      </c>
      <c r="C116" s="473" t="s">
        <v>1156</v>
      </c>
      <c r="D116" s="473" t="s">
        <v>1157</v>
      </c>
      <c r="E116" s="473"/>
      <c r="F116" s="473"/>
      <c r="G116" s="473"/>
      <c r="H116" s="473"/>
      <c r="I116" s="473"/>
      <c r="J116" s="473"/>
      <c r="K116" s="473"/>
      <c r="L116" s="473"/>
      <c r="M116" s="473"/>
      <c r="N116" s="473"/>
      <c r="O116" s="473"/>
      <c r="P116" s="473"/>
      <c r="Q116" s="473"/>
      <c r="R116" s="473"/>
      <c r="S116" s="473"/>
      <c r="T116" s="473"/>
      <c r="U116" s="473"/>
      <c r="V116" s="473"/>
      <c r="W116" s="473"/>
      <c r="X116" s="473"/>
      <c r="Y116" s="473"/>
      <c r="Z116" s="473">
        <v>12.023653970661051</v>
      </c>
      <c r="AA116" s="473">
        <v>10.846857917687251</v>
      </c>
      <c r="AB116" s="473">
        <v>8.8041383691720085</v>
      </c>
      <c r="AC116" s="473">
        <v>7.8925166609237749</v>
      </c>
      <c r="AD116" s="473">
        <v>7.1707013244954698</v>
      </c>
      <c r="AE116" s="473">
        <v>5.9591683617946956</v>
      </c>
      <c r="AF116" s="473">
        <v>6.9433062653656998</v>
      </c>
      <c r="AG116" s="473">
        <v>8.5078680108629996</v>
      </c>
      <c r="AH116" s="473">
        <v>7.74804905239702</v>
      </c>
      <c r="AI116" s="473">
        <v>8.1913713204097398</v>
      </c>
      <c r="AJ116" s="473">
        <v>9.2754537065518292</v>
      </c>
      <c r="AK116" s="473">
        <v>9.4977919840365495</v>
      </c>
      <c r="AL116" s="473">
        <v>6.4638042275384597</v>
      </c>
      <c r="AM116" s="473">
        <v>15.328467153284601</v>
      </c>
      <c r="AN116" s="473">
        <v>10.022173355323901</v>
      </c>
      <c r="AO116" s="473">
        <v>7.4113717352664201</v>
      </c>
      <c r="AP116" s="473">
        <v>6.0427714590615302</v>
      </c>
      <c r="AQ116" s="473">
        <v>5.8649115527946103</v>
      </c>
      <c r="AR116" s="473">
        <v>4.14263718082168</v>
      </c>
      <c r="AS116" s="473">
        <v>3.7666934839995951</v>
      </c>
      <c r="AT116" s="473">
        <v>4.3615291400725296</v>
      </c>
      <c r="AU116" s="473">
        <v>3.4328035378999147</v>
      </c>
      <c r="AV116" s="473">
        <v>5.2271446199475697</v>
      </c>
      <c r="AW116" s="473">
        <v>4.2149938107908298</v>
      </c>
      <c r="AX116" s="473">
        <v>6.8363326589287601</v>
      </c>
      <c r="AY116" s="473">
        <v>6.2410332814282103</v>
      </c>
      <c r="AZ116" s="473">
        <v>6.5572277263807299</v>
      </c>
      <c r="BA116" s="473">
        <v>10.659797899742401</v>
      </c>
      <c r="BB116" s="473">
        <v>4.3886760206046898</v>
      </c>
      <c r="BC116" s="473">
        <v>3.9765528847817002</v>
      </c>
      <c r="BD116" s="473">
        <v>6.3017739342236698</v>
      </c>
      <c r="BE116" s="473">
        <v>5.4782959434612204</v>
      </c>
      <c r="BF116" s="473">
        <v>4.8150715213775701</v>
      </c>
      <c r="BG116" s="473">
        <v>3.51695551369238</v>
      </c>
      <c r="BH116" s="473">
        <v>2.6349440209962847</v>
      </c>
      <c r="BI116" s="473">
        <v>3.1048507743145199</v>
      </c>
      <c r="BJ116" s="473">
        <v>3.4873372272722198</v>
      </c>
      <c r="BK116" s="473">
        <v>3.0082592443980549</v>
      </c>
      <c r="BL116" s="473">
        <v>2.6806827895333849</v>
      </c>
      <c r="BM116" s="473">
        <v>3.4684117795116798</v>
      </c>
      <c r="BN116" s="473">
        <v>4.1756580361786453</v>
      </c>
      <c r="BO116" s="477">
        <f>ROW()</f>
        <v>116</v>
      </c>
    </row>
    <row r="117" spans="1:67" s="474" customFormat="1" ht="14" x14ac:dyDescent="0.15">
      <c r="A117" s="473" t="s">
        <v>850</v>
      </c>
      <c r="B117" s="473" t="s">
        <v>851</v>
      </c>
      <c r="C117" s="473" t="s">
        <v>1156</v>
      </c>
      <c r="D117" s="473" t="s">
        <v>1157</v>
      </c>
      <c r="E117" s="473"/>
      <c r="F117" s="473"/>
      <c r="G117" s="473"/>
      <c r="H117" s="473"/>
      <c r="I117" s="473"/>
      <c r="J117" s="473"/>
      <c r="K117" s="473"/>
      <c r="L117" s="473"/>
      <c r="M117" s="473"/>
      <c r="N117" s="473"/>
      <c r="O117" s="473"/>
      <c r="P117" s="473"/>
      <c r="Q117" s="473">
        <v>5.9533223713125949</v>
      </c>
      <c r="R117" s="473">
        <v>10.73503345336205</v>
      </c>
      <c r="S117" s="473">
        <v>20.48861552175325</v>
      </c>
      <c r="T117" s="473">
        <v>17.7427876996523</v>
      </c>
      <c r="U117" s="473">
        <v>10.902496266268599</v>
      </c>
      <c r="V117" s="473">
        <v>10.159940445959851</v>
      </c>
      <c r="W117" s="473">
        <v>9.6535231974725342</v>
      </c>
      <c r="X117" s="473">
        <v>8.2670469761757204</v>
      </c>
      <c r="Y117" s="473">
        <v>13.858181456248399</v>
      </c>
      <c r="Z117" s="473">
        <v>12.307785119390001</v>
      </c>
      <c r="AA117" s="473">
        <v>7.1299067581671203</v>
      </c>
      <c r="AB117" s="473">
        <v>6.5331087489336053</v>
      </c>
      <c r="AC117" s="473">
        <v>6.0871667357371901</v>
      </c>
      <c r="AD117" s="473">
        <v>4.4209723962191401</v>
      </c>
      <c r="AE117" s="473">
        <v>3.14032396216954</v>
      </c>
      <c r="AF117" s="473">
        <v>4.3528994898092694</v>
      </c>
      <c r="AG117" s="473">
        <v>4.0370370370369706</v>
      </c>
      <c r="AH117" s="473">
        <v>5.074054430148915</v>
      </c>
      <c r="AI117" s="473">
        <v>7.1588809523038393</v>
      </c>
      <c r="AJ117" s="473">
        <v>6.3234480455179654</v>
      </c>
      <c r="AK117" s="473">
        <v>4.5963186428917897</v>
      </c>
      <c r="AL117" s="473">
        <v>4.9488892126269448</v>
      </c>
      <c r="AM117" s="473">
        <v>3.6113580014783597</v>
      </c>
      <c r="AN117" s="473">
        <v>6.9905920974264948</v>
      </c>
      <c r="AO117" s="473">
        <v>5.1857603781201398</v>
      </c>
      <c r="AP117" s="473">
        <v>3.9643780522840899</v>
      </c>
      <c r="AQ117" s="473">
        <v>4.3942350998347797</v>
      </c>
      <c r="AR117" s="473">
        <v>3.8232175109555548</v>
      </c>
      <c r="AS117" s="473">
        <v>1.7045041557897649</v>
      </c>
      <c r="AT117" s="473">
        <v>3.8113174839150101</v>
      </c>
      <c r="AU117" s="473">
        <v>1.9229211590796149</v>
      </c>
      <c r="AV117" s="473">
        <v>2.1549280990867898</v>
      </c>
      <c r="AW117" s="473">
        <v>2.4297660796179801</v>
      </c>
      <c r="AX117" s="473">
        <v>3.09449011456182</v>
      </c>
      <c r="AY117" s="473">
        <v>4.2519532197796801</v>
      </c>
      <c r="AZ117" s="473">
        <v>4.4109970419349098</v>
      </c>
      <c r="BA117" s="473">
        <v>8.0332732765034294</v>
      </c>
      <c r="BB117" s="473">
        <v>3.0436184793999699</v>
      </c>
      <c r="BC117" s="473">
        <v>3.3434265756174</v>
      </c>
      <c r="BD117" s="473">
        <v>3.9534818692323199</v>
      </c>
      <c r="BE117" s="473">
        <v>3.951481266065815</v>
      </c>
      <c r="BF117" s="473">
        <v>2.486314387894665</v>
      </c>
      <c r="BG117" s="473">
        <v>0.88048887587180102</v>
      </c>
      <c r="BH117" s="473">
        <v>1.0105170201978666</v>
      </c>
      <c r="BI117" s="473">
        <v>1.256065101037622</v>
      </c>
      <c r="BJ117" s="473">
        <v>0.90121028596214248</v>
      </c>
      <c r="BK117" s="473">
        <v>2.309193962020835</v>
      </c>
      <c r="BL117" s="473">
        <v>1.9895874412089449</v>
      </c>
      <c r="BM117" s="473">
        <v>1.7953714708311099</v>
      </c>
      <c r="BN117" s="473">
        <v>2.2718576250363101</v>
      </c>
      <c r="BO117" s="477">
        <f>ROW()</f>
        <v>117</v>
      </c>
    </row>
    <row r="118" spans="1:67" s="474" customFormat="1" ht="14" x14ac:dyDescent="0.15">
      <c r="A118" s="473" t="s">
        <v>415</v>
      </c>
      <c r="B118" s="473" t="s">
        <v>852</v>
      </c>
      <c r="C118" s="473" t="s">
        <v>1156</v>
      </c>
      <c r="D118" s="473" t="s">
        <v>1157</v>
      </c>
      <c r="E118" s="473">
        <v>39.5904436860068</v>
      </c>
      <c r="F118" s="473">
        <v>13.6919315403424</v>
      </c>
      <c r="G118" s="473">
        <v>131.397849462365</v>
      </c>
      <c r="H118" s="473">
        <v>145.910780669145</v>
      </c>
      <c r="I118" s="473">
        <v>108.994708994709</v>
      </c>
      <c r="J118" s="473">
        <v>306.76311030741499</v>
      </c>
      <c r="K118" s="473">
        <v>1136.2541122077</v>
      </c>
      <c r="L118" s="473">
        <v>106</v>
      </c>
      <c r="M118" s="473">
        <v>128.843042071197</v>
      </c>
      <c r="N118" s="473">
        <v>15.4798702151618</v>
      </c>
      <c r="O118" s="473">
        <v>12.3994646487815</v>
      </c>
      <c r="P118" s="473">
        <v>4.2337489448833399</v>
      </c>
      <c r="Q118" s="473">
        <v>6.5217492128302004</v>
      </c>
      <c r="R118" s="473">
        <v>31.041881271113098</v>
      </c>
      <c r="S118" s="473">
        <v>40.491790438471497</v>
      </c>
      <c r="T118" s="473">
        <v>19.165697133558801</v>
      </c>
      <c r="U118" s="473">
        <v>19.828653695664102</v>
      </c>
      <c r="V118" s="473">
        <v>11.052089794625401</v>
      </c>
      <c r="W118" s="473">
        <v>8.11258259525912</v>
      </c>
      <c r="X118" s="473">
        <v>16.232765755017802</v>
      </c>
      <c r="Y118" s="473">
        <v>18.035430161689298</v>
      </c>
      <c r="Z118" s="473">
        <v>12.2659085141911</v>
      </c>
      <c r="AA118" s="473">
        <v>9.4454239535345295</v>
      </c>
      <c r="AB118" s="473">
        <v>11.799740521517601</v>
      </c>
      <c r="AC118" s="473">
        <v>10.455034823189999</v>
      </c>
      <c r="AD118" s="473">
        <v>4.72453615680209</v>
      </c>
      <c r="AE118" s="473">
        <v>5.8226669617520104</v>
      </c>
      <c r="AF118" s="473">
        <v>9.2786561316159002</v>
      </c>
      <c r="AG118" s="473">
        <v>8.0453671512309697</v>
      </c>
      <c r="AH118" s="473">
        <v>6.4155396349496803</v>
      </c>
      <c r="AI118" s="473">
        <v>7.8191914473054096</v>
      </c>
      <c r="AJ118" s="473">
        <v>9.4190582772415308</v>
      </c>
      <c r="AK118" s="473">
        <v>7.5235171702274402</v>
      </c>
      <c r="AL118" s="473">
        <v>9.6718933818012403</v>
      </c>
      <c r="AM118" s="473">
        <v>8.5320052541884408</v>
      </c>
      <c r="AN118" s="473">
        <v>9.4203232164461692</v>
      </c>
      <c r="AO118" s="473">
        <v>7.9732808561142097</v>
      </c>
      <c r="AP118" s="473">
        <v>6.2261416338758497</v>
      </c>
      <c r="AQ118" s="473">
        <v>58.451044472394599</v>
      </c>
      <c r="AR118" s="473">
        <v>20.4778311126401</v>
      </c>
      <c r="AS118" s="473">
        <v>3.6886191595835101</v>
      </c>
      <c r="AT118" s="473">
        <v>11.500114879176801</v>
      </c>
      <c r="AU118" s="473">
        <v>11.900117566377901</v>
      </c>
      <c r="AV118" s="473">
        <v>6.7573171936285004</v>
      </c>
      <c r="AW118" s="473">
        <v>6.0640598852651904</v>
      </c>
      <c r="AX118" s="473">
        <v>10.453198419386499</v>
      </c>
      <c r="AY118" s="473">
        <v>13.1086720985297</v>
      </c>
      <c r="AZ118" s="473">
        <v>6.40656281325702</v>
      </c>
      <c r="BA118" s="473">
        <v>10.226664547314799</v>
      </c>
      <c r="BB118" s="473">
        <v>4.3864155501472899</v>
      </c>
      <c r="BC118" s="473">
        <v>5.1342040076793003</v>
      </c>
      <c r="BD118" s="473">
        <v>5.3560477898215</v>
      </c>
      <c r="BE118" s="473">
        <v>4.2794999964197604</v>
      </c>
      <c r="BF118" s="473">
        <v>6.4125133015641396</v>
      </c>
      <c r="BG118" s="473">
        <v>6.39492540819922</v>
      </c>
      <c r="BH118" s="473">
        <v>6.3631211311561398</v>
      </c>
      <c r="BI118" s="473">
        <v>3.5258051568792999</v>
      </c>
      <c r="BJ118" s="473">
        <v>3.8087980695316301</v>
      </c>
      <c r="BK118" s="473">
        <v>3.19834641562404</v>
      </c>
      <c r="BL118" s="473">
        <v>3.0305866496949099</v>
      </c>
      <c r="BM118" s="473">
        <v>1.9209680056684499</v>
      </c>
      <c r="BN118" s="473">
        <v>1.56012990525685</v>
      </c>
      <c r="BO118" s="477">
        <f>ROW()</f>
        <v>118</v>
      </c>
    </row>
    <row r="119" spans="1:67" s="474" customFormat="1" ht="14" x14ac:dyDescent="0.15">
      <c r="A119" s="473" t="s">
        <v>853</v>
      </c>
      <c r="B119" s="473" t="s">
        <v>854</v>
      </c>
      <c r="C119" s="473" t="s">
        <v>1156</v>
      </c>
      <c r="D119" s="473" t="s">
        <v>1157</v>
      </c>
      <c r="E119" s="473"/>
      <c r="F119" s="473"/>
      <c r="G119" s="473"/>
      <c r="H119" s="473"/>
      <c r="I119" s="473"/>
      <c r="J119" s="473"/>
      <c r="K119" s="473"/>
      <c r="L119" s="473"/>
      <c r="M119" s="473"/>
      <c r="N119" s="473"/>
      <c r="O119" s="473"/>
      <c r="P119" s="473"/>
      <c r="Q119" s="473"/>
      <c r="R119" s="473"/>
      <c r="S119" s="473"/>
      <c r="T119" s="473"/>
      <c r="U119" s="473"/>
      <c r="V119" s="473"/>
      <c r="W119" s="473"/>
      <c r="X119" s="473"/>
      <c r="Y119" s="473"/>
      <c r="Z119" s="473"/>
      <c r="AA119" s="473"/>
      <c r="AB119" s="473"/>
      <c r="AC119" s="473"/>
      <c r="AD119" s="473"/>
      <c r="AE119" s="473">
        <v>9.7025740039753003</v>
      </c>
      <c r="AF119" s="473">
        <v>8.1523425380087602</v>
      </c>
      <c r="AG119" s="473">
        <v>8.9830033820898691</v>
      </c>
      <c r="AH119" s="473">
        <v>8.7786259541986098</v>
      </c>
      <c r="AI119" s="473">
        <v>9.7098638456265292</v>
      </c>
      <c r="AJ119" s="473">
        <v>12.448008568635299</v>
      </c>
      <c r="AK119" s="473">
        <v>10.0989671535176</v>
      </c>
      <c r="AL119" s="473">
        <v>9.3703441597145591</v>
      </c>
      <c r="AM119" s="473">
        <v>23.1767911524285</v>
      </c>
      <c r="AN119" s="473">
        <v>12.2105263157894</v>
      </c>
      <c r="AO119" s="473">
        <v>8.2498900991551096</v>
      </c>
      <c r="AP119" s="473">
        <v>6.8618235531087599</v>
      </c>
      <c r="AQ119" s="473">
        <v>6.2080160866332301</v>
      </c>
      <c r="AR119" s="473">
        <v>4.4643546767588997</v>
      </c>
      <c r="AS119" s="473">
        <v>3.9552617664927601</v>
      </c>
      <c r="AT119" s="473">
        <v>4.4925960923975401</v>
      </c>
      <c r="AU119" s="473">
        <v>4.0371888283163546</v>
      </c>
      <c r="AV119" s="473">
        <v>5.66870773441478</v>
      </c>
      <c r="AW119" s="473">
        <v>4.5342137412969503</v>
      </c>
      <c r="AX119" s="473">
        <v>7.1286750201519951</v>
      </c>
      <c r="AY119" s="473">
        <v>6.6862112809168952</v>
      </c>
      <c r="AZ119" s="473">
        <v>6.9808645393528002</v>
      </c>
      <c r="BA119" s="473">
        <v>11.354268482047551</v>
      </c>
      <c r="BB119" s="473">
        <v>4.5615068767098599</v>
      </c>
      <c r="BC119" s="473">
        <v>4.6988906497622898</v>
      </c>
      <c r="BD119" s="473">
        <v>6.5958381919355045</v>
      </c>
      <c r="BE119" s="473">
        <v>5.9120060249115598</v>
      </c>
      <c r="BF119" s="473">
        <v>4.9561804361911896</v>
      </c>
      <c r="BG119" s="473">
        <v>4.1292430687377504</v>
      </c>
      <c r="BH119" s="473">
        <v>3.2280741099250649</v>
      </c>
      <c r="BI119" s="473">
        <v>3.37153003512097</v>
      </c>
      <c r="BJ119" s="473">
        <v>4.0575420815665346</v>
      </c>
      <c r="BK119" s="473">
        <v>3.2551948392445098</v>
      </c>
      <c r="BL119" s="473">
        <v>2.7441706184670549</v>
      </c>
      <c r="BM119" s="473">
        <v>3.7381180826497649</v>
      </c>
      <c r="BN119" s="473">
        <v>4.4808796341344799</v>
      </c>
      <c r="BO119" s="477">
        <f>ROW()</f>
        <v>119</v>
      </c>
    </row>
    <row r="120" spans="1:67" s="474" customFormat="1" ht="14" x14ac:dyDescent="0.15">
      <c r="A120" s="473" t="s">
        <v>855</v>
      </c>
      <c r="B120" s="473" t="s">
        <v>856</v>
      </c>
      <c r="C120" s="473" t="s">
        <v>1156</v>
      </c>
      <c r="D120" s="473" t="s">
        <v>1157</v>
      </c>
      <c r="E120" s="473"/>
      <c r="F120" s="473"/>
      <c r="G120" s="473"/>
      <c r="H120" s="473"/>
      <c r="I120" s="473"/>
      <c r="J120" s="473"/>
      <c r="K120" s="473"/>
      <c r="L120" s="473"/>
      <c r="M120" s="473"/>
      <c r="N120" s="473"/>
      <c r="O120" s="473"/>
      <c r="P120" s="473"/>
      <c r="Q120" s="473"/>
      <c r="R120" s="473"/>
      <c r="S120" s="473"/>
      <c r="T120" s="473"/>
      <c r="U120" s="473"/>
      <c r="V120" s="473"/>
      <c r="W120" s="473"/>
      <c r="X120" s="473"/>
      <c r="Y120" s="473"/>
      <c r="Z120" s="473"/>
      <c r="AA120" s="473"/>
      <c r="AB120" s="473"/>
      <c r="AC120" s="473"/>
      <c r="AD120" s="473"/>
      <c r="AE120" s="473"/>
      <c r="AF120" s="473"/>
      <c r="AG120" s="473"/>
      <c r="AH120" s="473"/>
      <c r="AI120" s="473"/>
      <c r="AJ120" s="473"/>
      <c r="AK120" s="473"/>
      <c r="AL120" s="473"/>
      <c r="AM120" s="473"/>
      <c r="AN120" s="473"/>
      <c r="AO120" s="473"/>
      <c r="AP120" s="473"/>
      <c r="AQ120" s="473"/>
      <c r="AR120" s="473"/>
      <c r="AS120" s="473"/>
      <c r="AT120" s="473"/>
      <c r="AU120" s="473"/>
      <c r="AV120" s="473"/>
      <c r="AW120" s="473"/>
      <c r="AX120" s="473"/>
      <c r="AY120" s="473"/>
      <c r="AZ120" s="473"/>
      <c r="BA120" s="473"/>
      <c r="BB120" s="473"/>
      <c r="BC120" s="473"/>
      <c r="BD120" s="473"/>
      <c r="BE120" s="473"/>
      <c r="BF120" s="473"/>
      <c r="BG120" s="473"/>
      <c r="BH120" s="473"/>
      <c r="BI120" s="473"/>
      <c r="BJ120" s="473"/>
      <c r="BK120" s="473"/>
      <c r="BL120" s="473"/>
      <c r="BM120" s="473"/>
      <c r="BN120" s="473"/>
      <c r="BO120" s="477">
        <f>ROW()</f>
        <v>120</v>
      </c>
    </row>
    <row r="121" spans="1:67" s="474" customFormat="1" ht="14" x14ac:dyDescent="0.15">
      <c r="A121" s="473" t="s">
        <v>413</v>
      </c>
      <c r="B121" s="473" t="s">
        <v>857</v>
      </c>
      <c r="C121" s="473" t="s">
        <v>1156</v>
      </c>
      <c r="D121" s="473" t="s">
        <v>1157</v>
      </c>
      <c r="E121" s="473">
        <v>1.7798778467737899</v>
      </c>
      <c r="F121" s="473">
        <v>1.69521293914439</v>
      </c>
      <c r="G121" s="473">
        <v>3.6322149710698701</v>
      </c>
      <c r="H121" s="473">
        <v>2.94616135685227</v>
      </c>
      <c r="I121" s="473">
        <v>13.3552611508153</v>
      </c>
      <c r="J121" s="473">
        <v>9.4747585917069692</v>
      </c>
      <c r="K121" s="473">
        <v>10.801848348934101</v>
      </c>
      <c r="L121" s="473">
        <v>13.0622024777969</v>
      </c>
      <c r="M121" s="473">
        <v>3.2374124262750801</v>
      </c>
      <c r="N121" s="473">
        <v>-0.58413661046629695</v>
      </c>
      <c r="O121" s="473">
        <v>5.0922616199754396</v>
      </c>
      <c r="P121" s="473">
        <v>3.0799386840654699</v>
      </c>
      <c r="Q121" s="473">
        <v>6.4420974615823496</v>
      </c>
      <c r="R121" s="473">
        <v>16.9408159791736</v>
      </c>
      <c r="S121" s="473">
        <v>28.598734077509</v>
      </c>
      <c r="T121" s="473">
        <v>5.7484302976743198</v>
      </c>
      <c r="U121" s="473">
        <v>-7.6339476339287602</v>
      </c>
      <c r="V121" s="473">
        <v>8.30747009171162</v>
      </c>
      <c r="W121" s="473">
        <v>2.5230487569518201</v>
      </c>
      <c r="X121" s="473">
        <v>6.2756833676233796</v>
      </c>
      <c r="Y121" s="473">
        <v>11.3460734795094</v>
      </c>
      <c r="Z121" s="473">
        <v>13.112546897642</v>
      </c>
      <c r="AA121" s="473">
        <v>7.8907427937749004</v>
      </c>
      <c r="AB121" s="473">
        <v>11.868081298673401</v>
      </c>
      <c r="AC121" s="473">
        <v>8.3189071186007002</v>
      </c>
      <c r="AD121" s="473">
        <v>5.5564242323655497</v>
      </c>
      <c r="AE121" s="473">
        <v>8.7297207270258799</v>
      </c>
      <c r="AF121" s="473">
        <v>8.8011258125183307</v>
      </c>
      <c r="AG121" s="473">
        <v>9.3834718618533195</v>
      </c>
      <c r="AH121" s="473">
        <v>7.0742800294229804</v>
      </c>
      <c r="AI121" s="473">
        <v>8.9712325027325601</v>
      </c>
      <c r="AJ121" s="473">
        <v>13.870246177368299</v>
      </c>
      <c r="AK121" s="473">
        <v>11.787817041813501</v>
      </c>
      <c r="AL121" s="473">
        <v>6.3268904877986696</v>
      </c>
      <c r="AM121" s="473">
        <v>10.2479355556119</v>
      </c>
      <c r="AN121" s="473">
        <v>10.224886163754499</v>
      </c>
      <c r="AO121" s="473">
        <v>8.9771523382645295</v>
      </c>
      <c r="AP121" s="473">
        <v>7.1642521146272298</v>
      </c>
      <c r="AQ121" s="473">
        <v>13.230838976797701</v>
      </c>
      <c r="AR121" s="473">
        <v>4.6698203803758904</v>
      </c>
      <c r="AS121" s="473">
        <v>4.0094359104519004</v>
      </c>
      <c r="AT121" s="473">
        <v>3.7792931223564099</v>
      </c>
      <c r="AU121" s="473">
        <v>4.2971520392956197</v>
      </c>
      <c r="AV121" s="473">
        <v>3.8058589952885198</v>
      </c>
      <c r="AW121" s="473">
        <v>3.7672517347750998</v>
      </c>
      <c r="AX121" s="473">
        <v>4.2463436203192702</v>
      </c>
      <c r="AY121" s="473">
        <v>5.7965233756163501</v>
      </c>
      <c r="AZ121" s="473">
        <v>6.3728813559322903</v>
      </c>
      <c r="BA121" s="473">
        <v>8.3492670490758094</v>
      </c>
      <c r="BB121" s="473">
        <v>10.882352941176499</v>
      </c>
      <c r="BC121" s="473">
        <v>11.9893899204243</v>
      </c>
      <c r="BD121" s="473">
        <v>8.9117933648337004</v>
      </c>
      <c r="BE121" s="473">
        <v>9.4789969141979302</v>
      </c>
      <c r="BF121" s="473">
        <v>10.017878474610299</v>
      </c>
      <c r="BG121" s="473">
        <v>6.6656567186790001</v>
      </c>
      <c r="BH121" s="473">
        <v>4.9069734412725401</v>
      </c>
      <c r="BI121" s="473">
        <v>4.9482163406214204</v>
      </c>
      <c r="BJ121" s="473">
        <v>3.32817337461301</v>
      </c>
      <c r="BK121" s="473">
        <v>3.93882646691634</v>
      </c>
      <c r="BL121" s="473">
        <v>3.72950573539126</v>
      </c>
      <c r="BM121" s="473">
        <v>6.6234367762853203</v>
      </c>
      <c r="BN121" s="473">
        <v>5.1314074717636897</v>
      </c>
      <c r="BO121" s="477">
        <f>ROW()</f>
        <v>121</v>
      </c>
    </row>
    <row r="122" spans="1:67" s="474" customFormat="1" ht="14" x14ac:dyDescent="0.15">
      <c r="A122" s="473" t="s">
        <v>858</v>
      </c>
      <c r="B122" s="473" t="s">
        <v>859</v>
      </c>
      <c r="C122" s="473" t="s">
        <v>1156</v>
      </c>
      <c r="D122" s="473" t="s">
        <v>1157</v>
      </c>
      <c r="E122" s="473"/>
      <c r="F122" s="473"/>
      <c r="G122" s="473"/>
      <c r="H122" s="473"/>
      <c r="I122" s="473"/>
      <c r="J122" s="473"/>
      <c r="K122" s="473"/>
      <c r="L122" s="473"/>
      <c r="M122" s="473"/>
      <c r="N122" s="473"/>
      <c r="O122" s="473"/>
      <c r="P122" s="473"/>
      <c r="Q122" s="473"/>
      <c r="R122" s="473"/>
      <c r="S122" s="473"/>
      <c r="T122" s="473"/>
      <c r="U122" s="473"/>
      <c r="V122" s="473"/>
      <c r="W122" s="473"/>
      <c r="X122" s="473"/>
      <c r="Y122" s="473"/>
      <c r="Z122" s="473"/>
      <c r="AA122" s="473"/>
      <c r="AB122" s="473"/>
      <c r="AC122" s="473"/>
      <c r="AD122" s="473"/>
      <c r="AE122" s="473"/>
      <c r="AF122" s="473"/>
      <c r="AG122" s="473"/>
      <c r="AH122" s="473"/>
      <c r="AI122" s="473"/>
      <c r="AJ122" s="473"/>
      <c r="AK122" s="473"/>
      <c r="AL122" s="473"/>
      <c r="AM122" s="473"/>
      <c r="AN122" s="473"/>
      <c r="AO122" s="473"/>
      <c r="AP122" s="473"/>
      <c r="AQ122" s="473"/>
      <c r="AR122" s="473"/>
      <c r="AS122" s="473"/>
      <c r="AT122" s="473"/>
      <c r="AU122" s="473"/>
      <c r="AV122" s="473"/>
      <c r="AW122" s="473"/>
      <c r="AX122" s="473"/>
      <c r="AY122" s="473"/>
      <c r="AZ122" s="473"/>
      <c r="BA122" s="473"/>
      <c r="BB122" s="473"/>
      <c r="BC122" s="473"/>
      <c r="BD122" s="473"/>
      <c r="BE122" s="473"/>
      <c r="BF122" s="473"/>
      <c r="BG122" s="473"/>
      <c r="BH122" s="473"/>
      <c r="BI122" s="473"/>
      <c r="BJ122" s="473"/>
      <c r="BK122" s="473"/>
      <c r="BL122" s="473"/>
      <c r="BM122" s="473"/>
      <c r="BN122" s="473"/>
      <c r="BO122" s="477">
        <f>ROW()</f>
        <v>122</v>
      </c>
    </row>
    <row r="123" spans="1:67" s="474" customFormat="1" ht="14" x14ac:dyDescent="0.15">
      <c r="A123" s="473" t="s">
        <v>421</v>
      </c>
      <c r="B123" s="473" t="s">
        <v>860</v>
      </c>
      <c r="C123" s="473" t="s">
        <v>1156</v>
      </c>
      <c r="D123" s="473" t="s">
        <v>1157</v>
      </c>
      <c r="E123" s="473">
        <v>0.450837269431766</v>
      </c>
      <c r="F123" s="473">
        <v>2.7569993586354999</v>
      </c>
      <c r="G123" s="473">
        <v>4.2637271214908496</v>
      </c>
      <c r="H123" s="473">
        <v>2.45362058668927</v>
      </c>
      <c r="I123" s="473">
        <v>6.7172897192629604</v>
      </c>
      <c r="J123" s="473">
        <v>4.9881235154394998</v>
      </c>
      <c r="K123" s="473">
        <v>3.05429864140272</v>
      </c>
      <c r="L123" s="473">
        <v>3.1833150395517902</v>
      </c>
      <c r="M123" s="473">
        <v>4.6808510638299197</v>
      </c>
      <c r="N123" s="473">
        <v>7.4186991859755196</v>
      </c>
      <c r="O123" s="473">
        <v>8.2071901609102493</v>
      </c>
      <c r="P123" s="473">
        <v>8.9617486341767094</v>
      </c>
      <c r="Q123" s="473">
        <v>8.6058174530106708</v>
      </c>
      <c r="R123" s="473">
        <v>11.414850387329601</v>
      </c>
      <c r="S123" s="473">
        <v>16.9761273212048</v>
      </c>
      <c r="T123" s="473">
        <v>20.8758503401952</v>
      </c>
      <c r="U123" s="473">
        <v>17.985695861338499</v>
      </c>
      <c r="V123" s="473">
        <v>13.4722252633927</v>
      </c>
      <c r="W123" s="473">
        <v>7.71114118004808</v>
      </c>
      <c r="X123" s="473">
        <v>13.295453985261201</v>
      </c>
      <c r="Y123" s="473">
        <v>18.1544433038192</v>
      </c>
      <c r="Z123" s="473">
        <v>20.373522894777299</v>
      </c>
      <c r="AA123" s="473">
        <v>17.1471142032124</v>
      </c>
      <c r="AB123" s="473">
        <v>10.4476295240831</v>
      </c>
      <c r="AC123" s="473">
        <v>8.6511138376540497</v>
      </c>
      <c r="AD123" s="473">
        <v>5.3954973146638299</v>
      </c>
      <c r="AE123" s="473">
        <v>3.82703931524415</v>
      </c>
      <c r="AF123" s="473">
        <v>3.1594076405343099</v>
      </c>
      <c r="AG123" s="473">
        <v>2.13457156859609</v>
      </c>
      <c r="AH123" s="473">
        <v>4.0890427302037198</v>
      </c>
      <c r="AI123" s="473">
        <v>3.3173212989425198</v>
      </c>
      <c r="AJ123" s="473">
        <v>3.2108170275134902</v>
      </c>
      <c r="AK123" s="473">
        <v>3.0699974346696099</v>
      </c>
      <c r="AL123" s="473">
        <v>1.46942088431732</v>
      </c>
      <c r="AM123" s="473">
        <v>2.3091987506148799</v>
      </c>
      <c r="AN123" s="473">
        <v>2.5248672800529599</v>
      </c>
      <c r="AO123" s="473">
        <v>1.7537321389601599</v>
      </c>
      <c r="AP123" s="473">
        <v>1.52560521714534</v>
      </c>
      <c r="AQ123" s="473">
        <v>2.4155178723923201</v>
      </c>
      <c r="AR123" s="473">
        <v>1.6319237641453199</v>
      </c>
      <c r="AS123" s="473">
        <v>5.5907172995780696</v>
      </c>
      <c r="AT123" s="473">
        <v>4.8729048729048703</v>
      </c>
      <c r="AU123" s="473">
        <v>4.6147332768840004</v>
      </c>
      <c r="AV123" s="473">
        <v>3.4904896802913798</v>
      </c>
      <c r="AW123" s="473">
        <v>2.1996285071854298</v>
      </c>
      <c r="AX123" s="473">
        <v>2.4296919839296098</v>
      </c>
      <c r="AY123" s="473">
        <v>3.9316398954053202</v>
      </c>
      <c r="AZ123" s="473">
        <v>4.8971156438134598</v>
      </c>
      <c r="BA123" s="473">
        <v>4.0603049511735296</v>
      </c>
      <c r="BB123" s="473">
        <v>-4.4781033915047699</v>
      </c>
      <c r="BC123" s="473">
        <v>-0.92209582902446896</v>
      </c>
      <c r="BD123" s="473">
        <v>2.5571888318692002</v>
      </c>
      <c r="BE123" s="473">
        <v>1.6962089729454499</v>
      </c>
      <c r="BF123" s="473">
        <v>0.50871486948543598</v>
      </c>
      <c r="BG123" s="473">
        <v>0.18254231662794901</v>
      </c>
      <c r="BH123" s="473">
        <v>-0.28987907901273902</v>
      </c>
      <c r="BI123" s="473">
        <v>8.3063377356992606E-3</v>
      </c>
      <c r="BJ123" s="473">
        <v>0.34053156146179298</v>
      </c>
      <c r="BK123" s="473">
        <v>0.48837016803244898</v>
      </c>
      <c r="BL123" s="473">
        <v>0.93904448105434102</v>
      </c>
      <c r="BM123" s="473">
        <v>-0.33458462542844403</v>
      </c>
      <c r="BN123" s="473">
        <v>2.3581429624171202</v>
      </c>
      <c r="BO123" s="477">
        <f>ROW()</f>
        <v>123</v>
      </c>
    </row>
    <row r="124" spans="1:67" s="474" customFormat="1" ht="14" x14ac:dyDescent="0.15">
      <c r="A124" s="473" t="s">
        <v>861</v>
      </c>
      <c r="B124" s="473" t="s">
        <v>862</v>
      </c>
      <c r="C124" s="473" t="s">
        <v>1156</v>
      </c>
      <c r="D124" s="473" t="s">
        <v>1157</v>
      </c>
      <c r="E124" s="473">
        <v>9.8224108129788092</v>
      </c>
      <c r="F124" s="473">
        <v>3.1625643958573701</v>
      </c>
      <c r="G124" s="473">
        <v>0.72132057165631702</v>
      </c>
      <c r="H124" s="473">
        <v>0.37184960722168697</v>
      </c>
      <c r="I124" s="473">
        <v>3.81448957223042</v>
      </c>
      <c r="J124" s="473">
        <v>2.1543748352096501</v>
      </c>
      <c r="K124" s="473">
        <v>-0.38814853215446699</v>
      </c>
      <c r="L124" s="473">
        <v>1.5976100796435899</v>
      </c>
      <c r="M124" s="473">
        <v>0.690360521996216</v>
      </c>
      <c r="N124" s="473">
        <v>3.5931945155128302</v>
      </c>
      <c r="O124" s="473">
        <v>1.66687093970065</v>
      </c>
      <c r="P124" s="473">
        <v>4.1952983726542401</v>
      </c>
      <c r="Q124" s="473">
        <v>6.3982413512887399</v>
      </c>
      <c r="R124" s="473">
        <v>9.8194867331876008</v>
      </c>
      <c r="S124" s="473">
        <v>14.2489355382568</v>
      </c>
      <c r="T124" s="473">
        <v>12.879181833834</v>
      </c>
      <c r="U124" s="473">
        <v>11.2561425062112</v>
      </c>
      <c r="V124" s="473">
        <v>27.287784679309301</v>
      </c>
      <c r="W124" s="473">
        <v>11.7219692041212</v>
      </c>
      <c r="X124" s="473">
        <v>10.4872367273486</v>
      </c>
      <c r="Y124" s="473">
        <v>20.643914437379699</v>
      </c>
      <c r="Z124" s="473">
        <v>24.203589762448601</v>
      </c>
      <c r="AA124" s="473">
        <v>18.689725926956399</v>
      </c>
      <c r="AB124" s="473">
        <v>19.740189177861101</v>
      </c>
      <c r="AC124" s="473">
        <v>12.5402194538869</v>
      </c>
      <c r="AD124" s="473">
        <v>4.3893409574153699</v>
      </c>
      <c r="AE124" s="473">
        <v>18.429003021147398</v>
      </c>
      <c r="AF124" s="473">
        <v>28.571428571429099</v>
      </c>
      <c r="AG124" s="473">
        <v>28.670634920634502</v>
      </c>
      <c r="AH124" s="473">
        <v>22.349653045489699</v>
      </c>
      <c r="AI124" s="473">
        <v>7.6276749376393598</v>
      </c>
      <c r="AJ124" s="473">
        <v>17.128567943401102</v>
      </c>
      <c r="AK124" s="473">
        <v>25.8077226162332</v>
      </c>
      <c r="AL124" s="473">
        <v>21.202630754776099</v>
      </c>
      <c r="AM124" s="473">
        <v>31.447028423772799</v>
      </c>
      <c r="AN124" s="473">
        <v>49.655985846274703</v>
      </c>
      <c r="AO124" s="473">
        <v>28.937344016813601</v>
      </c>
      <c r="AP124" s="473">
        <v>17.349225753870801</v>
      </c>
      <c r="AQ124" s="473">
        <v>17.8661342130397</v>
      </c>
      <c r="AR124" s="473">
        <v>20.0707078146866</v>
      </c>
      <c r="AS124" s="473">
        <v>14.4767513188566</v>
      </c>
      <c r="AT124" s="473">
        <v>11.2742471332117</v>
      </c>
      <c r="AU124" s="473">
        <v>14.335933737840399</v>
      </c>
      <c r="AV124" s="473">
        <v>16.4680116244792</v>
      </c>
      <c r="AW124" s="473">
        <v>14.7615086970672</v>
      </c>
      <c r="AX124" s="473">
        <v>13.433118008508</v>
      </c>
      <c r="AY124" s="473">
        <v>10.0158982511924</v>
      </c>
      <c r="AZ124" s="473">
        <v>17.341040462427699</v>
      </c>
      <c r="BA124" s="473">
        <v>25.4105090311987</v>
      </c>
      <c r="BB124" s="473">
        <v>13.5515548281506</v>
      </c>
      <c r="BC124" s="473">
        <v>10.089362928798</v>
      </c>
      <c r="BD124" s="473">
        <v>26.2933856738609</v>
      </c>
      <c r="BE124" s="473">
        <v>27.2568127242908</v>
      </c>
      <c r="BF124" s="473">
        <v>36.603035519102797</v>
      </c>
      <c r="BG124" s="473">
        <v>16.606553235744901</v>
      </c>
      <c r="BH124" s="473">
        <v>12.4846815611533</v>
      </c>
      <c r="BI124" s="473">
        <v>7.24542548952983</v>
      </c>
      <c r="BJ124" s="473">
        <v>8.0449243766028093</v>
      </c>
      <c r="BK124" s="473">
        <v>18.014118337187401</v>
      </c>
      <c r="BL124" s="473">
        <v>39.9073455697783</v>
      </c>
      <c r="BM124" s="473">
        <v>30.594139038729502</v>
      </c>
      <c r="BN124" s="473"/>
      <c r="BO124" s="477">
        <f>ROW()</f>
        <v>124</v>
      </c>
    </row>
    <row r="125" spans="1:67" s="474" customFormat="1" ht="14" x14ac:dyDescent="0.15">
      <c r="A125" s="473" t="s">
        <v>419</v>
      </c>
      <c r="B125" s="473" t="s">
        <v>863</v>
      </c>
      <c r="C125" s="473" t="s">
        <v>1156</v>
      </c>
      <c r="D125" s="473" t="s">
        <v>1157</v>
      </c>
      <c r="E125" s="473">
        <v>3.4782379040959799</v>
      </c>
      <c r="F125" s="473">
        <v>0.91626043184669803</v>
      </c>
      <c r="G125" s="473">
        <v>1.2923621654152</v>
      </c>
      <c r="H125" s="473">
        <v>3.9549574292974201</v>
      </c>
      <c r="I125" s="473">
        <v>-9.0136519671747406E-2</v>
      </c>
      <c r="J125" s="473">
        <v>-0.45558086585781199</v>
      </c>
      <c r="K125" s="473">
        <v>1.9832189171216399</v>
      </c>
      <c r="L125" s="473">
        <v>3.29094988781674</v>
      </c>
      <c r="M125" s="473">
        <v>2.1964759828679998</v>
      </c>
      <c r="N125" s="473">
        <v>5.7392536613673304</v>
      </c>
      <c r="O125" s="473">
        <v>4.35559526470563</v>
      </c>
      <c r="P125" s="473">
        <v>3.5958904107603602</v>
      </c>
      <c r="Q125" s="473">
        <v>5.1859504132552097</v>
      </c>
      <c r="R125" s="473">
        <v>4.8909840899256896</v>
      </c>
      <c r="S125" s="473">
        <v>7.6999999997692496</v>
      </c>
      <c r="T125" s="473">
        <v>9.5171773440553498</v>
      </c>
      <c r="U125" s="473">
        <v>12.823230182813401</v>
      </c>
      <c r="V125" s="473">
        <v>9.1677625399551399</v>
      </c>
      <c r="W125" s="473">
        <v>4.6119428668201703</v>
      </c>
      <c r="X125" s="473"/>
      <c r="Y125" s="473"/>
      <c r="Z125" s="473"/>
      <c r="AA125" s="473"/>
      <c r="AB125" s="473"/>
      <c r="AC125" s="473"/>
      <c r="AD125" s="473"/>
      <c r="AE125" s="473"/>
      <c r="AF125" s="473"/>
      <c r="AG125" s="473"/>
      <c r="AH125" s="473"/>
      <c r="AI125" s="473"/>
      <c r="AJ125" s="473">
        <v>180.95238095238099</v>
      </c>
      <c r="AK125" s="473">
        <v>83.615819209039003</v>
      </c>
      <c r="AL125" s="473">
        <v>207.69230769230899</v>
      </c>
      <c r="AM125" s="473">
        <v>448.49999999999898</v>
      </c>
      <c r="AN125" s="473">
        <v>387.31084776663801</v>
      </c>
      <c r="AO125" s="473">
        <v>-16.117325751057201</v>
      </c>
      <c r="AP125" s="473">
        <v>23.063199678872699</v>
      </c>
      <c r="AQ125" s="473">
        <v>14.7687735575528</v>
      </c>
      <c r="AR125" s="473">
        <v>12.5777623393436</v>
      </c>
      <c r="AS125" s="473">
        <v>4.97896213183735</v>
      </c>
      <c r="AT125" s="473">
        <v>16.374081496326198</v>
      </c>
      <c r="AU125" s="473">
        <v>19.316694601978998</v>
      </c>
      <c r="AV125" s="473">
        <v>33.6162105992383</v>
      </c>
      <c r="AW125" s="473">
        <v>26.961906819327201</v>
      </c>
      <c r="AX125" s="473">
        <v>36.959480920187097</v>
      </c>
      <c r="AY125" s="473">
        <v>53.230962911428001</v>
      </c>
      <c r="AZ125" s="473">
        <v>-10.0674925768978</v>
      </c>
      <c r="BA125" s="473">
        <v>12.6628528269228</v>
      </c>
      <c r="BB125" s="473">
        <v>6.8736154721254996</v>
      </c>
      <c r="BC125" s="473">
        <v>2.8777472527476</v>
      </c>
      <c r="BD125" s="473">
        <v>5.8014553708529899</v>
      </c>
      <c r="BE125" s="473">
        <v>6.0890964159504399</v>
      </c>
      <c r="BF125" s="473">
        <v>1.8794980074946901</v>
      </c>
      <c r="BG125" s="473">
        <v>2.2359740790467799</v>
      </c>
      <c r="BH125" s="473">
        <v>1.3933302878031</v>
      </c>
      <c r="BI125" s="473">
        <v>0.55652139715551896</v>
      </c>
      <c r="BJ125" s="473">
        <v>0.18405889884764001</v>
      </c>
      <c r="BK125" s="473">
        <v>0.36744148893681</v>
      </c>
      <c r="BL125" s="473">
        <v>-0.19896538002387101</v>
      </c>
      <c r="BM125" s="473">
        <v>0.57416267942583799</v>
      </c>
      <c r="BN125" s="473">
        <v>6.0418648905803902</v>
      </c>
      <c r="BO125" s="477">
        <f>ROW()</f>
        <v>125</v>
      </c>
    </row>
    <row r="126" spans="1:67" s="474" customFormat="1" ht="14" x14ac:dyDescent="0.15">
      <c r="A126" s="473" t="s">
        <v>411</v>
      </c>
      <c r="B126" s="473" t="s">
        <v>864</v>
      </c>
      <c r="C126" s="473" t="s">
        <v>1156</v>
      </c>
      <c r="D126" s="473" t="s">
        <v>1157</v>
      </c>
      <c r="E126" s="473">
        <v>1.9883972390203</v>
      </c>
      <c r="F126" s="473">
        <v>4.7116149967935499</v>
      </c>
      <c r="G126" s="473">
        <v>11.016292445576999</v>
      </c>
      <c r="H126" s="473">
        <v>12.9280230755903</v>
      </c>
      <c r="I126" s="473">
        <v>19.245054357257899</v>
      </c>
      <c r="J126" s="473">
        <v>7.3170694278334496</v>
      </c>
      <c r="K126" s="473">
        <v>10.686643034238701</v>
      </c>
      <c r="L126" s="473">
        <v>3.3202186782153298</v>
      </c>
      <c r="M126" s="473">
        <v>15.2317984034252</v>
      </c>
      <c r="N126" s="473">
        <v>21.763294919345299</v>
      </c>
      <c r="O126" s="473">
        <v>13.372475149184799</v>
      </c>
      <c r="P126" s="473">
        <v>6.7318745298098701</v>
      </c>
      <c r="Q126" s="473">
        <v>9.8113239127996899</v>
      </c>
      <c r="R126" s="473">
        <v>21.354930916829801</v>
      </c>
      <c r="S126" s="473">
        <v>42.516181958529202</v>
      </c>
      <c r="T126" s="473">
        <v>49.361338233405199</v>
      </c>
      <c r="U126" s="473">
        <v>32.035110223608598</v>
      </c>
      <c r="V126" s="473">
        <v>30.3167412725929</v>
      </c>
      <c r="W126" s="473">
        <v>43.749998285360597</v>
      </c>
      <c r="X126" s="473">
        <v>44.4444558043744</v>
      </c>
      <c r="Y126" s="473">
        <v>58.5284260893647</v>
      </c>
      <c r="Z126" s="473">
        <v>51.793241601010799</v>
      </c>
      <c r="AA126" s="473">
        <v>50.243226389676003</v>
      </c>
      <c r="AB126" s="473">
        <v>83.9500461937035</v>
      </c>
      <c r="AC126" s="473">
        <v>30.852397077090899</v>
      </c>
      <c r="AD126" s="473">
        <v>31.994629024070299</v>
      </c>
      <c r="AE126" s="473">
        <v>22.128401187664601</v>
      </c>
      <c r="AF126" s="473">
        <v>18.297768223230399</v>
      </c>
      <c r="AG126" s="473">
        <v>25.725509085284301</v>
      </c>
      <c r="AH126" s="473">
        <v>20.758195033448501</v>
      </c>
      <c r="AI126" s="473">
        <v>15.510721994253</v>
      </c>
      <c r="AJ126" s="473">
        <v>6.8087788794363799</v>
      </c>
      <c r="AK126" s="473">
        <v>3.94771176824033</v>
      </c>
      <c r="AL126" s="473">
        <v>4.0428529107694304</v>
      </c>
      <c r="AM126" s="473">
        <v>1.5526562749578201</v>
      </c>
      <c r="AN126" s="473">
        <v>1.65123150116651</v>
      </c>
      <c r="AO126" s="473">
        <v>2.2604189826729599</v>
      </c>
      <c r="AP126" s="473">
        <v>1.8154308028224699</v>
      </c>
      <c r="AQ126" s="473">
        <v>1.65924170953426</v>
      </c>
      <c r="AR126" s="473">
        <v>3.2318326090646701</v>
      </c>
      <c r="AS126" s="473">
        <v>5.1364712324515098</v>
      </c>
      <c r="AT126" s="473">
        <v>6.4050855038686496</v>
      </c>
      <c r="AU126" s="473">
        <v>5.1970223021662996</v>
      </c>
      <c r="AV126" s="473">
        <v>2.0556632975374001</v>
      </c>
      <c r="AW126" s="473">
        <v>3.1581932429846402</v>
      </c>
      <c r="AX126" s="473">
        <v>3.9870478280659198</v>
      </c>
      <c r="AY126" s="473">
        <v>6.6870790613666102</v>
      </c>
      <c r="AZ126" s="473">
        <v>5.0515573649214502</v>
      </c>
      <c r="BA126" s="473">
        <v>12.694394277587801</v>
      </c>
      <c r="BB126" s="473">
        <v>12.0031298461743</v>
      </c>
      <c r="BC126" s="473">
        <v>5.3967311316748399</v>
      </c>
      <c r="BD126" s="473">
        <v>4.0010266434311603</v>
      </c>
      <c r="BE126" s="473">
        <v>5.1858998875070501</v>
      </c>
      <c r="BF126" s="473">
        <v>3.8722792374824002</v>
      </c>
      <c r="BG126" s="473">
        <v>2.0446148153933699</v>
      </c>
      <c r="BH126" s="473">
        <v>1.6330555818133301</v>
      </c>
      <c r="BI126" s="473">
        <v>1.6969276199773999</v>
      </c>
      <c r="BJ126" s="473">
        <v>1.76041559180606</v>
      </c>
      <c r="BK126" s="473">
        <v>2.6829176826738799</v>
      </c>
      <c r="BL126" s="473">
        <v>3.0139717915605599</v>
      </c>
      <c r="BM126" s="473">
        <v>2.8479240151865799</v>
      </c>
      <c r="BN126" s="473">
        <v>4.4442397018974704</v>
      </c>
      <c r="BO126" s="477">
        <f>ROW()</f>
        <v>126</v>
      </c>
    </row>
    <row r="127" spans="1:67" s="474" customFormat="1" ht="14" x14ac:dyDescent="0.15">
      <c r="A127" s="473" t="s">
        <v>423</v>
      </c>
      <c r="B127" s="473" t="s">
        <v>865</v>
      </c>
      <c r="C127" s="473" t="s">
        <v>1156</v>
      </c>
      <c r="D127" s="473" t="s">
        <v>1157</v>
      </c>
      <c r="E127" s="473">
        <v>2.22811242067083</v>
      </c>
      <c r="F127" s="473">
        <v>6.7898234044024202</v>
      </c>
      <c r="G127" s="473">
        <v>9.4081940682655905</v>
      </c>
      <c r="H127" s="473">
        <v>6.58113736464058</v>
      </c>
      <c r="I127" s="473">
        <v>5.17275042328815</v>
      </c>
      <c r="J127" s="473">
        <v>7.70833326420499</v>
      </c>
      <c r="K127" s="473">
        <v>7.9303675444844703</v>
      </c>
      <c r="L127" s="473">
        <v>1.70609316005939</v>
      </c>
      <c r="M127" s="473">
        <v>2.0792218581362198</v>
      </c>
      <c r="N127" s="473">
        <v>2.4580542561779701</v>
      </c>
      <c r="O127" s="473">
        <v>6.1107420359873901</v>
      </c>
      <c r="P127" s="473">
        <v>11.972577317105999</v>
      </c>
      <c r="Q127" s="473">
        <v>12.881461260879799</v>
      </c>
      <c r="R127" s="473">
        <v>20.032373691693401</v>
      </c>
      <c r="S127" s="473">
        <v>39.679977152834503</v>
      </c>
      <c r="T127" s="473">
        <v>39.306732377535802</v>
      </c>
      <c r="U127" s="473">
        <v>31.310867615898701</v>
      </c>
      <c r="V127" s="473">
        <v>34.616714667552102</v>
      </c>
      <c r="W127" s="473">
        <v>50.550952494954203</v>
      </c>
      <c r="X127" s="473">
        <v>78.310011411013306</v>
      </c>
      <c r="Y127" s="473">
        <v>131.02500033528199</v>
      </c>
      <c r="Z127" s="473">
        <v>116.799988694513</v>
      </c>
      <c r="AA127" s="473">
        <v>120.364392146445</v>
      </c>
      <c r="AB127" s="473">
        <v>145.951530366009</v>
      </c>
      <c r="AC127" s="473">
        <v>373.215675062358</v>
      </c>
      <c r="AD127" s="473">
        <v>308.79313044840001</v>
      </c>
      <c r="AE127" s="473">
        <v>47.964884277733503</v>
      </c>
      <c r="AF127" s="473">
        <v>19.093851132686101</v>
      </c>
      <c r="AG127" s="473">
        <v>16.440217391304401</v>
      </c>
      <c r="AH127" s="473">
        <v>20.303383897316198</v>
      </c>
      <c r="AI127" s="473">
        <v>17.264791464597501</v>
      </c>
      <c r="AJ127" s="473">
        <v>19.023986765922299</v>
      </c>
      <c r="AK127" s="473">
        <v>12.0222376650451</v>
      </c>
      <c r="AL127" s="473">
        <v>10.980148883374699</v>
      </c>
      <c r="AM127" s="473">
        <v>12.278740450903699</v>
      </c>
      <c r="AN127" s="473">
        <v>9.9402588781945003</v>
      </c>
      <c r="AO127" s="473">
        <v>11.396226415094301</v>
      </c>
      <c r="AP127" s="473">
        <v>8.9566395663956406</v>
      </c>
      <c r="AQ127" s="473">
        <v>5.4968287526427204</v>
      </c>
      <c r="AR127" s="473">
        <v>5.1750559943416299</v>
      </c>
      <c r="AS127" s="473">
        <v>1.05357543151761</v>
      </c>
      <c r="AT127" s="473">
        <v>1.15350488021294</v>
      </c>
      <c r="AU127" s="473">
        <v>5.7565789473684204</v>
      </c>
      <c r="AV127" s="473">
        <v>0.72576464489371695</v>
      </c>
      <c r="AW127" s="473">
        <v>-0.41173443129179899</v>
      </c>
      <c r="AX127" s="473">
        <v>1.3126614987079901</v>
      </c>
      <c r="AY127" s="473">
        <v>2.0608039175678599</v>
      </c>
      <c r="AZ127" s="473">
        <v>0.45981607357056897</v>
      </c>
      <c r="BA127" s="473">
        <v>4.5572139303482597</v>
      </c>
      <c r="BB127" s="473">
        <v>3.3403121431290601</v>
      </c>
      <c r="BC127" s="473">
        <v>2.7166405746385398</v>
      </c>
      <c r="BD127" s="473">
        <v>3.4785727093419299</v>
      </c>
      <c r="BE127" s="473">
        <v>1.6894818922197199</v>
      </c>
      <c r="BF127" s="473">
        <v>1.5762119792110501</v>
      </c>
      <c r="BG127" s="473">
        <v>0.48649555443718301</v>
      </c>
      <c r="BH127" s="473">
        <v>-0.63439065108514503</v>
      </c>
      <c r="BI127" s="473">
        <v>-0.546034946236581</v>
      </c>
      <c r="BJ127" s="473">
        <v>0.244953121040659</v>
      </c>
      <c r="BK127" s="473">
        <v>0.81732389619141699</v>
      </c>
      <c r="BL127" s="473">
        <v>0.84412870873383306</v>
      </c>
      <c r="BM127" s="473">
        <v>-0.58843030001659502</v>
      </c>
      <c r="BN127" s="473">
        <v>1.49228845352231</v>
      </c>
      <c r="BO127" s="477">
        <f>ROW()</f>
        <v>127</v>
      </c>
    </row>
    <row r="128" spans="1:67" s="474" customFormat="1" ht="14" x14ac:dyDescent="0.15">
      <c r="A128" s="473" t="s">
        <v>425</v>
      </c>
      <c r="B128" s="473" t="s">
        <v>866</v>
      </c>
      <c r="C128" s="473" t="s">
        <v>1156</v>
      </c>
      <c r="D128" s="473" t="s">
        <v>1157</v>
      </c>
      <c r="E128" s="473">
        <v>2.35016141377048</v>
      </c>
      <c r="F128" s="473">
        <v>2.0506973127869101</v>
      </c>
      <c r="G128" s="473">
        <v>4.6911436074047401</v>
      </c>
      <c r="H128" s="473">
        <v>7.45471822539107</v>
      </c>
      <c r="I128" s="473">
        <v>5.9123225321858097</v>
      </c>
      <c r="J128" s="473">
        <v>4.51926830743467</v>
      </c>
      <c r="K128" s="473">
        <v>2.34658893413319</v>
      </c>
      <c r="L128" s="473">
        <v>3.73333832073823</v>
      </c>
      <c r="M128" s="473">
        <v>1.27731335390796</v>
      </c>
      <c r="N128" s="473">
        <v>2.6572527338696701</v>
      </c>
      <c r="O128" s="473">
        <v>4.9683198732933702</v>
      </c>
      <c r="P128" s="473">
        <v>4.7916643833378503</v>
      </c>
      <c r="Q128" s="473">
        <v>5.7495039373001502</v>
      </c>
      <c r="R128" s="473">
        <v>10.7986174547601</v>
      </c>
      <c r="S128" s="473">
        <v>19.159769585469899</v>
      </c>
      <c r="T128" s="473">
        <v>16.9505025668306</v>
      </c>
      <c r="U128" s="473">
        <v>16.614166472578798</v>
      </c>
      <c r="V128" s="473">
        <v>17.130048786650001</v>
      </c>
      <c r="W128" s="473">
        <v>12.094013842507399</v>
      </c>
      <c r="X128" s="473">
        <v>14.7985735661485</v>
      </c>
      <c r="Y128" s="473">
        <v>21.064168277074501</v>
      </c>
      <c r="Z128" s="473">
        <v>17.969298751967202</v>
      </c>
      <c r="AA128" s="473">
        <v>16.480414620221499</v>
      </c>
      <c r="AB128" s="473">
        <v>14.646576674877</v>
      </c>
      <c r="AC128" s="473">
        <v>10.794496007680999</v>
      </c>
      <c r="AD128" s="473">
        <v>9.2059914425311895</v>
      </c>
      <c r="AE128" s="473">
        <v>5.8235469186201803</v>
      </c>
      <c r="AF128" s="473">
        <v>4.7472849038979001</v>
      </c>
      <c r="AG128" s="473">
        <v>5.0582474766712098</v>
      </c>
      <c r="AH128" s="473">
        <v>6.2598313795697296</v>
      </c>
      <c r="AI128" s="473">
        <v>6.4566090614640501</v>
      </c>
      <c r="AJ128" s="473">
        <v>6.2499992979029102</v>
      </c>
      <c r="AK128" s="473">
        <v>5.2705899859293197</v>
      </c>
      <c r="AL128" s="473">
        <v>4.6267346833129297</v>
      </c>
      <c r="AM128" s="473">
        <v>4.0518421806572</v>
      </c>
      <c r="AN128" s="473">
        <v>5.2354225804429904</v>
      </c>
      <c r="AO128" s="473">
        <v>4.00697668981039</v>
      </c>
      <c r="AP128" s="473">
        <v>2.0431077975013299</v>
      </c>
      <c r="AQ128" s="473">
        <v>1.95508557719383</v>
      </c>
      <c r="AR128" s="473">
        <v>1.6634599500771401</v>
      </c>
      <c r="AS128" s="473">
        <v>2.5376853209500498</v>
      </c>
      <c r="AT128" s="473">
        <v>2.7851654271355502</v>
      </c>
      <c r="AU128" s="473">
        <v>2.46532319171164</v>
      </c>
      <c r="AV128" s="473">
        <v>2.67255552772852</v>
      </c>
      <c r="AW128" s="473">
        <v>2.2067366142365401</v>
      </c>
      <c r="AX128" s="473">
        <v>1.98529298527983</v>
      </c>
      <c r="AY128" s="473">
        <v>2.0908439101275502</v>
      </c>
      <c r="AZ128" s="473">
        <v>1.8297411220240001</v>
      </c>
      <c r="BA128" s="473">
        <v>3.3478325840102299</v>
      </c>
      <c r="BB128" s="473">
        <v>0.77476813138738398</v>
      </c>
      <c r="BC128" s="473">
        <v>1.5255160211824801</v>
      </c>
      <c r="BD128" s="473">
        <v>2.7806327287932402</v>
      </c>
      <c r="BE128" s="473">
        <v>3.0413633322677298</v>
      </c>
      <c r="BF128" s="473">
        <v>1.21999342274305</v>
      </c>
      <c r="BG128" s="473">
        <v>0.24104742982677299</v>
      </c>
      <c r="BH128" s="473">
        <v>3.87903996579552E-2</v>
      </c>
      <c r="BI128" s="473">
        <v>-9.4016656915727095E-2</v>
      </c>
      <c r="BJ128" s="473">
        <v>1.2265331664580801</v>
      </c>
      <c r="BK128" s="473">
        <v>1.1374876360039501</v>
      </c>
      <c r="BL128" s="473">
        <v>0.61124694376529098</v>
      </c>
      <c r="BM128" s="473">
        <v>-0.13770757391656999</v>
      </c>
      <c r="BN128" s="473">
        <v>1.87378325762491</v>
      </c>
      <c r="BO128" s="477">
        <f>ROW()</f>
        <v>128</v>
      </c>
    </row>
    <row r="129" spans="1:67" s="474" customFormat="1" ht="14" x14ac:dyDescent="0.15">
      <c r="A129" s="473" t="s">
        <v>427</v>
      </c>
      <c r="B129" s="473" t="s">
        <v>867</v>
      </c>
      <c r="C129" s="473" t="s">
        <v>1156</v>
      </c>
      <c r="D129" s="473" t="s">
        <v>1157</v>
      </c>
      <c r="E129" s="473">
        <v>3.27424913835593</v>
      </c>
      <c r="F129" s="473">
        <v>6.6984505363520297</v>
      </c>
      <c r="G129" s="473">
        <v>1.4075067024132</v>
      </c>
      <c r="H129" s="473">
        <v>1.7625027539107601</v>
      </c>
      <c r="I129" s="473">
        <v>2.0134228187918399</v>
      </c>
      <c r="J129" s="473">
        <v>2.6315789473684998</v>
      </c>
      <c r="K129" s="473">
        <v>1.9023986765922301</v>
      </c>
      <c r="L129" s="473">
        <v>3.0235389610386099</v>
      </c>
      <c r="M129" s="473">
        <v>5.9286980500299196</v>
      </c>
      <c r="N129" s="473">
        <v>6.3034585347709404</v>
      </c>
      <c r="O129" s="473">
        <v>14.7280041962567</v>
      </c>
      <c r="P129" s="473">
        <v>5.3361792958586003</v>
      </c>
      <c r="Q129" s="473">
        <v>5.4277029963075796</v>
      </c>
      <c r="R129" s="473">
        <v>17.6825919824837</v>
      </c>
      <c r="S129" s="473">
        <v>27.158189455021699</v>
      </c>
      <c r="T129" s="473">
        <v>17.376146788580002</v>
      </c>
      <c r="U129" s="473">
        <v>9.7936532753465393</v>
      </c>
      <c r="V129" s="473">
        <v>11.1910016370359</v>
      </c>
      <c r="W129" s="473">
        <v>34.899801524050801</v>
      </c>
      <c r="X129" s="473">
        <v>29.0792596109786</v>
      </c>
      <c r="Y129" s="473">
        <v>27.308158988230701</v>
      </c>
      <c r="Z129" s="473">
        <v>12.739718114509101</v>
      </c>
      <c r="AA129" s="473">
        <v>6.5454079672007</v>
      </c>
      <c r="AB129" s="473">
        <v>11.5821110844253</v>
      </c>
      <c r="AC129" s="473">
        <v>27.814769323745399</v>
      </c>
      <c r="AD129" s="473">
        <v>25.673101239177299</v>
      </c>
      <c r="AE129" s="473">
        <v>15.105375420979501</v>
      </c>
      <c r="AF129" s="473">
        <v>6.6524480496268703</v>
      </c>
      <c r="AG129" s="473">
        <v>8.2667657440091098</v>
      </c>
      <c r="AH129" s="473">
        <v>14.3295390328572</v>
      </c>
      <c r="AI129" s="473">
        <v>21.960175116508299</v>
      </c>
      <c r="AJ129" s="473">
        <v>51.071097730431298</v>
      </c>
      <c r="AK129" s="473">
        <v>77.296592955965096</v>
      </c>
      <c r="AL129" s="473">
        <v>22.069949418529202</v>
      </c>
      <c r="AM129" s="473">
        <v>35.063394248477202</v>
      </c>
      <c r="AN129" s="473">
        <v>19.908748836416802</v>
      </c>
      <c r="AO129" s="473">
        <v>26.406656607404301</v>
      </c>
      <c r="AP129" s="473">
        <v>9.6575526126859703</v>
      </c>
      <c r="AQ129" s="473">
        <v>8.6318961301214205</v>
      </c>
      <c r="AR129" s="473">
        <v>5.9542394911301102</v>
      </c>
      <c r="AS129" s="473">
        <v>8.1710835612022095</v>
      </c>
      <c r="AT129" s="473">
        <v>6.8019093078759001</v>
      </c>
      <c r="AU129" s="473">
        <v>7.0763500931098804</v>
      </c>
      <c r="AV129" s="473">
        <v>10.086956521739101</v>
      </c>
      <c r="AW129" s="473">
        <v>13.554502369668199</v>
      </c>
      <c r="AX129" s="473">
        <v>15.0528658875904</v>
      </c>
      <c r="AY129" s="473">
        <v>8.5610640870616894</v>
      </c>
      <c r="AZ129" s="473">
        <v>9.2448206727556297</v>
      </c>
      <c r="BA129" s="473">
        <v>22.022838499184299</v>
      </c>
      <c r="BB129" s="473">
        <v>9.5922459893048195</v>
      </c>
      <c r="BC129" s="473">
        <v>12.610551997560201</v>
      </c>
      <c r="BD129" s="473">
        <v>7.5558564658090699</v>
      </c>
      <c r="BE129" s="473">
        <v>6.8739770867430403</v>
      </c>
      <c r="BF129" s="473">
        <v>9.3415007656968001</v>
      </c>
      <c r="BG129" s="473">
        <v>8.2740788623141501</v>
      </c>
      <c r="BH129" s="473">
        <v>3.6915422885572302</v>
      </c>
      <c r="BI129" s="473">
        <v>2.35102197485846</v>
      </c>
      <c r="BJ129" s="473">
        <v>4.3783986499156002</v>
      </c>
      <c r="BK129" s="473">
        <v>3.7366388215216002</v>
      </c>
      <c r="BL129" s="473">
        <v>3.9051000086587599</v>
      </c>
      <c r="BM129" s="473">
        <v>5.2267777929351702</v>
      </c>
      <c r="BN129" s="473">
        <v>5.8627824280106298</v>
      </c>
      <c r="BO129" s="477">
        <f>ROW()</f>
        <v>129</v>
      </c>
    </row>
    <row r="130" spans="1:67" s="474" customFormat="1" ht="14" x14ac:dyDescent="0.15">
      <c r="A130" s="473" t="s">
        <v>431</v>
      </c>
      <c r="B130" s="473" t="s">
        <v>868</v>
      </c>
      <c r="C130" s="473" t="s">
        <v>1156</v>
      </c>
      <c r="D130" s="473" t="s">
        <v>1157</v>
      </c>
      <c r="E130" s="473"/>
      <c r="F130" s="473"/>
      <c r="G130" s="473"/>
      <c r="H130" s="473"/>
      <c r="I130" s="473"/>
      <c r="J130" s="473"/>
      <c r="K130" s="473"/>
      <c r="L130" s="473"/>
      <c r="M130" s="473"/>
      <c r="N130" s="473"/>
      <c r="O130" s="473">
        <v>5.8999999989998999</v>
      </c>
      <c r="P130" s="473">
        <v>4.81586402365269</v>
      </c>
      <c r="Q130" s="473">
        <v>7.6576576576575901</v>
      </c>
      <c r="R130" s="473">
        <v>11.129707112133801</v>
      </c>
      <c r="S130" s="473">
        <v>19.427710843520401</v>
      </c>
      <c r="T130" s="473">
        <v>11.9798234553089</v>
      </c>
      <c r="U130" s="473">
        <v>11.4999999999996</v>
      </c>
      <c r="V130" s="473">
        <v>14.5665171893876</v>
      </c>
      <c r="W130" s="473">
        <v>6.9215212995240796</v>
      </c>
      <c r="X130" s="473">
        <v>14.246491763078399</v>
      </c>
      <c r="Y130" s="473">
        <v>11.111111111111301</v>
      </c>
      <c r="Z130" s="473">
        <v>7.6999999999997604</v>
      </c>
      <c r="AA130" s="473">
        <v>7.4280408542248804</v>
      </c>
      <c r="AB130" s="473">
        <v>5.0201670983146096</v>
      </c>
      <c r="AC130" s="473">
        <v>3.8474727383761498</v>
      </c>
      <c r="AD130" s="473">
        <v>2.9850746271475299</v>
      </c>
      <c r="AE130" s="473">
        <v>0</v>
      </c>
      <c r="AF130" s="473">
        <v>-0.19999999999989199</v>
      </c>
      <c r="AG130" s="473">
        <v>6.6132264529057698</v>
      </c>
      <c r="AH130" s="473">
        <v>25.7127192982454</v>
      </c>
      <c r="AI130" s="473">
        <v>16.192137561523399</v>
      </c>
      <c r="AJ130" s="473">
        <v>8.1554959785521106</v>
      </c>
      <c r="AK130" s="473">
        <v>3.9958356055719002</v>
      </c>
      <c r="AL130" s="473">
        <v>3.3166666666670701</v>
      </c>
      <c r="AM130" s="473">
        <v>3.5166962413288698</v>
      </c>
      <c r="AN130" s="473">
        <v>2.3531245130127201</v>
      </c>
      <c r="AO130" s="473">
        <v>6.5012180267958497</v>
      </c>
      <c r="AP130" s="473">
        <v>3.0378842030025099</v>
      </c>
      <c r="AQ130" s="473">
        <v>3.0916666666670198</v>
      </c>
      <c r="AR130" s="473">
        <v>0.60625656777946602</v>
      </c>
      <c r="AS130" s="473">
        <v>0.66688092559791301</v>
      </c>
      <c r="AT130" s="473">
        <v>1.77220437351018</v>
      </c>
      <c r="AU130" s="473">
        <v>1.8329938900204901</v>
      </c>
      <c r="AV130" s="473">
        <v>1.63</v>
      </c>
      <c r="AW130" s="473">
        <v>3.361868214766</v>
      </c>
      <c r="AX130" s="473">
        <v>3.4936853461953001</v>
      </c>
      <c r="AY130" s="473">
        <v>6.2517246665644199</v>
      </c>
      <c r="AZ130" s="473">
        <v>4.74390639021646</v>
      </c>
      <c r="BA130" s="473">
        <v>13.9712310012729</v>
      </c>
      <c r="BB130" s="473">
        <v>-0.73906974314477303</v>
      </c>
      <c r="BC130" s="473">
        <v>4.8455187585211901</v>
      </c>
      <c r="BD130" s="473">
        <v>4.1624416292778097</v>
      </c>
      <c r="BE130" s="473">
        <v>4.51522956670998</v>
      </c>
      <c r="BF130" s="473">
        <v>4.8246231426954198</v>
      </c>
      <c r="BG130" s="473">
        <v>2.8994790500604699</v>
      </c>
      <c r="BH130" s="473">
        <v>-0.87685135970402195</v>
      </c>
      <c r="BI130" s="473">
        <v>-0.77843046305411701</v>
      </c>
      <c r="BJ130" s="473">
        <v>3.3238944757609601</v>
      </c>
      <c r="BK130" s="473">
        <v>4.4623110847548499</v>
      </c>
      <c r="BL130" s="473">
        <v>0.76151404726551297</v>
      </c>
      <c r="BM130" s="473">
        <v>0.33329435062842999</v>
      </c>
      <c r="BN130" s="473">
        <v>1.3460937724311799</v>
      </c>
      <c r="BO130" s="477">
        <f>ROW()</f>
        <v>130</v>
      </c>
    </row>
    <row r="131" spans="1:67" s="474" customFormat="1" ht="14" x14ac:dyDescent="0.15">
      <c r="A131" s="473" t="s">
        <v>429</v>
      </c>
      <c r="B131" s="473" t="s">
        <v>869</v>
      </c>
      <c r="C131" s="473" t="s">
        <v>1156</v>
      </c>
      <c r="D131" s="473" t="s">
        <v>1157</v>
      </c>
      <c r="E131" s="473">
        <v>3.57451152535914</v>
      </c>
      <c r="F131" s="473">
        <v>5.3684617848005498</v>
      </c>
      <c r="G131" s="473">
        <v>6.83544034819732</v>
      </c>
      <c r="H131" s="473">
        <v>6.7069055639799098</v>
      </c>
      <c r="I131" s="473">
        <v>3.8003894530575</v>
      </c>
      <c r="J131" s="473">
        <v>6.6559909426061896</v>
      </c>
      <c r="K131" s="473">
        <v>5.0408320588767701</v>
      </c>
      <c r="L131" s="473">
        <v>3.98984808881514</v>
      </c>
      <c r="M131" s="473">
        <v>5.3394329573935</v>
      </c>
      <c r="N131" s="473">
        <v>5.2498209110202003</v>
      </c>
      <c r="O131" s="473">
        <v>6.9241738348578297</v>
      </c>
      <c r="P131" s="473">
        <v>6.3953488372093101</v>
      </c>
      <c r="Q131" s="473">
        <v>4.8435171385990898</v>
      </c>
      <c r="R131" s="473">
        <v>11.608623548922001</v>
      </c>
      <c r="S131" s="473">
        <v>23.2222458076842</v>
      </c>
      <c r="T131" s="473">
        <v>11.7312661498708</v>
      </c>
      <c r="U131" s="473">
        <v>9.3740363860622899</v>
      </c>
      <c r="V131" s="473">
        <v>8.1618268959684208</v>
      </c>
      <c r="W131" s="473">
        <v>4.2095660106868404</v>
      </c>
      <c r="X131" s="473">
        <v>3.7018509254627401</v>
      </c>
      <c r="Y131" s="473">
        <v>7.7785817655571403</v>
      </c>
      <c r="Z131" s="473">
        <v>4.9121629182052198</v>
      </c>
      <c r="AA131" s="473">
        <v>2.7410409556313802</v>
      </c>
      <c r="AB131" s="473">
        <v>1.89971971348492</v>
      </c>
      <c r="AC131" s="473">
        <v>2.2616136919315499</v>
      </c>
      <c r="AD131" s="473">
        <v>2.0322773460848498</v>
      </c>
      <c r="AE131" s="473">
        <v>0.59558679945325999</v>
      </c>
      <c r="AF131" s="473">
        <v>0.12617684169661</v>
      </c>
      <c r="AG131" s="473">
        <v>0.67855758045752801</v>
      </c>
      <c r="AH131" s="473">
        <v>2.27228962064317</v>
      </c>
      <c r="AI131" s="473">
        <v>3.0785162869515799</v>
      </c>
      <c r="AJ131" s="473">
        <v>3.2514384875331199</v>
      </c>
      <c r="AK131" s="473">
        <v>1.76028306059266</v>
      </c>
      <c r="AL131" s="473">
        <v>1.2430458970792899</v>
      </c>
      <c r="AM131" s="473">
        <v>0.69545805786899195</v>
      </c>
      <c r="AN131" s="473">
        <v>-0.12789904502049701</v>
      </c>
      <c r="AO131" s="473">
        <v>0.13660035857594899</v>
      </c>
      <c r="AP131" s="473">
        <v>1.7478045869212899</v>
      </c>
      <c r="AQ131" s="473">
        <v>0.66197419138597902</v>
      </c>
      <c r="AR131" s="473">
        <v>-0.34129692832763903</v>
      </c>
      <c r="AS131" s="473">
        <v>-0.67657868359506801</v>
      </c>
      <c r="AT131" s="473">
        <v>-0.74005550416279897</v>
      </c>
      <c r="AU131" s="473">
        <v>-0.92349402694232197</v>
      </c>
      <c r="AV131" s="473">
        <v>-0.25654181631605699</v>
      </c>
      <c r="AW131" s="473">
        <v>-8.5733882030200898E-3</v>
      </c>
      <c r="AX131" s="473">
        <v>-0.28294606876445899</v>
      </c>
      <c r="AY131" s="473">
        <v>0.24935511607911501</v>
      </c>
      <c r="AZ131" s="473">
        <v>6.00394544986581E-2</v>
      </c>
      <c r="BA131" s="473">
        <v>1.3800788616492301</v>
      </c>
      <c r="BB131" s="473">
        <v>-1.3528367295171999</v>
      </c>
      <c r="BC131" s="473">
        <v>-0.72824320751774196</v>
      </c>
      <c r="BD131" s="473">
        <v>-0.27245561610125402</v>
      </c>
      <c r="BE131" s="473">
        <v>-4.4064510443302903E-2</v>
      </c>
      <c r="BF131" s="473">
        <v>0.33503791218480899</v>
      </c>
      <c r="BG131" s="473">
        <v>2.7592267135325299</v>
      </c>
      <c r="BH131" s="473">
        <v>0.79527963057977502</v>
      </c>
      <c r="BI131" s="473">
        <v>-0.12725884448969099</v>
      </c>
      <c r="BJ131" s="473">
        <v>0.48419979612638703</v>
      </c>
      <c r="BK131" s="473">
        <v>0.98909459802180599</v>
      </c>
      <c r="BL131" s="473">
        <v>0.46877615938391198</v>
      </c>
      <c r="BM131" s="473">
        <v>-2.4995834027659199E-2</v>
      </c>
      <c r="BN131" s="473">
        <v>-0.233352779398279</v>
      </c>
      <c r="BO131" s="477">
        <f>ROW()</f>
        <v>131</v>
      </c>
    </row>
    <row r="132" spans="1:67" s="474" customFormat="1" ht="14" x14ac:dyDescent="0.15">
      <c r="A132" s="473" t="s">
        <v>433</v>
      </c>
      <c r="B132" s="473" t="s">
        <v>870</v>
      </c>
      <c r="C132" s="473" t="s">
        <v>1156</v>
      </c>
      <c r="D132" s="473" t="s">
        <v>1157</v>
      </c>
      <c r="E132" s="473"/>
      <c r="F132" s="473"/>
      <c r="G132" s="473"/>
      <c r="H132" s="473"/>
      <c r="I132" s="473"/>
      <c r="J132" s="473"/>
      <c r="K132" s="473"/>
      <c r="L132" s="473"/>
      <c r="M132" s="473"/>
      <c r="N132" s="473"/>
      <c r="O132" s="473"/>
      <c r="P132" s="473"/>
      <c r="Q132" s="473"/>
      <c r="R132" s="473"/>
      <c r="S132" s="473"/>
      <c r="T132" s="473"/>
      <c r="U132" s="473"/>
      <c r="V132" s="473"/>
      <c r="W132" s="473"/>
      <c r="X132" s="473"/>
      <c r="Y132" s="473"/>
      <c r="Z132" s="473"/>
      <c r="AA132" s="473"/>
      <c r="AB132" s="473"/>
      <c r="AC132" s="473"/>
      <c r="AD132" s="473"/>
      <c r="AE132" s="473"/>
      <c r="AF132" s="473"/>
      <c r="AG132" s="473"/>
      <c r="AH132" s="473"/>
      <c r="AI132" s="473"/>
      <c r="AJ132" s="473"/>
      <c r="AK132" s="473"/>
      <c r="AL132" s="473"/>
      <c r="AM132" s="473">
        <v>1877.3723951757199</v>
      </c>
      <c r="AN132" s="473">
        <v>176.15529894237</v>
      </c>
      <c r="AO132" s="473">
        <v>39.182542365411003</v>
      </c>
      <c r="AP132" s="473">
        <v>17.408041060735801</v>
      </c>
      <c r="AQ132" s="473">
        <v>7.1463266545233202</v>
      </c>
      <c r="AR132" s="473">
        <v>8.2960276534256803</v>
      </c>
      <c r="AS132" s="473">
        <v>13.180890586573099</v>
      </c>
      <c r="AT132" s="473">
        <v>8.35413777161342</v>
      </c>
      <c r="AU132" s="473">
        <v>5.8369245210564502</v>
      </c>
      <c r="AV132" s="473">
        <v>6.4382181011893902</v>
      </c>
      <c r="AW132" s="473">
        <v>6.8820543898189896</v>
      </c>
      <c r="AX132" s="473">
        <v>7.5799992912576597</v>
      </c>
      <c r="AY132" s="473">
        <v>8.72169386091735</v>
      </c>
      <c r="AZ132" s="473">
        <v>10.8468362075558</v>
      </c>
      <c r="BA132" s="473">
        <v>17.139899777206999</v>
      </c>
      <c r="BB132" s="473">
        <v>7.3160785828858304</v>
      </c>
      <c r="BC132" s="473">
        <v>7.4004635674211601</v>
      </c>
      <c r="BD132" s="473">
        <v>8.4248876191979498</v>
      </c>
      <c r="BE132" s="473">
        <v>5.0979148497581699</v>
      </c>
      <c r="BF132" s="473">
        <v>5.8464091732045897</v>
      </c>
      <c r="BG132" s="473">
        <v>6.7065782909272498</v>
      </c>
      <c r="BH132" s="473">
        <v>6.6657761154154</v>
      </c>
      <c r="BI132" s="473">
        <v>14.5460237946149</v>
      </c>
      <c r="BJ132" s="473">
        <v>7.4400043732575396</v>
      </c>
      <c r="BK132" s="473">
        <v>6.0191309657067302</v>
      </c>
      <c r="BL132" s="473">
        <v>5.2454767960838797</v>
      </c>
      <c r="BM132" s="473">
        <v>6.7490018381596704</v>
      </c>
      <c r="BN132" s="473"/>
      <c r="BO132" s="477">
        <f>ROW()</f>
        <v>132</v>
      </c>
    </row>
    <row r="133" spans="1:67" s="474" customFormat="1" ht="14" x14ac:dyDescent="0.15">
      <c r="A133" s="473" t="s">
        <v>435</v>
      </c>
      <c r="B133" s="473" t="s">
        <v>871</v>
      </c>
      <c r="C133" s="473" t="s">
        <v>1156</v>
      </c>
      <c r="D133" s="473" t="s">
        <v>1157</v>
      </c>
      <c r="E133" s="473">
        <v>1.24378109452732</v>
      </c>
      <c r="F133" s="473">
        <v>2.4570024570025102</v>
      </c>
      <c r="G133" s="473">
        <v>3.11750599520379</v>
      </c>
      <c r="H133" s="473">
        <v>0.69767441860458601</v>
      </c>
      <c r="I133" s="473">
        <v>-9.93048669314371E-2</v>
      </c>
      <c r="J133" s="473">
        <v>3.5785288280673999</v>
      </c>
      <c r="K133" s="473">
        <v>5.0143953932341603</v>
      </c>
      <c r="L133" s="473">
        <v>1.75919579598298</v>
      </c>
      <c r="M133" s="473">
        <v>0.366711570051031</v>
      </c>
      <c r="N133" s="473">
        <v>-0.17150100656235501</v>
      </c>
      <c r="O133" s="473">
        <v>2.1885270390743998</v>
      </c>
      <c r="P133" s="473">
        <v>3.78020612544905</v>
      </c>
      <c r="Q133" s="473">
        <v>5.83164474311008</v>
      </c>
      <c r="R133" s="473">
        <v>9.2811942233210605</v>
      </c>
      <c r="S133" s="473">
        <v>17.809948033181801</v>
      </c>
      <c r="T133" s="473">
        <v>19.120184013605101</v>
      </c>
      <c r="U133" s="473">
        <v>11.4490304932756</v>
      </c>
      <c r="V133" s="473">
        <v>14.820964481893499</v>
      </c>
      <c r="W133" s="473">
        <v>16.931782458284101</v>
      </c>
      <c r="X133" s="473">
        <v>7.9793526184878703</v>
      </c>
      <c r="Y133" s="473">
        <v>13.858181456248399</v>
      </c>
      <c r="Z133" s="473">
        <v>11.603053435114299</v>
      </c>
      <c r="AA133" s="473">
        <v>20.666714666282701</v>
      </c>
      <c r="AB133" s="473">
        <v>11.397782736852299</v>
      </c>
      <c r="AC133" s="473">
        <v>10.284098213138099</v>
      </c>
      <c r="AD133" s="473">
        <v>13.006566421882701</v>
      </c>
      <c r="AE133" s="473">
        <v>2.53427598892887</v>
      </c>
      <c r="AF133" s="473">
        <v>8.6376731898008607</v>
      </c>
      <c r="AG133" s="473">
        <v>12.2649630481581</v>
      </c>
      <c r="AH133" s="473">
        <v>13.789317276388299</v>
      </c>
      <c r="AI133" s="473">
        <v>17.781814429920001</v>
      </c>
      <c r="AJ133" s="473">
        <v>20.084495575463201</v>
      </c>
      <c r="AK133" s="473">
        <v>27.332364447578399</v>
      </c>
      <c r="AL133" s="473">
        <v>45.978881303621797</v>
      </c>
      <c r="AM133" s="473">
        <v>28.814389430673199</v>
      </c>
      <c r="AN133" s="473">
        <v>1.5543281605500701</v>
      </c>
      <c r="AO133" s="473">
        <v>8.8640874157751792</v>
      </c>
      <c r="AP133" s="473">
        <v>11.361845050578401</v>
      </c>
      <c r="AQ133" s="473">
        <v>6.7224365075392498</v>
      </c>
      <c r="AR133" s="473">
        <v>5.7420010952048104</v>
      </c>
      <c r="AS133" s="473">
        <v>9.9800251535098194</v>
      </c>
      <c r="AT133" s="473">
        <v>5.7385981434146798</v>
      </c>
      <c r="AU133" s="473">
        <v>1.9613082173915899</v>
      </c>
      <c r="AV133" s="473">
        <v>9.8156906297965492</v>
      </c>
      <c r="AW133" s="473">
        <v>11.6240355442427</v>
      </c>
      <c r="AX133" s="473">
        <v>10.312778357468201</v>
      </c>
      <c r="AY133" s="473">
        <v>14.4537342081708</v>
      </c>
      <c r="AZ133" s="473">
        <v>9.7588802302752597</v>
      </c>
      <c r="BA133" s="473">
        <v>26.239816644506298</v>
      </c>
      <c r="BB133" s="473">
        <v>9.2341259239464808</v>
      </c>
      <c r="BC133" s="473">
        <v>3.9613888911538999</v>
      </c>
      <c r="BD133" s="473">
        <v>14.0224939638475</v>
      </c>
      <c r="BE133" s="473">
        <v>9.3777674815512295</v>
      </c>
      <c r="BF133" s="473">
        <v>5.7174935703773198</v>
      </c>
      <c r="BG133" s="473">
        <v>6.8781549927594599</v>
      </c>
      <c r="BH133" s="473">
        <v>6.5821744025039797</v>
      </c>
      <c r="BI133" s="473">
        <v>6.2971575245627402</v>
      </c>
      <c r="BJ133" s="473">
        <v>8.0057227913467006</v>
      </c>
      <c r="BK133" s="473">
        <v>4.6898197612985699</v>
      </c>
      <c r="BL133" s="473">
        <v>5.2358599942542199</v>
      </c>
      <c r="BM133" s="473">
        <v>5.4048146718451804</v>
      </c>
      <c r="BN133" s="473">
        <v>6.1109091637816499</v>
      </c>
      <c r="BO133" s="477">
        <f>ROW()</f>
        <v>133</v>
      </c>
    </row>
    <row r="134" spans="1:67" s="474" customFormat="1" ht="14" x14ac:dyDescent="0.15">
      <c r="A134" s="473" t="s">
        <v>872</v>
      </c>
      <c r="B134" s="473" t="s">
        <v>873</v>
      </c>
      <c r="C134" s="473" t="s">
        <v>1156</v>
      </c>
      <c r="D134" s="473" t="s">
        <v>1157</v>
      </c>
      <c r="E134" s="473"/>
      <c r="F134" s="473"/>
      <c r="G134" s="473"/>
      <c r="H134" s="473"/>
      <c r="I134" s="473"/>
      <c r="J134" s="473"/>
      <c r="K134" s="473"/>
      <c r="L134" s="473"/>
      <c r="M134" s="473"/>
      <c r="N134" s="473"/>
      <c r="O134" s="473"/>
      <c r="P134" s="473"/>
      <c r="Q134" s="473"/>
      <c r="R134" s="473"/>
      <c r="S134" s="473"/>
      <c r="T134" s="473"/>
      <c r="U134" s="473"/>
      <c r="V134" s="473"/>
      <c r="W134" s="473"/>
      <c r="X134" s="473"/>
      <c r="Y134" s="473"/>
      <c r="Z134" s="473"/>
      <c r="AA134" s="473"/>
      <c r="AB134" s="473"/>
      <c r="AC134" s="473"/>
      <c r="AD134" s="473"/>
      <c r="AE134" s="473"/>
      <c r="AF134" s="473"/>
      <c r="AG134" s="473"/>
      <c r="AH134" s="473"/>
      <c r="AI134" s="473"/>
      <c r="AJ134" s="473"/>
      <c r="AK134" s="473"/>
      <c r="AL134" s="473"/>
      <c r="AM134" s="473"/>
      <c r="AN134" s="473"/>
      <c r="AO134" s="473">
        <v>31.947337721856599</v>
      </c>
      <c r="AP134" s="473">
        <v>23.435427849700499</v>
      </c>
      <c r="AQ134" s="473">
        <v>10.4573825846721</v>
      </c>
      <c r="AR134" s="473">
        <v>37.030925836934401</v>
      </c>
      <c r="AS134" s="473">
        <v>18.700734283802301</v>
      </c>
      <c r="AT134" s="473">
        <v>6.9196798942304101</v>
      </c>
      <c r="AU134" s="473">
        <v>2.1342098631024302</v>
      </c>
      <c r="AV134" s="473">
        <v>2.97461295184354</v>
      </c>
      <c r="AW134" s="473">
        <v>4.1106508472338303</v>
      </c>
      <c r="AX134" s="473">
        <v>4.3386739184431002</v>
      </c>
      <c r="AY134" s="473">
        <v>5.5521233316253999</v>
      </c>
      <c r="AZ134" s="473">
        <v>10.2301032660485</v>
      </c>
      <c r="BA134" s="473">
        <v>24.520102423410101</v>
      </c>
      <c r="BB134" s="473">
        <v>6.8365624810536296</v>
      </c>
      <c r="BC134" s="473">
        <v>7.9677222557969101</v>
      </c>
      <c r="BD134" s="473">
        <v>16.636326273149599</v>
      </c>
      <c r="BE134" s="473">
        <v>2.7684423654094799</v>
      </c>
      <c r="BF134" s="473">
        <v>6.6137520235808598</v>
      </c>
      <c r="BG134" s="473">
        <v>7.53424729775882</v>
      </c>
      <c r="BH134" s="473">
        <v>6.5033183899338098</v>
      </c>
      <c r="BI134" s="473">
        <v>0.388838296895887</v>
      </c>
      <c r="BJ134" s="473">
        <v>3.1753098637993999</v>
      </c>
      <c r="BK134" s="473">
        <v>1.5426614523843101</v>
      </c>
      <c r="BL134" s="473">
        <v>1.13362257718798</v>
      </c>
      <c r="BM134" s="473">
        <v>6.3254229633808299</v>
      </c>
      <c r="BN134" s="473">
        <v>11.9050398185147</v>
      </c>
      <c r="BO134" s="477">
        <f>ROW()</f>
        <v>134</v>
      </c>
    </row>
    <row r="135" spans="1:67" s="474" customFormat="1" ht="14" x14ac:dyDescent="0.15">
      <c r="A135" s="473" t="s">
        <v>317</v>
      </c>
      <c r="B135" s="473" t="s">
        <v>874</v>
      </c>
      <c r="C135" s="473" t="s">
        <v>1156</v>
      </c>
      <c r="D135" s="473" t="s">
        <v>1157</v>
      </c>
      <c r="E135" s="473"/>
      <c r="F135" s="473"/>
      <c r="G135" s="473"/>
      <c r="H135" s="473"/>
      <c r="I135" s="473"/>
      <c r="J135" s="473"/>
      <c r="K135" s="473"/>
      <c r="L135" s="473"/>
      <c r="M135" s="473"/>
      <c r="N135" s="473"/>
      <c r="O135" s="473"/>
      <c r="P135" s="473"/>
      <c r="Q135" s="473"/>
      <c r="R135" s="473"/>
      <c r="S135" s="473"/>
      <c r="T135" s="473"/>
      <c r="U135" s="473"/>
      <c r="V135" s="473"/>
      <c r="W135" s="473"/>
      <c r="X135" s="473"/>
      <c r="Y135" s="473"/>
      <c r="Z135" s="473"/>
      <c r="AA135" s="473"/>
      <c r="AB135" s="473"/>
      <c r="AC135" s="473"/>
      <c r="AD135" s="473"/>
      <c r="AE135" s="473"/>
      <c r="AF135" s="473"/>
      <c r="AG135" s="473"/>
      <c r="AH135" s="473"/>
      <c r="AI135" s="473"/>
      <c r="AJ135" s="473"/>
      <c r="AK135" s="473"/>
      <c r="AL135" s="473"/>
      <c r="AM135" s="473"/>
      <c r="AN135" s="473">
        <v>-0.79894433781188601</v>
      </c>
      <c r="AO135" s="473">
        <v>7.1508614087279696</v>
      </c>
      <c r="AP135" s="473">
        <v>7.96021397777458</v>
      </c>
      <c r="AQ135" s="473">
        <v>14.8065035437762</v>
      </c>
      <c r="AR135" s="473">
        <v>4.0082070208878298</v>
      </c>
      <c r="AS135" s="473">
        <v>-0.79199252947357401</v>
      </c>
      <c r="AT135" s="473">
        <v>-0.60064830012367998</v>
      </c>
      <c r="AU135" s="473">
        <v>0.21146656802258601</v>
      </c>
      <c r="AV135" s="473">
        <v>0.94174611779922601</v>
      </c>
      <c r="AW135" s="473">
        <v>4.3193367743478301</v>
      </c>
      <c r="AX135" s="473">
        <v>6.6152591200158701</v>
      </c>
      <c r="AY135" s="473">
        <v>5.8106855046430699</v>
      </c>
      <c r="AZ135" s="473">
        <v>8.7088277056804806</v>
      </c>
      <c r="BA135" s="473">
        <v>24.096851930605101</v>
      </c>
      <c r="BB135" s="473">
        <v>-1.24171754189638</v>
      </c>
      <c r="BC135" s="473">
        <v>3.9963952810721199</v>
      </c>
      <c r="BD135" s="473">
        <v>5.4784474961744998</v>
      </c>
      <c r="BE135" s="473">
        <v>2.9343160929395902</v>
      </c>
      <c r="BF135" s="473">
        <v>2.9416250954734999</v>
      </c>
      <c r="BG135" s="473">
        <v>3.85568861424195</v>
      </c>
      <c r="BH135" s="473">
        <v>1.22393195511127</v>
      </c>
      <c r="BI135" s="473">
        <v>3.0191397513912901</v>
      </c>
      <c r="BJ135" s="473">
        <v>2.9126355737148</v>
      </c>
      <c r="BK135" s="473">
        <v>2.4590851538013299</v>
      </c>
      <c r="BL135" s="473">
        <v>1.94257500833109</v>
      </c>
      <c r="BM135" s="473">
        <v>2.9402951426397301</v>
      </c>
      <c r="BN135" s="473">
        <v>2.9207347759295001</v>
      </c>
      <c r="BO135" s="477">
        <f>ROW()</f>
        <v>135</v>
      </c>
    </row>
    <row r="136" spans="1:67" s="474" customFormat="1" ht="14" x14ac:dyDescent="0.15">
      <c r="A136" s="473" t="s">
        <v>437</v>
      </c>
      <c r="B136" s="473" t="s">
        <v>875</v>
      </c>
      <c r="C136" s="473" t="s">
        <v>1156</v>
      </c>
      <c r="D136" s="473" t="s">
        <v>1157</v>
      </c>
      <c r="E136" s="473"/>
      <c r="F136" s="473"/>
      <c r="G136" s="473"/>
      <c r="H136" s="473"/>
      <c r="I136" s="473"/>
      <c r="J136" s="473"/>
      <c r="K136" s="473"/>
      <c r="L136" s="473"/>
      <c r="M136" s="473"/>
      <c r="N136" s="473"/>
      <c r="O136" s="473"/>
      <c r="P136" s="473"/>
      <c r="Q136" s="473"/>
      <c r="R136" s="473"/>
      <c r="S136" s="473"/>
      <c r="T136" s="473"/>
      <c r="U136" s="473"/>
      <c r="V136" s="473"/>
      <c r="W136" s="473"/>
      <c r="X136" s="473"/>
      <c r="Y136" s="473"/>
      <c r="Z136" s="473"/>
      <c r="AA136" s="473"/>
      <c r="AB136" s="473"/>
      <c r="AC136" s="473"/>
      <c r="AD136" s="473"/>
      <c r="AE136" s="473"/>
      <c r="AF136" s="473"/>
      <c r="AG136" s="473"/>
      <c r="AH136" s="473"/>
      <c r="AI136" s="473"/>
      <c r="AJ136" s="473"/>
      <c r="AK136" s="473"/>
      <c r="AL136" s="473"/>
      <c r="AM136" s="473"/>
      <c r="AN136" s="473"/>
      <c r="AO136" s="473"/>
      <c r="AP136" s="473"/>
      <c r="AQ136" s="473"/>
      <c r="AR136" s="473"/>
      <c r="AS136" s="473"/>
      <c r="AT136" s="473"/>
      <c r="AU136" s="473"/>
      <c r="AV136" s="473"/>
      <c r="AW136" s="473"/>
      <c r="AX136" s="473"/>
      <c r="AY136" s="473"/>
      <c r="AZ136" s="473">
        <v>3.5925213126641999</v>
      </c>
      <c r="BA136" s="473">
        <v>13.6653995252441</v>
      </c>
      <c r="BB136" s="473">
        <v>9.8164388450866795</v>
      </c>
      <c r="BC136" s="473">
        <v>-3.8995504065165498</v>
      </c>
      <c r="BD136" s="473">
        <v>1.4974097987596799</v>
      </c>
      <c r="BE136" s="473">
        <v>-3.0458629277556799</v>
      </c>
      <c r="BF136" s="473">
        <v>-1.48805908468102</v>
      </c>
      <c r="BG136" s="473">
        <v>2.1039852092504301</v>
      </c>
      <c r="BH136" s="473">
        <v>0.57201574363427399</v>
      </c>
      <c r="BI136" s="473">
        <v>1.91731090233375</v>
      </c>
      <c r="BJ136" s="473">
        <v>0.35552088854685299</v>
      </c>
      <c r="BK136" s="473">
        <v>0.56403049149346596</v>
      </c>
      <c r="BL136" s="473">
        <v>-1.8130799530294801</v>
      </c>
      <c r="BM136" s="473"/>
      <c r="BN136" s="473"/>
      <c r="BO136" s="477">
        <f>ROW()</f>
        <v>136</v>
      </c>
    </row>
    <row r="137" spans="1:67" s="474" customFormat="1" ht="14" x14ac:dyDescent="0.15">
      <c r="A137" s="473" t="s">
        <v>876</v>
      </c>
      <c r="B137" s="473" t="s">
        <v>877</v>
      </c>
      <c r="C137" s="473" t="s">
        <v>1156</v>
      </c>
      <c r="D137" s="473" t="s">
        <v>1157</v>
      </c>
      <c r="E137" s="473"/>
      <c r="F137" s="473"/>
      <c r="G137" s="473"/>
      <c r="H137" s="473"/>
      <c r="I137" s="473"/>
      <c r="J137" s="473"/>
      <c r="K137" s="473"/>
      <c r="L137" s="473"/>
      <c r="M137" s="473"/>
      <c r="N137" s="473"/>
      <c r="O137" s="473"/>
      <c r="P137" s="473"/>
      <c r="Q137" s="473"/>
      <c r="R137" s="473"/>
      <c r="S137" s="473"/>
      <c r="T137" s="473"/>
      <c r="U137" s="473"/>
      <c r="V137" s="473"/>
      <c r="W137" s="473"/>
      <c r="X137" s="473"/>
      <c r="Y137" s="473">
        <v>17.736654804681201</v>
      </c>
      <c r="Z137" s="473">
        <v>10.476363196689</v>
      </c>
      <c r="AA137" s="473">
        <v>5.9272229820199298</v>
      </c>
      <c r="AB137" s="473">
        <v>2.2915353703470598</v>
      </c>
      <c r="AC137" s="473">
        <v>2.7149047054881899</v>
      </c>
      <c r="AD137" s="473">
        <v>2.6195462995569998</v>
      </c>
      <c r="AE137" s="473">
        <v>-6.6855337242671302E-3</v>
      </c>
      <c r="AF137" s="473">
        <v>0.96301264865158498</v>
      </c>
      <c r="AG137" s="473">
        <v>0.23252503399779301</v>
      </c>
      <c r="AH137" s="473">
        <v>5.1699649556257201</v>
      </c>
      <c r="AI137" s="473">
        <v>4.01098407755617</v>
      </c>
      <c r="AJ137" s="473">
        <v>4.32373944355425</v>
      </c>
      <c r="AK137" s="473">
        <v>2.8584467251445398</v>
      </c>
      <c r="AL137" s="473">
        <v>1.79486146433782</v>
      </c>
      <c r="AM137" s="473">
        <v>1.4422695880494101</v>
      </c>
      <c r="AN137" s="473">
        <v>2.9568002509262299</v>
      </c>
      <c r="AO137" s="473">
        <v>2.08657385169121</v>
      </c>
      <c r="AP137" s="473">
        <v>8.9051833911601808</v>
      </c>
      <c r="AQ137" s="473">
        <v>3.4463586595527298</v>
      </c>
      <c r="AR137" s="473">
        <v>3.3630363036304498</v>
      </c>
      <c r="AS137" s="473">
        <v>2.1488553274369702</v>
      </c>
      <c r="AT137" s="473">
        <v>2.3034474834925698</v>
      </c>
      <c r="AU137" s="473">
        <v>2.0410910262020501</v>
      </c>
      <c r="AV137" s="473">
        <v>2.23543664374554</v>
      </c>
      <c r="AW137" s="473">
        <v>2.3145546223809301</v>
      </c>
      <c r="AX137" s="473">
        <v>3.37781903988237</v>
      </c>
      <c r="AY137" s="473">
        <v>8.4874857584587797</v>
      </c>
      <c r="AZ137" s="473">
        <v>4.4808860861472297</v>
      </c>
      <c r="BA137" s="473">
        <v>5.3002967507258596</v>
      </c>
      <c r="BB137" s="473">
        <v>2.0579370904183398</v>
      </c>
      <c r="BC137" s="473">
        <v>0.85087864979593297</v>
      </c>
      <c r="BD137" s="473">
        <v>5.8351651957085302</v>
      </c>
      <c r="BE137" s="473">
        <v>0.81608928156240301</v>
      </c>
      <c r="BF137" s="473">
        <v>1.1069855400013999</v>
      </c>
      <c r="BG137" s="473">
        <v>0.24786539236482399</v>
      </c>
      <c r="BH137" s="473">
        <v>-2.3018756304560601</v>
      </c>
      <c r="BI137" s="473">
        <v>-0.68703712329405897</v>
      </c>
      <c r="BJ137" s="473">
        <v>0.69491671161350499</v>
      </c>
      <c r="BK137" s="473">
        <v>-1.0371221413156699</v>
      </c>
      <c r="BL137" s="473">
        <v>-0.329562063663904</v>
      </c>
      <c r="BM137" s="473">
        <v>-1.16724501769362</v>
      </c>
      <c r="BN137" s="473">
        <v>1.1956888703839701</v>
      </c>
      <c r="BO137" s="477">
        <f>ROW()</f>
        <v>137</v>
      </c>
    </row>
    <row r="138" spans="1:67" s="474" customFormat="1" ht="14" x14ac:dyDescent="0.15">
      <c r="A138" s="473" t="s">
        <v>878</v>
      </c>
      <c r="B138" s="473" t="s">
        <v>879</v>
      </c>
      <c r="C138" s="473" t="s">
        <v>1156</v>
      </c>
      <c r="D138" s="473" t="s">
        <v>1157</v>
      </c>
      <c r="E138" s="473">
        <v>7.9655657548259304</v>
      </c>
      <c r="F138" s="473">
        <v>8.1956528825409194</v>
      </c>
      <c r="G138" s="473">
        <v>6.6183109749238804</v>
      </c>
      <c r="H138" s="473">
        <v>20.6916473186477</v>
      </c>
      <c r="I138" s="473">
        <v>29.462831450079801</v>
      </c>
      <c r="J138" s="473">
        <v>13.548194710465401</v>
      </c>
      <c r="K138" s="473">
        <v>11.261384877580999</v>
      </c>
      <c r="L138" s="473">
        <v>10.8824400571964</v>
      </c>
      <c r="M138" s="473">
        <v>10.771821396935</v>
      </c>
      <c r="N138" s="473">
        <v>12.3895647111187</v>
      </c>
      <c r="O138" s="473">
        <v>15.950342364694601</v>
      </c>
      <c r="P138" s="473">
        <v>13.5117023313079</v>
      </c>
      <c r="Q138" s="473">
        <v>11.688986680684399</v>
      </c>
      <c r="R138" s="473">
        <v>3.2210290469233001</v>
      </c>
      <c r="S138" s="473">
        <v>24.304199540239601</v>
      </c>
      <c r="T138" s="473">
        <v>25.2492564056733</v>
      </c>
      <c r="U138" s="473">
        <v>15.327320521319299</v>
      </c>
      <c r="V138" s="473">
        <v>10.0966653313388</v>
      </c>
      <c r="W138" s="473">
        <v>14.4602850195024</v>
      </c>
      <c r="X138" s="473">
        <v>18.323496342179102</v>
      </c>
      <c r="Y138" s="473">
        <v>28.6976086362017</v>
      </c>
      <c r="Z138" s="473">
        <v>21.351640254000099</v>
      </c>
      <c r="AA138" s="473">
        <v>7.1908466400686404</v>
      </c>
      <c r="AB138" s="473">
        <v>3.4206141949892501</v>
      </c>
      <c r="AC138" s="473">
        <v>2.2739564000185499</v>
      </c>
      <c r="AD138" s="473">
        <v>2.4591087921527799</v>
      </c>
      <c r="AE138" s="473">
        <v>2.7499809606335299</v>
      </c>
      <c r="AF138" s="473">
        <v>3.04966077087427</v>
      </c>
      <c r="AG138" s="473">
        <v>7.1460977372160599</v>
      </c>
      <c r="AH138" s="473">
        <v>5.7001654456139796</v>
      </c>
      <c r="AI138" s="473">
        <v>8.5732722572868596</v>
      </c>
      <c r="AJ138" s="473">
        <v>9.3327904816148592</v>
      </c>
      <c r="AK138" s="473">
        <v>6.2132814635518399</v>
      </c>
      <c r="AL138" s="473">
        <v>4.8009966021535702</v>
      </c>
      <c r="AM138" s="473">
        <v>6.2658595003968296</v>
      </c>
      <c r="AN138" s="473">
        <v>4.4807410855724799</v>
      </c>
      <c r="AO138" s="473">
        <v>4.9245435429274798</v>
      </c>
      <c r="AP138" s="473">
        <v>4.4389318457463602</v>
      </c>
      <c r="AQ138" s="473">
        <v>7.5135800807930604</v>
      </c>
      <c r="AR138" s="473">
        <v>0.81295725444637901</v>
      </c>
      <c r="AS138" s="473">
        <v>2.2591658008015298</v>
      </c>
      <c r="AT138" s="473">
        <v>4.0665758789779103</v>
      </c>
      <c r="AU138" s="473">
        <v>2.7622621029660501</v>
      </c>
      <c r="AV138" s="473">
        <v>3.5148745145993598</v>
      </c>
      <c r="AW138" s="473">
        <v>3.5906629888257702</v>
      </c>
      <c r="AX138" s="473">
        <v>2.7537916273503602</v>
      </c>
      <c r="AY138" s="473">
        <v>2.24234028518923</v>
      </c>
      <c r="AZ138" s="473">
        <v>2.5345738213793298</v>
      </c>
      <c r="BA138" s="473">
        <v>4.6738965553340996</v>
      </c>
      <c r="BB138" s="473">
        <v>2.75649654493925</v>
      </c>
      <c r="BC138" s="473">
        <v>2.9392865265568702</v>
      </c>
      <c r="BD138" s="473">
        <v>4.0259650043609696</v>
      </c>
      <c r="BE138" s="473">
        <v>2.18707104433313</v>
      </c>
      <c r="BF138" s="473">
        <v>1.3013475454741099</v>
      </c>
      <c r="BG138" s="473">
        <v>1.2747744640132199</v>
      </c>
      <c r="BH138" s="473">
        <v>0.70633177245573897</v>
      </c>
      <c r="BI138" s="473">
        <v>0.97168573991218998</v>
      </c>
      <c r="BJ138" s="473">
        <v>1.9443323078636501</v>
      </c>
      <c r="BK138" s="473">
        <v>1.47583935002643</v>
      </c>
      <c r="BL138" s="473">
        <v>0.38300030360807902</v>
      </c>
      <c r="BM138" s="473">
        <v>0.53728802341177195</v>
      </c>
      <c r="BN138" s="473">
        <v>2.4983333333333402</v>
      </c>
      <c r="BO138" s="477">
        <f>ROW()</f>
        <v>138</v>
      </c>
    </row>
    <row r="139" spans="1:67" s="474" customFormat="1" ht="14" x14ac:dyDescent="0.15">
      <c r="A139" s="473" t="s">
        <v>445</v>
      </c>
      <c r="B139" s="473" t="s">
        <v>880</v>
      </c>
      <c r="C139" s="473" t="s">
        <v>1156</v>
      </c>
      <c r="D139" s="473" t="s">
        <v>1157</v>
      </c>
      <c r="E139" s="473"/>
      <c r="F139" s="473"/>
      <c r="G139" s="473"/>
      <c r="H139" s="473"/>
      <c r="I139" s="473"/>
      <c r="J139" s="473"/>
      <c r="K139" s="473"/>
      <c r="L139" s="473"/>
      <c r="M139" s="473"/>
      <c r="N139" s="473"/>
      <c r="O139" s="473"/>
      <c r="P139" s="473"/>
      <c r="Q139" s="473"/>
      <c r="R139" s="473">
        <v>8.2666666660000399</v>
      </c>
      <c r="S139" s="473">
        <v>12.992610837518701</v>
      </c>
      <c r="T139" s="473">
        <v>8.3923705721844808</v>
      </c>
      <c r="U139" s="473">
        <v>5.2350427353237396</v>
      </c>
      <c r="V139" s="473">
        <v>9.8895192593310401</v>
      </c>
      <c r="W139" s="473">
        <v>8.6897451227483895</v>
      </c>
      <c r="X139" s="473">
        <v>7.0499999992500904</v>
      </c>
      <c r="Y139" s="473">
        <v>6.9282266856319001</v>
      </c>
      <c r="Z139" s="473">
        <v>7.3747815958380896</v>
      </c>
      <c r="AA139" s="473">
        <v>7.7767984269085098</v>
      </c>
      <c r="AB139" s="473">
        <v>4.7181680927515401</v>
      </c>
      <c r="AC139" s="473">
        <v>1.1774600504666899</v>
      </c>
      <c r="AD139" s="473">
        <v>1.49032181427877</v>
      </c>
      <c r="AE139" s="473">
        <v>0.95360674019203495</v>
      </c>
      <c r="AF139" s="473">
        <v>0.65484469170164195</v>
      </c>
      <c r="AG139" s="473">
        <v>1.46813288041915</v>
      </c>
      <c r="AH139" s="473">
        <v>3.3420335905579401</v>
      </c>
      <c r="AI139" s="473">
        <v>9.8336353154339999</v>
      </c>
      <c r="AJ139" s="473">
        <v>9.0581883623275701</v>
      </c>
      <c r="AK139" s="473">
        <v>-0.54547121378819996</v>
      </c>
      <c r="AL139" s="473">
        <v>0.38254136516590598</v>
      </c>
      <c r="AM139" s="473">
        <v>2.5344352617079098</v>
      </c>
      <c r="AN139" s="473">
        <v>2.6867275658248602</v>
      </c>
      <c r="AO139" s="473">
        <v>3.5539856968428598</v>
      </c>
      <c r="AP139" s="473">
        <v>0.68219143470760801</v>
      </c>
      <c r="AQ139" s="473">
        <v>0.129658287674047</v>
      </c>
      <c r="AR139" s="473">
        <v>2.99081035923165</v>
      </c>
      <c r="AS139" s="473">
        <v>1.8129461388708701</v>
      </c>
      <c r="AT139" s="473">
        <v>1.30000000000001</v>
      </c>
      <c r="AU139" s="473">
        <v>0.88845014807489897</v>
      </c>
      <c r="AV139" s="473">
        <v>0.961350293542095</v>
      </c>
      <c r="AW139" s="473">
        <v>1.2485644367989299</v>
      </c>
      <c r="AX139" s="473">
        <v>4.1429758363102103</v>
      </c>
      <c r="AY139" s="473">
        <v>3.05701339166724</v>
      </c>
      <c r="AZ139" s="473">
        <v>5.4849498327759401</v>
      </c>
      <c r="BA139" s="473">
        <v>10.582709786514499</v>
      </c>
      <c r="BB139" s="473">
        <v>4.6095954844778602</v>
      </c>
      <c r="BC139" s="473">
        <v>4.4964028776978697</v>
      </c>
      <c r="BD139" s="473">
        <v>4.8394034987095003</v>
      </c>
      <c r="BE139" s="473">
        <v>3.2551460028721899</v>
      </c>
      <c r="BF139" s="473">
        <v>2.68229684085038</v>
      </c>
      <c r="BG139" s="473">
        <v>2.90892672858618</v>
      </c>
      <c r="BH139" s="473">
        <v>3.2717016609213401</v>
      </c>
      <c r="BI139" s="473">
        <v>3.1983977665837102</v>
      </c>
      <c r="BJ139" s="473">
        <v>2.1718329851000799</v>
      </c>
      <c r="BK139" s="473">
        <v>0.54313314819958902</v>
      </c>
      <c r="BL139" s="473">
        <v>1.09184802655847</v>
      </c>
      <c r="BM139" s="473">
        <v>2.1017295482741001</v>
      </c>
      <c r="BN139" s="473">
        <v>3.4236294760917501</v>
      </c>
      <c r="BO139" s="477">
        <f>ROW()</f>
        <v>139</v>
      </c>
    </row>
    <row r="140" spans="1:67" s="474" customFormat="1" ht="14" x14ac:dyDescent="0.15">
      <c r="A140" s="473" t="s">
        <v>881</v>
      </c>
      <c r="B140" s="473" t="s">
        <v>882</v>
      </c>
      <c r="C140" s="473" t="s">
        <v>1156</v>
      </c>
      <c r="D140" s="473" t="s">
        <v>1157</v>
      </c>
      <c r="E140" s="473">
        <v>2.2668709916278651</v>
      </c>
      <c r="F140" s="473">
        <v>3.10525014675917</v>
      </c>
      <c r="G140" s="473">
        <v>2.07669528411571</v>
      </c>
      <c r="H140" s="473">
        <v>2.51476028420783</v>
      </c>
      <c r="I140" s="473">
        <v>3.6791188489122053</v>
      </c>
      <c r="J140" s="473">
        <v>2.7459324879856046</v>
      </c>
      <c r="K140" s="473">
        <v>2.8731942216032702</v>
      </c>
      <c r="L140" s="473">
        <v>2.5543947308472701</v>
      </c>
      <c r="M140" s="473">
        <v>3.2535674094158953</v>
      </c>
      <c r="N140" s="473">
        <v>2.4418611681362501</v>
      </c>
      <c r="O140" s="473">
        <v>4.3039033520146255</v>
      </c>
      <c r="P140" s="473">
        <v>4.313935621080085</v>
      </c>
      <c r="Q140" s="473">
        <v>5.1856976800431296</v>
      </c>
      <c r="R140" s="473">
        <v>13.2261813710981</v>
      </c>
      <c r="S140" s="473">
        <v>22.950999713286052</v>
      </c>
      <c r="T140" s="473">
        <v>15.362985685126301</v>
      </c>
      <c r="U140" s="473">
        <v>9.7936532753465393</v>
      </c>
      <c r="V140" s="473">
        <v>10.6889574207751</v>
      </c>
      <c r="W140" s="473">
        <v>10.50795993431865</v>
      </c>
      <c r="X140" s="473">
        <v>14.8423081655327</v>
      </c>
      <c r="Y140" s="473">
        <v>18.135170796071002</v>
      </c>
      <c r="Z140" s="473">
        <v>14.7971516299733</v>
      </c>
      <c r="AA140" s="473">
        <v>7.8127414121648799</v>
      </c>
      <c r="AB140" s="473">
        <v>11.5821110844253</v>
      </c>
      <c r="AC140" s="473">
        <v>11.947427011886401</v>
      </c>
      <c r="AD140" s="473">
        <v>22.328375055441601</v>
      </c>
      <c r="AE140" s="473">
        <v>18.687960687960501</v>
      </c>
      <c r="AF140" s="473">
        <v>14.5786984489191</v>
      </c>
      <c r="AG140" s="473">
        <v>16.0020910549391</v>
      </c>
      <c r="AH140" s="473">
        <v>15.173468112573101</v>
      </c>
      <c r="AI140" s="473">
        <v>23.322566436646699</v>
      </c>
      <c r="AJ140" s="473">
        <v>25.967462506022201</v>
      </c>
      <c r="AK140" s="473">
        <v>15.1927437641721</v>
      </c>
      <c r="AL140" s="473">
        <v>11.8196901746257</v>
      </c>
      <c r="AM140" s="473">
        <v>13.5344687273427</v>
      </c>
      <c r="AN140" s="473">
        <v>12.980686910268499</v>
      </c>
      <c r="AO140" s="473">
        <v>11.2974294718582</v>
      </c>
      <c r="AP140" s="473">
        <v>7.7208395783798798</v>
      </c>
      <c r="AQ140" s="473">
        <v>6.9306412286576293</v>
      </c>
      <c r="AR140" s="473">
        <v>5.5839250385706549</v>
      </c>
      <c r="AS140" s="473">
        <v>7.0699135225251402</v>
      </c>
      <c r="AT140" s="473">
        <v>6.8019093078759001</v>
      </c>
      <c r="AU140" s="473">
        <v>5.3410152137740896</v>
      </c>
      <c r="AV140" s="473">
        <v>5.9809781406647096</v>
      </c>
      <c r="AW140" s="473">
        <v>4.6884088484314699</v>
      </c>
      <c r="AX140" s="473">
        <v>5.3932310689066396</v>
      </c>
      <c r="AY140" s="473">
        <v>4.29245011787705</v>
      </c>
      <c r="AZ140" s="473">
        <v>6.4262793447052804</v>
      </c>
      <c r="BA140" s="473">
        <v>10.0662418245849</v>
      </c>
      <c r="BB140" s="473">
        <v>2.9362315359669902</v>
      </c>
      <c r="BC140" s="473">
        <v>3.85950909833169</v>
      </c>
      <c r="BD140" s="473">
        <v>5.1289237668161602</v>
      </c>
      <c r="BE140" s="473">
        <v>4.1115098107029304</v>
      </c>
      <c r="BF140" s="473">
        <v>2.76789666081994</v>
      </c>
      <c r="BG140" s="473">
        <v>3.43816659958603</v>
      </c>
      <c r="BH140" s="473">
        <v>3.1290027447392399</v>
      </c>
      <c r="BI140" s="473">
        <v>2.7246122329529201</v>
      </c>
      <c r="BJ140" s="473">
        <v>3.2795569467854602</v>
      </c>
      <c r="BK140" s="473">
        <v>2.7821894956044897</v>
      </c>
      <c r="BL140" s="473">
        <v>2.1740841334291447</v>
      </c>
      <c r="BM140" s="473">
        <v>2.0024120575929301</v>
      </c>
      <c r="BN140" s="473">
        <v>4.27166381536796</v>
      </c>
      <c r="BO140" s="477">
        <f>ROW()</f>
        <v>140</v>
      </c>
    </row>
    <row r="141" spans="1:67" s="474" customFormat="1" ht="14" x14ac:dyDescent="0.15">
      <c r="A141" s="473" t="s">
        <v>883</v>
      </c>
      <c r="B141" s="473" t="s">
        <v>884</v>
      </c>
      <c r="C141" s="473" t="s">
        <v>1156</v>
      </c>
      <c r="D141" s="473" t="s">
        <v>1157</v>
      </c>
      <c r="E141" s="473"/>
      <c r="F141" s="473"/>
      <c r="G141" s="473"/>
      <c r="H141" s="473"/>
      <c r="I141" s="473"/>
      <c r="J141" s="473"/>
      <c r="K141" s="473"/>
      <c r="L141" s="473"/>
      <c r="M141" s="473"/>
      <c r="N141" s="473"/>
      <c r="O141" s="473"/>
      <c r="P141" s="473"/>
      <c r="Q141" s="473"/>
      <c r="R141" s="473"/>
      <c r="S141" s="473"/>
      <c r="T141" s="473"/>
      <c r="U141" s="473"/>
      <c r="V141" s="473"/>
      <c r="W141" s="473"/>
      <c r="X141" s="473"/>
      <c r="Y141" s="473"/>
      <c r="Z141" s="473"/>
      <c r="AA141" s="473"/>
      <c r="AB141" s="473"/>
      <c r="AC141" s="473"/>
      <c r="AD141" s="473"/>
      <c r="AE141" s="473"/>
      <c r="AF141" s="473"/>
      <c r="AG141" s="473"/>
      <c r="AH141" s="473">
        <v>61.3325965106187</v>
      </c>
      <c r="AI141" s="473">
        <v>35.642982971226999</v>
      </c>
      <c r="AJ141" s="473">
        <v>13.4415584415586</v>
      </c>
      <c r="AK141" s="473">
        <v>9.8645296699102705</v>
      </c>
      <c r="AL141" s="473">
        <v>6.2672224151902904</v>
      </c>
      <c r="AM141" s="473">
        <v>6.7844807862023204</v>
      </c>
      <c r="AN141" s="473">
        <v>19.593918987858402</v>
      </c>
      <c r="AO141" s="473">
        <v>13.0244156963462</v>
      </c>
      <c r="AP141" s="473">
        <v>27.5088624491449</v>
      </c>
      <c r="AQ141" s="473">
        <v>90.980734562287907</v>
      </c>
      <c r="AR141" s="473">
        <v>125.27212839928001</v>
      </c>
      <c r="AS141" s="473">
        <v>25.084641428131501</v>
      </c>
      <c r="AT141" s="473">
        <v>7.8118079478346898</v>
      </c>
      <c r="AU141" s="473">
        <v>10.631344632333301</v>
      </c>
      <c r="AV141" s="473">
        <v>15.4893529233525</v>
      </c>
      <c r="AW141" s="473">
        <v>10.462266731420801</v>
      </c>
      <c r="AX141" s="473">
        <v>7.1654175994663403</v>
      </c>
      <c r="AY141" s="473">
        <v>6.5455943905278504</v>
      </c>
      <c r="AZ141" s="473">
        <v>4.6619726946970399</v>
      </c>
      <c r="BA141" s="473">
        <v>7.6288088757752099</v>
      </c>
      <c r="BB141" s="473">
        <v>0.14118767498035001</v>
      </c>
      <c r="BC141" s="473">
        <v>5.9825452155008598</v>
      </c>
      <c r="BD141" s="473">
        <v>7.5689885610997303</v>
      </c>
      <c r="BE141" s="473">
        <v>4.2551267783209399</v>
      </c>
      <c r="BF141" s="473">
        <v>6.3714271778293998</v>
      </c>
      <c r="BG141" s="473">
        <v>4.1292430687377504</v>
      </c>
      <c r="BH141" s="473">
        <v>1.27735427102986</v>
      </c>
      <c r="BI141" s="473">
        <v>1.59691227583204</v>
      </c>
      <c r="BJ141" s="473">
        <v>0.82547860756812996</v>
      </c>
      <c r="BK141" s="473">
        <v>2.0403926689019798</v>
      </c>
      <c r="BL141" s="473">
        <v>3.3225588125693402</v>
      </c>
      <c r="BM141" s="473">
        <v>5.1040726295990302</v>
      </c>
      <c r="BN141" s="473">
        <v>3.7556203665890502</v>
      </c>
      <c r="BO141" s="477">
        <f>ROW()</f>
        <v>141</v>
      </c>
    </row>
    <row r="142" spans="1:67" s="474" customFormat="1" ht="14" x14ac:dyDescent="0.15">
      <c r="A142" s="473" t="s">
        <v>453</v>
      </c>
      <c r="B142" s="473" t="s">
        <v>885</v>
      </c>
      <c r="C142" s="473" t="s">
        <v>1156</v>
      </c>
      <c r="D142" s="473" t="s">
        <v>1157</v>
      </c>
      <c r="E142" s="473"/>
      <c r="F142" s="473"/>
      <c r="G142" s="473"/>
      <c r="H142" s="473"/>
      <c r="I142" s="473"/>
      <c r="J142" s="473"/>
      <c r="K142" s="473"/>
      <c r="L142" s="473"/>
      <c r="M142" s="473"/>
      <c r="N142" s="473"/>
      <c r="O142" s="473"/>
      <c r="P142" s="473"/>
      <c r="Q142" s="473"/>
      <c r="R142" s="473"/>
      <c r="S142" s="473"/>
      <c r="T142" s="473"/>
      <c r="U142" s="473"/>
      <c r="V142" s="473"/>
      <c r="W142" s="473"/>
      <c r="X142" s="473"/>
      <c r="Y142" s="473"/>
      <c r="Z142" s="473"/>
      <c r="AA142" s="473"/>
      <c r="AB142" s="473"/>
      <c r="AC142" s="473"/>
      <c r="AD142" s="473"/>
      <c r="AE142" s="473"/>
      <c r="AF142" s="473"/>
      <c r="AG142" s="473"/>
      <c r="AH142" s="473"/>
      <c r="AI142" s="473"/>
      <c r="AJ142" s="473"/>
      <c r="AK142" s="473"/>
      <c r="AL142" s="473"/>
      <c r="AM142" s="473"/>
      <c r="AN142" s="473"/>
      <c r="AO142" s="473"/>
      <c r="AP142" s="473"/>
      <c r="AQ142" s="473"/>
      <c r="AR142" s="473"/>
      <c r="AS142" s="473"/>
      <c r="AT142" s="473"/>
      <c r="AU142" s="473"/>
      <c r="AV142" s="473"/>
      <c r="AW142" s="473"/>
      <c r="AX142" s="473"/>
      <c r="AY142" s="473"/>
      <c r="AZ142" s="473"/>
      <c r="BA142" s="473"/>
      <c r="BB142" s="473">
        <v>1.1950967116554501</v>
      </c>
      <c r="BC142" s="473">
        <v>3.9834794185583302</v>
      </c>
      <c r="BD142" s="473">
        <v>4.9714857169238096</v>
      </c>
      <c r="BE142" s="473">
        <v>6.5814744768368403</v>
      </c>
      <c r="BF142" s="473">
        <v>4.8210195629739099</v>
      </c>
      <c r="BG142" s="473">
        <v>1.85460421340917</v>
      </c>
      <c r="BH142" s="473">
        <v>-3.7491452479963501</v>
      </c>
      <c r="BI142" s="473">
        <v>-0.78335962436154305</v>
      </c>
      <c r="BJ142" s="473">
        <v>4.3213521830319799</v>
      </c>
      <c r="BK142" s="473">
        <v>6.0769890788960499</v>
      </c>
      <c r="BL142" s="473">
        <v>3.0053894939038002</v>
      </c>
      <c r="BM142" s="473">
        <v>84.864333047204099</v>
      </c>
      <c r="BN142" s="473">
        <v>154.75609602339301</v>
      </c>
      <c r="BO142" s="477">
        <f>ROW()</f>
        <v>142</v>
      </c>
    </row>
    <row r="143" spans="1:67" s="474" customFormat="1" ht="14" x14ac:dyDescent="0.15">
      <c r="A143" s="473" t="s">
        <v>457</v>
      </c>
      <c r="B143" s="473" t="s">
        <v>886</v>
      </c>
      <c r="C143" s="473" t="s">
        <v>1156</v>
      </c>
      <c r="D143" s="473" t="s">
        <v>1157</v>
      </c>
      <c r="E143" s="473"/>
      <c r="F143" s="473"/>
      <c r="G143" s="473"/>
      <c r="H143" s="473"/>
      <c r="I143" s="473"/>
      <c r="J143" s="473"/>
      <c r="K143" s="473"/>
      <c r="L143" s="473"/>
      <c r="M143" s="473"/>
      <c r="N143" s="473"/>
      <c r="O143" s="473"/>
      <c r="P143" s="473"/>
      <c r="Q143" s="473"/>
      <c r="R143" s="473"/>
      <c r="S143" s="473"/>
      <c r="T143" s="473"/>
      <c r="U143" s="473"/>
      <c r="V143" s="473"/>
      <c r="W143" s="473"/>
      <c r="X143" s="473"/>
      <c r="Y143" s="473"/>
      <c r="Z143" s="473"/>
      <c r="AA143" s="473"/>
      <c r="AB143" s="473"/>
      <c r="AC143" s="473"/>
      <c r="AD143" s="473"/>
      <c r="AE143" s="473"/>
      <c r="AF143" s="473"/>
      <c r="AG143" s="473"/>
      <c r="AH143" s="473"/>
      <c r="AI143" s="473"/>
      <c r="AJ143" s="473"/>
      <c r="AK143" s="473"/>
      <c r="AL143" s="473"/>
      <c r="AM143" s="473"/>
      <c r="AN143" s="473"/>
      <c r="AO143" s="473"/>
      <c r="AP143" s="473"/>
      <c r="AQ143" s="473"/>
      <c r="AR143" s="473"/>
      <c r="AS143" s="473"/>
      <c r="AT143" s="473"/>
      <c r="AU143" s="473">
        <v>14.159647011632501</v>
      </c>
      <c r="AV143" s="473">
        <v>10.330288123682401</v>
      </c>
      <c r="AW143" s="473">
        <v>7.8290870488323403</v>
      </c>
      <c r="AX143" s="473">
        <v>10.834358848141401</v>
      </c>
      <c r="AY143" s="473">
        <v>7.3414460827856001</v>
      </c>
      <c r="AZ143" s="473">
        <v>11.3918966807103</v>
      </c>
      <c r="BA143" s="473">
        <v>17.489448642993001</v>
      </c>
      <c r="BB143" s="473">
        <v>7.42764305914916</v>
      </c>
      <c r="BC143" s="473">
        <v>7.2899279689022798</v>
      </c>
      <c r="BD143" s="473">
        <v>8.4881675184939702</v>
      </c>
      <c r="BE143" s="473">
        <v>6.8317870341853997</v>
      </c>
      <c r="BF143" s="473">
        <v>7.5773068174140299</v>
      </c>
      <c r="BG143" s="473">
        <v>9.8611128557491501</v>
      </c>
      <c r="BH143" s="473">
        <v>7.7486968762131099</v>
      </c>
      <c r="BI143" s="473">
        <v>8.8342486833649296</v>
      </c>
      <c r="BJ143" s="473">
        <v>12.4196323907137</v>
      </c>
      <c r="BK143" s="473">
        <v>23.563514895374201</v>
      </c>
      <c r="BL143" s="473"/>
      <c r="BM143" s="473"/>
      <c r="BN143" s="473"/>
      <c r="BO143" s="477">
        <f>ROW()</f>
        <v>143</v>
      </c>
    </row>
    <row r="144" spans="1:67" s="474" customFormat="1" ht="14" x14ac:dyDescent="0.15">
      <c r="A144" s="473" t="s">
        <v>459</v>
      </c>
      <c r="B144" s="473" t="s">
        <v>887</v>
      </c>
      <c r="C144" s="473" t="s">
        <v>1156</v>
      </c>
      <c r="D144" s="473" t="s">
        <v>1157</v>
      </c>
      <c r="E144" s="473"/>
      <c r="F144" s="473"/>
      <c r="G144" s="473"/>
      <c r="H144" s="473"/>
      <c r="I144" s="473"/>
      <c r="J144" s="473">
        <v>11.424999999667801</v>
      </c>
      <c r="K144" s="473">
        <v>12.2429137683409</v>
      </c>
      <c r="L144" s="473">
        <v>7.2961087423088999</v>
      </c>
      <c r="M144" s="473">
        <v>0.391231447309209</v>
      </c>
      <c r="N144" s="473">
        <v>9.7859705554738508</v>
      </c>
      <c r="O144" s="473">
        <v>-5.2963714220470299</v>
      </c>
      <c r="P144" s="473">
        <v>-3.10384940810851</v>
      </c>
      <c r="Q144" s="473">
        <v>-0.251023192089041</v>
      </c>
      <c r="R144" s="473">
        <v>7.9708955631860201</v>
      </c>
      <c r="S144" s="473">
        <v>7.4584515608289097</v>
      </c>
      <c r="T144" s="473">
        <v>9.1192003014564396</v>
      </c>
      <c r="U144" s="473">
        <v>5.4792152796884599</v>
      </c>
      <c r="V144" s="473">
        <v>6.2802130275090704</v>
      </c>
      <c r="W144" s="473">
        <v>29.379794164169802</v>
      </c>
      <c r="X144" s="473">
        <v>-6.0390287501709397</v>
      </c>
      <c r="Y144" s="473">
        <v>9.7342887947139207</v>
      </c>
      <c r="Z144" s="473">
        <v>11.199722607489401</v>
      </c>
      <c r="AA144" s="473">
        <v>10.2588088556284</v>
      </c>
      <c r="AB144" s="473">
        <v>10.6052036199096</v>
      </c>
      <c r="AC144" s="473">
        <v>12.4776272053182</v>
      </c>
      <c r="AD144" s="473">
        <v>9.1384405546715506</v>
      </c>
      <c r="AE144" s="473">
        <v>3.2909810456156001</v>
      </c>
      <c r="AF144" s="473">
        <v>4.3557168784028599</v>
      </c>
      <c r="AG144" s="473">
        <v>6.08695652173909</v>
      </c>
      <c r="AH144" s="473">
        <v>1.5118397085609301</v>
      </c>
      <c r="AI144" s="473">
        <v>8.4514624080388394</v>
      </c>
      <c r="AJ144" s="473">
        <v>11.896095301125101</v>
      </c>
      <c r="AK144" s="473">
        <v>9.3597515895313705</v>
      </c>
      <c r="AL144" s="473">
        <v>11.0735532720389</v>
      </c>
      <c r="AM144" s="473">
        <v>5.1125989044431597</v>
      </c>
      <c r="AN144" s="473">
        <v>7.2379849449913003</v>
      </c>
      <c r="AO144" s="473">
        <v>4.02807775377961</v>
      </c>
      <c r="AP144" s="473">
        <v>3.55029585798825</v>
      </c>
      <c r="AQ144" s="473">
        <v>3.70927318295734</v>
      </c>
      <c r="AR144" s="473">
        <v>2.6486225229581999</v>
      </c>
      <c r="AS144" s="473">
        <v>-2.9000000000002402</v>
      </c>
      <c r="AT144" s="473">
        <v>-8.8139375214554594</v>
      </c>
      <c r="AU144" s="473">
        <v>-9.7976470588235802</v>
      </c>
      <c r="AV144" s="473">
        <v>-2.1911519198664302</v>
      </c>
      <c r="AW144" s="473">
        <v>-2.1975677405590002</v>
      </c>
      <c r="AX144" s="473">
        <v>2.6502057613165801</v>
      </c>
      <c r="AY144" s="473">
        <v>1.45926876202724</v>
      </c>
      <c r="AZ144" s="473">
        <v>6.2509878299355401</v>
      </c>
      <c r="BA144" s="473">
        <v>10.3607288954998</v>
      </c>
      <c r="BB144" s="473">
        <v>2.45990025609954</v>
      </c>
      <c r="BC144" s="473">
        <v>2.7998950010926502</v>
      </c>
      <c r="BD144" s="473">
        <v>15.518481531756199</v>
      </c>
      <c r="BE144" s="473">
        <v>6.0598039215686104</v>
      </c>
      <c r="BF144" s="473">
        <v>2.6058180271951801</v>
      </c>
      <c r="BG144" s="473"/>
      <c r="BH144" s="473"/>
      <c r="BI144" s="473"/>
      <c r="BJ144" s="473"/>
      <c r="BK144" s="473"/>
      <c r="BL144" s="473"/>
      <c r="BM144" s="473"/>
      <c r="BN144" s="473"/>
      <c r="BO144" s="477">
        <f>ROW()</f>
        <v>144</v>
      </c>
    </row>
    <row r="145" spans="1:67" s="474" customFormat="1" ht="14" x14ac:dyDescent="0.15">
      <c r="A145" s="473" t="s">
        <v>888</v>
      </c>
      <c r="B145" s="473" t="s">
        <v>889</v>
      </c>
      <c r="C145" s="473" t="s">
        <v>1156</v>
      </c>
      <c r="D145" s="473" t="s">
        <v>1157</v>
      </c>
      <c r="E145" s="473"/>
      <c r="F145" s="473"/>
      <c r="G145" s="473"/>
      <c r="H145" s="473"/>
      <c r="I145" s="473"/>
      <c r="J145" s="473"/>
      <c r="K145" s="473">
        <v>2.47900839657731</v>
      </c>
      <c r="L145" s="473">
        <v>3.2071790871853101</v>
      </c>
      <c r="M145" s="473">
        <v>3.9694541053438801</v>
      </c>
      <c r="N145" s="473">
        <v>2.2543814996891598</v>
      </c>
      <c r="O145" s="473">
        <v>13.3987625348182</v>
      </c>
      <c r="P145" s="473">
        <v>8.3913452492058092</v>
      </c>
      <c r="Q145" s="473">
        <v>7.8805762890534901</v>
      </c>
      <c r="R145" s="473">
        <v>13.4406006971741</v>
      </c>
      <c r="S145" s="473">
        <v>34.220604226879203</v>
      </c>
      <c r="T145" s="473">
        <v>17.7427876996523</v>
      </c>
      <c r="U145" s="473">
        <v>9.6691198466873907</v>
      </c>
      <c r="V145" s="473">
        <v>8.8657319002619008</v>
      </c>
      <c r="W145" s="473">
        <v>10.877518292099101</v>
      </c>
      <c r="X145" s="473">
        <v>9.3900427128735995</v>
      </c>
      <c r="Y145" s="473">
        <v>19.4777291132912</v>
      </c>
      <c r="Z145" s="473">
        <v>15.1248443770346</v>
      </c>
      <c r="AA145" s="473">
        <v>4.6140674987308499</v>
      </c>
      <c r="AB145" s="473">
        <v>1.4730585346230201</v>
      </c>
      <c r="AC145" s="473">
        <v>1.2054841036559101</v>
      </c>
      <c r="AD145" s="473">
        <v>1.4231989823873099</v>
      </c>
      <c r="AE145" s="473">
        <v>2.19025825433132</v>
      </c>
      <c r="AF145" s="473">
        <v>7.0217530390277796</v>
      </c>
      <c r="AG145" s="473">
        <v>0.82947242564641699</v>
      </c>
      <c r="AH145" s="473">
        <v>4.3726376639732898</v>
      </c>
      <c r="AI145" s="473">
        <v>4.2675566285597304</v>
      </c>
      <c r="AJ145" s="473">
        <v>6.1495505311904903</v>
      </c>
      <c r="AK145" s="473">
        <v>5.1388977994482596</v>
      </c>
      <c r="AL145" s="473">
        <v>0.84818159628962297</v>
      </c>
      <c r="AM145" s="473">
        <v>2.8159166515397001</v>
      </c>
      <c r="AN145" s="473">
        <v>5.6296592151237297</v>
      </c>
      <c r="AO145" s="473">
        <v>0.92484260961601095</v>
      </c>
      <c r="AP145" s="473">
        <v>-5.5202870547413898E-3</v>
      </c>
      <c r="AQ145" s="473">
        <v>3.2019434167909</v>
      </c>
      <c r="AR145" s="473">
        <v>3.5037978410894302</v>
      </c>
      <c r="AS145" s="473">
        <v>3.71078608713611</v>
      </c>
      <c r="AT145" s="473">
        <v>5.3072208102854397</v>
      </c>
      <c r="AU145" s="473">
        <v>-0.25553662691655199</v>
      </c>
      <c r="AV145" s="473">
        <v>1.0342537242623</v>
      </c>
      <c r="AW145" s="473">
        <v>1.4603681442524099</v>
      </c>
      <c r="AX145" s="473">
        <v>3.8982737075947802</v>
      </c>
      <c r="AY145" s="473">
        <v>2.3956208252916502</v>
      </c>
      <c r="AZ145" s="473">
        <v>2.82310373736928</v>
      </c>
      <c r="BA145" s="473">
        <v>5.5495476938393802</v>
      </c>
      <c r="BB145" s="473">
        <v>-0.15693608716865701</v>
      </c>
      <c r="BC145" s="473">
        <v>3.2503440918012498</v>
      </c>
      <c r="BD145" s="473">
        <v>2.76940794144096</v>
      </c>
      <c r="BE145" s="473">
        <v>4.17763587102516</v>
      </c>
      <c r="BF145" s="473">
        <v>1.4685651103543</v>
      </c>
      <c r="BG145" s="473">
        <v>3.51695551369238</v>
      </c>
      <c r="BH145" s="473">
        <v>-0.98360095269701397</v>
      </c>
      <c r="BI145" s="473">
        <v>-3.0782176567692598</v>
      </c>
      <c r="BJ145" s="473">
        <v>0.104262078958419</v>
      </c>
      <c r="BK145" s="473">
        <v>1.9356189315060801</v>
      </c>
      <c r="BL145" s="473">
        <v>0.53908755919173101</v>
      </c>
      <c r="BM145" s="473">
        <v>-1.7558083351759599</v>
      </c>
      <c r="BN145" s="473">
        <v>2.4107031217438499</v>
      </c>
      <c r="BO145" s="477">
        <f>ROW()</f>
        <v>145</v>
      </c>
    </row>
    <row r="146" spans="1:67" s="474" customFormat="1" ht="14" x14ac:dyDescent="0.15">
      <c r="A146" s="473" t="s">
        <v>890</v>
      </c>
      <c r="B146" s="473" t="s">
        <v>891</v>
      </c>
      <c r="C146" s="473" t="s">
        <v>1156</v>
      </c>
      <c r="D146" s="473" t="s">
        <v>1157</v>
      </c>
      <c r="E146" s="473"/>
      <c r="F146" s="473"/>
      <c r="G146" s="473"/>
      <c r="H146" s="473"/>
      <c r="I146" s="473"/>
      <c r="J146" s="473"/>
      <c r="K146" s="473"/>
      <c r="L146" s="473">
        <v>3.0169484750214499</v>
      </c>
      <c r="M146" s="473">
        <v>4.0938914310683696</v>
      </c>
      <c r="N146" s="473">
        <v>2.6293408365833399</v>
      </c>
      <c r="O146" s="473">
        <v>4.6522974930315399</v>
      </c>
      <c r="P146" s="473">
        <v>4.7841143815461749</v>
      </c>
      <c r="Q146" s="473">
        <v>6.671177665283655</v>
      </c>
      <c r="R146" s="473">
        <v>13.618317345838001</v>
      </c>
      <c r="S146" s="473">
        <v>22.950999713286052</v>
      </c>
      <c r="T146" s="473">
        <v>16.773570324581701</v>
      </c>
      <c r="U146" s="473">
        <v>9.7936532753465393</v>
      </c>
      <c r="V146" s="473">
        <v>10.6889574207751</v>
      </c>
      <c r="W146" s="473">
        <v>10.306129222296601</v>
      </c>
      <c r="X146" s="473">
        <v>14.722170368999199</v>
      </c>
      <c r="Y146" s="473">
        <v>17.919924140626652</v>
      </c>
      <c r="Z146" s="473">
        <v>14.449724907814</v>
      </c>
      <c r="AA146" s="473">
        <v>8.3976815591668945</v>
      </c>
      <c r="AB146" s="473">
        <v>10.9128872185399</v>
      </c>
      <c r="AC146" s="473">
        <v>11.727298258808601</v>
      </c>
      <c r="AD146" s="473">
        <v>15.057419644575599</v>
      </c>
      <c r="AE146" s="473">
        <v>11.8350618936099</v>
      </c>
      <c r="AF146" s="473">
        <v>12.3232132755046</v>
      </c>
      <c r="AG146" s="473">
        <v>8.2667657440091098</v>
      </c>
      <c r="AH146" s="473">
        <v>11.4321318133566</v>
      </c>
      <c r="AI146" s="473">
        <v>21.7399443397527</v>
      </c>
      <c r="AJ146" s="473">
        <v>21.784412427775699</v>
      </c>
      <c r="AK146" s="473">
        <v>11.214481380198601</v>
      </c>
      <c r="AL146" s="473">
        <v>10.748646716372001</v>
      </c>
      <c r="AM146" s="473">
        <v>10.5858066526451</v>
      </c>
      <c r="AN146" s="473">
        <v>10.6609548668917</v>
      </c>
      <c r="AO146" s="473">
        <v>8.5740191098437055</v>
      </c>
      <c r="AP146" s="473">
        <v>7.0473388470902298</v>
      </c>
      <c r="AQ146" s="473">
        <v>5.1896425077988146</v>
      </c>
      <c r="AR146" s="473">
        <v>3.4696599629302098</v>
      </c>
      <c r="AS146" s="473">
        <v>4.6860273580292304</v>
      </c>
      <c r="AT146" s="473">
        <v>4.3593406521727402</v>
      </c>
      <c r="AU146" s="473">
        <v>3.7501746577846902</v>
      </c>
      <c r="AV146" s="473">
        <v>3.8111062439687302</v>
      </c>
      <c r="AW146" s="473">
        <v>4.3232649296749104</v>
      </c>
      <c r="AX146" s="473">
        <v>4.69094870903771</v>
      </c>
      <c r="AY146" s="473">
        <v>4.2671746339026653</v>
      </c>
      <c r="AZ146" s="473">
        <v>4.9853267842633251</v>
      </c>
      <c r="BA146" s="473">
        <v>8.2541020239912086</v>
      </c>
      <c r="BB146" s="473">
        <v>2.5919467343056</v>
      </c>
      <c r="BC146" s="473">
        <v>3.5228330359332549</v>
      </c>
      <c r="BD146" s="473">
        <v>5.0424342648576506</v>
      </c>
      <c r="BE146" s="473">
        <v>3.8984958788064352</v>
      </c>
      <c r="BF146" s="473">
        <v>2.6062526362847853</v>
      </c>
      <c r="BG146" s="473">
        <v>3.3976792627847452</v>
      </c>
      <c r="BH146" s="473">
        <v>2.1251016785146248</v>
      </c>
      <c r="BI146" s="473">
        <v>1.6893272887805599</v>
      </c>
      <c r="BJ146" s="473">
        <v>2.312249000022045</v>
      </c>
      <c r="BK146" s="473">
        <v>2.3795173336049049</v>
      </c>
      <c r="BL146" s="473">
        <v>2.3716785936303948</v>
      </c>
      <c r="BM146" s="473">
        <v>1.3804264732028284</v>
      </c>
      <c r="BN146" s="473">
        <v>4.2610512742281896</v>
      </c>
      <c r="BO146" s="477">
        <f>ROW()</f>
        <v>146</v>
      </c>
    </row>
    <row r="147" spans="1:67" s="474" customFormat="1" ht="14" x14ac:dyDescent="0.15">
      <c r="A147" s="473" t="s">
        <v>892</v>
      </c>
      <c r="B147" s="473" t="s">
        <v>893</v>
      </c>
      <c r="C147" s="473" t="s">
        <v>1156</v>
      </c>
      <c r="D147" s="473" t="s">
        <v>1157</v>
      </c>
      <c r="E147" s="473"/>
      <c r="F147" s="473"/>
      <c r="G147" s="473"/>
      <c r="H147" s="473"/>
      <c r="I147" s="473"/>
      <c r="J147" s="473"/>
      <c r="K147" s="473"/>
      <c r="L147" s="473"/>
      <c r="M147" s="473"/>
      <c r="N147" s="473"/>
      <c r="O147" s="473"/>
      <c r="P147" s="473"/>
      <c r="Q147" s="473"/>
      <c r="R147" s="473"/>
      <c r="S147" s="473"/>
      <c r="T147" s="473"/>
      <c r="U147" s="473"/>
      <c r="V147" s="473"/>
      <c r="W147" s="473"/>
      <c r="X147" s="473"/>
      <c r="Y147" s="473"/>
      <c r="Z147" s="473"/>
      <c r="AA147" s="473"/>
      <c r="AB147" s="473"/>
      <c r="AC147" s="473"/>
      <c r="AD147" s="473"/>
      <c r="AE147" s="473">
        <v>9.6381609254682488</v>
      </c>
      <c r="AF147" s="473">
        <v>8.1523425380087602</v>
      </c>
      <c r="AG147" s="473">
        <v>10.0840336134455</v>
      </c>
      <c r="AH147" s="473">
        <v>8.8468869123255303</v>
      </c>
      <c r="AI147" s="473">
        <v>8.7375926184817896</v>
      </c>
      <c r="AJ147" s="473">
        <v>13.4415584415586</v>
      </c>
      <c r="AK147" s="473">
        <v>10.751160367528501</v>
      </c>
      <c r="AL147" s="473">
        <v>9.5248453701969193</v>
      </c>
      <c r="AM147" s="473">
        <v>24.874444976278401</v>
      </c>
      <c r="AN147" s="473">
        <v>14.462548218089401</v>
      </c>
      <c r="AO147" s="473">
        <v>9.2753906045445795</v>
      </c>
      <c r="AP147" s="473">
        <v>8.0221076663175257</v>
      </c>
      <c r="AQ147" s="473">
        <v>8.0227109223222897</v>
      </c>
      <c r="AR147" s="473">
        <v>5.9420324426492446</v>
      </c>
      <c r="AS147" s="473">
        <v>4.0109937301383596</v>
      </c>
      <c r="AT147" s="473">
        <v>4.7148963468960998</v>
      </c>
      <c r="AU147" s="473">
        <v>4.4642640073484303</v>
      </c>
      <c r="AV147" s="473">
        <v>6.4894320867334496</v>
      </c>
      <c r="AW147" s="473">
        <v>4.5342137412969503</v>
      </c>
      <c r="AX147" s="473">
        <v>7.5640806170986945</v>
      </c>
      <c r="AY147" s="473">
        <v>6.8524661785462246</v>
      </c>
      <c r="AZ147" s="473">
        <v>7.7855689623676607</v>
      </c>
      <c r="BA147" s="473">
        <v>11.010388006835001</v>
      </c>
      <c r="BB147" s="473">
        <v>4.6843886897650098</v>
      </c>
      <c r="BC147" s="473">
        <v>5.9825452155008598</v>
      </c>
      <c r="BD147" s="473">
        <v>7.0654507523122305</v>
      </c>
      <c r="BE147" s="473">
        <v>6.44121280934118</v>
      </c>
      <c r="BF147" s="473">
        <v>5.6430388342551296</v>
      </c>
      <c r="BG147" s="473">
        <v>4.52540719427724</v>
      </c>
      <c r="BH147" s="473">
        <v>4.3771266506566002</v>
      </c>
      <c r="BI147" s="473">
        <v>5.4327109581878599</v>
      </c>
      <c r="BJ147" s="473">
        <v>4.9655175876947997</v>
      </c>
      <c r="BK147" s="473">
        <v>3.4779666691496454</v>
      </c>
      <c r="BL147" s="473">
        <v>3.094173988621935</v>
      </c>
      <c r="BM147" s="473">
        <v>4.7211205674257748</v>
      </c>
      <c r="BN147" s="473">
        <v>5.5456543077347398</v>
      </c>
      <c r="BO147" s="477">
        <f>ROW()</f>
        <v>147</v>
      </c>
    </row>
    <row r="148" spans="1:67" s="474" customFormat="1" ht="14" x14ac:dyDescent="0.15">
      <c r="A148" s="473" t="s">
        <v>894</v>
      </c>
      <c r="B148" s="473" t="s">
        <v>895</v>
      </c>
      <c r="C148" s="473" t="s">
        <v>1156</v>
      </c>
      <c r="D148" s="473" t="s">
        <v>1157</v>
      </c>
      <c r="E148" s="473"/>
      <c r="F148" s="473"/>
      <c r="G148" s="473"/>
      <c r="H148" s="473"/>
      <c r="I148" s="473"/>
      <c r="J148" s="473"/>
      <c r="K148" s="473"/>
      <c r="L148" s="473"/>
      <c r="M148" s="473"/>
      <c r="N148" s="473"/>
      <c r="O148" s="473"/>
      <c r="P148" s="473"/>
      <c r="Q148" s="473"/>
      <c r="R148" s="473"/>
      <c r="S148" s="473"/>
      <c r="T148" s="473"/>
      <c r="U148" s="473"/>
      <c r="V148" s="473"/>
      <c r="W148" s="473"/>
      <c r="X148" s="473"/>
      <c r="Y148" s="473"/>
      <c r="Z148" s="473"/>
      <c r="AA148" s="473"/>
      <c r="AB148" s="473"/>
      <c r="AC148" s="473">
        <v>9.5430695745469301</v>
      </c>
      <c r="AD148" s="473">
        <v>10.47140811205265</v>
      </c>
      <c r="AE148" s="473">
        <v>4.1246152636768798</v>
      </c>
      <c r="AF148" s="473">
        <v>7.1132376395534003</v>
      </c>
      <c r="AG148" s="473">
        <v>13.58405226955335</v>
      </c>
      <c r="AH148" s="473">
        <v>8.27501608751591</v>
      </c>
      <c r="AI148" s="473">
        <v>7.0021695665112604</v>
      </c>
      <c r="AJ148" s="473">
        <v>8.9984693674716461</v>
      </c>
      <c r="AK148" s="473">
        <v>10.04392794398364</v>
      </c>
      <c r="AL148" s="473">
        <v>9.8438538923466403</v>
      </c>
      <c r="AM148" s="473">
        <v>29.913756187914302</v>
      </c>
      <c r="AN148" s="473">
        <v>17.811453712963051</v>
      </c>
      <c r="AO148" s="473">
        <v>8.2498900991551096</v>
      </c>
      <c r="AP148" s="473">
        <v>5.5722571112533199</v>
      </c>
      <c r="AQ148" s="473">
        <v>5.0843334414532304</v>
      </c>
      <c r="AR148" s="473">
        <v>3.3854242734045501</v>
      </c>
      <c r="AS148" s="473">
        <v>3.8226008808630798</v>
      </c>
      <c r="AT148" s="473">
        <v>4.4925960923975401</v>
      </c>
      <c r="AU148" s="473">
        <v>4.1664722549747202</v>
      </c>
      <c r="AV148" s="473">
        <v>6.9695661134035447</v>
      </c>
      <c r="AW148" s="473">
        <v>4.2137626876790399</v>
      </c>
      <c r="AX148" s="473">
        <v>8.5058507593310502</v>
      </c>
      <c r="AY148" s="473">
        <v>7.3414460827856001</v>
      </c>
      <c r="AZ148" s="473">
        <v>8.1821363831828542</v>
      </c>
      <c r="BA148" s="473">
        <v>12.248217447303849</v>
      </c>
      <c r="BB148" s="473">
        <v>5.0062736153405103</v>
      </c>
      <c r="BC148" s="473">
        <v>5.0496807585740404</v>
      </c>
      <c r="BD148" s="473">
        <v>7.6228226284851504</v>
      </c>
      <c r="BE148" s="473">
        <v>6.8317870341853997</v>
      </c>
      <c r="BF148" s="473">
        <v>5.7627796704468501</v>
      </c>
      <c r="BG148" s="473">
        <v>4.52540719427724</v>
      </c>
      <c r="BH148" s="473">
        <v>5.4100041956086304</v>
      </c>
      <c r="BI148" s="473">
        <v>6.03575858154682</v>
      </c>
      <c r="BJ148" s="473">
        <v>8.1568632340336791</v>
      </c>
      <c r="BK148" s="473">
        <v>4.0929781930063847</v>
      </c>
      <c r="BL148" s="473">
        <v>2.8690942502055399</v>
      </c>
      <c r="BM148" s="473">
        <v>5.9312763656243899</v>
      </c>
      <c r="BN148" s="473">
        <v>7.8874430197647758</v>
      </c>
      <c r="BO148" s="477">
        <f>ROW()</f>
        <v>148</v>
      </c>
    </row>
    <row r="149" spans="1:67" s="474" customFormat="1" ht="14" x14ac:dyDescent="0.15">
      <c r="A149" s="473" t="s">
        <v>461</v>
      </c>
      <c r="B149" s="473" t="s">
        <v>896</v>
      </c>
      <c r="C149" s="473" t="s">
        <v>1156</v>
      </c>
      <c r="D149" s="473" t="s">
        <v>1157</v>
      </c>
      <c r="E149" s="473"/>
      <c r="F149" s="473"/>
      <c r="G149" s="473"/>
      <c r="H149" s="473"/>
      <c r="I149" s="473"/>
      <c r="J149" s="473"/>
      <c r="K149" s="473"/>
      <c r="L149" s="473"/>
      <c r="M149" s="473"/>
      <c r="N149" s="473"/>
      <c r="O149" s="473"/>
      <c r="P149" s="473"/>
      <c r="Q149" s="473"/>
      <c r="R149" s="473"/>
      <c r="S149" s="473"/>
      <c r="T149" s="473"/>
      <c r="U149" s="473"/>
      <c r="V149" s="473"/>
      <c r="W149" s="473"/>
      <c r="X149" s="473"/>
      <c r="Y149" s="473"/>
      <c r="Z149" s="473"/>
      <c r="AA149" s="473"/>
      <c r="AB149" s="473"/>
      <c r="AC149" s="473"/>
      <c r="AD149" s="473"/>
      <c r="AE149" s="473"/>
      <c r="AF149" s="473"/>
      <c r="AG149" s="473"/>
      <c r="AH149" s="473"/>
      <c r="AI149" s="473"/>
      <c r="AJ149" s="473"/>
      <c r="AK149" s="473"/>
      <c r="AL149" s="473"/>
      <c r="AM149" s="473"/>
      <c r="AN149" s="473"/>
      <c r="AO149" s="473"/>
      <c r="AP149" s="473"/>
      <c r="AQ149" s="473"/>
      <c r="AR149" s="473"/>
      <c r="AS149" s="473"/>
      <c r="AT149" s="473"/>
      <c r="AU149" s="473"/>
      <c r="AV149" s="473"/>
      <c r="AW149" s="473"/>
      <c r="AX149" s="473"/>
      <c r="AY149" s="473"/>
      <c r="AZ149" s="473"/>
      <c r="BA149" s="473"/>
      <c r="BB149" s="473"/>
      <c r="BC149" s="473"/>
      <c r="BD149" s="473"/>
      <c r="BE149" s="473"/>
      <c r="BF149" s="473"/>
      <c r="BG149" s="473"/>
      <c r="BH149" s="473"/>
      <c r="BI149" s="473"/>
      <c r="BJ149" s="473"/>
      <c r="BK149" s="473"/>
      <c r="BL149" s="473"/>
      <c r="BM149" s="473"/>
      <c r="BN149" s="473"/>
      <c r="BO149" s="477">
        <f>ROW()</f>
        <v>149</v>
      </c>
    </row>
    <row r="150" spans="1:67" s="474" customFormat="1" ht="14" x14ac:dyDescent="0.15">
      <c r="A150" s="473" t="s">
        <v>579</v>
      </c>
      <c r="B150" s="473" t="s">
        <v>897</v>
      </c>
      <c r="C150" s="473" t="s">
        <v>1156</v>
      </c>
      <c r="D150" s="473" t="s">
        <v>1157</v>
      </c>
      <c r="E150" s="473">
        <v>-1.544676806092</v>
      </c>
      <c r="F150" s="473">
        <v>1.1344436397999</v>
      </c>
      <c r="G150" s="473">
        <v>1.5035799525155</v>
      </c>
      <c r="H150" s="473">
        <v>2.2729053999621298</v>
      </c>
      <c r="I150" s="473">
        <v>3.19564717604593</v>
      </c>
      <c r="J150" s="473">
        <v>0.222783306253963</v>
      </c>
      <c r="K150" s="473">
        <v>-0.155601659973785</v>
      </c>
      <c r="L150" s="473">
        <v>2.1892393320351</v>
      </c>
      <c r="M150" s="473">
        <v>5.8605664489858604</v>
      </c>
      <c r="N150" s="473">
        <v>7.45695273372574</v>
      </c>
      <c r="O150" s="473">
        <v>5.8669560776596796</v>
      </c>
      <c r="P150" s="473">
        <v>2.6653802085999598</v>
      </c>
      <c r="Q150" s="473">
        <v>6.3494860501360604</v>
      </c>
      <c r="R150" s="473">
        <v>9.6266431017111707</v>
      </c>
      <c r="S150" s="473">
        <v>12.3028867952473</v>
      </c>
      <c r="T150" s="473">
        <v>6.6259925532098203</v>
      </c>
      <c r="U150" s="473">
        <v>1.3295186805822801</v>
      </c>
      <c r="V150" s="473">
        <v>1.22487958802843</v>
      </c>
      <c r="W150" s="473">
        <v>12.141597276465999</v>
      </c>
      <c r="X150" s="473">
        <v>10.731921430872999</v>
      </c>
      <c r="Y150" s="473">
        <v>26.145410101446501</v>
      </c>
      <c r="Z150" s="473">
        <v>17.968995496010098</v>
      </c>
      <c r="AA150" s="473">
        <v>10.8257491675687</v>
      </c>
      <c r="AB150" s="473">
        <v>13.9643880065</v>
      </c>
      <c r="AC150" s="473">
        <v>16.638253747921699</v>
      </c>
      <c r="AD150" s="473">
        <v>1.48118012235432</v>
      </c>
      <c r="AE150" s="473">
        <v>7.9763619357062296</v>
      </c>
      <c r="AF150" s="473">
        <v>7.7171656055926796</v>
      </c>
      <c r="AG150" s="473">
        <v>13.991548900207601</v>
      </c>
      <c r="AH150" s="473">
        <v>11.5675360890558</v>
      </c>
      <c r="AI150" s="473">
        <v>21.495252052759</v>
      </c>
      <c r="AJ150" s="473">
        <v>12.185630721438899</v>
      </c>
      <c r="AK150" s="473">
        <v>11.3834370512206</v>
      </c>
      <c r="AL150" s="473">
        <v>11.7467370174947</v>
      </c>
      <c r="AM150" s="473">
        <v>8.44871248698343</v>
      </c>
      <c r="AN150" s="473">
        <v>7.6748487344980996</v>
      </c>
      <c r="AO150" s="473">
        <v>15.9358310447214</v>
      </c>
      <c r="AP150" s="473">
        <v>9.5736962640516605</v>
      </c>
      <c r="AQ150" s="473">
        <v>9.3642430068323304</v>
      </c>
      <c r="AR150" s="473">
        <v>4.6917056304843197</v>
      </c>
      <c r="AS150" s="473">
        <v>6.1762759101204399</v>
      </c>
      <c r="AT150" s="473">
        <v>14.1584557991201</v>
      </c>
      <c r="AU150" s="473">
        <v>9.5510316700725006</v>
      </c>
      <c r="AV150" s="473">
        <v>6.3146378705117296</v>
      </c>
      <c r="AW150" s="473">
        <v>7.5759258299585603</v>
      </c>
      <c r="AX150" s="473">
        <v>11.639686097111801</v>
      </c>
      <c r="AY150" s="473">
        <v>10.020183605703499</v>
      </c>
      <c r="AZ150" s="473">
        <v>15.8421114924843</v>
      </c>
      <c r="BA150" s="473">
        <v>22.5644955300126</v>
      </c>
      <c r="BB150" s="473">
        <v>3.4649632210607302</v>
      </c>
      <c r="BC150" s="473">
        <v>6.2176488930461904</v>
      </c>
      <c r="BD150" s="473">
        <v>6.7167684358853998</v>
      </c>
      <c r="BE150" s="473">
        <v>7.5429137323943598</v>
      </c>
      <c r="BF150" s="473">
        <v>6.9084503482844299</v>
      </c>
      <c r="BG150" s="473">
        <v>3.1790022823606301</v>
      </c>
      <c r="BH150" s="473">
        <v>3.7683678306209401</v>
      </c>
      <c r="BI150" s="473">
        <v>3.9588884659307202</v>
      </c>
      <c r="BJ150" s="473">
        <v>7.7041376785060303</v>
      </c>
      <c r="BK150" s="473">
        <v>2.13503773713198</v>
      </c>
      <c r="BL150" s="473">
        <v>3.5283935823180901</v>
      </c>
      <c r="BM150" s="473">
        <v>6.1539450839174297</v>
      </c>
      <c r="BN150" s="473">
        <v>7.0147807123818602</v>
      </c>
      <c r="BO150" s="477">
        <f>ROW()</f>
        <v>150</v>
      </c>
    </row>
    <row r="151" spans="1:67" s="474" customFormat="1" ht="14" x14ac:dyDescent="0.15">
      <c r="A151" s="473" t="s">
        <v>898</v>
      </c>
      <c r="B151" s="473" t="s">
        <v>899</v>
      </c>
      <c r="C151" s="473" t="s">
        <v>1156</v>
      </c>
      <c r="D151" s="473" t="s">
        <v>1157</v>
      </c>
      <c r="E151" s="473"/>
      <c r="F151" s="473"/>
      <c r="G151" s="473"/>
      <c r="H151" s="473"/>
      <c r="I151" s="473"/>
      <c r="J151" s="473"/>
      <c r="K151" s="473"/>
      <c r="L151" s="473"/>
      <c r="M151" s="473"/>
      <c r="N151" s="473"/>
      <c r="O151" s="473"/>
      <c r="P151" s="473"/>
      <c r="Q151" s="473"/>
      <c r="R151" s="473"/>
      <c r="S151" s="473">
        <v>17.809948033181801</v>
      </c>
      <c r="T151" s="473">
        <v>12.0457419321678</v>
      </c>
      <c r="U151" s="473">
        <v>7.6566496162451099</v>
      </c>
      <c r="V151" s="473">
        <v>11.472361870057799</v>
      </c>
      <c r="W151" s="473">
        <v>8.3150986790876598</v>
      </c>
      <c r="X151" s="473">
        <v>10.925736214461349</v>
      </c>
      <c r="Y151" s="473">
        <v>14.7009812997865</v>
      </c>
      <c r="Z151" s="473">
        <v>12.452894882249</v>
      </c>
      <c r="AA151" s="473">
        <v>10.667614319569751</v>
      </c>
      <c r="AB151" s="473">
        <v>11.70836254483255</v>
      </c>
      <c r="AC151" s="473">
        <v>11.0155216195056</v>
      </c>
      <c r="AD151" s="473">
        <v>7.8906400835277548</v>
      </c>
      <c r="AE151" s="473">
        <v>8.7316399570463048</v>
      </c>
      <c r="AF151" s="473">
        <v>8.6376731898008607</v>
      </c>
      <c r="AG151" s="473">
        <v>8.9104702001338243</v>
      </c>
      <c r="AH151" s="473">
        <v>8.8468869123255303</v>
      </c>
      <c r="AI151" s="473">
        <v>10</v>
      </c>
      <c r="AJ151" s="473">
        <v>13.2242657726507</v>
      </c>
      <c r="AK151" s="473">
        <v>10.0989671535176</v>
      </c>
      <c r="AL151" s="473">
        <v>9.6718933818012403</v>
      </c>
      <c r="AM151" s="473">
        <v>12.3681943936948</v>
      </c>
      <c r="AN151" s="473">
        <v>10.111431606588202</v>
      </c>
      <c r="AO151" s="473">
        <v>9.2753906045445795</v>
      </c>
      <c r="AP151" s="473">
        <v>7.1061665685937907</v>
      </c>
      <c r="AQ151" s="473">
        <v>8.8185861394017504</v>
      </c>
      <c r="AR151" s="473">
        <v>4.8653978507754001</v>
      </c>
      <c r="AS151" s="473">
        <v>4.01021482029513</v>
      </c>
      <c r="AT151" s="473">
        <v>4.4197724588114298</v>
      </c>
      <c r="AU151" s="473">
        <v>3.5330421430807499</v>
      </c>
      <c r="AV151" s="473">
        <v>4.818385678708605</v>
      </c>
      <c r="AW151" s="473">
        <v>4.6350075903937604</v>
      </c>
      <c r="AX151" s="473">
        <v>5.3788759636150303</v>
      </c>
      <c r="AY151" s="473">
        <v>5.8036044401297104</v>
      </c>
      <c r="AZ151" s="473">
        <v>6.5572277263807299</v>
      </c>
      <c r="BA151" s="473">
        <v>10.761418232682701</v>
      </c>
      <c r="BB151" s="473">
        <v>4.9192380548494796</v>
      </c>
      <c r="BC151" s="473">
        <v>4.6988906497622898</v>
      </c>
      <c r="BD151" s="473">
        <v>6.1074271459024496</v>
      </c>
      <c r="BE151" s="473">
        <v>5.1961861553184798</v>
      </c>
      <c r="BF151" s="473">
        <v>5.1618989858148998</v>
      </c>
      <c r="BG151" s="473">
        <v>4.7894250900920294</v>
      </c>
      <c r="BH151" s="473">
        <v>3.5030354569558799</v>
      </c>
      <c r="BI151" s="473">
        <v>3.2052243455974647</v>
      </c>
      <c r="BJ151" s="473">
        <v>3.6270961069660901</v>
      </c>
      <c r="BK151" s="473">
        <v>3.93882646691634</v>
      </c>
      <c r="BL151" s="473">
        <v>3.0179880717993548</v>
      </c>
      <c r="BM151" s="473">
        <v>3.4684117795116798</v>
      </c>
      <c r="BN151" s="473">
        <v>4.4822348872792102</v>
      </c>
      <c r="BO151" s="477">
        <f>ROW()</f>
        <v>151</v>
      </c>
    </row>
    <row r="152" spans="1:67" s="474" customFormat="1" ht="14" x14ac:dyDescent="0.15">
      <c r="A152" s="473" t="s">
        <v>900</v>
      </c>
      <c r="B152" s="473" t="s">
        <v>901</v>
      </c>
      <c r="C152" s="473" t="s">
        <v>1156</v>
      </c>
      <c r="D152" s="473" t="s">
        <v>1157</v>
      </c>
      <c r="E152" s="473"/>
      <c r="F152" s="473"/>
      <c r="G152" s="473"/>
      <c r="H152" s="473"/>
      <c r="I152" s="473"/>
      <c r="J152" s="473"/>
      <c r="K152" s="473"/>
      <c r="L152" s="473"/>
      <c r="M152" s="473"/>
      <c r="N152" s="473"/>
      <c r="O152" s="473"/>
      <c r="P152" s="473"/>
      <c r="Q152" s="473"/>
      <c r="R152" s="473"/>
      <c r="S152" s="473"/>
      <c r="T152" s="473"/>
      <c r="U152" s="473"/>
      <c r="V152" s="473"/>
      <c r="W152" s="473"/>
      <c r="X152" s="473"/>
      <c r="Y152" s="473"/>
      <c r="Z152" s="473">
        <v>12.974697469819301</v>
      </c>
      <c r="AA152" s="473">
        <v>10.837870380065601</v>
      </c>
      <c r="AB152" s="473">
        <v>10.636303676138599</v>
      </c>
      <c r="AC152" s="473">
        <v>10.369566518164049</v>
      </c>
      <c r="AD152" s="473">
        <v>9.1144708717732552</v>
      </c>
      <c r="AE152" s="473">
        <v>8.7316399570463048</v>
      </c>
      <c r="AF152" s="473">
        <v>8.1890744948108498</v>
      </c>
      <c r="AG152" s="473">
        <v>9.0711587578002248</v>
      </c>
      <c r="AH152" s="473">
        <v>8.9299414289402499</v>
      </c>
      <c r="AI152" s="473">
        <v>11.0249259531024</v>
      </c>
      <c r="AJ152" s="473">
        <v>12.6153153828849</v>
      </c>
      <c r="AK152" s="473">
        <v>10.0989671535176</v>
      </c>
      <c r="AL152" s="473">
        <v>10.5178384472896</v>
      </c>
      <c r="AM152" s="473">
        <v>22.1471997885943</v>
      </c>
      <c r="AN152" s="473">
        <v>12.316084888596951</v>
      </c>
      <c r="AO152" s="473">
        <v>9.2204666237698305</v>
      </c>
      <c r="AP152" s="473">
        <v>7.1253272251305502</v>
      </c>
      <c r="AQ152" s="473">
        <v>7.1463266545233202</v>
      </c>
      <c r="AR152" s="473">
        <v>4.7750765647554996</v>
      </c>
      <c r="AS152" s="473">
        <v>4.19928825622807</v>
      </c>
      <c r="AT152" s="473">
        <v>5.1672399608334096</v>
      </c>
      <c r="AU152" s="473">
        <v>4.3379558785521697</v>
      </c>
      <c r="AV152" s="473">
        <v>5.1519015076957597</v>
      </c>
      <c r="AW152" s="473">
        <v>4.6684662236988297</v>
      </c>
      <c r="AX152" s="473">
        <v>6.4722033566426003</v>
      </c>
      <c r="AY152" s="473">
        <v>6.137341110384285</v>
      </c>
      <c r="AZ152" s="473">
        <v>6.3822938999231953</v>
      </c>
      <c r="BA152" s="473">
        <v>10.44555794465535</v>
      </c>
      <c r="BB152" s="473">
        <v>4.2580481250999203</v>
      </c>
      <c r="BC152" s="473">
        <v>4.1567272268017597</v>
      </c>
      <c r="BD152" s="473">
        <v>5.9544412583777202</v>
      </c>
      <c r="BE152" s="473">
        <v>5.0101877313446401</v>
      </c>
      <c r="BF152" s="473">
        <v>4.61474758546297</v>
      </c>
      <c r="BG152" s="473">
        <v>3.5617943638199749</v>
      </c>
      <c r="BH152" s="473">
        <v>3.15783117980921</v>
      </c>
      <c r="BI152" s="473">
        <v>2.8217078474765298</v>
      </c>
      <c r="BJ152" s="473">
        <v>3.6024774134893902</v>
      </c>
      <c r="BK152" s="473">
        <v>3.2072001235349199</v>
      </c>
      <c r="BL152" s="473">
        <v>2.7055972978704448</v>
      </c>
      <c r="BM152" s="473">
        <v>2.9519225317002098</v>
      </c>
      <c r="BN152" s="473">
        <v>4.26020772482845</v>
      </c>
      <c r="BO152" s="477">
        <f>ROW()</f>
        <v>152</v>
      </c>
    </row>
    <row r="153" spans="1:67" s="474" customFormat="1" ht="14" x14ac:dyDescent="0.15">
      <c r="A153" s="473" t="s">
        <v>455</v>
      </c>
      <c r="B153" s="473" t="s">
        <v>902</v>
      </c>
      <c r="C153" s="473" t="s">
        <v>1156</v>
      </c>
      <c r="D153" s="473" t="s">
        <v>1157</v>
      </c>
      <c r="E153" s="473"/>
      <c r="F153" s="473"/>
      <c r="G153" s="473"/>
      <c r="H153" s="473"/>
      <c r="I153" s="473"/>
      <c r="J153" s="473"/>
      <c r="K153" s="473"/>
      <c r="L153" s="473"/>
      <c r="M153" s="473"/>
      <c r="N153" s="473"/>
      <c r="O153" s="473"/>
      <c r="P153" s="473"/>
      <c r="Q153" s="473"/>
      <c r="R153" s="473"/>
      <c r="S153" s="473">
        <v>13.422834516592401</v>
      </c>
      <c r="T153" s="473">
        <v>14.211939681942599</v>
      </c>
      <c r="U153" s="473">
        <v>11.412551998413599</v>
      </c>
      <c r="V153" s="473">
        <v>16.688311688555299</v>
      </c>
      <c r="W153" s="473">
        <v>13.483579011848899</v>
      </c>
      <c r="X153" s="473">
        <v>16.0035523977478</v>
      </c>
      <c r="Y153" s="473">
        <v>16.274841618253301</v>
      </c>
      <c r="Z153" s="473">
        <v>12.4132613723979</v>
      </c>
      <c r="AA153" s="473">
        <v>12.1399176954734</v>
      </c>
      <c r="AB153" s="473">
        <v>17.492354740061401</v>
      </c>
      <c r="AC153" s="473">
        <v>10.983862571577401</v>
      </c>
      <c r="AD153" s="473">
        <v>13.320825515947099</v>
      </c>
      <c r="AE153" s="473">
        <v>18.0049668874173</v>
      </c>
      <c r="AF153" s="473">
        <v>11.750263065591</v>
      </c>
      <c r="AG153" s="473">
        <v>11.4563716258632</v>
      </c>
      <c r="AH153" s="473">
        <v>14.728245564629701</v>
      </c>
      <c r="AI153" s="473">
        <v>11.6347569955818</v>
      </c>
      <c r="AJ153" s="473">
        <v>17.678100263852201</v>
      </c>
      <c r="AK153" s="473">
        <v>17.208520179372101</v>
      </c>
      <c r="AL153" s="473">
        <v>13.1356607683724</v>
      </c>
      <c r="AM153" s="473">
        <v>8.2147386219530194</v>
      </c>
      <c r="AN153" s="473">
        <v>9.2708333333332291</v>
      </c>
      <c r="AO153" s="473">
        <v>9.3303145853193303</v>
      </c>
      <c r="AP153" s="473"/>
      <c r="AQ153" s="473"/>
      <c r="AR153" s="473"/>
      <c r="AS153" s="473">
        <v>6.1319753872269498</v>
      </c>
      <c r="AT153" s="473">
        <v>-9.6161535385847206</v>
      </c>
      <c r="AU153" s="473">
        <v>33.812578338126002</v>
      </c>
      <c r="AV153" s="473">
        <v>6.6291635714676396</v>
      </c>
      <c r="AW153" s="473">
        <v>5.0234206861628401</v>
      </c>
      <c r="AX153" s="473">
        <v>3.4378842305744</v>
      </c>
      <c r="AY153" s="473">
        <v>6.0727187973429499</v>
      </c>
      <c r="AZ153" s="473">
        <v>8.0124366904341002</v>
      </c>
      <c r="BA153" s="473">
        <v>10.715666130968099</v>
      </c>
      <c r="BB153" s="473">
        <v>7.3058511655153398</v>
      </c>
      <c r="BC153" s="473">
        <v>3.4615258663575501</v>
      </c>
      <c r="BD153" s="473">
        <v>5.03663052101557</v>
      </c>
      <c r="BE153" s="473">
        <v>6.0514366213997803</v>
      </c>
      <c r="BF153" s="473">
        <v>4.8651189949637699</v>
      </c>
      <c r="BG153" s="473">
        <v>5.3702896100858801</v>
      </c>
      <c r="BH153" s="473">
        <v>3.2184451365593101</v>
      </c>
      <c r="BI153" s="473">
        <v>6.5965049069654302</v>
      </c>
      <c r="BJ153" s="473">
        <v>4.4476993737629904</v>
      </c>
      <c r="BK153" s="473">
        <v>4.7518030162474201</v>
      </c>
      <c r="BL153" s="473">
        <v>5.1870835919799303</v>
      </c>
      <c r="BM153" s="473">
        <v>4.9780967625229202</v>
      </c>
      <c r="BN153" s="473">
        <v>6.0477459195068102</v>
      </c>
      <c r="BO153" s="477">
        <f>ROW()</f>
        <v>153</v>
      </c>
    </row>
    <row r="154" spans="1:67" s="474" customFormat="1" ht="14" x14ac:dyDescent="0.15">
      <c r="A154" s="473" t="s">
        <v>903</v>
      </c>
      <c r="B154" s="473" t="s">
        <v>904</v>
      </c>
      <c r="C154" s="473" t="s">
        <v>1156</v>
      </c>
      <c r="D154" s="473" t="s">
        <v>1157</v>
      </c>
      <c r="E154" s="473"/>
      <c r="F154" s="473"/>
      <c r="G154" s="473"/>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v>5.7564640111813601</v>
      </c>
      <c r="AG154" s="473">
        <v>7.1969696969695303</v>
      </c>
      <c r="AH154" s="473">
        <v>6.18935403382355</v>
      </c>
      <c r="AI154" s="473">
        <v>7.6060995774389202</v>
      </c>
      <c r="AJ154" s="473">
        <v>6.9048963274276147</v>
      </c>
      <c r="AK154" s="473">
        <v>5.8243451463790601</v>
      </c>
      <c r="AL154" s="473">
        <v>10.676537184070849</v>
      </c>
      <c r="AM154" s="473">
        <v>11.443119644497299</v>
      </c>
      <c r="AN154" s="473">
        <v>8.0129244395266355</v>
      </c>
      <c r="AO154" s="473">
        <v>7.2269148953240858</v>
      </c>
      <c r="AP154" s="473">
        <v>5.8798310574351351</v>
      </c>
      <c r="AQ154" s="473">
        <v>5.4415255401998399</v>
      </c>
      <c r="AR154" s="473">
        <v>3.3880075420400599</v>
      </c>
      <c r="AS154" s="473">
        <v>4.1028098304232596</v>
      </c>
      <c r="AT154" s="473">
        <v>4.6460444205863203</v>
      </c>
      <c r="AU154" s="473">
        <v>2.8011550518074602</v>
      </c>
      <c r="AV154" s="473">
        <v>3.2346481729392398</v>
      </c>
      <c r="AW154" s="473">
        <v>3.8573039136739999</v>
      </c>
      <c r="AX154" s="473">
        <v>4.1429758363102103</v>
      </c>
      <c r="AY154" s="473">
        <v>4.3650352708845794</v>
      </c>
      <c r="AZ154" s="473">
        <v>5.4387588387655299</v>
      </c>
      <c r="BA154" s="473">
        <v>8.9559870517778997</v>
      </c>
      <c r="BB154" s="473">
        <v>3.0416682769848249</v>
      </c>
      <c r="BC154" s="473">
        <v>3.2977796133984452</v>
      </c>
      <c r="BD154" s="473">
        <v>4.3707355993922103</v>
      </c>
      <c r="BE154" s="473">
        <v>3.3160556668764598</v>
      </c>
      <c r="BF154" s="473">
        <v>2.68229684085038</v>
      </c>
      <c r="BG154" s="473">
        <v>2.0446148153933699</v>
      </c>
      <c r="BH154" s="473">
        <v>1.5579071134626601</v>
      </c>
      <c r="BI154" s="473">
        <v>0.97767513471901701</v>
      </c>
      <c r="BJ154" s="473">
        <v>2.1772757268926552</v>
      </c>
      <c r="BK154" s="473">
        <v>2.4744634711843299</v>
      </c>
      <c r="BL154" s="473">
        <v>2.1617625813305246</v>
      </c>
      <c r="BM154" s="473">
        <v>1.94031996607178</v>
      </c>
      <c r="BN154" s="473">
        <v>3.49514563106798</v>
      </c>
      <c r="BO154" s="477">
        <f>ROW()</f>
        <v>154</v>
      </c>
    </row>
    <row r="155" spans="1:67" s="474" customFormat="1" ht="14" x14ac:dyDescent="0.15">
      <c r="A155" s="473" t="s">
        <v>463</v>
      </c>
      <c r="B155" s="473" t="s">
        <v>905</v>
      </c>
      <c r="C155" s="473" t="s">
        <v>1156</v>
      </c>
      <c r="D155" s="473" t="s">
        <v>1157</v>
      </c>
      <c r="E155" s="473"/>
      <c r="F155" s="473"/>
      <c r="G155" s="473"/>
      <c r="H155" s="473"/>
      <c r="I155" s="473"/>
      <c r="J155" s="473"/>
      <c r="K155" s="473"/>
      <c r="L155" s="473"/>
      <c r="M155" s="473"/>
      <c r="N155" s="473"/>
      <c r="O155" s="473"/>
      <c r="P155" s="473"/>
      <c r="Q155" s="473"/>
      <c r="R155" s="473"/>
      <c r="S155" s="473"/>
      <c r="T155" s="473"/>
      <c r="U155" s="473"/>
      <c r="V155" s="473"/>
      <c r="W155" s="473"/>
      <c r="X155" s="473"/>
      <c r="Y155" s="473"/>
      <c r="Z155" s="473"/>
      <c r="AA155" s="473"/>
      <c r="AB155" s="473"/>
      <c r="AC155" s="473"/>
      <c r="AD155" s="473"/>
      <c r="AE155" s="473"/>
      <c r="AF155" s="473"/>
      <c r="AG155" s="473"/>
      <c r="AH155" s="473"/>
      <c r="AI155" s="473"/>
      <c r="AJ155" s="473"/>
      <c r="AK155" s="473">
        <v>1020.62056524354</v>
      </c>
      <c r="AL155" s="473">
        <v>410.45185856131599</v>
      </c>
      <c r="AM155" s="473">
        <v>72.254681616442795</v>
      </c>
      <c r="AN155" s="473">
        <v>39.647629032829002</v>
      </c>
      <c r="AO155" s="473">
        <v>24.625195386449999</v>
      </c>
      <c r="AP155" s="473">
        <v>8.88104848465888</v>
      </c>
      <c r="AQ155" s="473">
        <v>5.0675538584197604</v>
      </c>
      <c r="AR155" s="473">
        <v>0.72755062655743297</v>
      </c>
      <c r="AS155" s="473">
        <v>0.98161547885752698</v>
      </c>
      <c r="AT155" s="473">
        <v>1.3671203081782599</v>
      </c>
      <c r="AU155" s="473">
        <v>0.281506610345511</v>
      </c>
      <c r="AV155" s="473">
        <v>-1.1343085499024399</v>
      </c>
      <c r="AW155" s="473">
        <v>1.16410252104669</v>
      </c>
      <c r="AX155" s="473">
        <v>2.65848484065266</v>
      </c>
      <c r="AY155" s="473">
        <v>3.7391200406065601</v>
      </c>
      <c r="AZ155" s="473">
        <v>5.7371738279984701</v>
      </c>
      <c r="BA155" s="473">
        <v>10.925885624165501</v>
      </c>
      <c r="BB155" s="473">
        <v>4.4530445651852997</v>
      </c>
      <c r="BC155" s="473">
        <v>1.3192136205546301</v>
      </c>
      <c r="BD155" s="473">
        <v>4.13027562645087</v>
      </c>
      <c r="BE155" s="473">
        <v>3.08998277055416</v>
      </c>
      <c r="BF155" s="473">
        <v>1.0474793706534899</v>
      </c>
      <c r="BG155" s="473">
        <v>0.10375800943371501</v>
      </c>
      <c r="BH155" s="473">
        <v>-0.884097405500613</v>
      </c>
      <c r="BI155" s="473">
        <v>0.90552507546043903</v>
      </c>
      <c r="BJ155" s="473">
        <v>3.7228886230369298</v>
      </c>
      <c r="BK155" s="473">
        <v>2.6979277920839699</v>
      </c>
      <c r="BL155" s="473">
        <v>2.3345093798802399</v>
      </c>
      <c r="BM155" s="473">
        <v>1.19989444983569</v>
      </c>
      <c r="BN155" s="473">
        <v>4.68354420903459</v>
      </c>
      <c r="BO155" s="477">
        <f>ROW()</f>
        <v>155</v>
      </c>
    </row>
    <row r="156" spans="1:67" s="474" customFormat="1" ht="14" x14ac:dyDescent="0.15">
      <c r="A156" s="473" t="s">
        <v>465</v>
      </c>
      <c r="B156" s="473" t="s">
        <v>906</v>
      </c>
      <c r="C156" s="473" t="s">
        <v>1156</v>
      </c>
      <c r="D156" s="473" t="s">
        <v>1157</v>
      </c>
      <c r="E156" s="473">
        <v>0.44962029638984902</v>
      </c>
      <c r="F156" s="473">
        <v>0.48243359063089303</v>
      </c>
      <c r="G156" s="473">
        <v>0.895946647339812</v>
      </c>
      <c r="H156" s="473">
        <v>2.8763224621267098</v>
      </c>
      <c r="I156" s="473">
        <v>3.0963815124573602</v>
      </c>
      <c r="J156" s="473">
        <v>3.3336793292934401</v>
      </c>
      <c r="K156" s="473">
        <v>3.3316797725456802</v>
      </c>
      <c r="L156" s="473">
        <v>2.16615698739855</v>
      </c>
      <c r="M156" s="473">
        <v>2.6254290896315799</v>
      </c>
      <c r="N156" s="473">
        <v>2.2944343704715702</v>
      </c>
      <c r="O156" s="473">
        <v>4.6393534438994202</v>
      </c>
      <c r="P156" s="473">
        <v>4.6722149804140498</v>
      </c>
      <c r="Q156" s="473">
        <v>5.2256805055554398</v>
      </c>
      <c r="R156" s="473">
        <v>6.0680983591020201</v>
      </c>
      <c r="S156" s="473">
        <v>9.5406554166058903</v>
      </c>
      <c r="T156" s="473">
        <v>10.717671133919801</v>
      </c>
      <c r="U156" s="473">
        <v>9.7973464371629593</v>
      </c>
      <c r="V156" s="473">
        <v>6.7054941145065801</v>
      </c>
      <c r="W156" s="473">
        <v>3.09466077424648</v>
      </c>
      <c r="X156" s="473">
        <v>4.5465277904216697</v>
      </c>
      <c r="Y156" s="473">
        <v>6.2999000624459303</v>
      </c>
      <c r="Z156" s="473">
        <v>8.0729437593459892</v>
      </c>
      <c r="AA156" s="473">
        <v>9.35705099427385</v>
      </c>
      <c r="AB156" s="473">
        <v>8.6692715980851496</v>
      </c>
      <c r="AC156" s="473">
        <v>6.43585780786995</v>
      </c>
      <c r="AD156" s="473">
        <v>4.0935877853009597</v>
      </c>
      <c r="AE156" s="473">
        <v>0.294563408545438</v>
      </c>
      <c r="AF156" s="473">
        <v>-5.6662909389173302E-2</v>
      </c>
      <c r="AG156" s="473">
        <v>1.4365905663490399</v>
      </c>
      <c r="AH156" s="473">
        <v>3.3709588729044802</v>
      </c>
      <c r="AI156" s="473">
        <v>3.25376659083636</v>
      </c>
      <c r="AJ156" s="473">
        <v>3.11835659874854</v>
      </c>
      <c r="AK156" s="473">
        <v>3.15417375961793</v>
      </c>
      <c r="AL156" s="473">
        <v>3.5880981853516301</v>
      </c>
      <c r="AM156" s="473">
        <v>2.1947646868906601</v>
      </c>
      <c r="AN156" s="473">
        <v>1.86769424969108</v>
      </c>
      <c r="AO156" s="473">
        <v>1.18385968843569</v>
      </c>
      <c r="AP156" s="473">
        <v>1.3675126120794301</v>
      </c>
      <c r="AQ156" s="473">
        <v>0.95857011049463903</v>
      </c>
      <c r="AR156" s="473">
        <v>1.0251967647493401</v>
      </c>
      <c r="AS156" s="473">
        <v>3.1507670702259198</v>
      </c>
      <c r="AT156" s="473">
        <v>2.6638211057910302</v>
      </c>
      <c r="AU156" s="473">
        <v>2.0740861357164402</v>
      </c>
      <c r="AV156" s="473">
        <v>2.0498403056351502</v>
      </c>
      <c r="AW156" s="473">
        <v>2.2256791642889202</v>
      </c>
      <c r="AX156" s="473">
        <v>2.4876966516408601</v>
      </c>
      <c r="AY156" s="473">
        <v>2.6663149457707198</v>
      </c>
      <c r="AZ156" s="473">
        <v>2.3124586178612798</v>
      </c>
      <c r="BA156" s="473">
        <v>3.4018796302556602</v>
      </c>
      <c r="BB156" s="473">
        <v>0.368041997888919</v>
      </c>
      <c r="BC156" s="473">
        <v>2.27367911621542</v>
      </c>
      <c r="BD156" s="473">
        <v>3.4106834106833999</v>
      </c>
      <c r="BE156" s="473">
        <v>2.6628416550801699</v>
      </c>
      <c r="BF156" s="473">
        <v>1.73403963519166</v>
      </c>
      <c r="BG156" s="473">
        <v>0.628543985440705</v>
      </c>
      <c r="BH156" s="473">
        <v>0.47474316143779999</v>
      </c>
      <c r="BI156" s="473">
        <v>0.29083333333330602</v>
      </c>
      <c r="BJ156" s="473">
        <v>1.73079959118897</v>
      </c>
      <c r="BK156" s="473">
        <v>1.52819524307373</v>
      </c>
      <c r="BL156" s="473">
        <v>1.7433207565384301</v>
      </c>
      <c r="BM156" s="473">
        <v>0.81995730212699403</v>
      </c>
      <c r="BN156" s="473">
        <v>2.5269200906616902</v>
      </c>
      <c r="BO156" s="477">
        <f>ROW()</f>
        <v>156</v>
      </c>
    </row>
    <row r="157" spans="1:67" s="474" customFormat="1" ht="14" x14ac:dyDescent="0.15">
      <c r="A157" s="473" t="s">
        <v>451</v>
      </c>
      <c r="B157" s="473" t="s">
        <v>907</v>
      </c>
      <c r="C157" s="473" t="s">
        <v>1156</v>
      </c>
      <c r="D157" s="473" t="s">
        <v>1157</v>
      </c>
      <c r="E157" s="473"/>
      <c r="F157" s="473"/>
      <c r="G157" s="473"/>
      <c r="H157" s="473"/>
      <c r="I157" s="473"/>
      <c r="J157" s="473"/>
      <c r="K157" s="473"/>
      <c r="L157" s="473"/>
      <c r="M157" s="473"/>
      <c r="N157" s="473"/>
      <c r="O157" s="473"/>
      <c r="P157" s="473"/>
      <c r="Q157" s="473"/>
      <c r="R157" s="473"/>
      <c r="S157" s="473"/>
      <c r="T157" s="473"/>
      <c r="U157" s="473"/>
      <c r="V157" s="473"/>
      <c r="W157" s="473"/>
      <c r="X157" s="473"/>
      <c r="Y157" s="473"/>
      <c r="Z157" s="473"/>
      <c r="AA157" s="473"/>
      <c r="AB157" s="473"/>
      <c r="AC157" s="473"/>
      <c r="AD157" s="473"/>
      <c r="AE157" s="473"/>
      <c r="AF157" s="473"/>
      <c r="AG157" s="473"/>
      <c r="AH157" s="473"/>
      <c r="AI157" s="473"/>
      <c r="AJ157" s="473"/>
      <c r="AK157" s="473">
        <v>951.69619487080104</v>
      </c>
      <c r="AL157" s="473">
        <v>108.989540624323</v>
      </c>
      <c r="AM157" s="473">
        <v>35.924705392964299</v>
      </c>
      <c r="AN157" s="473">
        <v>24.975935531674999</v>
      </c>
      <c r="AO157" s="473">
        <v>17.6104698431032</v>
      </c>
      <c r="AP157" s="473">
        <v>8.4473834209295493</v>
      </c>
      <c r="AQ157" s="473">
        <v>4.6442142266078204</v>
      </c>
      <c r="AR157" s="473">
        <v>2.36481836111806</v>
      </c>
      <c r="AS157" s="473">
        <v>2.6542547779605199</v>
      </c>
      <c r="AT157" s="473">
        <v>2.4870400355545499</v>
      </c>
      <c r="AU157" s="473">
        <v>1.9388757385589199</v>
      </c>
      <c r="AV157" s="473">
        <v>2.9426475294848098</v>
      </c>
      <c r="AW157" s="473">
        <v>6.1923854719743296</v>
      </c>
      <c r="AX157" s="473">
        <v>6.7484502789311698</v>
      </c>
      <c r="AY157" s="473">
        <v>6.5361990876587504</v>
      </c>
      <c r="AZ157" s="473">
        <v>10.092977584916801</v>
      </c>
      <c r="BA157" s="473">
        <v>15.4023191064986</v>
      </c>
      <c r="BB157" s="473">
        <v>3.5341067285894101</v>
      </c>
      <c r="BC157" s="473">
        <v>-1.0846359501515901</v>
      </c>
      <c r="BD157" s="473">
        <v>4.3707355993922103</v>
      </c>
      <c r="BE157" s="473">
        <v>2.2577892437459401</v>
      </c>
      <c r="BF157" s="473">
        <v>-2.9454778257897701E-2</v>
      </c>
      <c r="BG157" s="473">
        <v>0.62049063673237703</v>
      </c>
      <c r="BH157" s="473">
        <v>0.17424224362521401</v>
      </c>
      <c r="BI157" s="473">
        <v>0.140633334505292</v>
      </c>
      <c r="BJ157" s="473">
        <v>2.9303631237466399</v>
      </c>
      <c r="BK157" s="473">
        <v>2.5344542418660199</v>
      </c>
      <c r="BL157" s="473">
        <v>2.8114092007562199</v>
      </c>
      <c r="BM157" s="473">
        <v>0.21906490484204899</v>
      </c>
      <c r="BN157" s="473">
        <v>3.2758293743115701</v>
      </c>
      <c r="BO157" s="477">
        <f>ROW()</f>
        <v>157</v>
      </c>
    </row>
    <row r="158" spans="1:67" s="474" customFormat="1" ht="14" x14ac:dyDescent="0.15">
      <c r="A158" s="473" t="s">
        <v>908</v>
      </c>
      <c r="B158" s="473" t="s">
        <v>909</v>
      </c>
      <c r="C158" s="473" t="s">
        <v>1156</v>
      </c>
      <c r="D158" s="473" t="s">
        <v>1157</v>
      </c>
      <c r="E158" s="473"/>
      <c r="F158" s="473"/>
      <c r="G158" s="473"/>
      <c r="H158" s="473"/>
      <c r="I158" s="473"/>
      <c r="J158" s="473"/>
      <c r="K158" s="473"/>
      <c r="L158" s="473"/>
      <c r="M158" s="473"/>
      <c r="N158" s="473"/>
      <c r="O158" s="473"/>
      <c r="P158" s="473"/>
      <c r="Q158" s="473"/>
      <c r="R158" s="473"/>
      <c r="S158" s="473"/>
      <c r="T158" s="473"/>
      <c r="U158" s="473"/>
      <c r="V158" s="473"/>
      <c r="W158" s="473"/>
      <c r="X158" s="473"/>
      <c r="Y158" s="473"/>
      <c r="Z158" s="473"/>
      <c r="AA158" s="473"/>
      <c r="AB158" s="473"/>
      <c r="AC158" s="473"/>
      <c r="AD158" s="473"/>
      <c r="AE158" s="473"/>
      <c r="AF158" s="473"/>
      <c r="AG158" s="473"/>
      <c r="AH158" s="473">
        <v>8.7709455415918303</v>
      </c>
      <c r="AI158" s="473">
        <v>7.9696938436322098</v>
      </c>
      <c r="AJ158" s="473">
        <v>9.5688776593484004</v>
      </c>
      <c r="AK158" s="473">
        <v>7.7139216835660998</v>
      </c>
      <c r="AL158" s="473">
        <v>6.7058855277004499</v>
      </c>
      <c r="AM158" s="473">
        <v>6.2520689021027103</v>
      </c>
      <c r="AN158" s="473">
        <v>8.5586660430844699</v>
      </c>
      <c r="AO158" s="473">
        <v>4.8224867678348504</v>
      </c>
      <c r="AP158" s="473">
        <v>3.4909371513885898</v>
      </c>
      <c r="AQ158" s="473">
        <v>0.172630384568532</v>
      </c>
      <c r="AR158" s="473">
        <v>-3.2041624818658501</v>
      </c>
      <c r="AS158" s="473">
        <v>-1.6097188396189801</v>
      </c>
      <c r="AT158" s="473">
        <v>-1.98465008641648</v>
      </c>
      <c r="AU158" s="473">
        <v>-2.6375169981619502</v>
      </c>
      <c r="AV158" s="473">
        <v>-1.5624520367130399</v>
      </c>
      <c r="AW158" s="473">
        <v>0.98072845203940795</v>
      </c>
      <c r="AX158" s="473">
        <v>4.3958928433567497</v>
      </c>
      <c r="AY158" s="473">
        <v>5.1499733775069503</v>
      </c>
      <c r="AZ158" s="473">
        <v>5.5714968914394998</v>
      </c>
      <c r="BA158" s="473">
        <v>8.6110185863700099</v>
      </c>
      <c r="BB158" s="473">
        <v>1.16906695453763</v>
      </c>
      <c r="BC158" s="473">
        <v>2.80947242060846</v>
      </c>
      <c r="BD158" s="473">
        <v>5.8062461669104097</v>
      </c>
      <c r="BE158" s="473">
        <v>6.1073892833654497</v>
      </c>
      <c r="BF158" s="473">
        <v>5.5005777917848704</v>
      </c>
      <c r="BG158" s="473">
        <v>6.0482345209407899</v>
      </c>
      <c r="BH158" s="473">
        <v>4.5605633802817103</v>
      </c>
      <c r="BI158" s="473">
        <v>2.3689574970590299</v>
      </c>
      <c r="BJ158" s="473">
        <v>1.22812404052807</v>
      </c>
      <c r="BK158" s="473">
        <v>3.0044629316694902</v>
      </c>
      <c r="BL158" s="473">
        <v>2.75193081051976</v>
      </c>
      <c r="BM158" s="473">
        <v>0.81141051149158006</v>
      </c>
      <c r="BN158" s="473"/>
      <c r="BO158" s="477">
        <f>ROW()</f>
        <v>158</v>
      </c>
    </row>
    <row r="159" spans="1:67" s="474" customFormat="1" ht="14" x14ac:dyDescent="0.15">
      <c r="A159" s="473" t="s">
        <v>910</v>
      </c>
      <c r="B159" s="473" t="s">
        <v>911</v>
      </c>
      <c r="C159" s="473" t="s">
        <v>1156</v>
      </c>
      <c r="D159" s="473" t="s">
        <v>1157</v>
      </c>
      <c r="E159" s="473"/>
      <c r="F159" s="473"/>
      <c r="G159" s="473"/>
      <c r="H159" s="473"/>
      <c r="I159" s="473"/>
      <c r="J159" s="473"/>
      <c r="K159" s="473"/>
      <c r="L159" s="473"/>
      <c r="M159" s="473"/>
      <c r="N159" s="473"/>
      <c r="O159" s="473"/>
      <c r="P159" s="473"/>
      <c r="Q159" s="473"/>
      <c r="R159" s="473"/>
      <c r="S159" s="473"/>
      <c r="T159" s="473"/>
      <c r="U159" s="473"/>
      <c r="V159" s="473"/>
      <c r="W159" s="473"/>
      <c r="X159" s="473"/>
      <c r="Y159" s="473"/>
      <c r="Z159" s="473"/>
      <c r="AA159" s="473"/>
      <c r="AB159" s="473"/>
      <c r="AC159" s="473"/>
      <c r="AD159" s="473"/>
      <c r="AE159" s="473"/>
      <c r="AF159" s="473"/>
      <c r="AG159" s="473"/>
      <c r="AH159" s="473"/>
      <c r="AI159" s="473"/>
      <c r="AJ159" s="473"/>
      <c r="AK159" s="473"/>
      <c r="AL159" s="473"/>
      <c r="AM159" s="473"/>
      <c r="AN159" s="473"/>
      <c r="AO159" s="473"/>
      <c r="AP159" s="473"/>
      <c r="AQ159" s="473"/>
      <c r="AR159" s="473"/>
      <c r="AS159" s="473"/>
      <c r="AT159" s="473"/>
      <c r="AU159" s="473"/>
      <c r="AV159" s="473"/>
      <c r="AW159" s="473"/>
      <c r="AX159" s="473"/>
      <c r="AY159" s="473"/>
      <c r="AZ159" s="473"/>
      <c r="BA159" s="473"/>
      <c r="BB159" s="473"/>
      <c r="BC159" s="473"/>
      <c r="BD159" s="473"/>
      <c r="BE159" s="473"/>
      <c r="BF159" s="473"/>
      <c r="BG159" s="473"/>
      <c r="BH159" s="473"/>
      <c r="BI159" s="473"/>
      <c r="BJ159" s="473"/>
      <c r="BK159" s="473"/>
      <c r="BL159" s="473"/>
      <c r="BM159" s="473"/>
      <c r="BN159" s="473"/>
      <c r="BO159" s="477">
        <f>ROW()</f>
        <v>159</v>
      </c>
    </row>
    <row r="160" spans="1:67" s="474" customFormat="1" ht="14" x14ac:dyDescent="0.15">
      <c r="A160" s="473" t="s">
        <v>499</v>
      </c>
      <c r="B160" s="473" t="s">
        <v>912</v>
      </c>
      <c r="C160" s="473" t="s">
        <v>1156</v>
      </c>
      <c r="D160" s="473" t="s">
        <v>1157</v>
      </c>
      <c r="E160" s="473">
        <v>3.42429906542058</v>
      </c>
      <c r="F160" s="473">
        <v>1.7631246049345199</v>
      </c>
      <c r="G160" s="473">
        <v>5.0967290813814801</v>
      </c>
      <c r="H160" s="473">
        <v>5.6997116874522096</v>
      </c>
      <c r="I160" s="473">
        <v>4.0215414742120998</v>
      </c>
      <c r="J160" s="473">
        <v>3.4828212200169402</v>
      </c>
      <c r="K160" s="473">
        <v>-1.01357936469643</v>
      </c>
      <c r="L160" s="473">
        <v>-0.74827699389774405</v>
      </c>
      <c r="M160" s="473">
        <v>0.43647906904456402</v>
      </c>
      <c r="N160" s="473">
        <v>2.9498913543924798</v>
      </c>
      <c r="O160" s="473">
        <v>1.2791813237647101</v>
      </c>
      <c r="P160" s="473">
        <v>4.1553520683532703</v>
      </c>
      <c r="Q160" s="473">
        <v>3.7591705572226699</v>
      </c>
      <c r="R160" s="473">
        <v>4.0846140361297101</v>
      </c>
      <c r="S160" s="473">
        <v>17.556822745245402</v>
      </c>
      <c r="T160" s="473">
        <v>7.9182892670274203</v>
      </c>
      <c r="U160" s="473">
        <v>8.5021524434930296</v>
      </c>
      <c r="V160" s="473">
        <v>12.597000992006899</v>
      </c>
      <c r="W160" s="473">
        <v>9.7160327495434302</v>
      </c>
      <c r="X160" s="473">
        <v>8.3313654181545793</v>
      </c>
      <c r="Y160" s="473">
        <v>9.4083794743795401</v>
      </c>
      <c r="Z160" s="473">
        <v>12.4925283921001</v>
      </c>
      <c r="AA160" s="473">
        <v>10.527807297298301</v>
      </c>
      <c r="AB160" s="473">
        <v>6.2079353887031203</v>
      </c>
      <c r="AC160" s="473">
        <v>12.4475693291854</v>
      </c>
      <c r="AD160" s="473">
        <v>7.7286389008592096</v>
      </c>
      <c r="AE160" s="473">
        <v>8.7335591870667297</v>
      </c>
      <c r="AF160" s="473">
        <v>2.6987399771376799</v>
      </c>
      <c r="AG160" s="473">
        <v>2.36905505487641</v>
      </c>
      <c r="AH160" s="473">
        <v>3.2599694922639002</v>
      </c>
      <c r="AI160" s="473">
        <v>6.7825940151100701</v>
      </c>
      <c r="AJ160" s="473">
        <v>7.9861660079050898</v>
      </c>
      <c r="AK160" s="473">
        <v>5.7402466286874203</v>
      </c>
      <c r="AL160" s="473">
        <v>5.1831139603080301</v>
      </c>
      <c r="AM160" s="473">
        <v>5.1416715295336104</v>
      </c>
      <c r="AN160" s="473">
        <v>6.1235816477552403</v>
      </c>
      <c r="AO160" s="473">
        <v>2.9868092277301699</v>
      </c>
      <c r="AP160" s="473">
        <v>1.03819895051612</v>
      </c>
      <c r="AQ160" s="473">
        <v>2.7531133076447598</v>
      </c>
      <c r="AR160" s="473">
        <v>0.68478260869566299</v>
      </c>
      <c r="AS160" s="473">
        <v>1.8946345676346501</v>
      </c>
      <c r="AT160" s="473">
        <v>0.61980187529795805</v>
      </c>
      <c r="AU160" s="473">
        <v>2.79561966936937</v>
      </c>
      <c r="AV160" s="473">
        <v>1.1677336747759099</v>
      </c>
      <c r="AW160" s="473">
        <v>1.4934440338177299</v>
      </c>
      <c r="AX160" s="473">
        <v>0.98264166001596498</v>
      </c>
      <c r="AY160" s="473">
        <v>3.2847616695480899</v>
      </c>
      <c r="AZ160" s="473">
        <v>2.0420851267334901</v>
      </c>
      <c r="BA160" s="473">
        <v>3.7148431149406602</v>
      </c>
      <c r="BB160" s="473">
        <v>0.97186299866761905</v>
      </c>
      <c r="BC160" s="473">
        <v>0.99355740122642</v>
      </c>
      <c r="BD160" s="473">
        <v>0.90692490969179596</v>
      </c>
      <c r="BE160" s="473">
        <v>1.28712240079215</v>
      </c>
      <c r="BF160" s="473">
        <v>1.88065466724083</v>
      </c>
      <c r="BG160" s="473">
        <v>0.44231005355707798</v>
      </c>
      <c r="BH160" s="473">
        <v>1.5579071134626601</v>
      </c>
      <c r="BI160" s="473">
        <v>1.63531114327061</v>
      </c>
      <c r="BJ160" s="473">
        <v>0.75466324932363305</v>
      </c>
      <c r="BK160" s="473">
        <v>1.8039167114189001</v>
      </c>
      <c r="BL160" s="473">
        <v>0.30338603659036101</v>
      </c>
      <c r="BM160" s="473">
        <v>0.70596866133831704</v>
      </c>
      <c r="BN160" s="473">
        <v>1.4019588396200999</v>
      </c>
      <c r="BO160" s="477">
        <f>ROW()</f>
        <v>160</v>
      </c>
    </row>
    <row r="161" spans="1:67" s="474" customFormat="1" ht="14" x14ac:dyDescent="0.15">
      <c r="A161" s="473" t="s">
        <v>493</v>
      </c>
      <c r="B161" s="473" t="s">
        <v>913</v>
      </c>
      <c r="C161" s="473" t="s">
        <v>1156</v>
      </c>
      <c r="D161" s="473" t="s">
        <v>1157</v>
      </c>
      <c r="E161" s="473"/>
      <c r="F161" s="473"/>
      <c r="G161" s="473"/>
      <c r="H161" s="473"/>
      <c r="I161" s="473"/>
      <c r="J161" s="473"/>
      <c r="K161" s="473"/>
      <c r="L161" s="473"/>
      <c r="M161" s="473"/>
      <c r="N161" s="473"/>
      <c r="O161" s="473"/>
      <c r="P161" s="473"/>
      <c r="Q161" s="473"/>
      <c r="R161" s="473"/>
      <c r="S161" s="473"/>
      <c r="T161" s="473"/>
      <c r="U161" s="473"/>
      <c r="V161" s="473"/>
      <c r="W161" s="473"/>
      <c r="X161" s="473"/>
      <c r="Y161" s="473"/>
      <c r="Z161" s="473"/>
      <c r="AA161" s="473"/>
      <c r="AB161" s="473"/>
      <c r="AC161" s="473"/>
      <c r="AD161" s="473"/>
      <c r="AE161" s="473"/>
      <c r="AF161" s="473"/>
      <c r="AG161" s="473"/>
      <c r="AH161" s="473"/>
      <c r="AI161" s="473"/>
      <c r="AJ161" s="473"/>
      <c r="AK161" s="473"/>
      <c r="AL161" s="473"/>
      <c r="AM161" s="473"/>
      <c r="AN161" s="473"/>
      <c r="AO161" s="473"/>
      <c r="AP161" s="473"/>
      <c r="AQ161" s="473"/>
      <c r="AR161" s="473"/>
      <c r="AS161" s="473"/>
      <c r="AT161" s="473"/>
      <c r="AU161" s="473"/>
      <c r="AV161" s="473"/>
      <c r="AW161" s="473"/>
      <c r="AX161" s="473"/>
      <c r="AY161" s="473"/>
      <c r="AZ161" s="473"/>
      <c r="BA161" s="473"/>
      <c r="BB161" s="473"/>
      <c r="BC161" s="473"/>
      <c r="BD161" s="473"/>
      <c r="BE161" s="473"/>
      <c r="BF161" s="473"/>
      <c r="BG161" s="473"/>
      <c r="BH161" s="473"/>
      <c r="BI161" s="473"/>
      <c r="BJ161" s="473"/>
      <c r="BK161" s="473"/>
      <c r="BL161" s="473"/>
      <c r="BM161" s="473"/>
      <c r="BN161" s="473"/>
      <c r="BO161" s="477">
        <f>ROW()</f>
        <v>161</v>
      </c>
    </row>
    <row r="162" spans="1:67" s="474" customFormat="1" ht="14" x14ac:dyDescent="0.15">
      <c r="A162" s="473" t="s">
        <v>491</v>
      </c>
      <c r="B162" s="473" t="s">
        <v>914</v>
      </c>
      <c r="C162" s="473" t="s">
        <v>1156</v>
      </c>
      <c r="D162" s="473" t="s">
        <v>1157</v>
      </c>
      <c r="E162" s="473"/>
      <c r="F162" s="473"/>
      <c r="G162" s="473"/>
      <c r="H162" s="473"/>
      <c r="I162" s="473"/>
      <c r="J162" s="473"/>
      <c r="K162" s="473"/>
      <c r="L162" s="473"/>
      <c r="M162" s="473"/>
      <c r="N162" s="473"/>
      <c r="O162" s="473"/>
      <c r="P162" s="473"/>
      <c r="Q162" s="473"/>
      <c r="R162" s="473"/>
      <c r="S162" s="473"/>
      <c r="T162" s="473"/>
      <c r="U162" s="473"/>
      <c r="V162" s="473"/>
      <c r="W162" s="473"/>
      <c r="X162" s="473"/>
      <c r="Y162" s="473"/>
      <c r="Z162" s="473"/>
      <c r="AA162" s="473"/>
      <c r="AB162" s="473"/>
      <c r="AC162" s="473"/>
      <c r="AD162" s="473"/>
      <c r="AE162" s="473"/>
      <c r="AF162" s="473"/>
      <c r="AG162" s="473"/>
      <c r="AH162" s="473"/>
      <c r="AI162" s="473"/>
      <c r="AJ162" s="473"/>
      <c r="AK162" s="473">
        <v>1026.8262642470199</v>
      </c>
      <c r="AL162" s="473">
        <v>1613.6039887619399</v>
      </c>
      <c r="AM162" s="473">
        <v>486.42562379588998</v>
      </c>
      <c r="AN162" s="473">
        <v>29.865610409571801</v>
      </c>
      <c r="AO162" s="473">
        <v>23.505677296336899</v>
      </c>
      <c r="AP162" s="473">
        <v>11.7728324494467</v>
      </c>
      <c r="AQ162" s="473">
        <v>7.6957651751720402</v>
      </c>
      <c r="AR162" s="473">
        <v>39.255980689174599</v>
      </c>
      <c r="AS162" s="473">
        <v>31.299301581778401</v>
      </c>
      <c r="AT162" s="473">
        <v>9.7646628575764307</v>
      </c>
      <c r="AU162" s="473">
        <v>5.3012439026159397</v>
      </c>
      <c r="AV162" s="473">
        <v>11.7460792058233</v>
      </c>
      <c r="AW162" s="473">
        <v>12.5242768428228</v>
      </c>
      <c r="AX162" s="473">
        <v>11.9591837222126</v>
      </c>
      <c r="AY162" s="473">
        <v>12.777755783035101</v>
      </c>
      <c r="AZ162" s="473">
        <v>12.367166841430199</v>
      </c>
      <c r="BA162" s="473">
        <v>12.783047261882</v>
      </c>
      <c r="BB162" s="473">
        <v>-6.27185967109989E-2</v>
      </c>
      <c r="BC162" s="473">
        <v>7.4838508635085503</v>
      </c>
      <c r="BD162" s="473">
        <v>7.6872510335618198</v>
      </c>
      <c r="BE162" s="473">
        <v>4.5463342735530601</v>
      </c>
      <c r="BF162" s="473">
        <v>4.5978789736313104</v>
      </c>
      <c r="BG162" s="473">
        <v>5.0887855462588396</v>
      </c>
      <c r="BH162" s="473">
        <v>9.6762403310186702</v>
      </c>
      <c r="BI162" s="473">
        <v>6.3593089803792999</v>
      </c>
      <c r="BJ162" s="473">
        <v>6.5702299745560104</v>
      </c>
      <c r="BK162" s="473">
        <v>3.0450539733706901</v>
      </c>
      <c r="BL162" s="473">
        <v>4.8377835142872296</v>
      </c>
      <c r="BM162" s="473">
        <v>3.7659712224534898</v>
      </c>
      <c r="BN162" s="473">
        <v>5.1064112900283503</v>
      </c>
      <c r="BO162" s="477">
        <f>ROW()</f>
        <v>162</v>
      </c>
    </row>
    <row r="163" spans="1:67" s="474" customFormat="1" ht="14" x14ac:dyDescent="0.15">
      <c r="A163" s="473" t="s">
        <v>469</v>
      </c>
      <c r="B163" s="473" t="s">
        <v>915</v>
      </c>
      <c r="C163" s="473" t="s">
        <v>1156</v>
      </c>
      <c r="D163" s="473" t="s">
        <v>1157</v>
      </c>
      <c r="E163" s="473"/>
      <c r="F163" s="473"/>
      <c r="G163" s="473"/>
      <c r="H163" s="473"/>
      <c r="I163" s="473"/>
      <c r="J163" s="473">
        <v>4.2018603658944196</v>
      </c>
      <c r="K163" s="473">
        <v>3.2115739789755402</v>
      </c>
      <c r="L163" s="473">
        <v>0.81519037668080796</v>
      </c>
      <c r="M163" s="473">
        <v>0.95651316448550305</v>
      </c>
      <c r="N163" s="473">
        <v>3.8288728268366201</v>
      </c>
      <c r="O163" s="473">
        <v>2.87864534318794</v>
      </c>
      <c r="P163" s="473">
        <v>5.3858814924349296</v>
      </c>
      <c r="Q163" s="473">
        <v>5.6225596527748101</v>
      </c>
      <c r="R163" s="473">
        <v>6.1201018646477898</v>
      </c>
      <c r="S163" s="473">
        <v>22.100944418777999</v>
      </c>
      <c r="T163" s="473">
        <v>8.1912128321593194</v>
      </c>
      <c r="U163" s="473">
        <v>4.98681511862564</v>
      </c>
      <c r="V163" s="473">
        <v>3.10895289128434</v>
      </c>
      <c r="W163" s="473">
        <v>6.5284469226179702</v>
      </c>
      <c r="X163" s="473">
        <v>14.055592255551501</v>
      </c>
      <c r="Y163" s="473">
        <v>18.217865894675501</v>
      </c>
      <c r="Z163" s="473">
        <v>30.538177432771199</v>
      </c>
      <c r="AA163" s="473">
        <v>31.789704651053501</v>
      </c>
      <c r="AB163" s="473">
        <v>19.328338591095001</v>
      </c>
      <c r="AC163" s="473">
        <v>9.8566209543388794</v>
      </c>
      <c r="AD163" s="473">
        <v>10.5564839573619</v>
      </c>
      <c r="AE163" s="473">
        <v>14.4973321039129</v>
      </c>
      <c r="AF163" s="473">
        <v>14.993135132250201</v>
      </c>
      <c r="AG163" s="473">
        <v>26.8537971413812</v>
      </c>
      <c r="AH163" s="473">
        <v>9.0129959455549695</v>
      </c>
      <c r="AI163" s="473">
        <v>11.784483832135701</v>
      </c>
      <c r="AJ163" s="473">
        <v>8.5926476049019005</v>
      </c>
      <c r="AK163" s="473">
        <v>14.512378607577199</v>
      </c>
      <c r="AL163" s="473">
        <v>10.008361204013999</v>
      </c>
      <c r="AM163" s="473">
        <v>38.941790898923998</v>
      </c>
      <c r="AN163" s="473">
        <v>49.080210059078397</v>
      </c>
      <c r="AO163" s="473">
        <v>19.756354543977601</v>
      </c>
      <c r="AP163" s="473">
        <v>4.4863826173739696</v>
      </c>
      <c r="AQ163" s="473">
        <v>6.2080160866332301</v>
      </c>
      <c r="AR163" s="473">
        <v>9.9295339934877909</v>
      </c>
      <c r="AS163" s="473">
        <v>11.859684500027999</v>
      </c>
      <c r="AT163" s="473">
        <v>7.9169448452958502</v>
      </c>
      <c r="AU163" s="473">
        <v>16.498525531584601</v>
      </c>
      <c r="AV163" s="473">
        <v>-1.70400479616301</v>
      </c>
      <c r="AW163" s="473">
        <v>13.955801803321201</v>
      </c>
      <c r="AX163" s="473">
        <v>18.3638246468932</v>
      </c>
      <c r="AY163" s="473">
        <v>10.765637155486599</v>
      </c>
      <c r="AZ163" s="473">
        <v>10.287966318767101</v>
      </c>
      <c r="BA163" s="473">
        <v>9.2965083938105906</v>
      </c>
      <c r="BB163" s="473">
        <v>8.9542180239294407</v>
      </c>
      <c r="BC163" s="473">
        <v>9.2473217364411493</v>
      </c>
      <c r="BD163" s="473">
        <v>9.4825404858299702</v>
      </c>
      <c r="BE163" s="473">
        <v>5.7138443419104901</v>
      </c>
      <c r="BF163" s="473">
        <v>5.8264294445198903</v>
      </c>
      <c r="BG163" s="473">
        <v>6.08040811088296</v>
      </c>
      <c r="BH163" s="473">
        <v>7.4041917420212497</v>
      </c>
      <c r="BI163" s="473">
        <v>6.03575858154682</v>
      </c>
      <c r="BJ163" s="473">
        <v>8.6090507542295107</v>
      </c>
      <c r="BK163" s="473">
        <v>8.5942295887047404</v>
      </c>
      <c r="BL163" s="473">
        <v>5.6105144149236601</v>
      </c>
      <c r="BM163" s="473">
        <v>4.2017931219055296</v>
      </c>
      <c r="BN163" s="473"/>
      <c r="BO163" s="477">
        <f>ROW()</f>
        <v>163</v>
      </c>
    </row>
    <row r="164" spans="1:67" s="474" customFormat="1" ht="14" x14ac:dyDescent="0.15">
      <c r="A164" s="473" t="s">
        <v>475</v>
      </c>
      <c r="B164" s="473" t="s">
        <v>916</v>
      </c>
      <c r="C164" s="473" t="s">
        <v>1156</v>
      </c>
      <c r="D164" s="473" t="s">
        <v>1157</v>
      </c>
      <c r="E164" s="473"/>
      <c r="F164" s="473"/>
      <c r="G164" s="473"/>
      <c r="H164" s="473"/>
      <c r="I164" s="473"/>
      <c r="J164" s="473"/>
      <c r="K164" s="473"/>
      <c r="L164" s="473"/>
      <c r="M164" s="473"/>
      <c r="N164" s="473"/>
      <c r="O164" s="473"/>
      <c r="P164" s="473"/>
      <c r="Q164" s="473"/>
      <c r="R164" s="473"/>
      <c r="S164" s="473"/>
      <c r="T164" s="473"/>
      <c r="U164" s="473"/>
      <c r="V164" s="473"/>
      <c r="W164" s="473"/>
      <c r="X164" s="473"/>
      <c r="Y164" s="473"/>
      <c r="Z164" s="473"/>
      <c r="AA164" s="473"/>
      <c r="AB164" s="473"/>
      <c r="AC164" s="473"/>
      <c r="AD164" s="473"/>
      <c r="AE164" s="473">
        <v>9.7221932767854309</v>
      </c>
      <c r="AF164" s="473">
        <v>9.70407232943327</v>
      </c>
      <c r="AG164" s="473">
        <v>6.4563602680194396</v>
      </c>
      <c r="AH164" s="473">
        <v>7.1658588947077702</v>
      </c>
      <c r="AI164" s="473">
        <v>3.6499119771747099</v>
      </c>
      <c r="AJ164" s="473">
        <v>14.713677028273599</v>
      </c>
      <c r="AK164" s="473">
        <v>16.855997753554799</v>
      </c>
      <c r="AL164" s="473">
        <v>20.127359314924899</v>
      </c>
      <c r="AM164" s="473">
        <v>3.3861009829149098</v>
      </c>
      <c r="AN164" s="473">
        <v>5.4888613317150501</v>
      </c>
      <c r="AO164" s="473">
        <v>6.2412459147602402</v>
      </c>
      <c r="AP164" s="473">
        <v>7.5728346707259799</v>
      </c>
      <c r="AQ164" s="473">
        <v>-1.4042523381679699</v>
      </c>
      <c r="AR164" s="473">
        <v>2.9537083606913801</v>
      </c>
      <c r="AS164" s="473">
        <v>-1.1747568117595</v>
      </c>
      <c r="AT164" s="473">
        <v>0.67257737006248297</v>
      </c>
      <c r="AU164" s="473">
        <v>4.1786723990477999</v>
      </c>
      <c r="AV164" s="473">
        <v>-1.2606511345034901</v>
      </c>
      <c r="AW164" s="473">
        <v>-1.6854121245946201</v>
      </c>
      <c r="AX164" s="473">
        <v>1.30027500930999</v>
      </c>
      <c r="AY164" s="473">
        <v>2.7384213160209798</v>
      </c>
      <c r="AZ164" s="473">
        <v>6.7947735393016302</v>
      </c>
      <c r="BA164" s="473">
        <v>12.041458350510799</v>
      </c>
      <c r="BB164" s="473">
        <v>4.5301765913279404</v>
      </c>
      <c r="BC164" s="473">
        <v>6.14988536750176</v>
      </c>
      <c r="BD164" s="473">
        <v>11.2734146055937</v>
      </c>
      <c r="BE164" s="473">
        <v>10.8846956585631</v>
      </c>
      <c r="BF164" s="473">
        <v>3.8056300091942799</v>
      </c>
      <c r="BG164" s="473">
        <v>2.1200017571813299</v>
      </c>
      <c r="BH164" s="473">
        <v>0.95320665877765898</v>
      </c>
      <c r="BI164" s="473">
        <v>0.50250941361157697</v>
      </c>
      <c r="BJ164" s="473">
        <v>2.8174733823450699</v>
      </c>
      <c r="BK164" s="473">
        <v>-0.133373386117525</v>
      </c>
      <c r="BL164" s="473">
        <v>0.22002973106534299</v>
      </c>
      <c r="BM164" s="473">
        <v>-1.3697742556981001</v>
      </c>
      <c r="BN164" s="473">
        <v>0.543149688736981</v>
      </c>
      <c r="BO164" s="477">
        <f>ROW()</f>
        <v>164</v>
      </c>
    </row>
    <row r="165" spans="1:67" s="474" customFormat="1" ht="14" x14ac:dyDescent="0.15">
      <c r="A165" s="473" t="s">
        <v>917</v>
      </c>
      <c r="B165" s="473" t="s">
        <v>918</v>
      </c>
      <c r="C165" s="473" t="s">
        <v>1156</v>
      </c>
      <c r="D165" s="473" t="s">
        <v>1157</v>
      </c>
      <c r="E165" s="473"/>
      <c r="F165" s="473"/>
      <c r="G165" s="473"/>
      <c r="H165" s="473"/>
      <c r="I165" s="473"/>
      <c r="J165" s="473"/>
      <c r="K165" s="473"/>
      <c r="L165" s="473"/>
      <c r="M165" s="473"/>
      <c r="N165" s="473"/>
      <c r="O165" s="473">
        <v>3.7392787219489749</v>
      </c>
      <c r="P165" s="473">
        <v>4.1753252205037548</v>
      </c>
      <c r="Q165" s="473">
        <v>4.045175132528815</v>
      </c>
      <c r="R165" s="473">
        <v>8.2666666660000399</v>
      </c>
      <c r="S165" s="473">
        <v>14.2489355382568</v>
      </c>
      <c r="T165" s="473">
        <v>9.6696954815124698</v>
      </c>
      <c r="U165" s="473">
        <v>11.2561425062112</v>
      </c>
      <c r="V165" s="473">
        <v>11.989283322105001</v>
      </c>
      <c r="W165" s="473">
        <v>9.7160327495434302</v>
      </c>
      <c r="X165" s="473">
        <v>7.7392364280667501</v>
      </c>
      <c r="Y165" s="473">
        <v>10.422699952912611</v>
      </c>
      <c r="Z165" s="473">
        <v>11.27215970794345</v>
      </c>
      <c r="AA165" s="473">
        <v>8.3312557558115437</v>
      </c>
      <c r="AB165" s="473">
        <v>5.4936655143209201</v>
      </c>
      <c r="AC165" s="473">
        <v>8.1163979551709904</v>
      </c>
      <c r="AD165" s="473">
        <v>4.3893409574153699</v>
      </c>
      <c r="AE165" s="473">
        <v>6.1643835616436702</v>
      </c>
      <c r="AF165" s="473">
        <v>4.0891164464121301</v>
      </c>
      <c r="AG165" s="473">
        <v>5.9992507427369954</v>
      </c>
      <c r="AH165" s="473">
        <v>5.54145981508566</v>
      </c>
      <c r="AI165" s="473">
        <v>8.0395686728390992</v>
      </c>
      <c r="AJ165" s="473">
        <v>9.0290941811638064</v>
      </c>
      <c r="AK165" s="473">
        <v>7.5920483679552149</v>
      </c>
      <c r="AL165" s="473">
        <v>8.0816314218413652</v>
      </c>
      <c r="AM165" s="473">
        <v>5.1271352169883855</v>
      </c>
      <c r="AN165" s="473">
        <v>6.7410676162313745</v>
      </c>
      <c r="AO165" s="473">
        <v>4.4663061799924595</v>
      </c>
      <c r="AP165" s="473">
        <v>3.55029585798825</v>
      </c>
      <c r="AQ165" s="473">
        <v>3.1253657965586501</v>
      </c>
      <c r="AR165" s="473">
        <v>2.6486225229581999</v>
      </c>
      <c r="AS165" s="473">
        <v>1.8129461388708701</v>
      </c>
      <c r="AT165" s="473">
        <v>1.74665224985432</v>
      </c>
      <c r="AU165" s="473">
        <v>1.8329938900204901</v>
      </c>
      <c r="AV165" s="473">
        <v>1.9819673462754199</v>
      </c>
      <c r="AW165" s="473">
        <v>3.1222620469935398</v>
      </c>
      <c r="AX165" s="473">
        <v>3.1049664014829998</v>
      </c>
      <c r="AY165" s="473">
        <v>3.4834069967786601</v>
      </c>
      <c r="AZ165" s="473">
        <v>4.1678233011997898</v>
      </c>
      <c r="BA165" s="473">
        <v>11.270665238084849</v>
      </c>
      <c r="BB165" s="473">
        <v>2.92089711805365</v>
      </c>
      <c r="BC165" s="473">
        <v>3.7491572759709801</v>
      </c>
      <c r="BD165" s="473">
        <v>4.5242115050527598</v>
      </c>
      <c r="BE165" s="473">
        <v>3.7312095075688698</v>
      </c>
      <c r="BF165" s="473">
        <v>2.9640049985073702</v>
      </c>
      <c r="BG165" s="473">
        <v>2.3462686567164299</v>
      </c>
      <c r="BH165" s="473">
        <v>1.49475928578369</v>
      </c>
      <c r="BI165" s="473">
        <v>1.8520757519026851</v>
      </c>
      <c r="BJ165" s="473">
        <v>1.4919394545678699</v>
      </c>
      <c r="BK165" s="473">
        <v>1.9457930459443649</v>
      </c>
      <c r="BL165" s="473">
        <v>1.048834036789895</v>
      </c>
      <c r="BM165" s="473">
        <v>0.67225680905748497</v>
      </c>
      <c r="BN165" s="473">
        <v>2.30446565742003</v>
      </c>
      <c r="BO165" s="477">
        <f>ROW()</f>
        <v>165</v>
      </c>
    </row>
    <row r="166" spans="1:67" s="474" customFormat="1" ht="14" x14ac:dyDescent="0.15">
      <c r="A166" s="473" t="s">
        <v>487</v>
      </c>
      <c r="B166" s="473" t="s">
        <v>919</v>
      </c>
      <c r="C166" s="473" t="s">
        <v>1156</v>
      </c>
      <c r="D166" s="473" t="s">
        <v>1157</v>
      </c>
      <c r="E166" s="473">
        <v>4.9275188690311102</v>
      </c>
      <c r="F166" s="473">
        <v>1.6087596908193</v>
      </c>
      <c r="G166" s="473">
        <v>1.1989841781508299</v>
      </c>
      <c r="H166" s="473">
        <v>0.59405500846195702</v>
      </c>
      <c r="I166" s="473">
        <v>2.3379031723436099</v>
      </c>
      <c r="J166" s="473">
        <v>3.5680386574293501</v>
      </c>
      <c r="K166" s="473">
        <v>4.2157883773843903</v>
      </c>
      <c r="L166" s="473">
        <v>3.0169484750214499</v>
      </c>
      <c r="M166" s="473">
        <v>2.33395093467026</v>
      </c>
      <c r="N166" s="473">
        <v>3.36700336711682</v>
      </c>
      <c r="O166" s="473">
        <v>5.0034120548342402</v>
      </c>
      <c r="P166" s="473">
        <v>5.4690289937684202</v>
      </c>
      <c r="Q166" s="473">
        <v>4.9436923637786796</v>
      </c>
      <c r="R166" s="473">
        <v>12.081939461293899</v>
      </c>
      <c r="S166" s="473">
        <v>23.784015442578699</v>
      </c>
      <c r="T166" s="473">
        <v>14.944534640926699</v>
      </c>
      <c r="U166" s="473">
        <v>15.824722489347</v>
      </c>
      <c r="V166" s="473">
        <v>29.064124710346199</v>
      </c>
      <c r="W166" s="473">
        <v>17.4572925678264</v>
      </c>
      <c r="X166" s="473">
        <v>18.191246298764401</v>
      </c>
      <c r="Y166" s="473">
        <v>26.351651356283401</v>
      </c>
      <c r="Z166" s="473">
        <v>27.933762598239898</v>
      </c>
      <c r="AA166" s="473">
        <v>58.913419853104799</v>
      </c>
      <c r="AB166" s="473">
        <v>101.87493843599199</v>
      </c>
      <c r="AC166" s="473">
        <v>65.448807127760205</v>
      </c>
      <c r="AD166" s="473">
        <v>57.748448400870203</v>
      </c>
      <c r="AE166" s="473">
        <v>86.233316992353807</v>
      </c>
      <c r="AF166" s="473">
        <v>131.827383923089</v>
      </c>
      <c r="AG166" s="473">
        <v>114.162258549066</v>
      </c>
      <c r="AH166" s="473">
        <v>20.007876713997799</v>
      </c>
      <c r="AI166" s="473">
        <v>26.651672564677099</v>
      </c>
      <c r="AJ166" s="473">
        <v>22.662359455061001</v>
      </c>
      <c r="AK166" s="473">
        <v>15.507896253357201</v>
      </c>
      <c r="AL166" s="473">
        <v>9.7514604535756408</v>
      </c>
      <c r="AM166" s="473">
        <v>6.9658123719112304</v>
      </c>
      <c r="AN166" s="473">
        <v>34.9992712889592</v>
      </c>
      <c r="AO166" s="473">
        <v>34.3783832235167</v>
      </c>
      <c r="AP166" s="473">
        <v>20.625628725924798</v>
      </c>
      <c r="AQ166" s="473">
        <v>15.9283950119352</v>
      </c>
      <c r="AR166" s="473">
        <v>16.5856169707539</v>
      </c>
      <c r="AS166" s="473">
        <v>9.4915614943540394</v>
      </c>
      <c r="AT166" s="473">
        <v>6.3677380623503197</v>
      </c>
      <c r="AU166" s="473">
        <v>5.0307273315129901</v>
      </c>
      <c r="AV166" s="473">
        <v>4.5469001211871696</v>
      </c>
      <c r="AW166" s="473">
        <v>4.6884088484314699</v>
      </c>
      <c r="AX166" s="473">
        <v>3.9880571459743499</v>
      </c>
      <c r="AY166" s="473">
        <v>3.6294676243912898</v>
      </c>
      <c r="AZ166" s="473">
        <v>3.9668490545823398</v>
      </c>
      <c r="BA166" s="473">
        <v>5.1249827457589703</v>
      </c>
      <c r="BB166" s="473">
        <v>5.2973558422885896</v>
      </c>
      <c r="BC166" s="473">
        <v>4.1567272268017597</v>
      </c>
      <c r="BD166" s="473">
        <v>3.4073782460573598</v>
      </c>
      <c r="BE166" s="473">
        <v>4.1115098107029304</v>
      </c>
      <c r="BF166" s="473">
        <v>3.8063906974720698</v>
      </c>
      <c r="BG166" s="473">
        <v>4.0186160807867299</v>
      </c>
      <c r="BH166" s="473">
        <v>2.7206406496403002</v>
      </c>
      <c r="BI166" s="473">
        <v>2.8217078474765298</v>
      </c>
      <c r="BJ166" s="473">
        <v>6.0414572401899198</v>
      </c>
      <c r="BK166" s="473">
        <v>4.8993501535654902</v>
      </c>
      <c r="BL166" s="473">
        <v>3.6359614212704998</v>
      </c>
      <c r="BM166" s="473">
        <v>3.3968341556999899</v>
      </c>
      <c r="BN166" s="473">
        <v>5.6892084768376403</v>
      </c>
      <c r="BO166" s="477">
        <f>ROW()</f>
        <v>166</v>
      </c>
    </row>
    <row r="167" spans="1:67" s="474" customFormat="1" ht="14" x14ac:dyDescent="0.15">
      <c r="A167" s="473" t="s">
        <v>481</v>
      </c>
      <c r="B167" s="473" t="s">
        <v>920</v>
      </c>
      <c r="C167" s="473" t="s">
        <v>1156</v>
      </c>
      <c r="D167" s="473" t="s">
        <v>1157</v>
      </c>
      <c r="E167" s="473"/>
      <c r="F167" s="473"/>
      <c r="G167" s="473"/>
      <c r="H167" s="473"/>
      <c r="I167" s="473"/>
      <c r="J167" s="473"/>
      <c r="K167" s="473"/>
      <c r="L167" s="473"/>
      <c r="M167" s="473"/>
      <c r="N167" s="473"/>
      <c r="O167" s="473"/>
      <c r="P167" s="473"/>
      <c r="Q167" s="473"/>
      <c r="R167" s="473"/>
      <c r="S167" s="473"/>
      <c r="T167" s="473"/>
      <c r="U167" s="473"/>
      <c r="V167" s="473"/>
      <c r="W167" s="473"/>
      <c r="X167" s="473"/>
      <c r="Y167" s="473"/>
      <c r="Z167" s="473"/>
      <c r="AA167" s="473"/>
      <c r="AB167" s="473"/>
      <c r="AC167" s="473"/>
      <c r="AD167" s="473"/>
      <c r="AE167" s="473"/>
      <c r="AF167" s="473"/>
      <c r="AG167" s="473"/>
      <c r="AH167" s="473"/>
      <c r="AI167" s="473"/>
      <c r="AJ167" s="473"/>
      <c r="AK167" s="473"/>
      <c r="AL167" s="473"/>
      <c r="AM167" s="473"/>
      <c r="AN167" s="473"/>
      <c r="AO167" s="473"/>
      <c r="AP167" s="473"/>
      <c r="AQ167" s="473"/>
      <c r="AR167" s="473"/>
      <c r="AS167" s="473"/>
      <c r="AT167" s="473"/>
      <c r="AU167" s="473"/>
      <c r="AV167" s="473"/>
      <c r="AW167" s="473"/>
      <c r="AX167" s="473"/>
      <c r="AY167" s="473"/>
      <c r="AZ167" s="473"/>
      <c r="BA167" s="473"/>
      <c r="BB167" s="473"/>
      <c r="BC167" s="473"/>
      <c r="BD167" s="473"/>
      <c r="BE167" s="473"/>
      <c r="BF167" s="473"/>
      <c r="BG167" s="473"/>
      <c r="BH167" s="473"/>
      <c r="BI167" s="473"/>
      <c r="BJ167" s="473"/>
      <c r="BK167" s="473"/>
      <c r="BL167" s="473"/>
      <c r="BM167" s="473"/>
      <c r="BN167" s="473"/>
      <c r="BO167" s="477">
        <f>ROW()</f>
        <v>167</v>
      </c>
    </row>
    <row r="168" spans="1:67" s="474" customFormat="1" ht="14" x14ac:dyDescent="0.15">
      <c r="A168" s="473" t="s">
        <v>921</v>
      </c>
      <c r="B168" s="473" t="s">
        <v>922</v>
      </c>
      <c r="C168" s="473" t="s">
        <v>1156</v>
      </c>
      <c r="D168" s="473" t="s">
        <v>1157</v>
      </c>
      <c r="E168" s="473"/>
      <c r="F168" s="473"/>
      <c r="G168" s="473"/>
      <c r="H168" s="473"/>
      <c r="I168" s="473"/>
      <c r="J168" s="473"/>
      <c r="K168" s="473"/>
      <c r="L168" s="473"/>
      <c r="M168" s="473"/>
      <c r="N168" s="473"/>
      <c r="O168" s="473"/>
      <c r="P168" s="473"/>
      <c r="Q168" s="473"/>
      <c r="R168" s="473"/>
      <c r="S168" s="473"/>
      <c r="T168" s="473"/>
      <c r="U168" s="473"/>
      <c r="V168" s="473">
        <v>11.2657936370698</v>
      </c>
      <c r="W168" s="473">
        <v>8.9337588409501585</v>
      </c>
      <c r="X168" s="473"/>
      <c r="Y168" s="473"/>
      <c r="Z168" s="473">
        <v>13.028647996993451</v>
      </c>
      <c r="AA168" s="473">
        <v>10.393308076463351</v>
      </c>
      <c r="AB168" s="473">
        <v>11.034859747872801</v>
      </c>
      <c r="AC168" s="473">
        <v>10.719448697383701</v>
      </c>
      <c r="AD168" s="473">
        <v>8.7994377663954548</v>
      </c>
      <c r="AE168" s="473">
        <v>8.7335591870667297</v>
      </c>
      <c r="AF168" s="473">
        <v>8.2258064516129394</v>
      </c>
      <c r="AG168" s="473">
        <v>8.9104702001338243</v>
      </c>
      <c r="AH168" s="473">
        <v>9.3043612584316406</v>
      </c>
      <c r="AI168" s="473">
        <v>11.3963461199557</v>
      </c>
      <c r="AJ168" s="473">
        <v>13.4415584415586</v>
      </c>
      <c r="AK168" s="473">
        <v>10.0989671535176</v>
      </c>
      <c r="AL168" s="473">
        <v>10.748646716372001</v>
      </c>
      <c r="AM168" s="473">
        <v>13.651896803889301</v>
      </c>
      <c r="AN168" s="473">
        <v>11.669614643249099</v>
      </c>
      <c r="AO168" s="473">
        <v>9.2753906045445795</v>
      </c>
      <c r="AP168" s="473">
        <v>7.1352194169849206</v>
      </c>
      <c r="AQ168" s="473">
        <v>7.6844970659614402</v>
      </c>
      <c r="AR168" s="473">
        <v>4.8653978507754001</v>
      </c>
      <c r="AS168" s="473">
        <v>4.4874472508213952</v>
      </c>
      <c r="AT168" s="473">
        <v>5.3072208102854397</v>
      </c>
      <c r="AU168" s="473">
        <v>4.3379558785521697</v>
      </c>
      <c r="AV168" s="473">
        <v>4.7215533660534197</v>
      </c>
      <c r="AW168" s="473">
        <v>4.6884088484314699</v>
      </c>
      <c r="AX168" s="473">
        <v>5.0388380711190699</v>
      </c>
      <c r="AY168" s="473">
        <v>5.5777520765429696</v>
      </c>
      <c r="AZ168" s="473">
        <v>6.2143973324648352</v>
      </c>
      <c r="BA168" s="473">
        <v>10.190724598108549</v>
      </c>
      <c r="BB168" s="473">
        <v>3.6870016049880099</v>
      </c>
      <c r="BC168" s="473">
        <v>4.0430625878884197</v>
      </c>
      <c r="BD168" s="473">
        <v>5.6863195957596302</v>
      </c>
      <c r="BE168" s="473">
        <v>4.5154162403518301</v>
      </c>
      <c r="BF168" s="473">
        <v>3.9677462176530001</v>
      </c>
      <c r="BG168" s="473">
        <v>3.52566203758282</v>
      </c>
      <c r="BH168" s="473">
        <v>2.8913361727229452</v>
      </c>
      <c r="BI168" s="473">
        <v>2.4645885636546252</v>
      </c>
      <c r="BJ168" s="473">
        <v>3.3238944757609601</v>
      </c>
      <c r="BK168" s="473">
        <v>3.1236306221878047</v>
      </c>
      <c r="BL168" s="473">
        <v>2.6105718279921599</v>
      </c>
      <c r="BM168" s="473">
        <v>2.5474346457055201</v>
      </c>
      <c r="BN168" s="473">
        <v>4.0899311778764957</v>
      </c>
      <c r="BO168" s="477">
        <f>ROW()</f>
        <v>168</v>
      </c>
    </row>
    <row r="169" spans="1:67" s="474" customFormat="1" ht="14" x14ac:dyDescent="0.15">
      <c r="A169" s="473" t="s">
        <v>923</v>
      </c>
      <c r="B169" s="473" t="s">
        <v>924</v>
      </c>
      <c r="C169" s="473" t="s">
        <v>1156</v>
      </c>
      <c r="D169" s="473" t="s">
        <v>1157</v>
      </c>
      <c r="E169" s="473"/>
      <c r="F169" s="473"/>
      <c r="G169" s="473"/>
      <c r="H169" s="473"/>
      <c r="I169" s="473"/>
      <c r="J169" s="473"/>
      <c r="K169" s="473"/>
      <c r="L169" s="473"/>
      <c r="M169" s="473"/>
      <c r="N169" s="473"/>
      <c r="O169" s="473"/>
      <c r="P169" s="473"/>
      <c r="Q169" s="473"/>
      <c r="R169" s="473"/>
      <c r="S169" s="473"/>
      <c r="T169" s="473"/>
      <c r="U169" s="473"/>
      <c r="V169" s="473"/>
      <c r="W169" s="473"/>
      <c r="X169" s="473"/>
      <c r="Y169" s="473"/>
      <c r="Z169" s="473"/>
      <c r="AA169" s="473"/>
      <c r="AB169" s="473"/>
      <c r="AC169" s="473"/>
      <c r="AD169" s="473"/>
      <c r="AE169" s="473"/>
      <c r="AF169" s="473"/>
      <c r="AG169" s="473"/>
      <c r="AH169" s="473"/>
      <c r="AI169" s="473"/>
      <c r="AJ169" s="473"/>
      <c r="AK169" s="473"/>
      <c r="AL169" s="473"/>
      <c r="AM169" s="473">
        <v>126.583368336245</v>
      </c>
      <c r="AN169" s="473">
        <v>16.373588972356799</v>
      </c>
      <c r="AO169" s="473">
        <v>2.4666000858291701</v>
      </c>
      <c r="AP169" s="473">
        <v>1.2943648715504801</v>
      </c>
      <c r="AQ169" s="473">
        <v>0.54419965252307001</v>
      </c>
      <c r="AR169" s="473">
        <v>-1.2792865757262899</v>
      </c>
      <c r="AS169" s="473">
        <v>6.6074229103853499</v>
      </c>
      <c r="AT169" s="473">
        <v>5.19888525744053</v>
      </c>
      <c r="AU169" s="473">
        <v>2.3145979408321602</v>
      </c>
      <c r="AV169" s="473">
        <v>0.85556212272424903</v>
      </c>
      <c r="AW169" s="473">
        <v>-0.44865020655205701</v>
      </c>
      <c r="AX169" s="473">
        <v>0.52551595071432999</v>
      </c>
      <c r="AY169" s="473">
        <v>3.2136292960634898</v>
      </c>
      <c r="AZ169" s="473">
        <v>2.2517579830544801</v>
      </c>
      <c r="BA169" s="473">
        <v>8.3318966696809706</v>
      </c>
      <c r="BB169" s="473">
        <v>-0.73963396306113804</v>
      </c>
      <c r="BC169" s="473">
        <v>1.5099752202761501</v>
      </c>
      <c r="BD169" s="473">
        <v>3.90475422069738</v>
      </c>
      <c r="BE169" s="473">
        <v>3.3160556668764598</v>
      </c>
      <c r="BF169" s="473">
        <v>2.7850005672611502</v>
      </c>
      <c r="BG169" s="473">
        <v>-0.28170503292853799</v>
      </c>
      <c r="BH169" s="473">
        <v>-0.29992047563144703</v>
      </c>
      <c r="BI169" s="473">
        <v>-0.239290787684491</v>
      </c>
      <c r="BJ169" s="473">
        <v>1.3516188967744001</v>
      </c>
      <c r="BK169" s="473">
        <v>1.4583129850712699</v>
      </c>
      <c r="BL169" s="473">
        <v>0.76643957345968805</v>
      </c>
      <c r="BM169" s="473">
        <v>1.2000734888848199</v>
      </c>
      <c r="BN169" s="473">
        <v>3.2307491213291901</v>
      </c>
      <c r="BO169" s="477">
        <f>ROW()</f>
        <v>169</v>
      </c>
    </row>
    <row r="170" spans="1:67" s="474" customFormat="1" ht="14" x14ac:dyDescent="0.15">
      <c r="A170" s="473" t="s">
        <v>477</v>
      </c>
      <c r="B170" s="473" t="s">
        <v>925</v>
      </c>
      <c r="C170" s="473" t="s">
        <v>1156</v>
      </c>
      <c r="D170" s="473" t="s">
        <v>1157</v>
      </c>
      <c r="E170" s="473"/>
      <c r="F170" s="473"/>
      <c r="G170" s="473"/>
      <c r="H170" s="473"/>
      <c r="I170" s="473"/>
      <c r="J170" s="473"/>
      <c r="K170" s="473"/>
      <c r="L170" s="473"/>
      <c r="M170" s="473"/>
      <c r="N170" s="473"/>
      <c r="O170" s="473"/>
      <c r="P170" s="473"/>
      <c r="Q170" s="473"/>
      <c r="R170" s="473"/>
      <c r="S170" s="473"/>
      <c r="T170" s="473"/>
      <c r="U170" s="473"/>
      <c r="V170" s="473"/>
      <c r="W170" s="473"/>
      <c r="X170" s="473"/>
      <c r="Y170" s="473"/>
      <c r="Z170" s="473"/>
      <c r="AA170" s="473"/>
      <c r="AB170" s="473"/>
      <c r="AC170" s="473"/>
      <c r="AD170" s="473"/>
      <c r="AE170" s="473"/>
      <c r="AF170" s="473"/>
      <c r="AG170" s="473"/>
      <c r="AH170" s="473">
        <v>-7.6692997928856005E-2</v>
      </c>
      <c r="AI170" s="473">
        <v>0.606339703737518</v>
      </c>
      <c r="AJ170" s="473">
        <v>1.80042722001858</v>
      </c>
      <c r="AK170" s="473">
        <v>-6.2425059952042803</v>
      </c>
      <c r="AL170" s="473">
        <v>-0.26376788426176601</v>
      </c>
      <c r="AM170" s="473">
        <v>23.1767911524285</v>
      </c>
      <c r="AN170" s="473">
        <v>13.4417696811973</v>
      </c>
      <c r="AO170" s="473">
        <v>6.80545996788236</v>
      </c>
      <c r="AP170" s="473">
        <v>-0.36299979594672599</v>
      </c>
      <c r="AQ170" s="473">
        <v>4.0365894595498801</v>
      </c>
      <c r="AR170" s="473">
        <v>-1.2019036863750101</v>
      </c>
      <c r="AS170" s="473">
        <v>-0.67766165904674203</v>
      </c>
      <c r="AT170" s="473">
        <v>5.1870119194406303</v>
      </c>
      <c r="AU170" s="473">
        <v>5.0328227571119504</v>
      </c>
      <c r="AV170" s="473">
        <v>-1.34672619047622</v>
      </c>
      <c r="AW170" s="473">
        <v>-3.0997812806395402</v>
      </c>
      <c r="AX170" s="473">
        <v>6.3978829389787997</v>
      </c>
      <c r="AY170" s="473">
        <v>1.5435259692758301</v>
      </c>
      <c r="AZ170" s="473">
        <v>1.4120020171457699</v>
      </c>
      <c r="BA170" s="473">
        <v>9.1709881366767796</v>
      </c>
      <c r="BB170" s="473">
        <v>2.4637518857229801</v>
      </c>
      <c r="BC170" s="473">
        <v>1.1089269067018801</v>
      </c>
      <c r="BD170" s="473">
        <v>2.9556439522939102</v>
      </c>
      <c r="BE170" s="473">
        <v>5.3231284706405804</v>
      </c>
      <c r="BF170" s="473">
        <v>-0.60673635635149403</v>
      </c>
      <c r="BG170" s="473">
        <v>0.88381454713782204</v>
      </c>
      <c r="BH170" s="473">
        <v>1.4506905760595801</v>
      </c>
      <c r="BI170" s="473">
        <v>-1.79964707083376</v>
      </c>
      <c r="BJ170" s="473">
        <v>1.7598574292715301</v>
      </c>
      <c r="BK170" s="473">
        <v>0.29954650738788802</v>
      </c>
      <c r="BL170" s="473">
        <v>-1.6582669484636801</v>
      </c>
      <c r="BM170" s="473">
        <v>0.43808894032071199</v>
      </c>
      <c r="BN170" s="473">
        <v>3.92560283104272</v>
      </c>
      <c r="BO170" s="477">
        <f>ROW()</f>
        <v>170</v>
      </c>
    </row>
    <row r="171" spans="1:67" s="474" customFormat="1" ht="14" x14ac:dyDescent="0.15">
      <c r="A171" s="473" t="s">
        <v>479</v>
      </c>
      <c r="B171" s="473" t="s">
        <v>926</v>
      </c>
      <c r="C171" s="473" t="s">
        <v>1156</v>
      </c>
      <c r="D171" s="473" t="s">
        <v>1157</v>
      </c>
      <c r="E171" s="473">
        <v>3.3846153846155</v>
      </c>
      <c r="F171" s="473">
        <v>2.5113215310069501</v>
      </c>
      <c r="G171" s="473">
        <v>0.16867469895760701</v>
      </c>
      <c r="H171" s="473">
        <v>1.87635313921272</v>
      </c>
      <c r="I171" s="473">
        <v>2.18024399859685</v>
      </c>
      <c r="J171" s="473">
        <v>1.6022184561013</v>
      </c>
      <c r="K171" s="473">
        <v>0.52312357869954296</v>
      </c>
      <c r="L171" s="473">
        <v>0.69386831571304197</v>
      </c>
      <c r="M171" s="473">
        <v>2.0373005768227399</v>
      </c>
      <c r="N171" s="473">
        <v>2.3342876018622101</v>
      </c>
      <c r="O171" s="473">
        <v>3.7156588480925898</v>
      </c>
      <c r="P171" s="473">
        <v>2.3238121583881099</v>
      </c>
      <c r="Q171" s="473">
        <v>3.3727610678115498</v>
      </c>
      <c r="R171" s="473">
        <v>7.6892899178614602</v>
      </c>
      <c r="S171" s="473">
        <v>7.2556162720401201</v>
      </c>
      <c r="T171" s="473">
        <v>8.7916666661668899</v>
      </c>
      <c r="U171" s="473">
        <v>0.551512830258585</v>
      </c>
      <c r="V171" s="473">
        <v>10.0403748002364</v>
      </c>
      <c r="W171" s="473">
        <v>4.7075112495148703</v>
      </c>
      <c r="X171" s="473">
        <v>7.1471074379789199</v>
      </c>
      <c r="Y171" s="473">
        <v>15.747254103486</v>
      </c>
      <c r="Z171" s="473">
        <v>11.5097558377123</v>
      </c>
      <c r="AA171" s="473">
        <v>5.8182339721866603</v>
      </c>
      <c r="AB171" s="473">
        <v>-0.88099756031753096</v>
      </c>
      <c r="AC171" s="473">
        <v>-0.44250000075006402</v>
      </c>
      <c r="AD171" s="473">
        <v>-0.23520745967746501</v>
      </c>
      <c r="AE171" s="473">
        <v>2.0278887141476201</v>
      </c>
      <c r="AF171" s="473">
        <v>0.43172566942243901</v>
      </c>
      <c r="AG171" s="473">
        <v>0.93834438712851098</v>
      </c>
      <c r="AH171" s="473">
        <v>0.84769135922623395</v>
      </c>
      <c r="AI171" s="473">
        <v>2.9834058606355902</v>
      </c>
      <c r="AJ171" s="473">
        <v>2.5421928478697402</v>
      </c>
      <c r="AK171" s="473">
        <v>1.6332120988904599</v>
      </c>
      <c r="AL171" s="473">
        <v>4.1448195418049103</v>
      </c>
      <c r="AM171" s="473">
        <v>4.1299218163825602</v>
      </c>
      <c r="AN171" s="473">
        <v>4.4266455028665597</v>
      </c>
      <c r="AO171" s="473">
        <v>2.05400000000007</v>
      </c>
      <c r="AP171" s="473">
        <v>3.1120779195327399</v>
      </c>
      <c r="AQ171" s="473">
        <v>2.3852513541765901</v>
      </c>
      <c r="AR171" s="473">
        <v>2.1347688880638498</v>
      </c>
      <c r="AS171" s="473">
        <v>2.3695928753181201</v>
      </c>
      <c r="AT171" s="473">
        <v>2.9294924432410099</v>
      </c>
      <c r="AU171" s="473">
        <v>2.1884904806055001</v>
      </c>
      <c r="AV171" s="473">
        <v>1.3038377744259999</v>
      </c>
      <c r="AW171" s="473">
        <v>2.7908284806775501</v>
      </c>
      <c r="AX171" s="473">
        <v>3.0079665245031499</v>
      </c>
      <c r="AY171" s="473">
        <v>2.7737800648147202</v>
      </c>
      <c r="AZ171" s="473">
        <v>1.2492192379762499</v>
      </c>
      <c r="BA171" s="473">
        <v>4.25862171897076</v>
      </c>
      <c r="BB171" s="473">
        <v>2.0843274608234199</v>
      </c>
      <c r="BC171" s="473">
        <v>1.51563513618533</v>
      </c>
      <c r="BD171" s="473">
        <v>2.9629852819287801</v>
      </c>
      <c r="BE171" s="473">
        <v>2.3758205776038199</v>
      </c>
      <c r="BF171" s="473">
        <v>1.1802843636654801</v>
      </c>
      <c r="BG171" s="473">
        <v>0.31030647218172902</v>
      </c>
      <c r="BH171" s="473">
        <v>1.1005482637893</v>
      </c>
      <c r="BI171" s="473">
        <v>0.64270277152727595</v>
      </c>
      <c r="BJ171" s="473">
        <v>1.3643544815071</v>
      </c>
      <c r="BK171" s="473">
        <v>1.1578236245151201</v>
      </c>
      <c r="BL171" s="473">
        <v>1.64206001768947</v>
      </c>
      <c r="BM171" s="473">
        <v>0.63854495677665302</v>
      </c>
      <c r="BN171" s="473">
        <v>1.4978921793473701</v>
      </c>
      <c r="BO171" s="477">
        <f>ROW()</f>
        <v>171</v>
      </c>
    </row>
    <row r="172" spans="1:67" s="474" customFormat="1" ht="14" x14ac:dyDescent="0.15">
      <c r="A172" s="473" t="s">
        <v>927</v>
      </c>
      <c r="B172" s="473" t="s">
        <v>928</v>
      </c>
      <c r="C172" s="473" t="s">
        <v>1156</v>
      </c>
      <c r="D172" s="473" t="s">
        <v>1157</v>
      </c>
      <c r="E172" s="473">
        <v>7.3899371070348296</v>
      </c>
      <c r="F172" s="473">
        <v>-0.146412882872032</v>
      </c>
      <c r="G172" s="473">
        <v>-1.6129032272725501</v>
      </c>
      <c r="H172" s="473">
        <v>-2.6825633383410299</v>
      </c>
      <c r="I172" s="473">
        <v>-0.45941806891995601</v>
      </c>
      <c r="J172" s="473">
        <v>17.692307692307502</v>
      </c>
      <c r="K172" s="473">
        <v>25.4901960784319</v>
      </c>
      <c r="L172" s="473">
        <v>0.83333333229158901</v>
      </c>
      <c r="M172" s="473">
        <v>2.3760330578755702</v>
      </c>
      <c r="N172" s="473">
        <v>-4.3390514632121304</v>
      </c>
      <c r="O172" s="473">
        <v>-4.0084388175527303</v>
      </c>
      <c r="P172" s="473">
        <v>2.0879120879118398</v>
      </c>
      <c r="Q172" s="473">
        <v>7.64262648008593</v>
      </c>
      <c r="R172" s="473">
        <v>25.199999999250199</v>
      </c>
      <c r="S172" s="473">
        <v>25.211661342203801</v>
      </c>
      <c r="T172" s="473">
        <v>31.655662934801398</v>
      </c>
      <c r="U172" s="473">
        <v>22.384401699229201</v>
      </c>
      <c r="V172" s="473">
        <v>-1.1566872425286301</v>
      </c>
      <c r="W172" s="473">
        <v>-6.0447061257026604</v>
      </c>
      <c r="X172" s="473">
        <v>5.6722950288782501</v>
      </c>
      <c r="Y172" s="473">
        <v>0.60815308389964096</v>
      </c>
      <c r="Z172" s="473">
        <v>0.31844473326588801</v>
      </c>
      <c r="AA172" s="473">
        <v>5.3047404053799596</v>
      </c>
      <c r="AB172" s="473">
        <v>5.6500833634543701</v>
      </c>
      <c r="AC172" s="473">
        <v>4.8463115476905099</v>
      </c>
      <c r="AD172" s="473">
        <v>6.8075665576833604</v>
      </c>
      <c r="AE172" s="473">
        <v>9.32546190007651</v>
      </c>
      <c r="AF172" s="473">
        <v>24.759999999999899</v>
      </c>
      <c r="AG172" s="473">
        <v>16.0428021801855</v>
      </c>
      <c r="AH172" s="473">
        <v>27.198526449088799</v>
      </c>
      <c r="AI172" s="473">
        <v>17.6267750314504</v>
      </c>
      <c r="AJ172" s="473">
        <v>32.272038286641603</v>
      </c>
      <c r="AK172" s="473">
        <v>21.9132104007913</v>
      </c>
      <c r="AL172" s="473">
        <v>31.831606872759998</v>
      </c>
      <c r="AM172" s="473">
        <v>24.098786075701899</v>
      </c>
      <c r="AN172" s="473">
        <v>25.1947123972847</v>
      </c>
      <c r="AO172" s="473">
        <v>16.275396637737401</v>
      </c>
      <c r="AP172" s="473">
        <v>29.697232579152899</v>
      </c>
      <c r="AQ172" s="473">
        <v>51.487549750407901</v>
      </c>
      <c r="AR172" s="473">
        <v>18.401043374160899</v>
      </c>
      <c r="AS172" s="473">
        <v>-0.109165514668512</v>
      </c>
      <c r="AT172" s="473">
        <v>21.101305376922902</v>
      </c>
      <c r="AU172" s="473">
        <v>57.074511262170297</v>
      </c>
      <c r="AV172" s="473">
        <v>36.589717532392399</v>
      </c>
      <c r="AW172" s="473">
        <v>4.5342137412969503</v>
      </c>
      <c r="AX172" s="473">
        <v>9.3686181419670191</v>
      </c>
      <c r="AY172" s="473">
        <v>19.996487335921501</v>
      </c>
      <c r="AZ172" s="473">
        <v>35.024597071769797</v>
      </c>
      <c r="BA172" s="473">
        <v>26.799537193402202</v>
      </c>
      <c r="BB172" s="473">
        <v>1.47234311385647</v>
      </c>
      <c r="BC172" s="473">
        <v>7.7183819587361402</v>
      </c>
      <c r="BD172" s="473">
        <v>5.0214601462072599</v>
      </c>
      <c r="BE172" s="473">
        <v>1.4675832267467801</v>
      </c>
      <c r="BF172" s="473">
        <v>5.6430388342551296</v>
      </c>
      <c r="BG172" s="473">
        <v>4.9532991848438197</v>
      </c>
      <c r="BH172" s="473">
        <v>9.4541718952599592</v>
      </c>
      <c r="BI172" s="473">
        <v>6.9288252581612397</v>
      </c>
      <c r="BJ172" s="473">
        <v>4.5725365531750501</v>
      </c>
      <c r="BK172" s="473">
        <v>6.8723286566291799</v>
      </c>
      <c r="BL172" s="473">
        <v>8.8250669680456202</v>
      </c>
      <c r="BM172" s="473"/>
      <c r="BN172" s="473"/>
      <c r="BO172" s="477">
        <f>ROW()</f>
        <v>172</v>
      </c>
    </row>
    <row r="173" spans="1:67" s="474" customFormat="1" ht="14" x14ac:dyDescent="0.15">
      <c r="A173" s="473" t="s">
        <v>929</v>
      </c>
      <c r="B173" s="473" t="s">
        <v>930</v>
      </c>
      <c r="C173" s="473" t="s">
        <v>1156</v>
      </c>
      <c r="D173" s="473" t="s">
        <v>1157</v>
      </c>
      <c r="E173" s="473"/>
      <c r="F173" s="473"/>
      <c r="G173" s="473"/>
      <c r="H173" s="473"/>
      <c r="I173" s="473"/>
      <c r="J173" s="473"/>
      <c r="K173" s="473"/>
      <c r="L173" s="473"/>
      <c r="M173" s="473"/>
      <c r="N173" s="473"/>
      <c r="O173" s="473">
        <v>4.0592469302554948</v>
      </c>
      <c r="P173" s="473">
        <v>3.875621239556815</v>
      </c>
      <c r="Q173" s="473">
        <v>3.70773884352751</v>
      </c>
      <c r="R173" s="473">
        <v>7.0718675347065805</v>
      </c>
      <c r="S173" s="473">
        <v>12.136626644952599</v>
      </c>
      <c r="T173" s="473">
        <v>9.5934364127839089</v>
      </c>
      <c r="U173" s="473">
        <v>10.78677919697625</v>
      </c>
      <c r="V173" s="473">
        <v>12.29314215705595</v>
      </c>
      <c r="W173" s="473">
        <v>10.397066566078715</v>
      </c>
      <c r="X173" s="473">
        <v>9.9043605123112801</v>
      </c>
      <c r="Y173" s="473">
        <v>11.584567341648452</v>
      </c>
      <c r="Z173" s="473">
        <v>11.84612549979475</v>
      </c>
      <c r="AA173" s="473">
        <v>10.393308076463351</v>
      </c>
      <c r="AB173" s="473">
        <v>6.1676138647938696</v>
      </c>
      <c r="AC173" s="473">
        <v>9.2295181947549807</v>
      </c>
      <c r="AD173" s="473">
        <v>7.7286389008592096</v>
      </c>
      <c r="AE173" s="473">
        <v>12.371609165129801</v>
      </c>
      <c r="AF173" s="473">
        <v>7.4412609128725196</v>
      </c>
      <c r="AG173" s="473">
        <v>6.9050980749376496</v>
      </c>
      <c r="AH173" s="473">
        <v>10.351789239783271</v>
      </c>
      <c r="AI173" s="473">
        <v>12.321799984781119</v>
      </c>
      <c r="AJ173" s="473">
        <v>14.512331622263101</v>
      </c>
      <c r="AK173" s="473">
        <v>12.32329924182415</v>
      </c>
      <c r="AL173" s="473">
        <v>12.6564663913828</v>
      </c>
      <c r="AM173" s="473">
        <v>11.741349219577806</v>
      </c>
      <c r="AN173" s="473">
        <v>11.86109415403322</v>
      </c>
      <c r="AO173" s="473">
        <v>6.84416086199787</v>
      </c>
      <c r="AP173" s="473">
        <v>3.6520262072307101</v>
      </c>
      <c r="AQ173" s="473">
        <v>3.8725754642749202</v>
      </c>
      <c r="AR173" s="473">
        <v>2.6901248581157802</v>
      </c>
      <c r="AS173" s="473">
        <v>2.68380535348548</v>
      </c>
      <c r="AT173" s="473">
        <v>2.1265452690464599</v>
      </c>
      <c r="AU173" s="473">
        <v>2.7291356992539297</v>
      </c>
      <c r="AV173" s="473">
        <v>4.3359930878519251</v>
      </c>
      <c r="AW173" s="473">
        <v>3.7970401760690851</v>
      </c>
      <c r="AX173" s="473">
        <v>3.8004680266773101</v>
      </c>
      <c r="AY173" s="473">
        <v>5.04703296140611</v>
      </c>
      <c r="AZ173" s="473">
        <v>4.3258079473262647</v>
      </c>
      <c r="BA173" s="473">
        <v>12.310736758289</v>
      </c>
      <c r="BB173" s="473">
        <v>2.92089711805365</v>
      </c>
      <c r="BC173" s="473">
        <v>3.9500787592388602</v>
      </c>
      <c r="BD173" s="473">
        <v>4.9714857169238096</v>
      </c>
      <c r="BE173" s="473">
        <v>6.0890964159504399</v>
      </c>
      <c r="BF173" s="473">
        <v>4.0376293364811904</v>
      </c>
      <c r="BG173" s="473">
        <v>2.8994790500604699</v>
      </c>
      <c r="BH173" s="473">
        <v>1.49475928578369</v>
      </c>
      <c r="BI173" s="473">
        <v>2.1868616153291098</v>
      </c>
      <c r="BJ173" s="473">
        <v>3.8226233293964702</v>
      </c>
      <c r="BK173" s="473">
        <v>4.3661506447128149</v>
      </c>
      <c r="BL173" s="473">
        <v>2.4785788522163701</v>
      </c>
      <c r="BM173" s="473">
        <v>2.0962693894479401</v>
      </c>
      <c r="BN173" s="473">
        <v>5.6260469966601807</v>
      </c>
      <c r="BO173" s="477">
        <f>ROW()</f>
        <v>173</v>
      </c>
    </row>
    <row r="174" spans="1:67" s="474" customFormat="1" ht="14" x14ac:dyDescent="0.15">
      <c r="A174" s="473" t="s">
        <v>497</v>
      </c>
      <c r="B174" s="473" t="s">
        <v>931</v>
      </c>
      <c r="C174" s="473" t="s">
        <v>1156</v>
      </c>
      <c r="D174" s="473" t="s">
        <v>1157</v>
      </c>
      <c r="E174" s="473"/>
      <c r="F174" s="473"/>
      <c r="G174" s="473"/>
      <c r="H174" s="473"/>
      <c r="I174" s="473"/>
      <c r="J174" s="473"/>
      <c r="K174" s="473"/>
      <c r="L174" s="473"/>
      <c r="M174" s="473"/>
      <c r="N174" s="473"/>
      <c r="O174" s="473"/>
      <c r="P174" s="473"/>
      <c r="Q174" s="473"/>
      <c r="R174" s="473"/>
      <c r="S174" s="473"/>
      <c r="T174" s="473"/>
      <c r="U174" s="473"/>
      <c r="V174" s="473"/>
      <c r="W174" s="473"/>
      <c r="X174" s="473"/>
      <c r="Y174" s="473"/>
      <c r="Z174" s="473"/>
      <c r="AA174" s="473"/>
      <c r="AB174" s="473"/>
      <c r="AC174" s="473"/>
      <c r="AD174" s="473"/>
      <c r="AE174" s="473"/>
      <c r="AF174" s="473"/>
      <c r="AG174" s="473"/>
      <c r="AH174" s="473"/>
      <c r="AI174" s="473"/>
      <c r="AJ174" s="473"/>
      <c r="AK174" s="473"/>
      <c r="AL174" s="473"/>
      <c r="AM174" s="473"/>
      <c r="AN174" s="473"/>
      <c r="AO174" s="473"/>
      <c r="AP174" s="473"/>
      <c r="AQ174" s="473"/>
      <c r="AR174" s="473"/>
      <c r="AS174" s="473"/>
      <c r="AT174" s="473"/>
      <c r="AU174" s="473"/>
      <c r="AV174" s="473"/>
      <c r="AW174" s="473"/>
      <c r="AX174" s="473"/>
      <c r="AY174" s="473">
        <v>2.9245125812364599</v>
      </c>
      <c r="AZ174" s="473">
        <v>4.3471221565611398</v>
      </c>
      <c r="BA174" s="473">
        <v>8.7587276958879698</v>
      </c>
      <c r="BB174" s="473">
        <v>3.46672373207794</v>
      </c>
      <c r="BC174" s="473">
        <v>0.65494657014848001</v>
      </c>
      <c r="BD174" s="473">
        <v>3.4501431124869302</v>
      </c>
      <c r="BE174" s="473">
        <v>4.1452472498110904</v>
      </c>
      <c r="BF174" s="473">
        <v>2.2058926814118101</v>
      </c>
      <c r="BG174" s="473">
        <v>-0.71051405171021997</v>
      </c>
      <c r="BH174" s="473">
        <v>1.5486915822248799</v>
      </c>
      <c r="BI174" s="473">
        <v>-0.27138502338525999</v>
      </c>
      <c r="BJ174" s="473">
        <v>2.3802359905313599</v>
      </c>
      <c r="BK174" s="473">
        <v>2.6112237826379698</v>
      </c>
      <c r="BL174" s="473">
        <v>0.361563704540798</v>
      </c>
      <c r="BM174" s="473">
        <v>-0.25565569984855102</v>
      </c>
      <c r="BN174" s="473">
        <v>2.4108019840316701</v>
      </c>
      <c r="BO174" s="477">
        <f>ROW()</f>
        <v>174</v>
      </c>
    </row>
    <row r="175" spans="1:67" s="474" customFormat="1" ht="14" x14ac:dyDescent="0.15">
      <c r="A175" s="473" t="s">
        <v>495</v>
      </c>
      <c r="B175" s="473" t="s">
        <v>932</v>
      </c>
      <c r="C175" s="473" t="s">
        <v>1156</v>
      </c>
      <c r="D175" s="473" t="s">
        <v>1157</v>
      </c>
      <c r="E175" s="473"/>
      <c r="F175" s="473"/>
      <c r="G175" s="473"/>
      <c r="H175" s="473"/>
      <c r="I175" s="473"/>
      <c r="J175" s="473"/>
      <c r="K175" s="473"/>
      <c r="L175" s="473"/>
      <c r="M175" s="473"/>
      <c r="N175" s="473"/>
      <c r="O175" s="473"/>
      <c r="P175" s="473"/>
      <c r="Q175" s="473"/>
      <c r="R175" s="473"/>
      <c r="S175" s="473"/>
      <c r="T175" s="473"/>
      <c r="U175" s="473"/>
      <c r="V175" s="473"/>
      <c r="W175" s="473"/>
      <c r="X175" s="473"/>
      <c r="Y175" s="473"/>
      <c r="Z175" s="473"/>
      <c r="AA175" s="473"/>
      <c r="AB175" s="473"/>
      <c r="AC175" s="473"/>
      <c r="AD175" s="473"/>
      <c r="AE175" s="473"/>
      <c r="AF175" s="473"/>
      <c r="AG175" s="473"/>
      <c r="AH175" s="473"/>
      <c r="AI175" s="473"/>
      <c r="AJ175" s="473"/>
      <c r="AK175" s="473"/>
      <c r="AL175" s="473">
        <v>268.15048888278397</v>
      </c>
      <c r="AM175" s="473">
        <v>87.580009329807993</v>
      </c>
      <c r="AN175" s="473">
        <v>4.3516100957193299E-2</v>
      </c>
      <c r="AO175" s="473">
        <v>46.889952153110201</v>
      </c>
      <c r="AP175" s="473">
        <v>36.556114894877297</v>
      </c>
      <c r="AQ175" s="473">
        <v>9.3570421771654999</v>
      </c>
      <c r="AR175" s="473">
        <v>7.5649415030737499</v>
      </c>
      <c r="AS175" s="473">
        <v>11.595538759332699</v>
      </c>
      <c r="AT175" s="473">
        <v>6.2773602048400701</v>
      </c>
      <c r="AU175" s="473">
        <v>0.91707468718428298</v>
      </c>
      <c r="AV175" s="473">
        <v>5.12899499422414</v>
      </c>
      <c r="AW175" s="473">
        <v>8.2411544941761807</v>
      </c>
      <c r="AX175" s="473">
        <v>12.7165674066053</v>
      </c>
      <c r="AY175" s="473">
        <v>5.0951666166315999</v>
      </c>
      <c r="AZ175" s="473">
        <v>9.6309630963096495</v>
      </c>
      <c r="BA175" s="473">
        <v>27.955665024630601</v>
      </c>
      <c r="BB175" s="473">
        <v>7.6195059351940797</v>
      </c>
      <c r="BC175" s="473">
        <v>10.0462065881652</v>
      </c>
      <c r="BD175" s="473">
        <v>8.4112149532710099</v>
      </c>
      <c r="BE175" s="473">
        <v>14.3303348325837</v>
      </c>
      <c r="BF175" s="473">
        <v>10.490656758824199</v>
      </c>
      <c r="BG175" s="473">
        <v>12.2539808129759</v>
      </c>
      <c r="BH175" s="473">
        <v>5.72687224669603</v>
      </c>
      <c r="BI175" s="473">
        <v>0.742300726059404</v>
      </c>
      <c r="BJ175" s="473">
        <v>4.3107625408577999</v>
      </c>
      <c r="BK175" s="473">
        <v>6.8124359419504197</v>
      </c>
      <c r="BL175" s="473">
        <v>7.30481597480148</v>
      </c>
      <c r="BM175" s="473">
        <v>3.69316922767457</v>
      </c>
      <c r="BN175" s="473">
        <v>7.0985641814898797</v>
      </c>
      <c r="BO175" s="477">
        <f>ROW()</f>
        <v>175</v>
      </c>
    </row>
    <row r="176" spans="1:67" s="474" customFormat="1" ht="14" x14ac:dyDescent="0.15">
      <c r="A176" s="473" t="s">
        <v>933</v>
      </c>
      <c r="B176" s="473" t="s">
        <v>934</v>
      </c>
      <c r="C176" s="473" t="s">
        <v>1156</v>
      </c>
      <c r="D176" s="473" t="s">
        <v>1157</v>
      </c>
      <c r="E176" s="473"/>
      <c r="F176" s="473"/>
      <c r="G176" s="473"/>
      <c r="H176" s="473"/>
      <c r="I176" s="473"/>
      <c r="J176" s="473"/>
      <c r="K176" s="473"/>
      <c r="L176" s="473"/>
      <c r="M176" s="473"/>
      <c r="N176" s="473"/>
      <c r="O176" s="473"/>
      <c r="P176" s="473"/>
      <c r="Q176" s="473"/>
      <c r="R176" s="473"/>
      <c r="S176" s="473"/>
      <c r="T176" s="473"/>
      <c r="U176" s="473"/>
      <c r="V176" s="473"/>
      <c r="W176" s="473"/>
      <c r="X176" s="473"/>
      <c r="Y176" s="473"/>
      <c r="Z176" s="473"/>
      <c r="AA176" s="473"/>
      <c r="AB176" s="473"/>
      <c r="AC176" s="473"/>
      <c r="AD176" s="473"/>
      <c r="AE176" s="473"/>
      <c r="AF176" s="473"/>
      <c r="AG176" s="473"/>
      <c r="AH176" s="473"/>
      <c r="AI176" s="473"/>
      <c r="AJ176" s="473"/>
      <c r="AK176" s="473"/>
      <c r="AL176" s="473"/>
      <c r="AM176" s="473"/>
      <c r="AN176" s="473"/>
      <c r="AO176" s="473"/>
      <c r="AP176" s="473"/>
      <c r="AQ176" s="473"/>
      <c r="AR176" s="473"/>
      <c r="AS176" s="473"/>
      <c r="AT176" s="473"/>
      <c r="AU176" s="473"/>
      <c r="AV176" s="473"/>
      <c r="AW176" s="473"/>
      <c r="AX176" s="473"/>
      <c r="AY176" s="473"/>
      <c r="AZ176" s="473"/>
      <c r="BA176" s="473"/>
      <c r="BB176" s="473"/>
      <c r="BC176" s="473"/>
      <c r="BD176" s="473"/>
      <c r="BE176" s="473"/>
      <c r="BF176" s="473"/>
      <c r="BG176" s="473"/>
      <c r="BH176" s="473"/>
      <c r="BI176" s="473"/>
      <c r="BJ176" s="473"/>
      <c r="BK176" s="473"/>
      <c r="BL176" s="473"/>
      <c r="BM176" s="473"/>
      <c r="BN176" s="473"/>
      <c r="BO176" s="477">
        <f>ROW()</f>
        <v>176</v>
      </c>
    </row>
    <row r="177" spans="1:67" s="474" customFormat="1" ht="14" x14ac:dyDescent="0.15">
      <c r="A177" s="473" t="s">
        <v>501</v>
      </c>
      <c r="B177" s="473" t="s">
        <v>935</v>
      </c>
      <c r="C177" s="473" t="s">
        <v>1156</v>
      </c>
      <c r="D177" s="473" t="s">
        <v>1157</v>
      </c>
      <c r="E177" s="473"/>
      <c r="F177" s="473"/>
      <c r="G177" s="473"/>
      <c r="H177" s="473"/>
      <c r="I177" s="473"/>
      <c r="J177" s="473"/>
      <c r="K177" s="473"/>
      <c r="L177" s="473"/>
      <c r="M177" s="473"/>
      <c r="N177" s="473"/>
      <c r="O177" s="473"/>
      <c r="P177" s="473"/>
      <c r="Q177" s="473"/>
      <c r="R177" s="473"/>
      <c r="S177" s="473"/>
      <c r="T177" s="473"/>
      <c r="U177" s="473"/>
      <c r="V177" s="473"/>
      <c r="W177" s="473"/>
      <c r="X177" s="473"/>
      <c r="Y177" s="473"/>
      <c r="Z177" s="473"/>
      <c r="AA177" s="473"/>
      <c r="AB177" s="473"/>
      <c r="AC177" s="473"/>
      <c r="AD177" s="473"/>
      <c r="AE177" s="473"/>
      <c r="AF177" s="473"/>
      <c r="AG177" s="473"/>
      <c r="AH177" s="473"/>
      <c r="AI177" s="473"/>
      <c r="AJ177" s="473"/>
      <c r="AK177" s="473"/>
      <c r="AL177" s="473"/>
      <c r="AM177" s="473"/>
      <c r="AN177" s="473"/>
      <c r="AO177" s="473"/>
      <c r="AP177" s="473"/>
      <c r="AQ177" s="473"/>
      <c r="AR177" s="473"/>
      <c r="AS177" s="473"/>
      <c r="AT177" s="473"/>
      <c r="AU177" s="473"/>
      <c r="AV177" s="473"/>
      <c r="AW177" s="473"/>
      <c r="AX177" s="473">
        <v>6.4275527807008501</v>
      </c>
      <c r="AY177" s="473">
        <v>13.2450879071</v>
      </c>
      <c r="AZ177" s="473">
        <v>8.4894867549745001</v>
      </c>
      <c r="BA177" s="473">
        <v>14.5028053002268</v>
      </c>
      <c r="BB177" s="473">
        <v>3.7886133091462599</v>
      </c>
      <c r="BC177" s="473">
        <v>12.4255421735156</v>
      </c>
      <c r="BD177" s="473">
        <v>11.1666056127874</v>
      </c>
      <c r="BE177" s="473">
        <v>2.6024545695662198</v>
      </c>
      <c r="BF177" s="473">
        <v>4.26135250941965</v>
      </c>
      <c r="BG177" s="473">
        <v>2.5597487584429599</v>
      </c>
      <c r="BH177" s="473">
        <v>3.5507596735674598</v>
      </c>
      <c r="BI177" s="473">
        <v>17.418041819759701</v>
      </c>
      <c r="BJ177" s="473">
        <v>15.1132073899385</v>
      </c>
      <c r="BK177" s="473">
        <v>3.91133439990733</v>
      </c>
      <c r="BL177" s="473">
        <v>2.7811063118294199</v>
      </c>
      <c r="BM177" s="473">
        <v>3.14169129409215</v>
      </c>
      <c r="BN177" s="473"/>
      <c r="BO177" s="477">
        <f>ROW()</f>
        <v>177</v>
      </c>
    </row>
    <row r="178" spans="1:67" s="474" customFormat="1" ht="14" x14ac:dyDescent="0.15">
      <c r="A178" s="473" t="s">
        <v>483</v>
      </c>
      <c r="B178" s="473" t="s">
        <v>936</v>
      </c>
      <c r="C178" s="473" t="s">
        <v>1156</v>
      </c>
      <c r="D178" s="473" t="s">
        <v>1157</v>
      </c>
      <c r="E178" s="473"/>
      <c r="F178" s="473"/>
      <c r="G178" s="473"/>
      <c r="H178" s="473"/>
      <c r="I178" s="473"/>
      <c r="J178" s="473"/>
      <c r="K178" s="473"/>
      <c r="L178" s="473"/>
      <c r="M178" s="473"/>
      <c r="N178" s="473"/>
      <c r="O178" s="473"/>
      <c r="P178" s="473"/>
      <c r="Q178" s="473"/>
      <c r="R178" s="473"/>
      <c r="S178" s="473"/>
      <c r="T178" s="473"/>
      <c r="U178" s="473"/>
      <c r="V178" s="473"/>
      <c r="W178" s="473"/>
      <c r="X178" s="473"/>
      <c r="Y178" s="473"/>
      <c r="Z178" s="473"/>
      <c r="AA178" s="473"/>
      <c r="AB178" s="473"/>
      <c r="AC178" s="473"/>
      <c r="AD178" s="473"/>
      <c r="AE178" s="473">
        <v>7.4333333333331399</v>
      </c>
      <c r="AF178" s="473">
        <v>8.1523425380087602</v>
      </c>
      <c r="AG178" s="473">
        <v>1.31965861005482</v>
      </c>
      <c r="AH178" s="473">
        <v>12.9326820981099</v>
      </c>
      <c r="AI178" s="473">
        <v>6.6002256487402002</v>
      </c>
      <c r="AJ178" s="473">
        <v>5.6286666666669696</v>
      </c>
      <c r="AK178" s="473">
        <v>10.1418175621511</v>
      </c>
      <c r="AL178" s="473">
        <v>9.3703441597145591</v>
      </c>
      <c r="AM178" s="473">
        <v>4.1282586129544399</v>
      </c>
      <c r="AN178" s="473">
        <v>6.5437906852417003</v>
      </c>
      <c r="AO178" s="473">
        <v>4.6813062391641198</v>
      </c>
      <c r="AP178" s="473">
        <v>4.6253469531839499</v>
      </c>
      <c r="AQ178" s="473">
        <v>8.03166665498855</v>
      </c>
      <c r="AR178" s="473">
        <v>4.0741761359675603</v>
      </c>
      <c r="AS178" s="473">
        <v>3.25406745833358</v>
      </c>
      <c r="AT178" s="473">
        <v>4.7148963468960998</v>
      </c>
      <c r="AU178" s="473">
        <v>3.8957052575849098</v>
      </c>
      <c r="AV178" s="473">
        <v>5.1519015076957597</v>
      </c>
      <c r="AW178" s="473">
        <v>10.367623347307299</v>
      </c>
      <c r="AX178" s="473">
        <v>12.1256487185541</v>
      </c>
      <c r="AY178" s="473">
        <v>6.2410332814282103</v>
      </c>
      <c r="AZ178" s="473">
        <v>7.2541084130488596</v>
      </c>
      <c r="BA178" s="473">
        <v>7.3466354124978599</v>
      </c>
      <c r="BB178" s="473">
        <v>2.2209203238178001</v>
      </c>
      <c r="BC178" s="473">
        <v>6.2835408742770804</v>
      </c>
      <c r="BD178" s="473">
        <v>5.6863195957596302</v>
      </c>
      <c r="BE178" s="473">
        <v>4.90242727217991</v>
      </c>
      <c r="BF178" s="473">
        <v>4.1291017378339303</v>
      </c>
      <c r="BG178" s="473">
        <v>3.5343685614732601</v>
      </c>
      <c r="BH178" s="473">
        <v>3.2377030832908198</v>
      </c>
      <c r="BI178" s="473">
        <v>1.4860067695863799</v>
      </c>
      <c r="BJ178" s="473">
        <v>2.27503457252097</v>
      </c>
      <c r="BK178" s="473">
        <v>3.0489148287515699</v>
      </c>
      <c r="BL178" s="473">
        <v>2.3000926211793802</v>
      </c>
      <c r="BM178" s="473">
        <v>2.3856948845631698</v>
      </c>
      <c r="BN178" s="473"/>
      <c r="BO178" s="477">
        <f>ROW()</f>
        <v>178</v>
      </c>
    </row>
    <row r="179" spans="1:67" s="474" customFormat="1" ht="14" x14ac:dyDescent="0.15">
      <c r="A179" s="473" t="s">
        <v>485</v>
      </c>
      <c r="B179" s="473" t="s">
        <v>937</v>
      </c>
      <c r="C179" s="473" t="s">
        <v>1156</v>
      </c>
      <c r="D179" s="473" t="s">
        <v>1157</v>
      </c>
      <c r="E179" s="473"/>
      <c r="F179" s="473"/>
      <c r="G179" s="473"/>
      <c r="H179" s="473"/>
      <c r="I179" s="473">
        <v>1.8955741728100099</v>
      </c>
      <c r="J179" s="473">
        <v>1.7855659829822399</v>
      </c>
      <c r="K179" s="473">
        <v>2.50489556095842</v>
      </c>
      <c r="L179" s="473">
        <v>1.8785321978164999</v>
      </c>
      <c r="M179" s="473">
        <v>6.9771075867296704</v>
      </c>
      <c r="N179" s="473">
        <v>2.3152205667647499</v>
      </c>
      <c r="O179" s="473">
        <v>1.5418659432566599</v>
      </c>
      <c r="P179" s="473">
        <v>0.31634446369249702</v>
      </c>
      <c r="Q179" s="473">
        <v>5.3959355293341096</v>
      </c>
      <c r="R179" s="473">
        <v>13.450797872677599</v>
      </c>
      <c r="S179" s="473">
        <v>29.115630311092001</v>
      </c>
      <c r="T179" s="473">
        <v>14.738323271755</v>
      </c>
      <c r="U179" s="473">
        <v>12.9557291671836</v>
      </c>
      <c r="V179" s="473">
        <v>9.1724989707479896</v>
      </c>
      <c r="W179" s="473">
        <v>8.5451391508228394</v>
      </c>
      <c r="X179" s="473">
        <v>14.466370205830399</v>
      </c>
      <c r="Y179" s="473">
        <v>41.9995143865698</v>
      </c>
      <c r="Z179" s="473">
        <v>14.461591074210601</v>
      </c>
      <c r="AA179" s="473">
        <v>11.415693128365101</v>
      </c>
      <c r="AB179" s="473">
        <v>5.5894980184394703</v>
      </c>
      <c r="AC179" s="473">
        <v>7.3891625616946399</v>
      </c>
      <c r="AD179" s="473">
        <v>6.6987039465849998</v>
      </c>
      <c r="AE179" s="473">
        <v>1.63265306122482</v>
      </c>
      <c r="AF179" s="473">
        <v>0.518741633199852</v>
      </c>
      <c r="AG179" s="473">
        <v>9.1593141335105805</v>
      </c>
      <c r="AH179" s="473">
        <v>12.670042091136001</v>
      </c>
      <c r="AI179" s="473">
        <v>13.4880887926371</v>
      </c>
      <c r="AJ179" s="473">
        <v>7.0010137754188504</v>
      </c>
      <c r="AK179" s="473">
        <v>4.6435192988370604</v>
      </c>
      <c r="AL179" s="473">
        <v>10.5178384472896</v>
      </c>
      <c r="AM179" s="473">
        <v>7.3234715441229401</v>
      </c>
      <c r="AN179" s="473">
        <v>6.0293318848453197</v>
      </c>
      <c r="AO179" s="473">
        <v>6.5509733606556999</v>
      </c>
      <c r="AP179" s="473">
        <v>6.8333433499610496</v>
      </c>
      <c r="AQ179" s="473">
        <v>6.8107932379719403</v>
      </c>
      <c r="AR179" s="473">
        <v>6.9091462486677404</v>
      </c>
      <c r="AS179" s="473">
        <v>4.19928825622807</v>
      </c>
      <c r="AT179" s="473">
        <v>5.3893442622950696</v>
      </c>
      <c r="AU179" s="473">
        <v>6.4193337222114897</v>
      </c>
      <c r="AV179" s="473">
        <v>3.92105357558194</v>
      </c>
      <c r="AW179" s="473">
        <v>4.7103706010588802</v>
      </c>
      <c r="AX179" s="473">
        <v>4.9371700498178397</v>
      </c>
      <c r="AY179" s="473">
        <v>8.9135010565014205</v>
      </c>
      <c r="AZ179" s="473">
        <v>8.8272927239329704</v>
      </c>
      <c r="BA179" s="473">
        <v>9.7322831714688007</v>
      </c>
      <c r="BB179" s="473">
        <v>2.51609128145116</v>
      </c>
      <c r="BC179" s="473">
        <v>2.9323630136986298</v>
      </c>
      <c r="BD179" s="473">
        <v>6.52249254869339</v>
      </c>
      <c r="BE179" s="473">
        <v>3.8521603331597798</v>
      </c>
      <c r="BF179" s="473">
        <v>3.5432957393483702</v>
      </c>
      <c r="BG179" s="473">
        <v>3.2176919199468301</v>
      </c>
      <c r="BH179" s="473">
        <v>1.28654970760235</v>
      </c>
      <c r="BI179" s="473">
        <v>0.97767513471901701</v>
      </c>
      <c r="BJ179" s="473">
        <v>3.6669970267591698</v>
      </c>
      <c r="BK179" s="473">
        <v>3.2160538314457998</v>
      </c>
      <c r="BL179" s="473">
        <v>0.40565519030951103</v>
      </c>
      <c r="BM179" s="473">
        <v>2.5808007718282799</v>
      </c>
      <c r="BN179" s="473">
        <v>4.0285288815737896</v>
      </c>
      <c r="BO179" s="477">
        <f>ROW()</f>
        <v>179</v>
      </c>
    </row>
    <row r="180" spans="1:67" s="474" customFormat="1" ht="14" x14ac:dyDescent="0.15">
      <c r="A180" s="473" t="s">
        <v>471</v>
      </c>
      <c r="B180" s="473" t="s">
        <v>938</v>
      </c>
      <c r="C180" s="473" t="s">
        <v>1156</v>
      </c>
      <c r="D180" s="473" t="s">
        <v>1157</v>
      </c>
      <c r="E180" s="473"/>
      <c r="F180" s="473"/>
      <c r="G180" s="473"/>
      <c r="H180" s="473"/>
      <c r="I180" s="473"/>
      <c r="J180" s="473"/>
      <c r="K180" s="473"/>
      <c r="L180" s="473"/>
      <c r="M180" s="473"/>
      <c r="N180" s="473"/>
      <c r="O180" s="473"/>
      <c r="P180" s="473"/>
      <c r="Q180" s="473"/>
      <c r="R180" s="473"/>
      <c r="S180" s="473"/>
      <c r="T180" s="473"/>
      <c r="U180" s="473"/>
      <c r="V180" s="473"/>
      <c r="W180" s="473"/>
      <c r="X180" s="473"/>
      <c r="Y180" s="473"/>
      <c r="Z180" s="473">
        <v>11.814697550021201</v>
      </c>
      <c r="AA180" s="473">
        <v>9.8211624443208194</v>
      </c>
      <c r="AB180" s="473">
        <v>13.5025105170179</v>
      </c>
      <c r="AC180" s="473">
        <v>20.026303204232399</v>
      </c>
      <c r="AD180" s="473">
        <v>10.5189759937166</v>
      </c>
      <c r="AE180" s="473">
        <v>14.0468679587644</v>
      </c>
      <c r="AF180" s="473">
        <v>25.155095428291101</v>
      </c>
      <c r="AG180" s="473">
        <v>33.9121649354339</v>
      </c>
      <c r="AH180" s="473">
        <v>12.4463620502664</v>
      </c>
      <c r="AI180" s="473">
        <v>11.8235380454151</v>
      </c>
      <c r="AJ180" s="473">
        <v>12.6153153828849</v>
      </c>
      <c r="AK180" s="473">
        <v>23.751353023039901</v>
      </c>
      <c r="AL180" s="473">
        <v>22.772710233662501</v>
      </c>
      <c r="AM180" s="473">
        <v>34.649636150832301</v>
      </c>
      <c r="AN180" s="473">
        <v>83.325774754345801</v>
      </c>
      <c r="AO180" s="473">
        <v>37.602045023501702</v>
      </c>
      <c r="AP180" s="473">
        <v>9.1373524300349498</v>
      </c>
      <c r="AQ180" s="473">
        <v>29.748651282826302</v>
      </c>
      <c r="AR180" s="473">
        <v>44.804164286167399</v>
      </c>
      <c r="AS180" s="473">
        <v>29.581488463168402</v>
      </c>
      <c r="AT180" s="473">
        <v>22.7</v>
      </c>
      <c r="AU180" s="473">
        <v>14.744634610160301</v>
      </c>
      <c r="AV180" s="473">
        <v>9.5767978691921396</v>
      </c>
      <c r="AW180" s="473">
        <v>11.4298060822124</v>
      </c>
      <c r="AX180" s="473">
        <v>15.410344660429599</v>
      </c>
      <c r="AY180" s="473">
        <v>13.974294354838801</v>
      </c>
      <c r="AZ180" s="473">
        <v>7.9522099086402998</v>
      </c>
      <c r="BA180" s="473">
        <v>8.7126018660904005</v>
      </c>
      <c r="BB180" s="473">
        <v>8.4220442769665507</v>
      </c>
      <c r="BC180" s="473">
        <v>7.4115909288382698</v>
      </c>
      <c r="BD180" s="473">
        <v>7.6228226284851504</v>
      </c>
      <c r="BE180" s="473">
        <v>21.271265001378001</v>
      </c>
      <c r="BF180" s="473">
        <v>27.283333333333299</v>
      </c>
      <c r="BG180" s="473">
        <v>23.792064946968701</v>
      </c>
      <c r="BH180" s="473">
        <v>21.8673475542553</v>
      </c>
      <c r="BI180" s="473">
        <v>21.711113213649899</v>
      </c>
      <c r="BJ180" s="473">
        <v>11.543393918876999</v>
      </c>
      <c r="BK180" s="473">
        <v>12.420178108921</v>
      </c>
      <c r="BL180" s="473">
        <v>9.3708360560567208</v>
      </c>
      <c r="BM180" s="473">
        <v>8.6255146965055207</v>
      </c>
      <c r="BN180" s="473"/>
      <c r="BO180" s="477">
        <f>ROW()</f>
        <v>180</v>
      </c>
    </row>
    <row r="181" spans="1:67" s="474" customFormat="1" ht="14" x14ac:dyDescent="0.15">
      <c r="A181" s="473" t="s">
        <v>473</v>
      </c>
      <c r="B181" s="473" t="s">
        <v>939</v>
      </c>
      <c r="C181" s="473" t="s">
        <v>1156</v>
      </c>
      <c r="D181" s="473" t="s">
        <v>1157</v>
      </c>
      <c r="E181" s="473">
        <v>6.3182597888203601E-2</v>
      </c>
      <c r="F181" s="473">
        <v>-0.18040772163166099</v>
      </c>
      <c r="G181" s="473">
        <v>0.10844026784810901</v>
      </c>
      <c r="H181" s="473">
        <v>3.10525365608347</v>
      </c>
      <c r="I181" s="473">
        <v>-0.40273157100363299</v>
      </c>
      <c r="J181" s="473">
        <v>-0.105485232243793</v>
      </c>
      <c r="K181" s="473">
        <v>0.96796902526137796</v>
      </c>
      <c r="L181" s="473">
        <v>4.5755621403328801</v>
      </c>
      <c r="M181" s="473">
        <v>-0.15834652879454</v>
      </c>
      <c r="N181" s="473">
        <v>-0.40901502529406703</v>
      </c>
      <c r="O181" s="473">
        <v>1.8439359655638401</v>
      </c>
      <c r="P181" s="473">
        <v>1.61303596395806</v>
      </c>
      <c r="Q181" s="473">
        <v>3.2315542235487702</v>
      </c>
      <c r="R181" s="473">
        <v>10.560175741310101</v>
      </c>
      <c r="S181" s="473">
        <v>17.328980982441099</v>
      </c>
      <c r="T181" s="473">
        <v>4.4877222691590797</v>
      </c>
      <c r="U181" s="473">
        <v>2.63371150730572</v>
      </c>
      <c r="V181" s="473">
        <v>4.7882240144596402</v>
      </c>
      <c r="W181" s="473">
        <v>4.8600645855425002</v>
      </c>
      <c r="X181" s="473">
        <v>3.6544679979641299</v>
      </c>
      <c r="Y181" s="473">
        <v>6.6749195345050998</v>
      </c>
      <c r="Z181" s="473">
        <v>9.7000000000001592</v>
      </c>
      <c r="AA181" s="473">
        <v>5.8189000297783098</v>
      </c>
      <c r="AB181" s="473">
        <v>3.7042354631937302</v>
      </c>
      <c r="AC181" s="473">
        <v>3.89727260149767</v>
      </c>
      <c r="AD181" s="473">
        <v>0.346458791259879</v>
      </c>
      <c r="AE181" s="473">
        <v>0.73700285539194899</v>
      </c>
      <c r="AF181" s="473">
        <v>0.29000790943839799</v>
      </c>
      <c r="AG181" s="473">
        <v>2.5565194532074198</v>
      </c>
      <c r="AH181" s="473">
        <v>2.8132008971480502</v>
      </c>
      <c r="AI181" s="473">
        <v>2.6178010471205102</v>
      </c>
      <c r="AJ181" s="473">
        <v>4.3583333333330199</v>
      </c>
      <c r="AK181" s="473">
        <v>4.7672282999281999</v>
      </c>
      <c r="AL181" s="473">
        <v>3.5365853658538802</v>
      </c>
      <c r="AM181" s="473">
        <v>3.7249705535928599</v>
      </c>
      <c r="AN181" s="473">
        <v>3.45057509584896</v>
      </c>
      <c r="AO181" s="473">
        <v>3.4885594585891599</v>
      </c>
      <c r="AP181" s="473">
        <v>2.66251459711942</v>
      </c>
      <c r="AQ181" s="473">
        <v>5.2703420034876602</v>
      </c>
      <c r="AR181" s="473">
        <v>2.7445613024060802</v>
      </c>
      <c r="AS181" s="473">
        <v>1.53474023697698</v>
      </c>
      <c r="AT181" s="473">
        <v>1.4167847320610201</v>
      </c>
      <c r="AU181" s="473">
        <v>1.80787246281537</v>
      </c>
      <c r="AV181" s="473">
        <v>1.0896763257728399</v>
      </c>
      <c r="AW181" s="473">
        <v>1.4212711593739999</v>
      </c>
      <c r="AX181" s="473">
        <v>2.9750709268445301</v>
      </c>
      <c r="AY181" s="473">
        <v>3.6092356422438998</v>
      </c>
      <c r="AZ181" s="473">
        <v>2.0273531777956499</v>
      </c>
      <c r="BA181" s="473">
        <v>5.4407822110077202</v>
      </c>
      <c r="BB181" s="473">
        <v>0.58330840562370401</v>
      </c>
      <c r="BC181" s="473">
        <v>1.6228523557703101</v>
      </c>
      <c r="BD181" s="473">
        <v>3.1744709215130902</v>
      </c>
      <c r="BE181" s="473">
        <v>1.6635710247920401</v>
      </c>
      <c r="BF181" s="473">
        <v>2.1050123123361399</v>
      </c>
      <c r="BG181" s="473">
        <v>3.1429905087910699</v>
      </c>
      <c r="BH181" s="473">
        <v>2.10438980238344</v>
      </c>
      <c r="BI181" s="473">
        <v>2.0905665952574499</v>
      </c>
      <c r="BJ181" s="473">
        <v>3.8712011577424001</v>
      </c>
      <c r="BK181" s="473">
        <v>0.88470916057124405</v>
      </c>
      <c r="BL181" s="473">
        <v>0.66289186576437598</v>
      </c>
      <c r="BM181" s="473">
        <v>-1.13870215393056</v>
      </c>
      <c r="BN181" s="473">
        <v>2.47710241465444</v>
      </c>
      <c r="BO181" s="477">
        <f>ROW()</f>
        <v>181</v>
      </c>
    </row>
    <row r="182" spans="1:67" s="474" customFormat="1" ht="14" x14ac:dyDescent="0.15">
      <c r="A182" s="473" t="s">
        <v>940</v>
      </c>
      <c r="B182" s="473" t="s">
        <v>941</v>
      </c>
      <c r="C182" s="473" t="s">
        <v>1156</v>
      </c>
      <c r="D182" s="473" t="s">
        <v>1157</v>
      </c>
      <c r="E182" s="473">
        <v>1.408335819225885</v>
      </c>
      <c r="F182" s="473">
        <v>1.0447454518396899</v>
      </c>
      <c r="G182" s="473">
        <v>1.13017223673363</v>
      </c>
      <c r="H182" s="473">
        <v>1.4339103409959</v>
      </c>
      <c r="I182" s="473">
        <v>1.5955281337341098</v>
      </c>
      <c r="J182" s="473">
        <v>1.958913232324015</v>
      </c>
      <c r="K182" s="473">
        <v>3.4153672226344751</v>
      </c>
      <c r="L182" s="473">
        <v>3.1763689449480701</v>
      </c>
      <c r="M182" s="473">
        <v>4.1635478460279352</v>
      </c>
      <c r="N182" s="473">
        <v>5.0119725509852051</v>
      </c>
      <c r="O182" s="473">
        <v>4.5921475760604054</v>
      </c>
      <c r="P182" s="473">
        <v>3.4988423604586649</v>
      </c>
      <c r="Q182" s="473">
        <v>4.1301534887991647</v>
      </c>
      <c r="R182" s="473">
        <v>6.8327036730862698</v>
      </c>
      <c r="S182" s="473">
        <v>11.0259879752454</v>
      </c>
      <c r="T182" s="473">
        <v>9.9076677300296687</v>
      </c>
      <c r="U182" s="473">
        <v>6.6432756326561844</v>
      </c>
      <c r="V182" s="473">
        <v>7.2390646954370048</v>
      </c>
      <c r="W182" s="473">
        <v>8.3023435951840856</v>
      </c>
      <c r="X182" s="473">
        <v>10.199574054175699</v>
      </c>
      <c r="Y182" s="473">
        <v>11.8392112417568</v>
      </c>
      <c r="Z182" s="473">
        <v>11.403163877557201</v>
      </c>
      <c r="AA182" s="473">
        <v>8.45019944999442</v>
      </c>
      <c r="AB182" s="473">
        <v>4.5380116314671453</v>
      </c>
      <c r="AC182" s="473">
        <v>4.3026568895758146</v>
      </c>
      <c r="AD182" s="473">
        <v>3.7538373463728849</v>
      </c>
      <c r="AE182" s="473">
        <v>3.04641700659946</v>
      </c>
      <c r="AF182" s="473">
        <v>4.0103359648671546</v>
      </c>
      <c r="AG182" s="473">
        <v>4.0529876280800945</v>
      </c>
      <c r="AH182" s="473">
        <v>4.9053124649745401</v>
      </c>
      <c r="AI182" s="473">
        <v>5.0892166866331348</v>
      </c>
      <c r="AJ182" s="473">
        <v>4.9304140252342847</v>
      </c>
      <c r="AK182" s="473">
        <v>2.2594762909475747</v>
      </c>
      <c r="AL182" s="473">
        <v>2.4083681657324498</v>
      </c>
      <c r="AM182" s="473">
        <v>1.3865022530309405</v>
      </c>
      <c r="AN182" s="473">
        <v>2.4770900095575348</v>
      </c>
      <c r="AO182" s="473">
        <v>2.2508676625028849</v>
      </c>
      <c r="AP182" s="473">
        <v>1.9794531590763449</v>
      </c>
      <c r="AQ182" s="473">
        <v>1.2741107777008469</v>
      </c>
      <c r="AR182" s="473">
        <v>1.96143507401638</v>
      </c>
      <c r="AS182" s="473">
        <v>3.0481486142095351</v>
      </c>
      <c r="AT182" s="473">
        <v>2.6756456293265449</v>
      </c>
      <c r="AU182" s="473">
        <v>1.9222130179572949</v>
      </c>
      <c r="AV182" s="473">
        <v>2.5143290934811251</v>
      </c>
      <c r="AW182" s="473">
        <v>2.2672477058321698</v>
      </c>
      <c r="AX182" s="473">
        <v>2.8031494399465551</v>
      </c>
      <c r="AY182" s="473">
        <v>2.6139847480228151</v>
      </c>
      <c r="AZ182" s="473">
        <v>2.495528237084895</v>
      </c>
      <c r="BA182" s="473">
        <v>3.104685485546975</v>
      </c>
      <c r="BB182" s="473">
        <v>-2.803973164523299E-2</v>
      </c>
      <c r="BC182" s="473">
        <v>1.7084574916580899</v>
      </c>
      <c r="BD182" s="473">
        <v>3.034488328672805</v>
      </c>
      <c r="BE182" s="473">
        <v>1.7925077482528999</v>
      </c>
      <c r="BF182" s="473">
        <v>1.2015622767211751</v>
      </c>
      <c r="BG182" s="473">
        <v>1.7644294422934701</v>
      </c>
      <c r="BH182" s="473">
        <v>0.62193424824761256</v>
      </c>
      <c r="BI182" s="473">
        <v>1.345171376358085</v>
      </c>
      <c r="BJ182" s="473">
        <v>1.863497066094665</v>
      </c>
      <c r="BK182" s="473">
        <v>2.3554044847045903</v>
      </c>
      <c r="BL182" s="473">
        <v>1.880739549688055</v>
      </c>
      <c r="BM182" s="473">
        <v>0.97529201430711099</v>
      </c>
      <c r="BN182" s="473">
        <v>4.0465260244563552</v>
      </c>
      <c r="BO182" s="477">
        <f>ROW()</f>
        <v>182</v>
      </c>
    </row>
    <row r="183" spans="1:67" s="474" customFormat="1" ht="14" x14ac:dyDescent="0.15">
      <c r="A183" s="473" t="s">
        <v>505</v>
      </c>
      <c r="B183" s="473" t="s">
        <v>942</v>
      </c>
      <c r="C183" s="473" t="s">
        <v>1156</v>
      </c>
      <c r="D183" s="473" t="s">
        <v>1157</v>
      </c>
      <c r="E183" s="473"/>
      <c r="F183" s="473"/>
      <c r="G183" s="473"/>
      <c r="H183" s="473"/>
      <c r="I183" s="473"/>
      <c r="J183" s="473"/>
      <c r="K183" s="473"/>
      <c r="L183" s="473"/>
      <c r="M183" s="473"/>
      <c r="N183" s="473"/>
      <c r="O183" s="473"/>
      <c r="P183" s="473"/>
      <c r="Q183" s="473"/>
      <c r="R183" s="473"/>
      <c r="S183" s="473"/>
      <c r="T183" s="473"/>
      <c r="U183" s="473"/>
      <c r="V183" s="473"/>
      <c r="W183" s="473"/>
      <c r="X183" s="473"/>
      <c r="Y183" s="473"/>
      <c r="Z183" s="473"/>
      <c r="AA183" s="473"/>
      <c r="AB183" s="473"/>
      <c r="AC183" s="473"/>
      <c r="AD183" s="473"/>
      <c r="AE183" s="473"/>
      <c r="AF183" s="473"/>
      <c r="AG183" s="473"/>
      <c r="AH183" s="473"/>
      <c r="AI183" s="473"/>
      <c r="AJ183" s="473"/>
      <c r="AK183" s="473"/>
      <c r="AL183" s="473"/>
      <c r="AM183" s="473"/>
      <c r="AN183" s="473"/>
      <c r="AO183" s="473"/>
      <c r="AP183" s="473"/>
      <c r="AQ183" s="473"/>
      <c r="AR183" s="473"/>
      <c r="AS183" s="473"/>
      <c r="AT183" s="473"/>
      <c r="AU183" s="473"/>
      <c r="AV183" s="473">
        <v>7.1361531145862802</v>
      </c>
      <c r="AW183" s="473">
        <v>4.1366321314474703</v>
      </c>
      <c r="AX183" s="473">
        <v>2.2819460702430598</v>
      </c>
      <c r="AY183" s="473">
        <v>4.9611668929891604</v>
      </c>
      <c r="AZ183" s="473">
        <v>6.5478814110171699</v>
      </c>
      <c r="BA183" s="473">
        <v>9.0946430719281093</v>
      </c>
      <c r="BB183" s="473">
        <v>9.4517265152170307</v>
      </c>
      <c r="BC183" s="473">
        <v>4.8749198764395301</v>
      </c>
      <c r="BD183" s="473">
        <v>5.0055951808119801</v>
      </c>
      <c r="BE183" s="473">
        <v>6.7219977733488498</v>
      </c>
      <c r="BF183" s="473">
        <v>5.6009250229040797</v>
      </c>
      <c r="BG183" s="473">
        <v>5.3501696685959201</v>
      </c>
      <c r="BH183" s="473">
        <v>3.39401538410559</v>
      </c>
      <c r="BI183" s="473">
        <v>6.7285823459334599</v>
      </c>
      <c r="BJ183" s="473">
        <v>6.1457998111116199</v>
      </c>
      <c r="BK183" s="473">
        <v>4.2915910533787303</v>
      </c>
      <c r="BL183" s="473">
        <v>3.7223941442268802</v>
      </c>
      <c r="BM183" s="473">
        <v>2.2093823693347598</v>
      </c>
      <c r="BN183" s="473">
        <v>3.61690530108811</v>
      </c>
      <c r="BO183" s="477">
        <f>ROW()</f>
        <v>183</v>
      </c>
    </row>
    <row r="184" spans="1:67" s="474" customFormat="1" ht="14" x14ac:dyDescent="0.15">
      <c r="A184" s="473" t="s">
        <v>943</v>
      </c>
      <c r="B184" s="473" t="s">
        <v>944</v>
      </c>
      <c r="C184" s="473" t="s">
        <v>1156</v>
      </c>
      <c r="D184" s="473" t="s">
        <v>1157</v>
      </c>
      <c r="E184" s="473"/>
      <c r="F184" s="473"/>
      <c r="G184" s="473"/>
      <c r="H184" s="473"/>
      <c r="I184" s="473"/>
      <c r="J184" s="473"/>
      <c r="K184" s="473"/>
      <c r="L184" s="473"/>
      <c r="M184" s="473"/>
      <c r="N184" s="473"/>
      <c r="O184" s="473"/>
      <c r="P184" s="473"/>
      <c r="Q184" s="473"/>
      <c r="R184" s="473"/>
      <c r="S184" s="473"/>
      <c r="T184" s="473"/>
      <c r="U184" s="473"/>
      <c r="V184" s="473"/>
      <c r="W184" s="473"/>
      <c r="X184" s="473"/>
      <c r="Y184" s="473"/>
      <c r="Z184" s="473"/>
      <c r="AA184" s="473"/>
      <c r="AB184" s="473"/>
      <c r="AC184" s="473"/>
      <c r="AD184" s="473"/>
      <c r="AE184" s="473"/>
      <c r="AF184" s="473"/>
      <c r="AG184" s="473"/>
      <c r="AH184" s="473"/>
      <c r="AI184" s="473"/>
      <c r="AJ184" s="473"/>
      <c r="AK184" s="473"/>
      <c r="AL184" s="473"/>
      <c r="AM184" s="473"/>
      <c r="AN184" s="473"/>
      <c r="AO184" s="473"/>
      <c r="AP184" s="473"/>
      <c r="AQ184" s="473"/>
      <c r="AR184" s="473"/>
      <c r="AS184" s="473"/>
      <c r="AT184" s="473"/>
      <c r="AU184" s="473"/>
      <c r="AV184" s="473"/>
      <c r="AW184" s="473"/>
      <c r="AX184" s="473"/>
      <c r="AY184" s="473"/>
      <c r="AZ184" s="473"/>
      <c r="BA184" s="473"/>
      <c r="BB184" s="473"/>
      <c r="BC184" s="473"/>
      <c r="BD184" s="473">
        <v>2.4289969375340901</v>
      </c>
      <c r="BE184" s="473">
        <v>1.74967234600262</v>
      </c>
      <c r="BF184" s="473">
        <v>1.2776131899272201</v>
      </c>
      <c r="BG184" s="473">
        <v>0.178851060785501</v>
      </c>
      <c r="BH184" s="473">
        <v>0.57050814104802605</v>
      </c>
      <c r="BI184" s="473">
        <v>0.578317435521153</v>
      </c>
      <c r="BJ184" s="473"/>
      <c r="BK184" s="473"/>
      <c r="BL184" s="473"/>
      <c r="BM184" s="473"/>
      <c r="BN184" s="473"/>
      <c r="BO184" s="477">
        <f>ROW()</f>
        <v>184</v>
      </c>
    </row>
    <row r="185" spans="1:67" s="474" customFormat="1" ht="14" x14ac:dyDescent="0.15">
      <c r="A185" s="473" t="s">
        <v>517</v>
      </c>
      <c r="B185" s="473" t="s">
        <v>945</v>
      </c>
      <c r="C185" s="473" t="s">
        <v>1156</v>
      </c>
      <c r="D185" s="473" t="s">
        <v>1157</v>
      </c>
      <c r="E185" s="473"/>
      <c r="F185" s="473"/>
      <c r="G185" s="473"/>
      <c r="H185" s="473"/>
      <c r="I185" s="473">
        <v>1.00401606426672</v>
      </c>
      <c r="J185" s="473">
        <v>4.3737574563059098</v>
      </c>
      <c r="K185" s="473">
        <v>10.571428570476099</v>
      </c>
      <c r="L185" s="473">
        <v>0.43066322136442597</v>
      </c>
      <c r="M185" s="473">
        <v>-2.9230989129747398</v>
      </c>
      <c r="N185" s="473">
        <v>10.645660015843401</v>
      </c>
      <c r="O185" s="473">
        <v>1.1178388449056</v>
      </c>
      <c r="P185" s="473">
        <v>4.1916167664867299</v>
      </c>
      <c r="Q185" s="473">
        <v>9.7511683720270401</v>
      </c>
      <c r="R185" s="473">
        <v>11.7850155367474</v>
      </c>
      <c r="S185" s="473">
        <v>3.3975084937332598</v>
      </c>
      <c r="T185" s="473">
        <v>9.11580205137059</v>
      </c>
      <c r="U185" s="473">
        <v>23.5296801569284</v>
      </c>
      <c r="V185" s="473">
        <v>23.251089606333</v>
      </c>
      <c r="W185" s="473">
        <v>10.093200275699401</v>
      </c>
      <c r="X185" s="473">
        <v>7.2678770722335502</v>
      </c>
      <c r="Y185" s="473">
        <v>10.305275712404599</v>
      </c>
      <c r="Z185" s="473">
        <v>22.913407564163599</v>
      </c>
      <c r="AA185" s="473">
        <v>11.641835741678401</v>
      </c>
      <c r="AB185" s="473">
        <v>-2.4896056867148699</v>
      </c>
      <c r="AC185" s="473">
        <v>8.3644241182996595</v>
      </c>
      <c r="AD185" s="473">
        <v>-0.92339912399482604</v>
      </c>
      <c r="AE185" s="473">
        <v>-3.2075713416568599</v>
      </c>
      <c r="AF185" s="473">
        <v>-6.7121089290119498</v>
      </c>
      <c r="AG185" s="473">
        <v>-1.39396304047091</v>
      </c>
      <c r="AH185" s="473">
        <v>-2.8435251798561998</v>
      </c>
      <c r="AI185" s="473">
        <v>-0.77565301097748196</v>
      </c>
      <c r="AJ185" s="473">
        <v>-7.7966417910446904</v>
      </c>
      <c r="AK185" s="473">
        <v>-4.4756179024717504</v>
      </c>
      <c r="AL185" s="473">
        <v>-1.2150349650349701</v>
      </c>
      <c r="AM185" s="473">
        <v>36.041058313424202</v>
      </c>
      <c r="AN185" s="473">
        <v>10.5632886691814</v>
      </c>
      <c r="AO185" s="473">
        <v>5.2888575126488</v>
      </c>
      <c r="AP185" s="473">
        <v>2.9334525339441901</v>
      </c>
      <c r="AQ185" s="473">
        <v>4.5480157771872296</v>
      </c>
      <c r="AR185" s="473">
        <v>-2.3021250384964702</v>
      </c>
      <c r="AS185" s="473">
        <v>2.9001497359911101</v>
      </c>
      <c r="AT185" s="473">
        <v>4.0055142835267601</v>
      </c>
      <c r="AU185" s="473">
        <v>2.6288659793813598</v>
      </c>
      <c r="AV185" s="473">
        <v>-1.61440769175596</v>
      </c>
      <c r="AW185" s="473">
        <v>0.26254375729284601</v>
      </c>
      <c r="AX185" s="473">
        <v>7.7974978178644001</v>
      </c>
      <c r="AY185" s="473">
        <v>4.0485829959505899E-2</v>
      </c>
      <c r="AZ185" s="473">
        <v>5.3959260758148699E-2</v>
      </c>
      <c r="BA185" s="473">
        <v>11.305109882701901</v>
      </c>
      <c r="BB185" s="473">
        <v>0.58290659080112495</v>
      </c>
      <c r="BC185" s="473">
        <v>0.80407308088263496</v>
      </c>
      <c r="BD185" s="473">
        <v>2.9423851401331702</v>
      </c>
      <c r="BE185" s="473">
        <v>0.45508982035926798</v>
      </c>
      <c r="BF185" s="473">
        <v>2.2972311495531601</v>
      </c>
      <c r="BG185" s="473">
        <v>-0.93028725998446105</v>
      </c>
      <c r="BH185" s="473">
        <v>-0.57609036983308604</v>
      </c>
      <c r="BI185" s="473">
        <v>1.6538892238780301</v>
      </c>
      <c r="BJ185" s="473">
        <v>2.7963731887128001</v>
      </c>
      <c r="BK185" s="473">
        <v>2.9676036600445399</v>
      </c>
      <c r="BL185" s="473">
        <v>-2.4897926507085102</v>
      </c>
      <c r="BM185" s="473">
        <v>2.8981937602627101</v>
      </c>
      <c r="BN185" s="473">
        <v>3.8378680284050302</v>
      </c>
      <c r="BO185" s="477">
        <f>ROW()</f>
        <v>185</v>
      </c>
    </row>
    <row r="186" spans="1:67" s="474" customFormat="1" ht="14" x14ac:dyDescent="0.15">
      <c r="A186" s="473" t="s">
        <v>519</v>
      </c>
      <c r="B186" s="473" t="s">
        <v>946</v>
      </c>
      <c r="C186" s="473" t="s">
        <v>1156</v>
      </c>
      <c r="D186" s="473" t="s">
        <v>1157</v>
      </c>
      <c r="E186" s="473">
        <v>5.4443273618723902</v>
      </c>
      <c r="F186" s="473">
        <v>6.2791472347751096</v>
      </c>
      <c r="G186" s="473">
        <v>5.26563234621735</v>
      </c>
      <c r="H186" s="473">
        <v>-2.6946553523272998</v>
      </c>
      <c r="I186" s="473">
        <v>0.85679314573753895</v>
      </c>
      <c r="J186" s="473">
        <v>4.1034587381162204</v>
      </c>
      <c r="K186" s="473">
        <v>9.6903460837511393</v>
      </c>
      <c r="L186" s="473">
        <v>-3.7263367651421402</v>
      </c>
      <c r="M186" s="473">
        <v>-0.476059059060843</v>
      </c>
      <c r="N186" s="473">
        <v>10.155979202822</v>
      </c>
      <c r="O186" s="473">
        <v>13.757079924793</v>
      </c>
      <c r="P186" s="473">
        <v>15.999114848223501</v>
      </c>
      <c r="Q186" s="473">
        <v>3.45764975201498</v>
      </c>
      <c r="R186" s="473">
        <v>5.4026644539422399</v>
      </c>
      <c r="S186" s="473">
        <v>12.674393177432901</v>
      </c>
      <c r="T186" s="473">
        <v>33.964188322177698</v>
      </c>
      <c r="U186" s="473">
        <v>24.299999999999699</v>
      </c>
      <c r="V186" s="473">
        <v>15.0878340572688</v>
      </c>
      <c r="W186" s="473">
        <v>21.7092457416664</v>
      </c>
      <c r="X186" s="473">
        <v>11.709730621211699</v>
      </c>
      <c r="Y186" s="473">
        <v>9.9722619900142906</v>
      </c>
      <c r="Z186" s="473">
        <v>20.8128229121949</v>
      </c>
      <c r="AA186" s="473">
        <v>7.6977472471424697</v>
      </c>
      <c r="AB186" s="473">
        <v>23.212331551155899</v>
      </c>
      <c r="AC186" s="473">
        <v>17.820533286084199</v>
      </c>
      <c r="AD186" s="473">
        <v>7.4353448275862997</v>
      </c>
      <c r="AE186" s="473">
        <v>5.71715145436304</v>
      </c>
      <c r="AF186" s="473">
        <v>11.290322580645199</v>
      </c>
      <c r="AG186" s="473">
        <v>54.511224779767197</v>
      </c>
      <c r="AH186" s="473">
        <v>50.466688123591503</v>
      </c>
      <c r="AI186" s="473">
        <v>7.3644003055769698</v>
      </c>
      <c r="AJ186" s="473">
        <v>13.0069731037428</v>
      </c>
      <c r="AK186" s="473">
        <v>44.588842715022999</v>
      </c>
      <c r="AL186" s="473">
        <v>57.165252834921702</v>
      </c>
      <c r="AM186" s="473">
        <v>57.0317089119659</v>
      </c>
      <c r="AN186" s="473">
        <v>72.835502297263702</v>
      </c>
      <c r="AO186" s="473">
        <v>29.2682926829272</v>
      </c>
      <c r="AP186" s="473">
        <v>8.5298742138363295</v>
      </c>
      <c r="AQ186" s="473">
        <v>9.9963781238680394</v>
      </c>
      <c r="AR186" s="473">
        <v>6.61837339479756</v>
      </c>
      <c r="AS186" s="473">
        <v>6.9332921556515803</v>
      </c>
      <c r="AT186" s="473">
        <v>18.873646209386301</v>
      </c>
      <c r="AU186" s="473">
        <v>12.8765792031099</v>
      </c>
      <c r="AV186" s="473">
        <v>14.0317836131437</v>
      </c>
      <c r="AW186" s="473">
        <v>14.9980338183251</v>
      </c>
      <c r="AX186" s="473">
        <v>17.863493366160501</v>
      </c>
      <c r="AY186" s="473">
        <v>8.2252215201704804</v>
      </c>
      <c r="AZ186" s="473">
        <v>5.3880079685862503</v>
      </c>
      <c r="BA186" s="473">
        <v>11.5810751748252</v>
      </c>
      <c r="BB186" s="473">
        <v>12.5549603893497</v>
      </c>
      <c r="BC186" s="473">
        <v>13.7202018444406</v>
      </c>
      <c r="BD186" s="473">
        <v>10.840027541886601</v>
      </c>
      <c r="BE186" s="473">
        <v>12.217781735103101</v>
      </c>
      <c r="BF186" s="473">
        <v>8.4758272850289291</v>
      </c>
      <c r="BG186" s="473">
        <v>8.0624858244499897</v>
      </c>
      <c r="BH186" s="473">
        <v>9.0093871832678101</v>
      </c>
      <c r="BI186" s="473">
        <v>15.6753405526234</v>
      </c>
      <c r="BJ186" s="473">
        <v>16.523539980216899</v>
      </c>
      <c r="BK186" s="473">
        <v>12.094731550531799</v>
      </c>
      <c r="BL186" s="473">
        <v>11.396794968716801</v>
      </c>
      <c r="BM186" s="473">
        <v>13.246023427659701</v>
      </c>
      <c r="BN186" s="473">
        <v>16.952845722160799</v>
      </c>
      <c r="BO186" s="477">
        <f>ROW()</f>
        <v>186</v>
      </c>
    </row>
    <row r="187" spans="1:67" s="474" customFormat="1" ht="14" x14ac:dyDescent="0.15">
      <c r="A187" s="473" t="s">
        <v>515</v>
      </c>
      <c r="B187" s="473" t="s">
        <v>947</v>
      </c>
      <c r="C187" s="473" t="s">
        <v>1156</v>
      </c>
      <c r="D187" s="473" t="s">
        <v>1157</v>
      </c>
      <c r="E187" s="473"/>
      <c r="F187" s="473"/>
      <c r="G187" s="473"/>
      <c r="H187" s="473"/>
      <c r="I187" s="473"/>
      <c r="J187" s="473"/>
      <c r="K187" s="473"/>
      <c r="L187" s="473"/>
      <c r="M187" s="473"/>
      <c r="N187" s="473"/>
      <c r="O187" s="473"/>
      <c r="P187" s="473"/>
      <c r="Q187" s="473"/>
      <c r="R187" s="473"/>
      <c r="S187" s="473"/>
      <c r="T187" s="473"/>
      <c r="U187" s="473"/>
      <c r="V187" s="473"/>
      <c r="W187" s="473"/>
      <c r="X187" s="473"/>
      <c r="Y187" s="473"/>
      <c r="Z187" s="473"/>
      <c r="AA187" s="473"/>
      <c r="AB187" s="473"/>
      <c r="AC187" s="473"/>
      <c r="AD187" s="473"/>
      <c r="AE187" s="473"/>
      <c r="AF187" s="473"/>
      <c r="AG187" s="473"/>
      <c r="AH187" s="473"/>
      <c r="AI187" s="473"/>
      <c r="AJ187" s="473"/>
      <c r="AK187" s="473"/>
      <c r="AL187" s="473"/>
      <c r="AM187" s="473"/>
      <c r="AN187" s="473"/>
      <c r="AO187" s="473"/>
      <c r="AP187" s="473"/>
      <c r="AQ187" s="473"/>
      <c r="AR187" s="473"/>
      <c r="AS187" s="473">
        <v>7.0699135225251402</v>
      </c>
      <c r="AT187" s="473">
        <v>5.9860418627951697</v>
      </c>
      <c r="AU187" s="473">
        <v>3.7501746577846902</v>
      </c>
      <c r="AV187" s="473">
        <v>5.3023877321993798</v>
      </c>
      <c r="AW187" s="473">
        <v>8.4702106358407399</v>
      </c>
      <c r="AX187" s="473">
        <v>9.5990998606442606</v>
      </c>
      <c r="AY187" s="473">
        <v>9.1401996677771997</v>
      </c>
      <c r="AZ187" s="473">
        <v>11.1269347446119</v>
      </c>
      <c r="BA187" s="473">
        <v>19.826203128742801</v>
      </c>
      <c r="BB187" s="473">
        <v>3.6870016049880099</v>
      </c>
      <c r="BC187" s="473">
        <v>5.4551342588741498</v>
      </c>
      <c r="BD187" s="473">
        <v>8.0823879809911006</v>
      </c>
      <c r="BE187" s="473">
        <v>7.1935505333895202</v>
      </c>
      <c r="BF187" s="473">
        <v>7.1354678528940001</v>
      </c>
      <c r="BG187" s="473">
        <v>6.0359686179843104</v>
      </c>
      <c r="BH187" s="473">
        <v>3.99737996694398</v>
      </c>
      <c r="BI187" s="473">
        <v>3.52317317628476</v>
      </c>
      <c r="BJ187" s="473">
        <v>3.8506716628472502</v>
      </c>
      <c r="BK187" s="473">
        <v>4.94723728039882</v>
      </c>
      <c r="BL187" s="473">
        <v>5.3762899084412998</v>
      </c>
      <c r="BM187" s="473">
        <v>3.6818134162557299</v>
      </c>
      <c r="BN187" s="473">
        <v>4.9284139694896103</v>
      </c>
      <c r="BO187" s="477">
        <f>ROW()</f>
        <v>187</v>
      </c>
    </row>
    <row r="188" spans="1:67" s="474" customFormat="1" ht="14" x14ac:dyDescent="0.15">
      <c r="A188" s="473" t="s">
        <v>511</v>
      </c>
      <c r="B188" s="473" t="s">
        <v>948</v>
      </c>
      <c r="C188" s="473" t="s">
        <v>1156</v>
      </c>
      <c r="D188" s="473" t="s">
        <v>1157</v>
      </c>
      <c r="E188" s="473">
        <v>2.3239436619721801</v>
      </c>
      <c r="F188" s="473">
        <v>1.3076393668273301</v>
      </c>
      <c r="G188" s="473">
        <v>2.43112264417808</v>
      </c>
      <c r="H188" s="473">
        <v>3.2436473739640199</v>
      </c>
      <c r="I188" s="473">
        <v>5.8237682581743604</v>
      </c>
      <c r="J188" s="473">
        <v>3.9080378277962402</v>
      </c>
      <c r="K188" s="473">
        <v>5.7621402362245702</v>
      </c>
      <c r="L188" s="473">
        <v>3.45533218314714</v>
      </c>
      <c r="M188" s="473">
        <v>3.7207932801913901</v>
      </c>
      <c r="N188" s="473">
        <v>7.4217900550128597</v>
      </c>
      <c r="O188" s="473">
        <v>3.6689308880865701</v>
      </c>
      <c r="P188" s="473">
        <v>7.4776786767115802</v>
      </c>
      <c r="Q188" s="473">
        <v>7.8027921925661303</v>
      </c>
      <c r="R188" s="473">
        <v>8.0222099587892401</v>
      </c>
      <c r="S188" s="473">
        <v>9.5914226726851695</v>
      </c>
      <c r="T188" s="473">
        <v>10.2174757948242</v>
      </c>
      <c r="U188" s="473">
        <v>8.8306515860314896</v>
      </c>
      <c r="V188" s="473">
        <v>6.3992948740609101</v>
      </c>
      <c r="W188" s="473">
        <v>4.1120119626929199</v>
      </c>
      <c r="X188" s="473">
        <v>4.19929990168351</v>
      </c>
      <c r="Y188" s="473">
        <v>6.51345545521795</v>
      </c>
      <c r="Z188" s="473">
        <v>6.7389265520478903</v>
      </c>
      <c r="AA188" s="473">
        <v>5.9110965846838202</v>
      </c>
      <c r="AB188" s="473">
        <v>2.74084033162254</v>
      </c>
      <c r="AC188" s="473">
        <v>3.3016407575930602</v>
      </c>
      <c r="AD188" s="473">
        <v>2.2585844298861502</v>
      </c>
      <c r="AE188" s="473">
        <v>8.3346777108598502E-2</v>
      </c>
      <c r="AF188" s="473">
        <v>-0.69121048141158004</v>
      </c>
      <c r="AG188" s="473">
        <v>0.73795068833238697</v>
      </c>
      <c r="AH188" s="473">
        <v>1.0821581025329301</v>
      </c>
      <c r="AI188" s="473">
        <v>2.45409184818342</v>
      </c>
      <c r="AJ188" s="473">
        <v>3.1582004147712599</v>
      </c>
      <c r="AK188" s="473">
        <v>3.1835818176155302</v>
      </c>
      <c r="AL188" s="473">
        <v>2.5841844867179402</v>
      </c>
      <c r="AM188" s="473">
        <v>2.80152463293184</v>
      </c>
      <c r="AN188" s="473">
        <v>1.92322003453521</v>
      </c>
      <c r="AO188" s="473">
        <v>1.94936713166006</v>
      </c>
      <c r="AP188" s="473">
        <v>2.1092456273948001</v>
      </c>
      <c r="AQ188" s="473">
        <v>1.95913632274256</v>
      </c>
      <c r="AR188" s="473">
        <v>2.15717918055056</v>
      </c>
      <c r="AS188" s="473">
        <v>2.3605223380195599</v>
      </c>
      <c r="AT188" s="473">
        <v>4.1558412719561098</v>
      </c>
      <c r="AU188" s="473">
        <v>3.28753104712768</v>
      </c>
      <c r="AV188" s="473">
        <v>2.0919983899765802</v>
      </c>
      <c r="AW188" s="473">
        <v>1.2636473918317701</v>
      </c>
      <c r="AX188" s="473">
        <v>1.68813017869622</v>
      </c>
      <c r="AY188" s="473">
        <v>1.1015010651770401</v>
      </c>
      <c r="AZ188" s="473">
        <v>1.61385859802103</v>
      </c>
      <c r="BA188" s="473">
        <v>2.4865019828945401</v>
      </c>
      <c r="BB188" s="473">
        <v>1.1897768702154901</v>
      </c>
      <c r="BC188" s="473">
        <v>1.27530569556686</v>
      </c>
      <c r="BD188" s="473">
        <v>2.3410701775136999</v>
      </c>
      <c r="BE188" s="473">
        <v>2.4555476529160898</v>
      </c>
      <c r="BF188" s="473">
        <v>2.5068985265788402</v>
      </c>
      <c r="BG188" s="473">
        <v>0.97603507969966097</v>
      </c>
      <c r="BH188" s="473">
        <v>0.60024814727877496</v>
      </c>
      <c r="BI188" s="473">
        <v>0.31666666666666299</v>
      </c>
      <c r="BJ188" s="473">
        <v>1.3814587140721</v>
      </c>
      <c r="BK188" s="473">
        <v>1.70349794744475</v>
      </c>
      <c r="BL188" s="473">
        <v>2.63369910249593</v>
      </c>
      <c r="BM188" s="473">
        <v>1.2724603778917001</v>
      </c>
      <c r="BN188" s="473">
        <v>2.6757200880538101</v>
      </c>
      <c r="BO188" s="477">
        <f>ROW()</f>
        <v>188</v>
      </c>
    </row>
    <row r="189" spans="1:67" s="474" customFormat="1" ht="14" x14ac:dyDescent="0.15">
      <c r="A189" s="473" t="s">
        <v>521</v>
      </c>
      <c r="B189" s="473" t="s">
        <v>949</v>
      </c>
      <c r="C189" s="473" t="s">
        <v>1156</v>
      </c>
      <c r="D189" s="473" t="s">
        <v>1157</v>
      </c>
      <c r="E189" s="473">
        <v>0.36049234684460102</v>
      </c>
      <c r="F189" s="473">
        <v>2.1551727767092199</v>
      </c>
      <c r="G189" s="473">
        <v>5.27425952920734</v>
      </c>
      <c r="H189" s="473">
        <v>2.4716105289649599</v>
      </c>
      <c r="I189" s="473">
        <v>5.8670153875192197</v>
      </c>
      <c r="J189" s="473">
        <v>4.1872244399800298</v>
      </c>
      <c r="K189" s="473">
        <v>3.2505633430530101</v>
      </c>
      <c r="L189" s="473">
        <v>4.5792697575399997</v>
      </c>
      <c r="M189" s="473">
        <v>3.44829324254209</v>
      </c>
      <c r="N189" s="473">
        <v>2.96294951075211</v>
      </c>
      <c r="O189" s="473">
        <v>10.6372065264183</v>
      </c>
      <c r="P189" s="473">
        <v>6.2238632350129501</v>
      </c>
      <c r="Q189" s="473">
        <v>7.2584358296151397</v>
      </c>
      <c r="R189" s="473">
        <v>7.41947283637505</v>
      </c>
      <c r="S189" s="473">
        <v>9.4117681321189401</v>
      </c>
      <c r="T189" s="473">
        <v>11.6892234816853</v>
      </c>
      <c r="U189" s="473">
        <v>9.1614727654756507</v>
      </c>
      <c r="V189" s="473">
        <v>9.1038397116029603</v>
      </c>
      <c r="W189" s="473">
        <v>8.1616715433962099</v>
      </c>
      <c r="X189" s="473">
        <v>4.5097276120620498</v>
      </c>
      <c r="Y189" s="473">
        <v>10.878661087866099</v>
      </c>
      <c r="Z189" s="473">
        <v>13.642960812772101</v>
      </c>
      <c r="AA189" s="473">
        <v>11.3409961685824</v>
      </c>
      <c r="AB189" s="473">
        <v>8.4652443220922002</v>
      </c>
      <c r="AC189" s="473">
        <v>6.2182741116751297</v>
      </c>
      <c r="AD189" s="473">
        <v>5.7148546395858402</v>
      </c>
      <c r="AE189" s="473">
        <v>7.1764927481634899</v>
      </c>
      <c r="AF189" s="473">
        <v>8.7170474516695897</v>
      </c>
      <c r="AG189" s="473">
        <v>6.6763659877141901</v>
      </c>
      <c r="AH189" s="473">
        <v>4.5461433550538297</v>
      </c>
      <c r="AI189" s="473">
        <v>4.1310334831134696</v>
      </c>
      <c r="AJ189" s="473">
        <v>3.4381959910913298</v>
      </c>
      <c r="AK189" s="473">
        <v>2.3280850491185401</v>
      </c>
      <c r="AL189" s="473">
        <v>2.28826933193056</v>
      </c>
      <c r="AM189" s="473">
        <v>1.3756749807148401</v>
      </c>
      <c r="AN189" s="473">
        <v>2.4603677869372298</v>
      </c>
      <c r="AO189" s="473">
        <v>1.26253249164498</v>
      </c>
      <c r="AP189" s="473">
        <v>2.5669233590025899</v>
      </c>
      <c r="AQ189" s="473">
        <v>2.2524132999642501</v>
      </c>
      <c r="AR189" s="473">
        <v>2.3659673659673501</v>
      </c>
      <c r="AS189" s="473">
        <v>3.0855060913127699</v>
      </c>
      <c r="AT189" s="473">
        <v>3.0041970399823099</v>
      </c>
      <c r="AU189" s="473">
        <v>1.2867252841518499</v>
      </c>
      <c r="AV189" s="473">
        <v>2.4878255346178499</v>
      </c>
      <c r="AW189" s="473">
        <v>0.45449850222085397</v>
      </c>
      <c r="AX189" s="473">
        <v>1.5321336760925199</v>
      </c>
      <c r="AY189" s="473">
        <v>2.3293498075754502</v>
      </c>
      <c r="AZ189" s="473">
        <v>0.71258907363420498</v>
      </c>
      <c r="BA189" s="473">
        <v>3.7539308176100601</v>
      </c>
      <c r="BB189" s="473">
        <v>2.1973858685357102</v>
      </c>
      <c r="BC189" s="473">
        <v>2.4189063948100098</v>
      </c>
      <c r="BD189" s="473">
        <v>1.28495158809159</v>
      </c>
      <c r="BE189" s="473">
        <v>0.69686411149824101</v>
      </c>
      <c r="BF189" s="473">
        <v>2.1204862035311902</v>
      </c>
      <c r="BG189" s="473">
        <v>2.0417028670720998</v>
      </c>
      <c r="BH189" s="473">
        <v>2.1711366538952799</v>
      </c>
      <c r="BI189" s="473">
        <v>3.5500000000000198</v>
      </c>
      <c r="BJ189" s="473">
        <v>1.87510059552548</v>
      </c>
      <c r="BK189" s="473">
        <v>2.7648313452879401</v>
      </c>
      <c r="BL189" s="473">
        <v>2.1677300330540499</v>
      </c>
      <c r="BM189" s="473">
        <v>1.28658490707998</v>
      </c>
      <c r="BN189" s="473">
        <v>3.48388055266678</v>
      </c>
      <c r="BO189" s="477">
        <f>ROW()</f>
        <v>189</v>
      </c>
    </row>
    <row r="190" spans="1:67" s="474" customFormat="1" ht="14" x14ac:dyDescent="0.15">
      <c r="A190" s="473" t="s">
        <v>509</v>
      </c>
      <c r="B190" s="473" t="s">
        <v>950</v>
      </c>
      <c r="C190" s="473" t="s">
        <v>1156</v>
      </c>
      <c r="D190" s="473" t="s">
        <v>1157</v>
      </c>
      <c r="E190" s="473"/>
      <c r="F190" s="473"/>
      <c r="G190" s="473"/>
      <c r="H190" s="473"/>
      <c r="I190" s="473"/>
      <c r="J190" s="473">
        <v>8.4718693284646793</v>
      </c>
      <c r="K190" s="473">
        <v>14.3889706868656</v>
      </c>
      <c r="L190" s="473">
        <v>-2.8083313833468799</v>
      </c>
      <c r="M190" s="473">
        <v>1.1798699737004501</v>
      </c>
      <c r="N190" s="473">
        <v>4.0575916228155799</v>
      </c>
      <c r="O190" s="473">
        <v>15.2372784450359</v>
      </c>
      <c r="P190" s="473">
        <v>-1.9995038452082801</v>
      </c>
      <c r="Q190" s="473">
        <v>8.3890238963018007</v>
      </c>
      <c r="R190" s="473">
        <v>11.429772525860001</v>
      </c>
      <c r="S190" s="473">
        <v>19.806338028084902</v>
      </c>
      <c r="T190" s="473">
        <v>7.5859852135296704</v>
      </c>
      <c r="U190" s="473">
        <v>-3.1132357332719498</v>
      </c>
      <c r="V190" s="473">
        <v>9.8988528431348506</v>
      </c>
      <c r="W190" s="473">
        <v>7.3460912508329397</v>
      </c>
      <c r="X190" s="473">
        <v>3.56545378520239</v>
      </c>
      <c r="Y190" s="473">
        <v>14.684502776376799</v>
      </c>
      <c r="Z190" s="473">
        <v>11.144856727844299</v>
      </c>
      <c r="AA190" s="473">
        <v>11.6985465924139</v>
      </c>
      <c r="AB190" s="473">
        <v>12.377238078271301</v>
      </c>
      <c r="AC190" s="473">
        <v>2.8457849571626301</v>
      </c>
      <c r="AD190" s="473">
        <v>8.0526412661963001</v>
      </c>
      <c r="AE190" s="473">
        <v>18.998949550239502</v>
      </c>
      <c r="AF190" s="473">
        <v>10.750328044985</v>
      </c>
      <c r="AG190" s="473">
        <v>8.9830033820898691</v>
      </c>
      <c r="AH190" s="473">
        <v>8.8468869123255303</v>
      </c>
      <c r="AI190" s="473">
        <v>8.2397003745321005</v>
      </c>
      <c r="AJ190" s="473">
        <v>15.557452927694801</v>
      </c>
      <c r="AK190" s="473">
        <v>17.149523624343999</v>
      </c>
      <c r="AL190" s="473">
        <v>7.5053941908710202</v>
      </c>
      <c r="AM190" s="473">
        <v>8.3492867288338708</v>
      </c>
      <c r="AN190" s="473">
        <v>7.6229695069816596</v>
      </c>
      <c r="AO190" s="473">
        <v>9.2204666237698305</v>
      </c>
      <c r="AP190" s="473">
        <v>4.0099886052318201</v>
      </c>
      <c r="AQ190" s="473">
        <v>11.244467781861401</v>
      </c>
      <c r="AR190" s="473">
        <v>7.4511126095754996</v>
      </c>
      <c r="AS190" s="473">
        <v>2.4788202070913301</v>
      </c>
      <c r="AT190" s="473">
        <v>2.6883037354563002</v>
      </c>
      <c r="AU190" s="473">
        <v>3.0293994871489498</v>
      </c>
      <c r="AV190" s="473">
        <v>5.7070093187473798</v>
      </c>
      <c r="AW190" s="473">
        <v>2.8418113124897699</v>
      </c>
      <c r="AX190" s="473">
        <v>6.8363326589287601</v>
      </c>
      <c r="AY190" s="473">
        <v>6.9203358070758796</v>
      </c>
      <c r="AZ190" s="473">
        <v>2.2692192443907602</v>
      </c>
      <c r="BA190" s="473">
        <v>9.9078300530647994</v>
      </c>
      <c r="BB190" s="473">
        <v>11.0948237386987</v>
      </c>
      <c r="BC190" s="473">
        <v>9.3265041074539301</v>
      </c>
      <c r="BD190" s="473">
        <v>9.2270754612595294</v>
      </c>
      <c r="BE190" s="473">
        <v>9.4598098035712894</v>
      </c>
      <c r="BF190" s="473">
        <v>9.0401631191764693</v>
      </c>
      <c r="BG190" s="473">
        <v>8.3641546965955609</v>
      </c>
      <c r="BH190" s="473">
        <v>7.8689089559090499</v>
      </c>
      <c r="BI190" s="473">
        <v>8.7903433200462899</v>
      </c>
      <c r="BJ190" s="473">
        <v>3.6270961069660901</v>
      </c>
      <c r="BK190" s="473">
        <v>4.0611633875106996</v>
      </c>
      <c r="BL190" s="473">
        <v>5.5686854778492503</v>
      </c>
      <c r="BM190" s="473">
        <v>5.0523665528921597</v>
      </c>
      <c r="BN190" s="473">
        <v>4.0879104588244104</v>
      </c>
      <c r="BO190" s="477">
        <f>ROW()</f>
        <v>190</v>
      </c>
    </row>
    <row r="191" spans="1:67" s="474" customFormat="1" ht="14" x14ac:dyDescent="0.15">
      <c r="A191" s="473" t="s">
        <v>507</v>
      </c>
      <c r="B191" s="473" t="s">
        <v>951</v>
      </c>
      <c r="C191" s="473" t="s">
        <v>1156</v>
      </c>
      <c r="D191" s="473" t="s">
        <v>1157</v>
      </c>
      <c r="E191" s="473"/>
      <c r="F191" s="473"/>
      <c r="G191" s="473"/>
      <c r="H191" s="473"/>
      <c r="I191" s="473"/>
      <c r="J191" s="473"/>
      <c r="K191" s="473"/>
      <c r="L191" s="473"/>
      <c r="M191" s="473"/>
      <c r="N191" s="473"/>
      <c r="O191" s="473"/>
      <c r="P191" s="473"/>
      <c r="Q191" s="473"/>
      <c r="R191" s="473"/>
      <c r="S191" s="473"/>
      <c r="T191" s="473"/>
      <c r="U191" s="473"/>
      <c r="V191" s="473"/>
      <c r="W191" s="473"/>
      <c r="X191" s="473"/>
      <c r="Y191" s="473"/>
      <c r="Z191" s="473"/>
      <c r="AA191" s="473"/>
      <c r="AB191" s="473"/>
      <c r="AC191" s="473"/>
      <c r="AD191" s="473"/>
      <c r="AE191" s="473"/>
      <c r="AF191" s="473"/>
      <c r="AG191" s="473"/>
      <c r="AH191" s="473"/>
      <c r="AI191" s="473"/>
      <c r="AJ191" s="473"/>
      <c r="AK191" s="473"/>
      <c r="AL191" s="473"/>
      <c r="AM191" s="473"/>
      <c r="AN191" s="473"/>
      <c r="AO191" s="473"/>
      <c r="AP191" s="473"/>
      <c r="AQ191" s="473"/>
      <c r="AR191" s="473"/>
      <c r="AS191" s="473"/>
      <c r="AT191" s="473"/>
      <c r="AU191" s="473"/>
      <c r="AV191" s="473"/>
      <c r="AW191" s="473"/>
      <c r="AX191" s="473"/>
      <c r="AY191" s="473"/>
      <c r="AZ191" s="473"/>
      <c r="BA191" s="473"/>
      <c r="BB191" s="473"/>
      <c r="BC191" s="473"/>
      <c r="BD191" s="473">
        <v>0.30030030030030702</v>
      </c>
      <c r="BE191" s="473">
        <v>-0.124750499001994</v>
      </c>
      <c r="BF191" s="473"/>
      <c r="BG191" s="473"/>
      <c r="BH191" s="473"/>
      <c r="BI191" s="473"/>
      <c r="BJ191" s="473"/>
      <c r="BK191" s="473"/>
      <c r="BL191" s="473"/>
      <c r="BM191" s="473"/>
      <c r="BN191" s="473"/>
      <c r="BO191" s="477">
        <f>ROW()</f>
        <v>191</v>
      </c>
    </row>
    <row r="192" spans="1:67" s="474" customFormat="1" ht="14" x14ac:dyDescent="0.15">
      <c r="A192" s="473" t="s">
        <v>513</v>
      </c>
      <c r="B192" s="473" t="s">
        <v>952</v>
      </c>
      <c r="C192" s="473" t="s">
        <v>1156</v>
      </c>
      <c r="D192" s="473" t="s">
        <v>1157</v>
      </c>
      <c r="E192" s="473">
        <v>0.69792923379647198</v>
      </c>
      <c r="F192" s="473">
        <v>1.7977042900920699</v>
      </c>
      <c r="G192" s="473">
        <v>2.6808539698746401</v>
      </c>
      <c r="H192" s="473">
        <v>1.9684985044188601</v>
      </c>
      <c r="I192" s="473">
        <v>3.4749054767660801</v>
      </c>
      <c r="J192" s="473">
        <v>3.3974897561108701</v>
      </c>
      <c r="K192" s="473">
        <v>2.7554807754281399</v>
      </c>
      <c r="L192" s="473">
        <v>6.0569200626752302</v>
      </c>
      <c r="M192" s="473">
        <v>4.3119249655019303</v>
      </c>
      <c r="N192" s="473">
        <v>4.92524242695134</v>
      </c>
      <c r="O192" s="473">
        <v>6.5171810515548003</v>
      </c>
      <c r="P192" s="473">
        <v>10.387568318813701</v>
      </c>
      <c r="Q192" s="473">
        <v>6.9328045920685302</v>
      </c>
      <c r="R192" s="473">
        <v>8.1666692732665904</v>
      </c>
      <c r="S192" s="473">
        <v>11.1094020122225</v>
      </c>
      <c r="T192" s="473">
        <v>14.6849834723994</v>
      </c>
      <c r="U192" s="473">
        <v>16.9068570059449</v>
      </c>
      <c r="V192" s="473">
        <v>14.3835494194622</v>
      </c>
      <c r="W192" s="473">
        <v>11.9566179733303</v>
      </c>
      <c r="X192" s="473">
        <v>13.6995950156641</v>
      </c>
      <c r="Y192" s="473">
        <v>17.150545424095402</v>
      </c>
      <c r="Z192" s="473">
        <v>15.3701595831853</v>
      </c>
      <c r="AA192" s="473">
        <v>16.163694123101799</v>
      </c>
      <c r="AB192" s="473">
        <v>7.3410758605734499</v>
      </c>
      <c r="AC192" s="473">
        <v>6.17125347924443</v>
      </c>
      <c r="AD192" s="473">
        <v>15.4176555719918</v>
      </c>
      <c r="AE192" s="473">
        <v>13.213398064002099</v>
      </c>
      <c r="AF192" s="473">
        <v>15.7443007888927</v>
      </c>
      <c r="AG192" s="473">
        <v>6.3752494441105503</v>
      </c>
      <c r="AH192" s="473">
        <v>5.71599155135626</v>
      </c>
      <c r="AI192" s="473">
        <v>6.0984441481020699</v>
      </c>
      <c r="AJ192" s="473">
        <v>2.60239285999773</v>
      </c>
      <c r="AK192" s="473">
        <v>1.0145602717123401</v>
      </c>
      <c r="AL192" s="473">
        <v>1.28820776574389</v>
      </c>
      <c r="AM192" s="473">
        <v>1.7453779077374101</v>
      </c>
      <c r="AN192" s="473">
        <v>3.7549441367755398</v>
      </c>
      <c r="AO192" s="473">
        <v>2.2857130540219499</v>
      </c>
      <c r="AP192" s="473">
        <v>1.18714833105633</v>
      </c>
      <c r="AQ192" s="473">
        <v>1.2652440991540701</v>
      </c>
      <c r="AR192" s="473">
        <v>-0.114267129777519</v>
      </c>
      <c r="AS192" s="473">
        <v>2.6152344624631798</v>
      </c>
      <c r="AT192" s="473">
        <v>2.6258163039290099</v>
      </c>
      <c r="AU192" s="473">
        <v>2.6770925771160998</v>
      </c>
      <c r="AV192" s="473">
        <v>1.7535744475955299</v>
      </c>
      <c r="AW192" s="473">
        <v>2.2902490284757002</v>
      </c>
      <c r="AX192" s="473">
        <v>3.03702332617015</v>
      </c>
      <c r="AY192" s="473">
        <v>3.36540196171992</v>
      </c>
      <c r="AZ192" s="473">
        <v>2.3761431029065698</v>
      </c>
      <c r="BA192" s="473">
        <v>3.9589493731205998</v>
      </c>
      <c r="BB192" s="473">
        <v>2.1156511055456</v>
      </c>
      <c r="BC192" s="473">
        <v>2.3020238595857601</v>
      </c>
      <c r="BD192" s="473">
        <v>4.0279066739203797</v>
      </c>
      <c r="BE192" s="473">
        <v>1.0599131844563501</v>
      </c>
      <c r="BF192" s="473">
        <v>1.1344226644581199</v>
      </c>
      <c r="BG192" s="473">
        <v>1.2275075059740499</v>
      </c>
      <c r="BH192" s="473">
        <v>0.29270462813610099</v>
      </c>
      <c r="BI192" s="473">
        <v>0.64624028445450199</v>
      </c>
      <c r="BJ192" s="473">
        <v>1.85078767452532</v>
      </c>
      <c r="BK192" s="473">
        <v>1.5982970380169801</v>
      </c>
      <c r="BL192" s="473">
        <v>1.6196319018404901</v>
      </c>
      <c r="BM192" s="473">
        <v>1.71456170007244</v>
      </c>
      <c r="BN192" s="473">
        <v>3.9411206077872798</v>
      </c>
      <c r="BO192" s="477">
        <f>ROW()</f>
        <v>192</v>
      </c>
    </row>
    <row r="193" spans="1:67" s="474" customFormat="1" ht="14" x14ac:dyDescent="0.15">
      <c r="A193" s="473" t="s">
        <v>953</v>
      </c>
      <c r="B193" s="473" t="s">
        <v>954</v>
      </c>
      <c r="C193" s="473" t="s">
        <v>1156</v>
      </c>
      <c r="D193" s="473" t="s">
        <v>1157</v>
      </c>
      <c r="E193" s="473">
        <v>1.94574935198639</v>
      </c>
      <c r="F193" s="473">
        <v>2.15797310981959</v>
      </c>
      <c r="G193" s="473">
        <v>4.2637271214908496</v>
      </c>
      <c r="H193" s="473">
        <v>2.9669608631687798</v>
      </c>
      <c r="I193" s="473">
        <v>3.4448984822276598</v>
      </c>
      <c r="J193" s="473">
        <v>4.1872244399800298</v>
      </c>
      <c r="K193" s="473">
        <v>4.1743476185299704</v>
      </c>
      <c r="L193" s="473">
        <v>3.5799522673030699</v>
      </c>
      <c r="M193" s="473">
        <v>4.0938914310683696</v>
      </c>
      <c r="N193" s="473">
        <v>3.4879192439520401</v>
      </c>
      <c r="O193" s="473">
        <v>5.7311448429353602</v>
      </c>
      <c r="P193" s="473">
        <v>6.3953488372093101</v>
      </c>
      <c r="Q193" s="473">
        <v>6.5623609025654597</v>
      </c>
      <c r="R193" s="473">
        <v>9.1434711287436059</v>
      </c>
      <c r="S193" s="473">
        <v>15.5485200326028</v>
      </c>
      <c r="T193" s="473">
        <v>14.15687262728745</v>
      </c>
      <c r="U193" s="473">
        <v>11.63675205588695</v>
      </c>
      <c r="V193" s="473">
        <v>11.182021459570251</v>
      </c>
      <c r="W193" s="473">
        <v>8.6184321950599152</v>
      </c>
      <c r="X193" s="473">
        <v>10.128892275368745</v>
      </c>
      <c r="Y193" s="473">
        <v>13.634450606601</v>
      </c>
      <c r="Z193" s="473">
        <v>13.642960812772101</v>
      </c>
      <c r="AA193" s="473">
        <v>11.3409961685824</v>
      </c>
      <c r="AB193" s="473">
        <v>8.8730215236321808</v>
      </c>
      <c r="AC193" s="473">
        <v>7.6738026224732003</v>
      </c>
      <c r="AD193" s="473">
        <v>6.7346938775510097</v>
      </c>
      <c r="AE193" s="473">
        <v>5.2916617007108897</v>
      </c>
      <c r="AF193" s="473">
        <v>4.7472849038979001</v>
      </c>
      <c r="AG193" s="473">
        <v>5.8248986843944204</v>
      </c>
      <c r="AH193" s="473">
        <v>6.2598313795697296</v>
      </c>
      <c r="AI193" s="473">
        <v>6.7218195222866202</v>
      </c>
      <c r="AJ193" s="473">
        <v>5.9342134433592504</v>
      </c>
      <c r="AK193" s="473">
        <v>5.0569793218518697</v>
      </c>
      <c r="AL193" s="473">
        <v>4.59790321006549</v>
      </c>
      <c r="AM193" s="473">
        <v>3.5026257741339801</v>
      </c>
      <c r="AN193" s="473">
        <v>4.3517786132836704</v>
      </c>
      <c r="AO193" s="473">
        <v>3.0000907625161553</v>
      </c>
      <c r="AP193" s="473">
        <v>2.2690030591249704</v>
      </c>
      <c r="AQ193" s="473">
        <v>2.1057748113534052</v>
      </c>
      <c r="AR193" s="473">
        <v>2.17260318876207</v>
      </c>
      <c r="AS193" s="473">
        <v>3.0638034489953649</v>
      </c>
      <c r="AT193" s="473">
        <v>3.1890826810604898</v>
      </c>
      <c r="AU193" s="473">
        <v>2.477360679109335</v>
      </c>
      <c r="AV193" s="473">
        <v>2.1842835824151754</v>
      </c>
      <c r="AW193" s="473">
        <v>2.2579640963823104</v>
      </c>
      <c r="AX193" s="473">
        <v>2.4695989874027999</v>
      </c>
      <c r="AY193" s="473">
        <v>2.6001537646035198</v>
      </c>
      <c r="AZ193" s="473">
        <v>2.4847043881286801</v>
      </c>
      <c r="BA193" s="473">
        <v>4.1140702203381796</v>
      </c>
      <c r="BB193" s="473">
        <v>1.1045771117538949</v>
      </c>
      <c r="BC193" s="473">
        <v>1.807352305661005</v>
      </c>
      <c r="BD193" s="473">
        <v>3.3742975943251752</v>
      </c>
      <c r="BE193" s="473">
        <v>2.5294552091577254</v>
      </c>
      <c r="BF193" s="473">
        <v>1.451565263983785</v>
      </c>
      <c r="BG193" s="473">
        <v>0.62451731108654096</v>
      </c>
      <c r="BH193" s="473">
        <v>0.33870569541017148</v>
      </c>
      <c r="BI193" s="473">
        <v>0.44325896572860601</v>
      </c>
      <c r="BJ193" s="473">
        <v>1.82264336059064</v>
      </c>
      <c r="BK193" s="473">
        <v>1.9324681228636051</v>
      </c>
      <c r="BL193" s="473">
        <v>1.7407126787017702</v>
      </c>
      <c r="BM193" s="473">
        <v>0.73285164517587154</v>
      </c>
      <c r="BN193" s="473">
        <v>2.8152885443583</v>
      </c>
      <c r="BO193" s="477">
        <f>ROW()</f>
        <v>193</v>
      </c>
    </row>
    <row r="194" spans="1:67" s="474" customFormat="1" ht="14" x14ac:dyDescent="0.15">
      <c r="A194" s="473" t="s">
        <v>523</v>
      </c>
      <c r="B194" s="473" t="s">
        <v>955</v>
      </c>
      <c r="C194" s="473" t="s">
        <v>1156</v>
      </c>
      <c r="D194" s="473" t="s">
        <v>1157</v>
      </c>
      <c r="E194" s="473"/>
      <c r="F194" s="473"/>
      <c r="G194" s="473"/>
      <c r="H194" s="473"/>
      <c r="I194" s="473"/>
      <c r="J194" s="473"/>
      <c r="K194" s="473"/>
      <c r="L194" s="473"/>
      <c r="M194" s="473"/>
      <c r="N194" s="473"/>
      <c r="O194" s="473"/>
      <c r="P194" s="473"/>
      <c r="Q194" s="473"/>
      <c r="R194" s="473"/>
      <c r="S194" s="473"/>
      <c r="T194" s="473"/>
      <c r="U194" s="473"/>
      <c r="V194" s="473"/>
      <c r="W194" s="473"/>
      <c r="X194" s="473"/>
      <c r="Y194" s="473"/>
      <c r="Z194" s="473"/>
      <c r="AA194" s="473"/>
      <c r="AB194" s="473"/>
      <c r="AC194" s="473"/>
      <c r="AD194" s="473"/>
      <c r="AE194" s="473"/>
      <c r="AF194" s="473"/>
      <c r="AG194" s="473"/>
      <c r="AH194" s="473"/>
      <c r="AI194" s="473"/>
      <c r="AJ194" s="473"/>
      <c r="AK194" s="473"/>
      <c r="AL194" s="473"/>
      <c r="AM194" s="473"/>
      <c r="AN194" s="473"/>
      <c r="AO194" s="473"/>
      <c r="AP194" s="473"/>
      <c r="AQ194" s="473"/>
      <c r="AR194" s="473"/>
      <c r="AS194" s="473"/>
      <c r="AT194" s="473">
        <v>-0.81666666666666499</v>
      </c>
      <c r="AU194" s="473">
        <v>-0.27957882257130301</v>
      </c>
      <c r="AV194" s="473">
        <v>0.231328682267088</v>
      </c>
      <c r="AW194" s="473">
        <v>0.62496906263140595</v>
      </c>
      <c r="AX194" s="473">
        <v>1.90983553531864</v>
      </c>
      <c r="AY194" s="473">
        <v>3.5449859160503201</v>
      </c>
      <c r="AZ194" s="473">
        <v>5.8304841809271197</v>
      </c>
      <c r="BA194" s="473">
        <v>12.3754091529911</v>
      </c>
      <c r="BB194" s="473">
        <v>3.46881023754896</v>
      </c>
      <c r="BC194" s="473">
        <v>3.2565795907862398</v>
      </c>
      <c r="BD194" s="473">
        <v>4.0421886711639603</v>
      </c>
      <c r="BE194" s="473">
        <v>2.9477349525720702</v>
      </c>
      <c r="BF194" s="473">
        <v>1.0455283875536301</v>
      </c>
      <c r="BG194" s="473">
        <v>1.02234314452965</v>
      </c>
      <c r="BH194" s="473">
        <v>6.5290133028648098E-2</v>
      </c>
      <c r="BI194" s="473">
        <v>1.1092080580702901</v>
      </c>
      <c r="BJ194" s="473">
        <v>1.59716060337177</v>
      </c>
      <c r="BK194" s="473">
        <v>0.88130210400953601</v>
      </c>
      <c r="BL194" s="473">
        <v>0.13379505745318199</v>
      </c>
      <c r="BM194" s="473">
        <v>-0.90387487227853502</v>
      </c>
      <c r="BN194" s="473">
        <v>1.54663705583755</v>
      </c>
      <c r="BO194" s="477">
        <f>ROW()</f>
        <v>194</v>
      </c>
    </row>
    <row r="195" spans="1:67" s="474" customFormat="1" ht="14" x14ac:dyDescent="0.15">
      <c r="A195" s="473" t="s">
        <v>956</v>
      </c>
      <c r="B195" s="473" t="s">
        <v>957</v>
      </c>
      <c r="C195" s="473" t="s">
        <v>1156</v>
      </c>
      <c r="D195" s="473" t="s">
        <v>1157</v>
      </c>
      <c r="E195" s="473"/>
      <c r="F195" s="473"/>
      <c r="G195" s="473"/>
      <c r="H195" s="473"/>
      <c r="I195" s="473"/>
      <c r="J195" s="473"/>
      <c r="K195" s="473"/>
      <c r="L195" s="473"/>
      <c r="M195" s="473"/>
      <c r="N195" s="473"/>
      <c r="O195" s="473"/>
      <c r="P195" s="473"/>
      <c r="Q195" s="473"/>
      <c r="R195" s="473"/>
      <c r="S195" s="473"/>
      <c r="T195" s="473"/>
      <c r="U195" s="473"/>
      <c r="V195" s="473"/>
      <c r="W195" s="473"/>
      <c r="X195" s="473"/>
      <c r="Y195" s="473">
        <v>13.5715405108088</v>
      </c>
      <c r="Z195" s="473">
        <v>10.7446936083977</v>
      </c>
      <c r="AA195" s="473">
        <v>9.9044309296260895</v>
      </c>
      <c r="AB195" s="473">
        <v>6.0526315789473699</v>
      </c>
      <c r="AC195" s="473">
        <v>6.5123854681691853</v>
      </c>
      <c r="AD195" s="473">
        <v>5.2138560453071801</v>
      </c>
      <c r="AE195" s="473">
        <v>8.0037741996749645</v>
      </c>
      <c r="AF195" s="473">
        <v>3.3189102564105051</v>
      </c>
      <c r="AG195" s="473">
        <v>5.5294353641351446</v>
      </c>
      <c r="AH195" s="473">
        <v>6.9533482955213746</v>
      </c>
      <c r="AI195" s="473">
        <v>8.8626609442060396</v>
      </c>
      <c r="AJ195" s="473">
        <v>6.9048963274276147</v>
      </c>
      <c r="AK195" s="473">
        <v>4.2956155335386956</v>
      </c>
      <c r="AL195" s="473">
        <v>5.7883959044369799</v>
      </c>
      <c r="AM195" s="473">
        <v>4.6985893105497798</v>
      </c>
      <c r="AN195" s="473">
        <v>6.9809744183055296</v>
      </c>
      <c r="AO195" s="473">
        <v>4.9045346062053099</v>
      </c>
      <c r="AP195" s="473">
        <v>4.8344898191332302</v>
      </c>
      <c r="AQ195" s="473">
        <v>2.9513888888888999</v>
      </c>
      <c r="AR195" s="473">
        <v>3.2318326090646701</v>
      </c>
      <c r="AS195" s="473">
        <v>4.0800735860540804</v>
      </c>
      <c r="AT195" s="473">
        <v>3.3801846737281802</v>
      </c>
      <c r="AU195" s="473">
        <v>3.41658194795912</v>
      </c>
      <c r="AV195" s="473">
        <v>2.7835594539828001</v>
      </c>
      <c r="AW195" s="473">
        <v>3.1581932429846402</v>
      </c>
      <c r="AX195" s="473">
        <v>3.3291992280285299</v>
      </c>
      <c r="AY195" s="473">
        <v>3.70978479803866</v>
      </c>
      <c r="AZ195" s="473">
        <v>5.1038343762530349</v>
      </c>
      <c r="BA195" s="473">
        <v>9.0794396457087547</v>
      </c>
      <c r="BB195" s="473">
        <v>3.1311182837910252</v>
      </c>
      <c r="BC195" s="473">
        <v>3.1634014117230702</v>
      </c>
      <c r="BD195" s="473">
        <v>4.8006359416939794</v>
      </c>
      <c r="BE195" s="473">
        <v>4.0393235613904404</v>
      </c>
      <c r="BF195" s="473">
        <v>3.2609945685886301</v>
      </c>
      <c r="BG195" s="473">
        <v>2.1200017571813299</v>
      </c>
      <c r="BH195" s="473">
        <v>1.5486915822248799</v>
      </c>
      <c r="BI195" s="473">
        <v>1.5031205586109</v>
      </c>
      <c r="BJ195" s="473">
        <v>2.3802359905313599</v>
      </c>
      <c r="BK195" s="473">
        <v>2.6470707326559246</v>
      </c>
      <c r="BL195" s="473">
        <v>1.64206001768947</v>
      </c>
      <c r="BM195" s="473">
        <v>1.8338835031518599</v>
      </c>
      <c r="BN195" s="473">
        <v>3.031496986421415</v>
      </c>
      <c r="BO195" s="477">
        <f>ROW()</f>
        <v>195</v>
      </c>
    </row>
    <row r="196" spans="1:67" s="474" customFormat="1" ht="14" x14ac:dyDescent="0.15">
      <c r="A196" s="473" t="s">
        <v>525</v>
      </c>
      <c r="B196" s="473" t="s">
        <v>958</v>
      </c>
      <c r="C196" s="473" t="s">
        <v>1156</v>
      </c>
      <c r="D196" s="473" t="s">
        <v>1157</v>
      </c>
      <c r="E196" s="473">
        <v>6.9473684210528504</v>
      </c>
      <c r="F196" s="473">
        <v>1.6404199475060499</v>
      </c>
      <c r="G196" s="473">
        <v>-0.51646223369850797</v>
      </c>
      <c r="H196" s="473">
        <v>1.456488447975</v>
      </c>
      <c r="I196" s="473">
        <v>4.17958688145319</v>
      </c>
      <c r="J196" s="473">
        <v>5.5686354793637598</v>
      </c>
      <c r="K196" s="473">
        <v>7.2276215978773202</v>
      </c>
      <c r="L196" s="473">
        <v>6.8113996342869001</v>
      </c>
      <c r="M196" s="473">
        <v>0.170627348438079</v>
      </c>
      <c r="N196" s="473">
        <v>3.1869867957368898</v>
      </c>
      <c r="O196" s="473">
        <v>5.3498409098301503</v>
      </c>
      <c r="P196" s="473">
        <v>4.7306914823227402</v>
      </c>
      <c r="Q196" s="473">
        <v>5.1832376454914098</v>
      </c>
      <c r="R196" s="473">
        <v>23.070084025084402</v>
      </c>
      <c r="S196" s="473">
        <v>26.663034853748801</v>
      </c>
      <c r="T196" s="473">
        <v>20.904509457399801</v>
      </c>
      <c r="U196" s="473">
        <v>7.1583237311846801</v>
      </c>
      <c r="V196" s="473">
        <v>10.132967687405401</v>
      </c>
      <c r="W196" s="473">
        <v>6.1386926674274198</v>
      </c>
      <c r="X196" s="473">
        <v>8.2670469761757204</v>
      </c>
      <c r="Y196" s="473">
        <v>11.9382309107087</v>
      </c>
      <c r="Z196" s="473">
        <v>11.8799135925283</v>
      </c>
      <c r="AA196" s="473">
        <v>5.9035287843585698</v>
      </c>
      <c r="AB196" s="473">
        <v>6.3620334998529904</v>
      </c>
      <c r="AC196" s="473">
        <v>6.0871667357371901</v>
      </c>
      <c r="AD196" s="473">
        <v>5.6148392179322002</v>
      </c>
      <c r="AE196" s="473">
        <v>3.5064142475820299</v>
      </c>
      <c r="AF196" s="473">
        <v>4.6812185462021398</v>
      </c>
      <c r="AG196" s="473">
        <v>8.8379370181777794</v>
      </c>
      <c r="AH196" s="473">
        <v>7.8442647374003798</v>
      </c>
      <c r="AI196" s="473">
        <v>9.0521315527977997</v>
      </c>
      <c r="AJ196" s="473">
        <v>11.791270335141601</v>
      </c>
      <c r="AK196" s="473">
        <v>9.5090414619014592</v>
      </c>
      <c r="AL196" s="473">
        <v>9.9736647602921007</v>
      </c>
      <c r="AM196" s="473">
        <v>12.3681943936948</v>
      </c>
      <c r="AN196" s="473">
        <v>12.3435785170513</v>
      </c>
      <c r="AO196" s="473">
        <v>10.3738085885002</v>
      </c>
      <c r="AP196" s="473">
        <v>11.3754928865122</v>
      </c>
      <c r="AQ196" s="473">
        <v>6.22800415424547</v>
      </c>
      <c r="AR196" s="473">
        <v>4.14263718082168</v>
      </c>
      <c r="AS196" s="473">
        <v>4.3666645129168096</v>
      </c>
      <c r="AT196" s="473">
        <v>3.1482614459061602</v>
      </c>
      <c r="AU196" s="473">
        <v>3.2903447261315599</v>
      </c>
      <c r="AV196" s="473">
        <v>2.91413470059477</v>
      </c>
      <c r="AW196" s="473">
        <v>7.4446246934273796</v>
      </c>
      <c r="AX196" s="473">
        <v>9.0633273703042008</v>
      </c>
      <c r="AY196" s="473">
        <v>7.9210844005878798</v>
      </c>
      <c r="AZ196" s="473">
        <v>7.59868441050775</v>
      </c>
      <c r="BA196" s="473">
        <v>20.286121092955401</v>
      </c>
      <c r="BB196" s="473">
        <v>13.647765063976101</v>
      </c>
      <c r="BC196" s="473">
        <v>12.938870563489001</v>
      </c>
      <c r="BD196" s="473">
        <v>11.9160927116277</v>
      </c>
      <c r="BE196" s="473">
        <v>9.6823518605567997</v>
      </c>
      <c r="BF196" s="473">
        <v>7.6921561189957002</v>
      </c>
      <c r="BG196" s="473">
        <v>7.1893840284702497</v>
      </c>
      <c r="BH196" s="473">
        <v>2.5293281725422601</v>
      </c>
      <c r="BI196" s="473">
        <v>3.7651191635658399</v>
      </c>
      <c r="BJ196" s="473">
        <v>4.0853736803260396</v>
      </c>
      <c r="BK196" s="473">
        <v>5.0780572586891699</v>
      </c>
      <c r="BL196" s="473">
        <v>10.5783618004555</v>
      </c>
      <c r="BM196" s="473">
        <v>9.7399931389813101</v>
      </c>
      <c r="BN196" s="473">
        <v>9.4962105612497894</v>
      </c>
      <c r="BO196" s="477">
        <f>ROW()</f>
        <v>196</v>
      </c>
    </row>
    <row r="197" spans="1:67" s="474" customFormat="1" ht="14" x14ac:dyDescent="0.15">
      <c r="A197" s="473" t="s">
        <v>529</v>
      </c>
      <c r="B197" s="473" t="s">
        <v>959</v>
      </c>
      <c r="C197" s="473" t="s">
        <v>1156</v>
      </c>
      <c r="D197" s="473" t="s">
        <v>1157</v>
      </c>
      <c r="E197" s="473">
        <v>5.1177072415741598E-2</v>
      </c>
      <c r="F197" s="473">
        <v>0.61381074194677798</v>
      </c>
      <c r="G197" s="473">
        <v>0.78800203355590304</v>
      </c>
      <c r="H197" s="473">
        <v>0.44988752811999</v>
      </c>
      <c r="I197" s="473">
        <v>2.4135357049137398</v>
      </c>
      <c r="J197" s="473">
        <v>0.46161321671987499</v>
      </c>
      <c r="K197" s="473">
        <v>0.19347037509258599</v>
      </c>
      <c r="L197" s="473">
        <v>1.3758146270917999</v>
      </c>
      <c r="M197" s="473">
        <v>1.61904761953545</v>
      </c>
      <c r="N197" s="473">
        <v>1.8275538894136001</v>
      </c>
      <c r="O197" s="473">
        <v>3.0832949836702701</v>
      </c>
      <c r="P197" s="473">
        <v>1.9196428571514199</v>
      </c>
      <c r="Q197" s="473">
        <v>5.4095488394892399</v>
      </c>
      <c r="R197" s="473">
        <v>6.8564305005337998</v>
      </c>
      <c r="S197" s="473">
        <v>16.2680666277125</v>
      </c>
      <c r="T197" s="473">
        <v>5.88104130650947</v>
      </c>
      <c r="U197" s="473">
        <v>3.9499999994172099</v>
      </c>
      <c r="V197" s="473">
        <v>4.5855379188961498</v>
      </c>
      <c r="W197" s="473">
        <v>4.20052123266096</v>
      </c>
      <c r="X197" s="473">
        <v>7.9888185961076799</v>
      </c>
      <c r="Y197" s="473">
        <v>13.807901907800799</v>
      </c>
      <c r="Z197" s="473">
        <v>7.3023283652621798</v>
      </c>
      <c r="AA197" s="473">
        <v>4.2505717632812301</v>
      </c>
      <c r="AB197" s="473">
        <v>2.1028412436816599</v>
      </c>
      <c r="AC197" s="473">
        <v>1.5826433285858801</v>
      </c>
      <c r="AD197" s="473">
        <v>1.0266198927515799</v>
      </c>
      <c r="AE197" s="473">
        <v>-6.63841083593842E-2</v>
      </c>
      <c r="AF197" s="473">
        <v>0.99642309667920403</v>
      </c>
      <c r="AG197" s="473">
        <v>0.35922084492817202</v>
      </c>
      <c r="AH197" s="473">
        <v>0.20586725831772201</v>
      </c>
      <c r="AI197" s="473">
        <v>0.76948535495603998</v>
      </c>
      <c r="AJ197" s="473">
        <v>1.2562607767468601</v>
      </c>
      <c r="AK197" s="473">
        <v>1.82452156989959</v>
      </c>
      <c r="AL197" s="473">
        <v>0.453930078840384</v>
      </c>
      <c r="AM197" s="473">
        <v>1.26843190106193</v>
      </c>
      <c r="AN197" s="473">
        <v>0.994206982933863</v>
      </c>
      <c r="AO197" s="473">
        <v>1.2557166111154501</v>
      </c>
      <c r="AP197" s="473">
        <v>1.3243512210060899</v>
      </c>
      <c r="AQ197" s="473">
        <v>0.55908129344253299</v>
      </c>
      <c r="AR197" s="473">
        <v>1.2471825694963301</v>
      </c>
      <c r="AS197" s="473">
        <v>1.4989611160577501</v>
      </c>
      <c r="AT197" s="473">
        <v>0.30706243602871303</v>
      </c>
      <c r="AU197" s="473">
        <v>1.0058309037904201</v>
      </c>
      <c r="AV197" s="473">
        <v>0.391666666666668</v>
      </c>
      <c r="AW197" s="473">
        <v>0.47472307820438298</v>
      </c>
      <c r="AX197" s="473">
        <v>2.8558832476095599</v>
      </c>
      <c r="AY197" s="473">
        <v>2.4578934644209398</v>
      </c>
      <c r="AZ197" s="473">
        <v>4.1686330029888801</v>
      </c>
      <c r="BA197" s="473">
        <v>8.7586831772878302</v>
      </c>
      <c r="BB197" s="473">
        <v>2.4090530408219699</v>
      </c>
      <c r="BC197" s="473">
        <v>3.4912887261880501</v>
      </c>
      <c r="BD197" s="473">
        <v>5.8758024367876196</v>
      </c>
      <c r="BE197" s="473">
        <v>5.6981995916599901</v>
      </c>
      <c r="BF197" s="473">
        <v>4.0271599157104996</v>
      </c>
      <c r="BG197" s="473">
        <v>2.6265269992915399</v>
      </c>
      <c r="BH197" s="473">
        <v>0.137492058461537</v>
      </c>
      <c r="BI197" s="473">
        <v>0.73973402530002796</v>
      </c>
      <c r="BJ197" s="473">
        <v>0.875585918759888</v>
      </c>
      <c r="BK197" s="473">
        <v>0.76157835939994301</v>
      </c>
      <c r="BL197" s="473">
        <v>-0.355083821021212</v>
      </c>
      <c r="BM197" s="473">
        <v>-1.55027540803759</v>
      </c>
      <c r="BN197" s="473">
        <v>1.63070337301891</v>
      </c>
      <c r="BO197" s="477">
        <f>ROW()</f>
        <v>197</v>
      </c>
    </row>
    <row r="198" spans="1:67" s="474" customFormat="1" ht="14" x14ac:dyDescent="0.15">
      <c r="A198" s="473" t="s">
        <v>535</v>
      </c>
      <c r="B198" s="473" t="s">
        <v>960</v>
      </c>
      <c r="C198" s="473" t="s">
        <v>1156</v>
      </c>
      <c r="D198" s="473" t="s">
        <v>1157</v>
      </c>
      <c r="E198" s="473">
        <v>8.6644591627190906</v>
      </c>
      <c r="F198" s="473">
        <v>5.9167089883637596</v>
      </c>
      <c r="G198" s="473">
        <v>6.6410932635974902</v>
      </c>
      <c r="H198" s="473">
        <v>6.0701438842859297</v>
      </c>
      <c r="I198" s="473">
        <v>9.7922848666348496</v>
      </c>
      <c r="J198" s="473">
        <v>16.389961389442401</v>
      </c>
      <c r="K198" s="473">
        <v>8.8406037492220797</v>
      </c>
      <c r="L198" s="473">
        <v>9.7836025606341295</v>
      </c>
      <c r="M198" s="473">
        <v>19.086618545438</v>
      </c>
      <c r="N198" s="473">
        <v>6.2361580607806202</v>
      </c>
      <c r="O198" s="473">
        <v>5.0252359007242404</v>
      </c>
      <c r="P198" s="473">
        <v>6.7906393649541599</v>
      </c>
      <c r="Q198" s="473">
        <v>7.2197221677054397</v>
      </c>
      <c r="R198" s="473">
        <v>9.4890510950339699</v>
      </c>
      <c r="S198" s="473">
        <v>16.891666666570199</v>
      </c>
      <c r="T198" s="473">
        <v>23.618735296332598</v>
      </c>
      <c r="U198" s="473">
        <v>33.483275663456801</v>
      </c>
      <c r="V198" s="473">
        <v>38.054091419679303</v>
      </c>
      <c r="W198" s="473">
        <v>57.848782625150498</v>
      </c>
      <c r="X198" s="473">
        <v>66.694422966487707</v>
      </c>
      <c r="Y198" s="473">
        <v>59.145071244491298</v>
      </c>
      <c r="Z198" s="473">
        <v>75.433268757606399</v>
      </c>
      <c r="AA198" s="473">
        <v>64.448158538792896</v>
      </c>
      <c r="AB198" s="473">
        <v>111.150635209158</v>
      </c>
      <c r="AC198" s="473">
        <v>110.208519562543</v>
      </c>
      <c r="AD198" s="473">
        <v>163.399505243687</v>
      </c>
      <c r="AE198" s="473">
        <v>77.921025547359505</v>
      </c>
      <c r="AF198" s="473">
        <v>85.822306238184694</v>
      </c>
      <c r="AG198" s="473">
        <v>667.01932858596103</v>
      </c>
      <c r="AH198" s="473">
        <v>3398.6790100533199</v>
      </c>
      <c r="AI198" s="473">
        <v>7481.6636112452597</v>
      </c>
      <c r="AJ198" s="473">
        <v>409.53016662202299</v>
      </c>
      <c r="AK198" s="473">
        <v>73.528294244264103</v>
      </c>
      <c r="AL198" s="473">
        <v>48.579986446888398</v>
      </c>
      <c r="AM198" s="473">
        <v>23.7369050565046</v>
      </c>
      <c r="AN198" s="473">
        <v>11.128702970708799</v>
      </c>
      <c r="AO198" s="473">
        <v>11.537942411517699</v>
      </c>
      <c r="AP198" s="473">
        <v>8.5621894895365394</v>
      </c>
      <c r="AQ198" s="473">
        <v>7.2478217521346897</v>
      </c>
      <c r="AR198" s="473">
        <v>3.4696599629302098</v>
      </c>
      <c r="AS198" s="473">
        <v>3.7573383334447401</v>
      </c>
      <c r="AT198" s="473">
        <v>1.9770987850205199</v>
      </c>
      <c r="AU198" s="473">
        <v>0.19313500385372301</v>
      </c>
      <c r="AV198" s="473">
        <v>2.25937753363075</v>
      </c>
      <c r="AW198" s="473">
        <v>3.6624732009223102</v>
      </c>
      <c r="AX198" s="473">
        <v>1.61630193862544</v>
      </c>
      <c r="AY198" s="473">
        <v>2.0022580124882099</v>
      </c>
      <c r="AZ198" s="473">
        <v>1.7799864468037201</v>
      </c>
      <c r="BA198" s="473">
        <v>5.7858759820675401</v>
      </c>
      <c r="BB198" s="473">
        <v>2.9362315359669902</v>
      </c>
      <c r="BC198" s="473">
        <v>1.5283205973290299</v>
      </c>
      <c r="BD198" s="473">
        <v>3.3693109533385299</v>
      </c>
      <c r="BE198" s="473">
        <v>3.6112129494017502</v>
      </c>
      <c r="BF198" s="473">
        <v>2.76789666081994</v>
      </c>
      <c r="BG198" s="473">
        <v>3.4119457980746999</v>
      </c>
      <c r="BH198" s="473">
        <v>3.3980919474629898</v>
      </c>
      <c r="BI198" s="473">
        <v>3.5571766355628101</v>
      </c>
      <c r="BJ198" s="473">
        <v>2.99490045809446</v>
      </c>
      <c r="BK198" s="473">
        <v>1.5091542302474199</v>
      </c>
      <c r="BL198" s="473">
        <v>2.2521219135802402</v>
      </c>
      <c r="BM198" s="473">
        <v>2.0024120575929301</v>
      </c>
      <c r="BN198" s="473">
        <v>4.27166381536796</v>
      </c>
      <c r="BO198" s="477">
        <f>ROW()</f>
        <v>198</v>
      </c>
    </row>
    <row r="199" spans="1:67" s="474" customFormat="1" ht="14" x14ac:dyDescent="0.15">
      <c r="A199" s="473" t="s">
        <v>537</v>
      </c>
      <c r="B199" s="473" t="s">
        <v>961</v>
      </c>
      <c r="C199" s="473" t="s">
        <v>1156</v>
      </c>
      <c r="D199" s="473" t="s">
        <v>1157</v>
      </c>
      <c r="E199" s="473">
        <v>4.1548217798216003</v>
      </c>
      <c r="F199" s="473">
        <v>1.59563300452722</v>
      </c>
      <c r="G199" s="473">
        <v>5.7966522010137602</v>
      </c>
      <c r="H199" s="473">
        <v>5.6255493700881596</v>
      </c>
      <c r="I199" s="473">
        <v>8.1830790570033791</v>
      </c>
      <c r="J199" s="473">
        <v>2.56410256428441</v>
      </c>
      <c r="K199" s="473">
        <v>5.3999999996808299</v>
      </c>
      <c r="L199" s="473">
        <v>6.2539531939773498</v>
      </c>
      <c r="M199" s="473">
        <v>2.3588064589059399</v>
      </c>
      <c r="N199" s="473">
        <v>1.95551032285385</v>
      </c>
      <c r="O199" s="473">
        <v>14.381461675732799</v>
      </c>
      <c r="P199" s="473">
        <v>21.403343536614301</v>
      </c>
      <c r="Q199" s="473">
        <v>8.2040341349883299</v>
      </c>
      <c r="R199" s="473">
        <v>16.580032263846402</v>
      </c>
      <c r="S199" s="473">
        <v>34.163591635916497</v>
      </c>
      <c r="T199" s="473">
        <v>6.7614027045607896</v>
      </c>
      <c r="U199" s="473">
        <v>9.1992271361101103</v>
      </c>
      <c r="V199" s="473">
        <v>9.8987515973656492</v>
      </c>
      <c r="W199" s="473">
        <v>7.3345259391769204</v>
      </c>
      <c r="X199" s="473">
        <v>17.5333333327501</v>
      </c>
      <c r="Y199" s="473">
        <v>18.200510493850899</v>
      </c>
      <c r="Z199" s="473">
        <v>13.082598524167601</v>
      </c>
      <c r="AA199" s="473">
        <v>10.221727137689101</v>
      </c>
      <c r="AB199" s="473">
        <v>10.0293565620481</v>
      </c>
      <c r="AC199" s="473">
        <v>50.338975637449899</v>
      </c>
      <c r="AD199" s="473">
        <v>23.1031071803888</v>
      </c>
      <c r="AE199" s="473">
        <v>1.14813777653333</v>
      </c>
      <c r="AF199" s="473">
        <v>4.0697674418602903</v>
      </c>
      <c r="AG199" s="473">
        <v>13.860069167331799</v>
      </c>
      <c r="AH199" s="473">
        <v>12.242990654205499</v>
      </c>
      <c r="AI199" s="473">
        <v>12.1773522064946</v>
      </c>
      <c r="AJ199" s="473">
        <v>19.2614585266282</v>
      </c>
      <c r="AK199" s="473">
        <v>8.6510035786526398</v>
      </c>
      <c r="AL199" s="473">
        <v>6.71631104109973</v>
      </c>
      <c r="AM199" s="473">
        <v>10.386473429951799</v>
      </c>
      <c r="AN199" s="473">
        <v>6.8319961098953099</v>
      </c>
      <c r="AO199" s="473">
        <v>7.4761037778790804</v>
      </c>
      <c r="AP199" s="473">
        <v>5.5902593965060197</v>
      </c>
      <c r="AQ199" s="473">
        <v>9.2349343226712008</v>
      </c>
      <c r="AR199" s="473">
        <v>5.9390490178080704</v>
      </c>
      <c r="AS199" s="473">
        <v>3.97712503249282</v>
      </c>
      <c r="AT199" s="473">
        <v>5.3455019556714003</v>
      </c>
      <c r="AU199" s="473">
        <v>2.7227722772276701</v>
      </c>
      <c r="AV199" s="473">
        <v>2.2891566265060601</v>
      </c>
      <c r="AW199" s="473">
        <v>4.82921083627794</v>
      </c>
      <c r="AX199" s="473">
        <v>6.5168539325843504</v>
      </c>
      <c r="AY199" s="473">
        <v>5.48523206751051</v>
      </c>
      <c r="AZ199" s="473">
        <v>2.9000000000000199</v>
      </c>
      <c r="BA199" s="473">
        <v>8.2604470359572595</v>
      </c>
      <c r="BB199" s="473">
        <v>4.2190305206462702</v>
      </c>
      <c r="BC199" s="473">
        <v>3.7898363479758999</v>
      </c>
      <c r="BD199" s="473">
        <v>4.7184170471841602</v>
      </c>
      <c r="BE199" s="473">
        <v>3.02696391124798</v>
      </c>
      <c r="BF199" s="473">
        <v>2.5826876614179701</v>
      </c>
      <c r="BG199" s="473">
        <v>3.5978234386421</v>
      </c>
      <c r="BH199" s="473">
        <v>0.67419253684538705</v>
      </c>
      <c r="BI199" s="473">
        <v>1.25369880080986</v>
      </c>
      <c r="BJ199" s="473">
        <v>2.8531877259093901</v>
      </c>
      <c r="BK199" s="473">
        <v>5.3093466162771401</v>
      </c>
      <c r="BL199" s="473">
        <v>2.3920653442240201</v>
      </c>
      <c r="BM199" s="473">
        <v>2.39316239316241</v>
      </c>
      <c r="BN199" s="473">
        <v>3.92718022100326</v>
      </c>
      <c r="BO199" s="477">
        <f>ROW()</f>
        <v>199</v>
      </c>
    </row>
    <row r="200" spans="1:67" s="474" customFormat="1" ht="14" x14ac:dyDescent="0.15">
      <c r="A200" s="473" t="s">
        <v>527</v>
      </c>
      <c r="B200" s="473" t="s">
        <v>962</v>
      </c>
      <c r="C200" s="473" t="s">
        <v>1156</v>
      </c>
      <c r="D200" s="473" t="s">
        <v>1157</v>
      </c>
      <c r="E200" s="473"/>
      <c r="F200" s="473"/>
      <c r="G200" s="473"/>
      <c r="H200" s="473"/>
      <c r="I200" s="473"/>
      <c r="J200" s="473"/>
      <c r="K200" s="473"/>
      <c r="L200" s="473"/>
      <c r="M200" s="473"/>
      <c r="N200" s="473"/>
      <c r="O200" s="473"/>
      <c r="P200" s="473"/>
      <c r="Q200" s="473"/>
      <c r="R200" s="473"/>
      <c r="S200" s="473"/>
      <c r="T200" s="473"/>
      <c r="U200" s="473"/>
      <c r="V200" s="473"/>
      <c r="W200" s="473"/>
      <c r="X200" s="473"/>
      <c r="Y200" s="473"/>
      <c r="Z200" s="473"/>
      <c r="AA200" s="473"/>
      <c r="AB200" s="473"/>
      <c r="AC200" s="473"/>
      <c r="AD200" s="473"/>
      <c r="AE200" s="473"/>
      <c r="AF200" s="473"/>
      <c r="AG200" s="473"/>
      <c r="AH200" s="473"/>
      <c r="AI200" s="473"/>
      <c r="AJ200" s="473"/>
      <c r="AK200" s="473"/>
      <c r="AL200" s="473"/>
      <c r="AM200" s="473"/>
      <c r="AN200" s="473"/>
      <c r="AO200" s="473"/>
      <c r="AP200" s="473"/>
      <c r="AQ200" s="473"/>
      <c r="AR200" s="473"/>
      <c r="AS200" s="473"/>
      <c r="AT200" s="473"/>
      <c r="AU200" s="473">
        <v>-1.30123617436563</v>
      </c>
      <c r="AV200" s="473">
        <v>0.92287409360579298</v>
      </c>
      <c r="AW200" s="473">
        <v>4.9640757674722202</v>
      </c>
      <c r="AX200" s="473">
        <v>3.9514623522090799</v>
      </c>
      <c r="AY200" s="473">
        <v>4.4298114337025103</v>
      </c>
      <c r="AZ200" s="473">
        <v>3.2387503582688302</v>
      </c>
      <c r="BA200" s="473">
        <v>11.9655746807329</v>
      </c>
      <c r="BB200" s="473">
        <v>1.43813538308954</v>
      </c>
      <c r="BC200" s="473">
        <v>1.44219017355171</v>
      </c>
      <c r="BD200" s="473">
        <v>4.6746987951807197</v>
      </c>
      <c r="BE200" s="473">
        <v>3.6141804788213601</v>
      </c>
      <c r="BF200" s="473">
        <v>3.35481004221282</v>
      </c>
      <c r="BG200" s="473">
        <v>4.19174548581256</v>
      </c>
      <c r="BH200" s="473">
        <v>0.94904064369715002</v>
      </c>
      <c r="BI200" s="473">
        <v>-1.0423053341508399</v>
      </c>
      <c r="BJ200" s="473">
        <v>1.41798819666923</v>
      </c>
      <c r="BK200" s="473">
        <v>2.1097046413502101</v>
      </c>
      <c r="BL200" s="473">
        <v>0.26737967914438099</v>
      </c>
      <c r="BM200" s="473">
        <v>0.218181818181824</v>
      </c>
      <c r="BN200" s="473">
        <v>2.6608611514271998</v>
      </c>
      <c r="BO200" s="477">
        <f>ROW()</f>
        <v>200</v>
      </c>
    </row>
    <row r="201" spans="1:67" s="474" customFormat="1" ht="14" x14ac:dyDescent="0.15">
      <c r="A201" s="473" t="s">
        <v>531</v>
      </c>
      <c r="B201" s="473" t="s">
        <v>963</v>
      </c>
      <c r="C201" s="473" t="s">
        <v>1156</v>
      </c>
      <c r="D201" s="473" t="s">
        <v>1157</v>
      </c>
      <c r="E201" s="473"/>
      <c r="F201" s="473"/>
      <c r="G201" s="473"/>
      <c r="H201" s="473"/>
      <c r="I201" s="473"/>
      <c r="J201" s="473"/>
      <c r="K201" s="473"/>
      <c r="L201" s="473"/>
      <c r="M201" s="473"/>
      <c r="N201" s="473"/>
      <c r="O201" s="473"/>
      <c r="P201" s="473"/>
      <c r="Q201" s="473">
        <v>6.0749999995151098</v>
      </c>
      <c r="R201" s="473">
        <v>8.3431534294721796</v>
      </c>
      <c r="S201" s="473">
        <v>23.167283010324699</v>
      </c>
      <c r="T201" s="473">
        <v>10.490992582377199</v>
      </c>
      <c r="U201" s="473">
        <v>7.6566496162451099</v>
      </c>
      <c r="V201" s="473">
        <v>4.5285820346222696</v>
      </c>
      <c r="W201" s="473">
        <v>5.7999999989996001</v>
      </c>
      <c r="X201" s="473">
        <v>5.7655954631933799</v>
      </c>
      <c r="Y201" s="473">
        <v>12.0643431636461</v>
      </c>
      <c r="Z201" s="473">
        <v>8.05422647614105</v>
      </c>
      <c r="AA201" s="473">
        <v>5.5350553505534803</v>
      </c>
      <c r="AB201" s="473">
        <v>7.9020979013986103</v>
      </c>
      <c r="AC201" s="473">
        <v>7.4206092035478903</v>
      </c>
      <c r="AD201" s="473">
        <v>3.7104072398190602</v>
      </c>
      <c r="AE201" s="473">
        <v>5.45375218150087</v>
      </c>
      <c r="AF201" s="473">
        <v>3.3374706936971799</v>
      </c>
      <c r="AG201" s="473">
        <v>5.4450820766046597</v>
      </c>
      <c r="AH201" s="473">
        <v>4.4804455132265799</v>
      </c>
      <c r="AI201" s="473">
        <v>6.9533615990307096</v>
      </c>
      <c r="AJ201" s="473">
        <v>6.9656812776075796</v>
      </c>
      <c r="AK201" s="473">
        <v>4.3096145700974402</v>
      </c>
      <c r="AL201" s="473">
        <v>4.9741143031164601</v>
      </c>
      <c r="AM201" s="473">
        <v>2.8527221738713302</v>
      </c>
      <c r="AN201" s="473">
        <v>17.280932681458999</v>
      </c>
      <c r="AO201" s="473">
        <v>11.624178290844799</v>
      </c>
      <c r="AP201" s="473">
        <v>3.9643780522840899</v>
      </c>
      <c r="AQ201" s="473">
        <v>13.574191765680901</v>
      </c>
      <c r="AR201" s="473">
        <v>14.932181740770099</v>
      </c>
      <c r="AS201" s="473">
        <v>15.5958933107535</v>
      </c>
      <c r="AT201" s="473">
        <v>9.2981733278397005</v>
      </c>
      <c r="AU201" s="473">
        <v>11.7994470972606</v>
      </c>
      <c r="AV201" s="473">
        <v>14.7090779663557</v>
      </c>
      <c r="AW201" s="473">
        <v>2.1589313126694698</v>
      </c>
      <c r="AX201" s="473">
        <v>1.78080439925828</v>
      </c>
      <c r="AY201" s="473">
        <v>2.3684623841682999</v>
      </c>
      <c r="AZ201" s="473">
        <v>0.911350455675219</v>
      </c>
      <c r="BA201" s="473">
        <v>10.761418232682701</v>
      </c>
      <c r="BB201" s="473">
        <v>6.9183253260122202</v>
      </c>
      <c r="BC201" s="473">
        <v>6.0136089356785902</v>
      </c>
      <c r="BD201" s="473">
        <v>4.4408340102897599</v>
      </c>
      <c r="BE201" s="473">
        <v>4.5372050816696898</v>
      </c>
      <c r="BF201" s="473">
        <v>4.96031746031744</v>
      </c>
      <c r="BG201" s="473">
        <v>5.2221172022684401</v>
      </c>
      <c r="BH201" s="473">
        <v>5.9959577812710503</v>
      </c>
      <c r="BI201" s="473">
        <v>6.6737288135593298</v>
      </c>
      <c r="BJ201" s="473">
        <v>5.4220456802383303</v>
      </c>
      <c r="BK201" s="473">
        <v>4.3744892145316596</v>
      </c>
      <c r="BL201" s="473">
        <v>3.92867290939598</v>
      </c>
      <c r="BM201" s="473">
        <v>4.8716739856554803</v>
      </c>
      <c r="BN201" s="473">
        <v>4.4835901404239404</v>
      </c>
      <c r="BO201" s="477">
        <f>ROW()</f>
        <v>201</v>
      </c>
    </row>
    <row r="202" spans="1:67" s="474" customFormat="1" ht="14" x14ac:dyDescent="0.15">
      <c r="A202" s="473" t="s">
        <v>539</v>
      </c>
      <c r="B202" s="473" t="s">
        <v>964</v>
      </c>
      <c r="C202" s="473" t="s">
        <v>1156</v>
      </c>
      <c r="D202" s="473" t="s">
        <v>1157</v>
      </c>
      <c r="E202" s="473"/>
      <c r="F202" s="473"/>
      <c r="G202" s="473"/>
      <c r="H202" s="473"/>
      <c r="I202" s="473"/>
      <c r="J202" s="473"/>
      <c r="K202" s="473"/>
      <c r="L202" s="473"/>
      <c r="M202" s="473"/>
      <c r="N202" s="473"/>
      <c r="O202" s="473"/>
      <c r="P202" s="473">
        <v>1.0999999990001299</v>
      </c>
      <c r="Q202" s="473">
        <v>-9.8911967360066896E-2</v>
      </c>
      <c r="R202" s="473">
        <v>2.47524752475231</v>
      </c>
      <c r="S202" s="473">
        <v>7.05314009565231</v>
      </c>
      <c r="T202" s="473">
        <v>2.2563176895508898</v>
      </c>
      <c r="U202" s="473">
        <v>4.41306266552888</v>
      </c>
      <c r="V202" s="473">
        <v>4.9027895182156298</v>
      </c>
      <c r="W202" s="473">
        <v>8.1012658227846508</v>
      </c>
      <c r="X202" s="473">
        <v>7.0257611241218703</v>
      </c>
      <c r="Y202" s="473">
        <v>9.6827133479213092</v>
      </c>
      <c r="Z202" s="473">
        <v>19.1271820448877</v>
      </c>
      <c r="AA202" s="473">
        <v>103.55871886121</v>
      </c>
      <c r="AB202" s="473">
        <v>25.534759358289001</v>
      </c>
      <c r="AC202" s="473">
        <v>15.4009994265581</v>
      </c>
      <c r="AD202" s="473">
        <v>11.5212607368496</v>
      </c>
      <c r="AE202" s="473">
        <v>16.549968173138101</v>
      </c>
      <c r="AF202" s="473">
        <v>26.379027853632401</v>
      </c>
      <c r="AG202" s="473">
        <v>58.720829732065397</v>
      </c>
      <c r="AH202" s="473">
        <v>244.550932984827</v>
      </c>
      <c r="AI202" s="473">
        <v>567.87880066619095</v>
      </c>
      <c r="AJ202" s="473">
        <v>76.769499208734601</v>
      </c>
      <c r="AK202" s="473">
        <v>46.098562103743198</v>
      </c>
      <c r="AL202" s="473">
        <v>36.9641666120718</v>
      </c>
      <c r="AM202" s="473">
        <v>32.991276609352198</v>
      </c>
      <c r="AN202" s="473">
        <v>27.951388563304</v>
      </c>
      <c r="AO202" s="473">
        <v>19.794966919670699</v>
      </c>
      <c r="AP202" s="473">
        <v>14.913158614959899</v>
      </c>
      <c r="AQ202" s="473">
        <v>11.5978554257236</v>
      </c>
      <c r="AR202" s="473">
        <v>7.1540729117986004</v>
      </c>
      <c r="AS202" s="473">
        <v>9.9001753884306201</v>
      </c>
      <c r="AT202" s="473">
        <v>5.4083354556615104</v>
      </c>
      <c r="AU202" s="473">
        <v>1.9052821504805399</v>
      </c>
      <c r="AV202" s="473">
        <v>0.68270137578765699</v>
      </c>
      <c r="AW202" s="473">
        <v>3.3826468188469399</v>
      </c>
      <c r="AX202" s="473">
        <v>2.18379872390258</v>
      </c>
      <c r="AY202" s="473">
        <v>1.2846939436640901</v>
      </c>
      <c r="AZ202" s="473">
        <v>2.4587431238539699</v>
      </c>
      <c r="BA202" s="473">
        <v>4.1649719352477002</v>
      </c>
      <c r="BB202" s="473">
        <v>3.79539242483406</v>
      </c>
      <c r="BC202" s="473">
        <v>2.5806937025054602</v>
      </c>
      <c r="BD202" s="473">
        <v>4.23940149625935</v>
      </c>
      <c r="BE202" s="473">
        <v>3.56037151702788</v>
      </c>
      <c r="BF202" s="473">
        <v>0.99198260633235003</v>
      </c>
      <c r="BG202" s="473">
        <v>5.38213132400467E-2</v>
      </c>
      <c r="BH202" s="473">
        <v>-0.87412587412584897</v>
      </c>
      <c r="BI202" s="473">
        <v>-0.664767331434023</v>
      </c>
      <c r="BJ202" s="473">
        <v>2.0759355367386201</v>
      </c>
      <c r="BK202" s="473">
        <v>1.81295156542681</v>
      </c>
      <c r="BL202" s="473">
        <v>2.2274788093829998</v>
      </c>
      <c r="BM202" s="473">
        <v>3.3744697261858998</v>
      </c>
      <c r="BN202" s="473">
        <v>5.0550270471926799</v>
      </c>
      <c r="BO202" s="477">
        <f>ROW()</f>
        <v>202</v>
      </c>
    </row>
    <row r="203" spans="1:67" s="474" customFormat="1" ht="14" x14ac:dyDescent="0.15">
      <c r="A203" s="473" t="s">
        <v>965</v>
      </c>
      <c r="B203" s="473" t="s">
        <v>966</v>
      </c>
      <c r="C203" s="473" t="s">
        <v>1156</v>
      </c>
      <c r="D203" s="473" t="s">
        <v>1157</v>
      </c>
      <c r="E203" s="473"/>
      <c r="F203" s="473"/>
      <c r="G203" s="473"/>
      <c r="H203" s="473"/>
      <c r="I203" s="473"/>
      <c r="J203" s="473"/>
      <c r="K203" s="473"/>
      <c r="L203" s="473"/>
      <c r="M203" s="473"/>
      <c r="N203" s="473"/>
      <c r="O203" s="473"/>
      <c r="P203" s="473"/>
      <c r="Q203" s="473"/>
      <c r="R203" s="473"/>
      <c r="S203" s="473"/>
      <c r="T203" s="473"/>
      <c r="U203" s="473"/>
      <c r="V203" s="473"/>
      <c r="W203" s="473"/>
      <c r="X203" s="473"/>
      <c r="Y203" s="473"/>
      <c r="Z203" s="473"/>
      <c r="AA203" s="473"/>
      <c r="AB203" s="473"/>
      <c r="AC203" s="473"/>
      <c r="AD203" s="473"/>
      <c r="AE203" s="473">
        <v>6.1847785445693102</v>
      </c>
      <c r="AF203" s="473">
        <v>8.1523425380087602</v>
      </c>
      <c r="AG203" s="473">
        <v>9.3106365298707949</v>
      </c>
      <c r="AH203" s="473">
        <v>8.27501608751591</v>
      </c>
      <c r="AI203" s="473">
        <v>6.6002256487402002</v>
      </c>
      <c r="AJ203" s="473">
        <v>8.5926476049019005</v>
      </c>
      <c r="AK203" s="473">
        <v>9.4865425061716397</v>
      </c>
      <c r="AL203" s="473">
        <v>7.9170741936265099</v>
      </c>
      <c r="AM203" s="473">
        <v>34.649636150832301</v>
      </c>
      <c r="AN203" s="473">
        <v>16.4335034524163</v>
      </c>
      <c r="AO203" s="473">
        <v>7.1916466043334699</v>
      </c>
      <c r="AP203" s="473">
        <v>6.8706392761614596</v>
      </c>
      <c r="AQ203" s="473">
        <v>6.4652262970862395</v>
      </c>
      <c r="AR203" s="473">
        <v>3.8123720536602201</v>
      </c>
      <c r="AS203" s="473">
        <v>4.16540442290282</v>
      </c>
      <c r="AT203" s="473">
        <v>5.0774504552249651</v>
      </c>
      <c r="AU203" s="473">
        <v>4.3787597178087196</v>
      </c>
      <c r="AV203" s="473">
        <v>5.2277338613967892</v>
      </c>
      <c r="AW203" s="473">
        <v>4.1070359395540201</v>
      </c>
      <c r="AX203" s="473">
        <v>7.7974978178644001</v>
      </c>
      <c r="AY203" s="473">
        <v>6.69526465773352</v>
      </c>
      <c r="AZ203" s="473">
        <v>5.9959075587636796</v>
      </c>
      <c r="BA203" s="473">
        <v>10.2876847921194</v>
      </c>
      <c r="BB203" s="473">
        <v>4.5615068767098599</v>
      </c>
      <c r="BC203" s="473">
        <v>3.9765528847817002</v>
      </c>
      <c r="BD203" s="473">
        <v>6.4293968107233601</v>
      </c>
      <c r="BE203" s="473">
        <v>6.44121280934118</v>
      </c>
      <c r="BF203" s="473">
        <v>4.6316161972946297</v>
      </c>
      <c r="BG203" s="473">
        <v>3.3045230839008051</v>
      </c>
      <c r="BH203" s="473">
        <v>3.39423137842914</v>
      </c>
      <c r="BI203" s="473">
        <v>4.6646623581021398</v>
      </c>
      <c r="BJ203" s="473">
        <v>4.9759515055383003</v>
      </c>
      <c r="BK203" s="473">
        <v>2.9676036600445399</v>
      </c>
      <c r="BL203" s="473">
        <v>2.377587327897885</v>
      </c>
      <c r="BM203" s="473">
        <v>3.54235668851353</v>
      </c>
      <c r="BN203" s="473">
        <v>6.0418648905803902</v>
      </c>
      <c r="BO203" s="477">
        <f>ROW()</f>
        <v>203</v>
      </c>
    </row>
    <row r="204" spans="1:67" s="474" customFormat="1" ht="14" x14ac:dyDescent="0.15">
      <c r="A204" s="473" t="s">
        <v>967</v>
      </c>
      <c r="B204" s="473" t="s">
        <v>968</v>
      </c>
      <c r="C204" s="473" t="s">
        <v>1156</v>
      </c>
      <c r="D204" s="473" t="s">
        <v>1157</v>
      </c>
      <c r="E204" s="473"/>
      <c r="F204" s="473"/>
      <c r="G204" s="473"/>
      <c r="H204" s="473"/>
      <c r="I204" s="473"/>
      <c r="J204" s="473"/>
      <c r="K204" s="473"/>
      <c r="L204" s="473"/>
      <c r="M204" s="473"/>
      <c r="N204" s="473"/>
      <c r="O204" s="473"/>
      <c r="P204" s="473"/>
      <c r="Q204" s="473"/>
      <c r="R204" s="473"/>
      <c r="S204" s="473"/>
      <c r="T204" s="473"/>
      <c r="U204" s="473"/>
      <c r="V204" s="473"/>
      <c r="W204" s="473"/>
      <c r="X204" s="473"/>
      <c r="Y204" s="473"/>
      <c r="Z204" s="473"/>
      <c r="AA204" s="473"/>
      <c r="AB204" s="473"/>
      <c r="AC204" s="473"/>
      <c r="AD204" s="473"/>
      <c r="AE204" s="473"/>
      <c r="AF204" s="473"/>
      <c r="AG204" s="473"/>
      <c r="AH204" s="473"/>
      <c r="AI204" s="473"/>
      <c r="AJ204" s="473"/>
      <c r="AK204" s="473"/>
      <c r="AL204" s="473"/>
      <c r="AM204" s="473"/>
      <c r="AN204" s="473"/>
      <c r="AO204" s="473"/>
      <c r="AP204" s="473"/>
      <c r="AQ204" s="473"/>
      <c r="AR204" s="473"/>
      <c r="AS204" s="473"/>
      <c r="AT204" s="473"/>
      <c r="AU204" s="473"/>
      <c r="AV204" s="473"/>
      <c r="AW204" s="473"/>
      <c r="AX204" s="473"/>
      <c r="AY204" s="473"/>
      <c r="AZ204" s="473"/>
      <c r="BA204" s="473"/>
      <c r="BB204" s="473"/>
      <c r="BC204" s="473"/>
      <c r="BD204" s="473"/>
      <c r="BE204" s="473"/>
      <c r="BF204" s="473"/>
      <c r="BG204" s="473"/>
      <c r="BH204" s="473"/>
      <c r="BI204" s="473"/>
      <c r="BJ204" s="473"/>
      <c r="BK204" s="473"/>
      <c r="BL204" s="473"/>
      <c r="BM204" s="473"/>
      <c r="BN204" s="473"/>
      <c r="BO204" s="477">
        <f>ROW()</f>
        <v>204</v>
      </c>
    </row>
    <row r="205" spans="1:67" s="474" customFormat="1" ht="14" x14ac:dyDescent="0.15">
      <c r="A205" s="473" t="s">
        <v>1108</v>
      </c>
      <c r="B205" s="473" t="s">
        <v>969</v>
      </c>
      <c r="C205" s="473" t="s">
        <v>1156</v>
      </c>
      <c r="D205" s="473" t="s">
        <v>1157</v>
      </c>
      <c r="E205" s="473"/>
      <c r="F205" s="473"/>
      <c r="G205" s="473"/>
      <c r="H205" s="473"/>
      <c r="I205" s="473"/>
      <c r="J205" s="473"/>
      <c r="K205" s="473"/>
      <c r="L205" s="473"/>
      <c r="M205" s="473"/>
      <c r="N205" s="473"/>
      <c r="O205" s="473"/>
      <c r="P205" s="473"/>
      <c r="Q205" s="473"/>
      <c r="R205" s="473"/>
      <c r="S205" s="473"/>
      <c r="T205" s="473"/>
      <c r="U205" s="473"/>
      <c r="V205" s="473"/>
      <c r="W205" s="473"/>
      <c r="X205" s="473"/>
      <c r="Y205" s="473"/>
      <c r="Z205" s="473"/>
      <c r="AA205" s="473"/>
      <c r="AB205" s="473"/>
      <c r="AC205" s="473"/>
      <c r="AD205" s="473"/>
      <c r="AE205" s="473"/>
      <c r="AF205" s="473"/>
      <c r="AG205" s="473"/>
      <c r="AH205" s="473"/>
      <c r="AI205" s="473"/>
      <c r="AJ205" s="473"/>
      <c r="AK205" s="473"/>
      <c r="AL205" s="473"/>
      <c r="AM205" s="473"/>
      <c r="AN205" s="473"/>
      <c r="AO205" s="473"/>
      <c r="AP205" s="473"/>
      <c r="AQ205" s="473"/>
      <c r="AR205" s="473"/>
      <c r="AS205" s="473"/>
      <c r="AT205" s="473"/>
      <c r="AU205" s="473"/>
      <c r="AV205" s="473"/>
      <c r="AW205" s="473"/>
      <c r="AX205" s="473"/>
      <c r="AY205" s="473"/>
      <c r="AZ205" s="473"/>
      <c r="BA205" s="473"/>
      <c r="BB205" s="473"/>
      <c r="BC205" s="473"/>
      <c r="BD205" s="473"/>
      <c r="BE205" s="473"/>
      <c r="BF205" s="473"/>
      <c r="BG205" s="473"/>
      <c r="BH205" s="473"/>
      <c r="BI205" s="473"/>
      <c r="BJ205" s="473"/>
      <c r="BK205" s="473"/>
      <c r="BL205" s="473"/>
      <c r="BM205" s="473"/>
      <c r="BN205" s="473"/>
      <c r="BO205" s="477">
        <f>ROW()</f>
        <v>205</v>
      </c>
    </row>
    <row r="206" spans="1:67" s="474" customFormat="1" ht="14" x14ac:dyDescent="0.15">
      <c r="A206" s="473" t="s">
        <v>541</v>
      </c>
      <c r="B206" s="473" t="s">
        <v>970</v>
      </c>
      <c r="C206" s="473" t="s">
        <v>1156</v>
      </c>
      <c r="D206" s="473" t="s">
        <v>1157</v>
      </c>
      <c r="E206" s="473">
        <v>3.0465927783270201</v>
      </c>
      <c r="F206" s="473">
        <v>1.54899696989872</v>
      </c>
      <c r="G206" s="473">
        <v>2.6620641793476998</v>
      </c>
      <c r="H206" s="473">
        <v>2.0215827275978699</v>
      </c>
      <c r="I206" s="473">
        <v>3.4448984822276598</v>
      </c>
      <c r="J206" s="473">
        <v>3.4249277774556499</v>
      </c>
      <c r="K206" s="473">
        <v>5.0392672185818599</v>
      </c>
      <c r="L206" s="473">
        <v>5.5264760075309898</v>
      </c>
      <c r="M206" s="473">
        <v>6.0813617114861502</v>
      </c>
      <c r="N206" s="473">
        <v>8.7827710555411098</v>
      </c>
      <c r="O206" s="473">
        <v>6.3801444900167699</v>
      </c>
      <c r="P206" s="473">
        <v>11.9468983654056</v>
      </c>
      <c r="Q206" s="473">
        <v>10.663355975947701</v>
      </c>
      <c r="R206" s="473">
        <v>12.9746085239333</v>
      </c>
      <c r="S206" s="473">
        <v>25.082777858952699</v>
      </c>
      <c r="T206" s="473">
        <v>15.2716857518484</v>
      </c>
      <c r="U206" s="473">
        <v>21.141904803195501</v>
      </c>
      <c r="V206" s="473">
        <v>31.016749098880599</v>
      </c>
      <c r="W206" s="473">
        <v>21.038772359938299</v>
      </c>
      <c r="X206" s="473">
        <v>21.899224806201602</v>
      </c>
      <c r="Y206" s="473">
        <v>15.867480383609401</v>
      </c>
      <c r="Z206" s="473">
        <v>19.0404107466914</v>
      </c>
      <c r="AA206" s="473">
        <v>21.6792837277095</v>
      </c>
      <c r="AB206" s="473">
        <v>24.002762380291699</v>
      </c>
      <c r="AC206" s="473">
        <v>28.384638889710299</v>
      </c>
      <c r="AD206" s="473">
        <v>19.461410007869599</v>
      </c>
      <c r="AE206" s="473">
        <v>12.3313334897218</v>
      </c>
      <c r="AF206" s="473">
        <v>9.6348318624576095</v>
      </c>
      <c r="AG206" s="473">
        <v>10.101632115226501</v>
      </c>
      <c r="AH206" s="473">
        <v>12.686303645614901</v>
      </c>
      <c r="AI206" s="473">
        <v>13.6305705693074</v>
      </c>
      <c r="AJ206" s="473">
        <v>11.849484177367501</v>
      </c>
      <c r="AK206" s="473">
        <v>9.5592603317751195</v>
      </c>
      <c r="AL206" s="473">
        <v>6.7837799466541098</v>
      </c>
      <c r="AM206" s="473">
        <v>5.4204401924162298</v>
      </c>
      <c r="AN206" s="473">
        <v>4.2228161409948601</v>
      </c>
      <c r="AO206" s="473">
        <v>3.0689773250979102</v>
      </c>
      <c r="AP206" s="473">
        <v>2.3368629831411201</v>
      </c>
      <c r="AQ206" s="473">
        <v>2.5727522590912701</v>
      </c>
      <c r="AR206" s="473">
        <v>2.3400949031217402</v>
      </c>
      <c r="AS206" s="473">
        <v>2.8530303928715601</v>
      </c>
      <c r="AT206" s="473">
        <v>4.3699033055179504</v>
      </c>
      <c r="AU206" s="473">
        <v>3.6003465829091099</v>
      </c>
      <c r="AV206" s="473">
        <v>3.2189909068289699</v>
      </c>
      <c r="AW206" s="473">
        <v>2.3653620409729998</v>
      </c>
      <c r="AX206" s="473">
        <v>2.27716394887833</v>
      </c>
      <c r="AY206" s="473">
        <v>3.1076654587105401</v>
      </c>
      <c r="AZ206" s="473">
        <v>2.45396528138739</v>
      </c>
      <c r="BA206" s="473">
        <v>2.5885065765796398</v>
      </c>
      <c r="BB206" s="473">
        <v>-0.83553002150417</v>
      </c>
      <c r="BC206" s="473">
        <v>1.4025728989537101</v>
      </c>
      <c r="BD206" s="473">
        <v>3.6530110043072899</v>
      </c>
      <c r="BE206" s="473">
        <v>2.7733385405157902</v>
      </c>
      <c r="BF206" s="473">
        <v>0.27441666666668002</v>
      </c>
      <c r="BG206" s="473">
        <v>-0.27815336746742098</v>
      </c>
      <c r="BH206" s="473">
        <v>0.48793862390473602</v>
      </c>
      <c r="BI206" s="473">
        <v>0.60739707464166104</v>
      </c>
      <c r="BJ206" s="473">
        <v>1.36861411643481</v>
      </c>
      <c r="BK206" s="473">
        <v>0.99371568346825001</v>
      </c>
      <c r="BL206" s="473">
        <v>0.33817841004612498</v>
      </c>
      <c r="BM206" s="473">
        <v>-1.2438329957616699E-2</v>
      </c>
      <c r="BN206" s="473">
        <v>1.2656571906905001</v>
      </c>
      <c r="BO206" s="477">
        <f>ROW()</f>
        <v>206</v>
      </c>
    </row>
    <row r="207" spans="1:67" s="474" customFormat="1" ht="14" x14ac:dyDescent="0.15">
      <c r="A207" s="473" t="s">
        <v>533</v>
      </c>
      <c r="B207" s="473" t="s">
        <v>971</v>
      </c>
      <c r="C207" s="473" t="s">
        <v>1156</v>
      </c>
      <c r="D207" s="473" t="s">
        <v>1157</v>
      </c>
      <c r="E207" s="473">
        <v>8.18181818181802</v>
      </c>
      <c r="F207" s="473">
        <v>18.487394957983199</v>
      </c>
      <c r="G207" s="473">
        <v>1.4184397163120901</v>
      </c>
      <c r="H207" s="473">
        <v>2.0979020979021299</v>
      </c>
      <c r="I207" s="473">
        <v>1.36986301369865</v>
      </c>
      <c r="J207" s="473">
        <v>3.8592981578051799</v>
      </c>
      <c r="K207" s="473">
        <v>2.8731942216032702</v>
      </c>
      <c r="L207" s="473">
        <v>1.36526759221905</v>
      </c>
      <c r="M207" s="473">
        <v>0.70807357785438496</v>
      </c>
      <c r="N207" s="473">
        <v>2.24684753574713</v>
      </c>
      <c r="O207" s="473">
        <v>-0.859556021006882</v>
      </c>
      <c r="P207" s="473">
        <v>4.9532569364098302</v>
      </c>
      <c r="Q207" s="473">
        <v>9.1803749730368693</v>
      </c>
      <c r="R207" s="473">
        <v>12.796894532602099</v>
      </c>
      <c r="S207" s="473">
        <v>25.233317779107502</v>
      </c>
      <c r="T207" s="473">
        <v>6.6930600836674898</v>
      </c>
      <c r="U207" s="473">
        <v>4.4746147466449404</v>
      </c>
      <c r="V207" s="473">
        <v>9.3598529166284106</v>
      </c>
      <c r="W207" s="473">
        <v>10.6602475929181</v>
      </c>
      <c r="X207" s="473">
        <v>28.1610386024436</v>
      </c>
      <c r="Y207" s="473">
        <v>22.447330136217602</v>
      </c>
      <c r="Z207" s="473">
        <v>12.974697469819301</v>
      </c>
      <c r="AA207" s="473">
        <v>5.1200654371319398</v>
      </c>
      <c r="AB207" s="473">
        <v>13.433755563163</v>
      </c>
      <c r="AC207" s="473">
        <v>20.311462546025499</v>
      </c>
      <c r="AD207" s="473">
        <v>25.2107164358818</v>
      </c>
      <c r="AE207" s="473">
        <v>31.742597267299899</v>
      </c>
      <c r="AF207" s="473">
        <v>21.810274035098299</v>
      </c>
      <c r="AG207" s="473">
        <v>22.594257178526799</v>
      </c>
      <c r="AH207" s="473">
        <v>26.422126723558598</v>
      </c>
      <c r="AI207" s="473">
        <v>37.259956179920202</v>
      </c>
      <c r="AJ207" s="473">
        <v>24.225352112676202</v>
      </c>
      <c r="AK207" s="473">
        <v>15.1927437641721</v>
      </c>
      <c r="AL207" s="473">
        <v>18.208661417322698</v>
      </c>
      <c r="AM207" s="473">
        <v>20.566194837635599</v>
      </c>
      <c r="AN207" s="473">
        <v>13.4254143646407</v>
      </c>
      <c r="AO207" s="473">
        <v>9.7996833901607996</v>
      </c>
      <c r="AP207" s="473">
        <v>6.9495660853411696</v>
      </c>
      <c r="AQ207" s="473">
        <v>11.553268435583901</v>
      </c>
      <c r="AR207" s="473">
        <v>6.7522658610272499</v>
      </c>
      <c r="AS207" s="473">
        <v>8.9821597675002192</v>
      </c>
      <c r="AT207" s="473">
        <v>7.2680602858482102</v>
      </c>
      <c r="AU207" s="473">
        <v>10.510242085661201</v>
      </c>
      <c r="AV207" s="473">
        <v>14.2367970499143</v>
      </c>
      <c r="AW207" s="473">
        <v>4.3232649296749104</v>
      </c>
      <c r="AX207" s="473">
        <v>6.8073820311637103</v>
      </c>
      <c r="AY207" s="473">
        <v>9.5893494112923001</v>
      </c>
      <c r="AZ207" s="473">
        <v>8.1304741769857891</v>
      </c>
      <c r="BA207" s="473">
        <v>10.1547846489023</v>
      </c>
      <c r="BB207" s="473">
        <v>2.5919467343056</v>
      </c>
      <c r="BC207" s="473">
        <v>4.6511627906977004</v>
      </c>
      <c r="BD207" s="473">
        <v>8.2539682539682495</v>
      </c>
      <c r="BE207" s="473">
        <v>3.6759189797449001</v>
      </c>
      <c r="BF207" s="473">
        <v>2.6838573871859301</v>
      </c>
      <c r="BG207" s="473">
        <v>5.0288276745675802</v>
      </c>
      <c r="BH207" s="473">
        <v>3.1290027447392399</v>
      </c>
      <c r="BI207" s="473">
        <v>4.0868228057724201</v>
      </c>
      <c r="BJ207" s="473">
        <v>3.6024774134893902</v>
      </c>
      <c r="BK207" s="473">
        <v>3.9756101574069098</v>
      </c>
      <c r="BL207" s="473">
        <v>2.7570972756279</v>
      </c>
      <c r="BM207" s="473">
        <v>1.7675159235669</v>
      </c>
      <c r="BN207" s="473">
        <v>4.7879831012361196</v>
      </c>
      <c r="BO207" s="477">
        <f>ROW()</f>
        <v>207</v>
      </c>
    </row>
    <row r="208" spans="1:67" s="474" customFormat="1" ht="14" x14ac:dyDescent="0.15">
      <c r="A208" s="473" t="s">
        <v>972</v>
      </c>
      <c r="B208" s="473" t="s">
        <v>973</v>
      </c>
      <c r="C208" s="473" t="s">
        <v>1156</v>
      </c>
      <c r="D208" s="473" t="s">
        <v>1157</v>
      </c>
      <c r="E208" s="473"/>
      <c r="F208" s="473"/>
      <c r="G208" s="473"/>
      <c r="H208" s="473"/>
      <c r="I208" s="473"/>
      <c r="J208" s="473"/>
      <c r="K208" s="473"/>
      <c r="L208" s="473"/>
      <c r="M208" s="473"/>
      <c r="N208" s="473"/>
      <c r="O208" s="473"/>
      <c r="P208" s="473"/>
      <c r="Q208" s="473"/>
      <c r="R208" s="473"/>
      <c r="S208" s="473"/>
      <c r="T208" s="473"/>
      <c r="U208" s="473"/>
      <c r="V208" s="473"/>
      <c r="W208" s="473"/>
      <c r="X208" s="473"/>
      <c r="Y208" s="473"/>
      <c r="Z208" s="473"/>
      <c r="AA208" s="473"/>
      <c r="AB208" s="473"/>
      <c r="AC208" s="473"/>
      <c r="AD208" s="473"/>
      <c r="AE208" s="473"/>
      <c r="AF208" s="473"/>
      <c r="AG208" s="473"/>
      <c r="AH208" s="473"/>
      <c r="AI208" s="473"/>
      <c r="AJ208" s="473"/>
      <c r="AK208" s="473"/>
      <c r="AL208" s="473"/>
      <c r="AM208" s="473"/>
      <c r="AN208" s="473"/>
      <c r="AO208" s="473"/>
      <c r="AP208" s="473">
        <v>7.0870059120570303</v>
      </c>
      <c r="AQ208" s="473">
        <v>5.5796450583826198</v>
      </c>
      <c r="AR208" s="473">
        <v>5.5443918036874802</v>
      </c>
      <c r="AS208" s="473">
        <v>2.7981989243575698</v>
      </c>
      <c r="AT208" s="473">
        <v>1.22278475878899</v>
      </c>
      <c r="AU208" s="473">
        <v>5.7095158597662801</v>
      </c>
      <c r="AV208" s="473">
        <v>4.4030322173088496</v>
      </c>
      <c r="AW208" s="473">
        <v>3.0041749863859399</v>
      </c>
      <c r="AX208" s="473">
        <v>4.1072507071593201</v>
      </c>
      <c r="AY208" s="473">
        <v>3.8423412562478001</v>
      </c>
      <c r="AZ208" s="473">
        <v>1.8597437935110901</v>
      </c>
      <c r="BA208" s="473">
        <v>9.8899978869185308</v>
      </c>
      <c r="BB208" s="473">
        <v>2.7539348508315098</v>
      </c>
      <c r="BC208" s="473">
        <v>3.7491572759709801</v>
      </c>
      <c r="BD208" s="473">
        <v>2.8772435849594</v>
      </c>
      <c r="BE208" s="473">
        <v>2.77908768282493</v>
      </c>
      <c r="BF208" s="473">
        <v>1.72439933626923</v>
      </c>
      <c r="BG208" s="473">
        <v>1.73298510037451</v>
      </c>
      <c r="BH208" s="473">
        <v>1.4316114581047199</v>
      </c>
      <c r="BI208" s="473">
        <v>-0.21910660490730499</v>
      </c>
      <c r="BJ208" s="473">
        <v>0.212570934228834</v>
      </c>
      <c r="BK208" s="473">
        <v>-0.195107773730686</v>
      </c>
      <c r="BL208" s="473">
        <v>1.5801833363945901</v>
      </c>
      <c r="BM208" s="473">
        <v>-0.73533200109224195</v>
      </c>
      <c r="BN208" s="473">
        <v>1.23748102831382</v>
      </c>
      <c r="BO208" s="477">
        <f>ROW()</f>
        <v>208</v>
      </c>
    </row>
    <row r="209" spans="1:67" s="474" customFormat="1" ht="14" x14ac:dyDescent="0.15">
      <c r="A209" s="473" t="s">
        <v>974</v>
      </c>
      <c r="B209" s="473" t="s">
        <v>975</v>
      </c>
      <c r="C209" s="473" t="s">
        <v>1156</v>
      </c>
      <c r="D209" s="473" t="s">
        <v>1157</v>
      </c>
      <c r="E209" s="473"/>
      <c r="F209" s="473"/>
      <c r="G209" s="473"/>
      <c r="H209" s="473"/>
      <c r="I209" s="473"/>
      <c r="J209" s="473"/>
      <c r="K209" s="473"/>
      <c r="L209" s="473"/>
      <c r="M209" s="473"/>
      <c r="N209" s="473"/>
      <c r="O209" s="473"/>
      <c r="P209" s="473"/>
      <c r="Q209" s="473"/>
      <c r="R209" s="473"/>
      <c r="S209" s="473"/>
      <c r="T209" s="473"/>
      <c r="U209" s="473"/>
      <c r="V209" s="473"/>
      <c r="W209" s="473"/>
      <c r="X209" s="473"/>
      <c r="Y209" s="473"/>
      <c r="Z209" s="473"/>
      <c r="AA209" s="473"/>
      <c r="AB209" s="473"/>
      <c r="AC209" s="473"/>
      <c r="AD209" s="473"/>
      <c r="AE209" s="473"/>
      <c r="AF209" s="473"/>
      <c r="AG209" s="473"/>
      <c r="AH209" s="473"/>
      <c r="AI209" s="473"/>
      <c r="AJ209" s="473"/>
      <c r="AK209" s="473"/>
      <c r="AL209" s="473"/>
      <c r="AM209" s="473"/>
      <c r="AN209" s="473"/>
      <c r="AO209" s="473"/>
      <c r="AP209" s="473"/>
      <c r="AQ209" s="473"/>
      <c r="AR209" s="473"/>
      <c r="AS209" s="473">
        <v>2.34810327420259</v>
      </c>
      <c r="AT209" s="473">
        <v>4.055477441664145</v>
      </c>
      <c r="AU209" s="473">
        <v>1.9635675419919401</v>
      </c>
      <c r="AV209" s="473">
        <v>3.0162412993039598</v>
      </c>
      <c r="AW209" s="473">
        <v>4.9640757674722202</v>
      </c>
      <c r="AX209" s="473">
        <v>3.9514623522090799</v>
      </c>
      <c r="AY209" s="473">
        <v>4.4298114337025103</v>
      </c>
      <c r="AZ209" s="473">
        <v>4.3695951420188299</v>
      </c>
      <c r="BA209" s="473">
        <v>11.006447175638051</v>
      </c>
      <c r="BB209" s="473">
        <v>5.3110095459529401</v>
      </c>
      <c r="BC209" s="473">
        <v>2.1024424341626049</v>
      </c>
      <c r="BD209" s="473">
        <v>4.8786464170421855</v>
      </c>
      <c r="BE209" s="473">
        <v>2.0490188352116099</v>
      </c>
      <c r="BF209" s="473">
        <v>1.6056305455433351</v>
      </c>
      <c r="BG209" s="473">
        <v>1.4514245236736669</v>
      </c>
      <c r="BH209" s="473">
        <v>0.64824293925455345</v>
      </c>
      <c r="BI209" s="473">
        <v>1.0733938885333596</v>
      </c>
      <c r="BJ209" s="473">
        <v>1.58394248575823</v>
      </c>
      <c r="BK209" s="473">
        <v>2.8962193227030752</v>
      </c>
      <c r="BL209" s="473">
        <v>1.359307404603515</v>
      </c>
      <c r="BM209" s="473">
        <v>0.218181818181824</v>
      </c>
      <c r="BN209" s="473"/>
      <c r="BO209" s="477">
        <f>ROW()</f>
        <v>209</v>
      </c>
    </row>
    <row r="210" spans="1:67" s="474" customFormat="1" ht="14" x14ac:dyDescent="0.15">
      <c r="A210" s="473" t="s">
        <v>976</v>
      </c>
      <c r="B210" s="473" t="s">
        <v>977</v>
      </c>
      <c r="C210" s="473" t="s">
        <v>1156</v>
      </c>
      <c r="D210" s="473" t="s">
        <v>1157</v>
      </c>
      <c r="E210" s="473">
        <v>1.53661155971013</v>
      </c>
      <c r="F210" s="473">
        <v>2.0771383313785599</v>
      </c>
      <c r="G210" s="473">
        <v>3.5198894842034001</v>
      </c>
      <c r="H210" s="473">
        <v>2.8740314034922001</v>
      </c>
      <c r="I210" s="473">
        <v>3.334624628927815</v>
      </c>
      <c r="J210" s="473">
        <v>3.6664828026259451</v>
      </c>
      <c r="K210" s="473">
        <v>3.84465654349891</v>
      </c>
      <c r="L210" s="473">
        <v>3.6348751533575698</v>
      </c>
      <c r="M210" s="473">
        <v>3.7207932801913901</v>
      </c>
      <c r="N210" s="473">
        <v>3.2786885245901698</v>
      </c>
      <c r="O210" s="473">
        <v>4.9683198732933702</v>
      </c>
      <c r="P210" s="473">
        <v>6.13810741687979</v>
      </c>
      <c r="Q210" s="473">
        <v>6.0630030971818902</v>
      </c>
      <c r="R210" s="473">
        <v>8.0944396160279162</v>
      </c>
      <c r="S210" s="473">
        <v>13.163602612079501</v>
      </c>
      <c r="T210" s="473">
        <v>11.687575365504049</v>
      </c>
      <c r="U210" s="473">
        <v>9.2677545757689703</v>
      </c>
      <c r="V210" s="473">
        <v>9.299197191753624</v>
      </c>
      <c r="W210" s="473">
        <v>8.08329882588529</v>
      </c>
      <c r="X210" s="473">
        <v>9.0492095942540605</v>
      </c>
      <c r="Y210" s="473">
        <v>11.9499716626145</v>
      </c>
      <c r="Z210" s="473">
        <v>11.7673874344182</v>
      </c>
      <c r="AA210" s="473">
        <v>9.47098932052414</v>
      </c>
      <c r="AB210" s="473">
        <v>7.3104857966841701</v>
      </c>
      <c r="AC210" s="473">
        <v>6.1947637954597798</v>
      </c>
      <c r="AD210" s="473">
        <v>4.7737427234009751</v>
      </c>
      <c r="AE210" s="473">
        <v>3.159097294519345</v>
      </c>
      <c r="AF210" s="473">
        <v>4.0665111594410455</v>
      </c>
      <c r="AG210" s="473">
        <v>4.6862018375304597</v>
      </c>
      <c r="AH210" s="473">
        <v>5.71599155135626</v>
      </c>
      <c r="AI210" s="473">
        <v>6.0984441481020699</v>
      </c>
      <c r="AJ210" s="473">
        <v>5.6258640859300399</v>
      </c>
      <c r="AK210" s="473">
        <v>4.0370302077874101</v>
      </c>
      <c r="AL210" s="473">
        <v>4.1448195418049103</v>
      </c>
      <c r="AM210" s="473">
        <v>2.9534093676107598</v>
      </c>
      <c r="AN210" s="473">
        <v>3.7549441367755398</v>
      </c>
      <c r="AO210" s="473">
        <v>2.6153846153846199</v>
      </c>
      <c r="AP210" s="473">
        <v>2.2011431351088202</v>
      </c>
      <c r="AQ210" s="473">
        <v>1.83432999908412</v>
      </c>
      <c r="AR210" s="473">
        <v>1.6117611762866</v>
      </c>
      <c r="AS210" s="473">
        <v>2.57987611218612</v>
      </c>
      <c r="AT210" s="473">
        <v>2.65691093929316</v>
      </c>
      <c r="AU210" s="473">
        <v>1.9987492114935201</v>
      </c>
      <c r="AV210" s="473">
        <v>2.0216854285798549</v>
      </c>
      <c r="AW210" s="473">
        <v>2.0792446463609</v>
      </c>
      <c r="AX210" s="473">
        <v>2.3753195897787949</v>
      </c>
      <c r="AY210" s="473">
        <v>2.4579244419586401</v>
      </c>
      <c r="AZ210" s="473">
        <v>2.3276112889147602</v>
      </c>
      <c r="BA210" s="473">
        <v>4.1527970811029498</v>
      </c>
      <c r="BB210" s="473">
        <v>0.83926224679383998</v>
      </c>
      <c r="BC210" s="473">
        <v>1.9962123674588901</v>
      </c>
      <c r="BD210" s="473">
        <v>3.3298532335064999</v>
      </c>
      <c r="BE210" s="473">
        <v>2.4856756217701701</v>
      </c>
      <c r="BF210" s="473">
        <v>1.40858109183012</v>
      </c>
      <c r="BG210" s="473">
        <v>0.90679794851567597</v>
      </c>
      <c r="BH210" s="473">
        <v>0.36804684232536899</v>
      </c>
      <c r="BI210" s="473">
        <v>0.60739707464166104</v>
      </c>
      <c r="BJ210" s="473">
        <v>1.73079959118897</v>
      </c>
      <c r="BK210" s="473">
        <v>1.73860861988181</v>
      </c>
      <c r="BL210" s="473">
        <v>1.6196319018404901</v>
      </c>
      <c r="BM210" s="473">
        <v>0.6322673319116755</v>
      </c>
      <c r="BN210" s="473">
        <v>2.5083522147376951</v>
      </c>
      <c r="BO210" s="477">
        <f>ROW()</f>
        <v>210</v>
      </c>
    </row>
    <row r="211" spans="1:67" s="474" customFormat="1" ht="14" x14ac:dyDescent="0.15">
      <c r="A211" s="473" t="s">
        <v>978</v>
      </c>
      <c r="B211" s="473" t="s">
        <v>979</v>
      </c>
      <c r="C211" s="473" t="s">
        <v>1156</v>
      </c>
      <c r="D211" s="473" t="s">
        <v>1157</v>
      </c>
      <c r="E211" s="473"/>
      <c r="F211" s="473"/>
      <c r="G211" s="473"/>
      <c r="H211" s="473"/>
      <c r="I211" s="473"/>
      <c r="J211" s="473"/>
      <c r="K211" s="473"/>
      <c r="L211" s="473"/>
      <c r="M211" s="473"/>
      <c r="N211" s="473"/>
      <c r="O211" s="473"/>
      <c r="P211" s="473"/>
      <c r="Q211" s="473"/>
      <c r="R211" s="473"/>
      <c r="S211" s="473"/>
      <c r="T211" s="473"/>
      <c r="U211" s="473"/>
      <c r="V211" s="473"/>
      <c r="W211" s="473"/>
      <c r="X211" s="473"/>
      <c r="Y211" s="473"/>
      <c r="Z211" s="473"/>
      <c r="AA211" s="473"/>
      <c r="AB211" s="473"/>
      <c r="AC211" s="473"/>
      <c r="AD211" s="473"/>
      <c r="AE211" s="473"/>
      <c r="AF211" s="473"/>
      <c r="AG211" s="473"/>
      <c r="AH211" s="473"/>
      <c r="AI211" s="473"/>
      <c r="AJ211" s="473"/>
      <c r="AK211" s="473"/>
      <c r="AL211" s="473"/>
      <c r="AM211" s="473"/>
      <c r="AN211" s="473"/>
      <c r="AO211" s="473"/>
      <c r="AP211" s="473"/>
      <c r="AQ211" s="473"/>
      <c r="AR211" s="473"/>
      <c r="AS211" s="473"/>
      <c r="AT211" s="473"/>
      <c r="AU211" s="473"/>
      <c r="AV211" s="473"/>
      <c r="AW211" s="473"/>
      <c r="AX211" s="473"/>
      <c r="AY211" s="473"/>
      <c r="AZ211" s="473"/>
      <c r="BA211" s="473"/>
      <c r="BB211" s="473"/>
      <c r="BC211" s="473"/>
      <c r="BD211" s="473"/>
      <c r="BE211" s="473"/>
      <c r="BF211" s="473"/>
      <c r="BG211" s="473"/>
      <c r="BH211" s="473"/>
      <c r="BI211" s="473"/>
      <c r="BJ211" s="473"/>
      <c r="BK211" s="473"/>
      <c r="BL211" s="473"/>
      <c r="BM211" s="473"/>
      <c r="BN211" s="473"/>
      <c r="BO211" s="477">
        <f>ROW()</f>
        <v>211</v>
      </c>
    </row>
    <row r="212" spans="1:67" s="474" customFormat="1" ht="14" x14ac:dyDescent="0.15">
      <c r="A212" s="473" t="s">
        <v>543</v>
      </c>
      <c r="B212" s="473" t="s">
        <v>980</v>
      </c>
      <c r="C212" s="473" t="s">
        <v>1156</v>
      </c>
      <c r="D212" s="473" t="s">
        <v>1157</v>
      </c>
      <c r="E212" s="473"/>
      <c r="F212" s="473"/>
      <c r="G212" s="473"/>
      <c r="H212" s="473"/>
      <c r="I212" s="473"/>
      <c r="J212" s="473"/>
      <c r="K212" s="473"/>
      <c r="L212" s="473"/>
      <c r="M212" s="473"/>
      <c r="N212" s="473"/>
      <c r="O212" s="473"/>
      <c r="P212" s="473"/>
      <c r="Q212" s="473"/>
      <c r="R212" s="473"/>
      <c r="S212" s="473"/>
      <c r="T212" s="473"/>
      <c r="U212" s="473"/>
      <c r="V212" s="473"/>
      <c r="W212" s="473"/>
      <c r="X212" s="473"/>
      <c r="Y212" s="473">
        <v>6.7999999990001596</v>
      </c>
      <c r="Z212" s="473">
        <v>8.5205992510162591</v>
      </c>
      <c r="AA212" s="473">
        <v>5.6999999999998003</v>
      </c>
      <c r="AB212" s="473">
        <v>2.7436140009461401</v>
      </c>
      <c r="AC212" s="473">
        <v>1.1049723757007199</v>
      </c>
      <c r="AD212" s="473">
        <v>1.9125683069392301</v>
      </c>
      <c r="AE212" s="473">
        <v>0.75757575757571904</v>
      </c>
      <c r="AF212" s="473">
        <v>2.6852846401718899</v>
      </c>
      <c r="AG212" s="473">
        <v>4.6025104602508504</v>
      </c>
      <c r="AH212" s="473">
        <v>3.3000000000001601</v>
      </c>
      <c r="AI212" s="473">
        <v>3.0009680542110999</v>
      </c>
      <c r="AJ212" s="473">
        <v>4.4172932330825398</v>
      </c>
      <c r="AK212" s="473">
        <v>3.0603060306031402</v>
      </c>
      <c r="AL212" s="473">
        <v>-0.87336244541482799</v>
      </c>
      <c r="AM212" s="473">
        <v>1.32158590308377</v>
      </c>
      <c r="AN212" s="473">
        <v>2.9565217391303</v>
      </c>
      <c r="AO212" s="473">
        <v>4.9045346062053099</v>
      </c>
      <c r="AP212" s="473">
        <v>4.8344898191332302</v>
      </c>
      <c r="AQ212" s="473">
        <v>2.9513888888888999</v>
      </c>
      <c r="AR212" s="473">
        <v>2.1817032040472299</v>
      </c>
      <c r="AS212" s="473">
        <v>1.6503352243423199</v>
      </c>
      <c r="AT212" s="473">
        <v>1.4713343480468</v>
      </c>
      <c r="AU212" s="473">
        <v>0.23999999999996499</v>
      </c>
      <c r="AV212" s="473">
        <v>2.2645650438947098</v>
      </c>
      <c r="AW212" s="473">
        <v>6.7993366500828101</v>
      </c>
      <c r="AX212" s="473">
        <v>8.8143953233467904</v>
      </c>
      <c r="AY212" s="473">
        <v>11.835809619743101</v>
      </c>
      <c r="AZ212" s="473">
        <v>13.758162575996399</v>
      </c>
      <c r="BA212" s="473">
        <v>15.050145157033301</v>
      </c>
      <c r="BB212" s="473">
        <v>-4.8632780162256504</v>
      </c>
      <c r="BC212" s="473">
        <v>-2.4252567516171202</v>
      </c>
      <c r="BD212" s="473">
        <v>1.1383662352920301</v>
      </c>
      <c r="BE212" s="473">
        <v>2.3153485343166</v>
      </c>
      <c r="BF212" s="473">
        <v>3.2219775682928802</v>
      </c>
      <c r="BG212" s="473">
        <v>3.3497208565952699</v>
      </c>
      <c r="BH212" s="473">
        <v>1.8140772393775899</v>
      </c>
      <c r="BI212" s="473">
        <v>2.67659170098193</v>
      </c>
      <c r="BJ212" s="473">
        <v>0.39487891408299602</v>
      </c>
      <c r="BK212" s="473">
        <v>0.25581538272437399</v>
      </c>
      <c r="BL212" s="473">
        <v>-0.66664112486110205</v>
      </c>
      <c r="BM212" s="473">
        <v>-2.5403150300476298</v>
      </c>
      <c r="BN212" s="473">
        <v>2.30446565742003</v>
      </c>
      <c r="BO212" s="477">
        <f>ROW()</f>
        <v>212</v>
      </c>
    </row>
    <row r="213" spans="1:67" s="474" customFormat="1" ht="14" x14ac:dyDescent="0.15">
      <c r="A213" s="473" t="s">
        <v>545</v>
      </c>
      <c r="B213" s="473" t="s">
        <v>981</v>
      </c>
      <c r="C213" s="473" t="s">
        <v>1156</v>
      </c>
      <c r="D213" s="473" t="s">
        <v>1157</v>
      </c>
      <c r="E213" s="473"/>
      <c r="F213" s="473"/>
      <c r="G213" s="473"/>
      <c r="H213" s="473"/>
      <c r="I213" s="473"/>
      <c r="J213" s="473"/>
      <c r="K213" s="473"/>
      <c r="L213" s="473"/>
      <c r="M213" s="473"/>
      <c r="N213" s="473"/>
      <c r="O213" s="473"/>
      <c r="P213" s="473"/>
      <c r="Q213" s="473"/>
      <c r="R213" s="473"/>
      <c r="S213" s="473"/>
      <c r="T213" s="473"/>
      <c r="U213" s="473"/>
      <c r="V213" s="473"/>
      <c r="W213" s="473"/>
      <c r="X213" s="473"/>
      <c r="Y213" s="473"/>
      <c r="Z213" s="473"/>
      <c r="AA213" s="473"/>
      <c r="AB213" s="473"/>
      <c r="AC213" s="473"/>
      <c r="AD213" s="473"/>
      <c r="AE213" s="473"/>
      <c r="AF213" s="473"/>
      <c r="AG213" s="473"/>
      <c r="AH213" s="473"/>
      <c r="AI213" s="473"/>
      <c r="AJ213" s="473">
        <v>230.622494900178</v>
      </c>
      <c r="AK213" s="473">
        <v>211.20558761008201</v>
      </c>
      <c r="AL213" s="473">
        <v>255.16686182669801</v>
      </c>
      <c r="AM213" s="473">
        <v>136.759392815441</v>
      </c>
      <c r="AN213" s="473">
        <v>32.242484725759702</v>
      </c>
      <c r="AO213" s="473">
        <v>38.829301338285198</v>
      </c>
      <c r="AP213" s="473">
        <v>154.76348043630901</v>
      </c>
      <c r="AQ213" s="473">
        <v>59.096582754116703</v>
      </c>
      <c r="AR213" s="473">
        <v>45.803781132636203</v>
      </c>
      <c r="AS213" s="473">
        <v>45.666594044023803</v>
      </c>
      <c r="AT213" s="473">
        <v>34.477012349352798</v>
      </c>
      <c r="AU213" s="473">
        <v>22.539886260538601</v>
      </c>
      <c r="AV213" s="473">
        <v>15.2734889936255</v>
      </c>
      <c r="AW213" s="473">
        <v>11.874363593639901</v>
      </c>
      <c r="AX213" s="473">
        <v>9.0149128334383501</v>
      </c>
      <c r="AY213" s="473">
        <v>6.5585141227698296</v>
      </c>
      <c r="AZ213" s="473">
        <v>4.8373292831398897</v>
      </c>
      <c r="BA213" s="473">
        <v>7.8508025571448297</v>
      </c>
      <c r="BB213" s="473">
        <v>5.5874200426439202</v>
      </c>
      <c r="BC213" s="473">
        <v>6.0914166860189196</v>
      </c>
      <c r="BD213" s="473">
        <v>5.7892532881588199</v>
      </c>
      <c r="BE213" s="473">
        <v>3.33492267693443</v>
      </c>
      <c r="BF213" s="473">
        <v>3.98471235548128</v>
      </c>
      <c r="BG213" s="473">
        <v>1.06830987684293</v>
      </c>
      <c r="BH213" s="473">
        <v>-0.59415643749513702</v>
      </c>
      <c r="BI213" s="473">
        <v>-1.5447966681390399</v>
      </c>
      <c r="BJ213" s="473">
        <v>1.3390212110439601</v>
      </c>
      <c r="BK213" s="473">
        <v>4.6254844313778101</v>
      </c>
      <c r="BL213" s="473">
        <v>3.8278543259942799</v>
      </c>
      <c r="BM213" s="473">
        <v>2.6310731118475199</v>
      </c>
      <c r="BN213" s="473">
        <v>5.0523287609658203</v>
      </c>
      <c r="BO213" s="477">
        <f>ROW()</f>
        <v>213</v>
      </c>
    </row>
    <row r="214" spans="1:67" s="474" customFormat="1" ht="14" x14ac:dyDescent="0.15">
      <c r="A214" s="473" t="s">
        <v>982</v>
      </c>
      <c r="B214" s="473" t="s">
        <v>983</v>
      </c>
      <c r="C214" s="473" t="s">
        <v>1156</v>
      </c>
      <c r="D214" s="473" t="s">
        <v>1157</v>
      </c>
      <c r="E214" s="473"/>
      <c r="F214" s="473"/>
      <c r="G214" s="473"/>
      <c r="H214" s="473"/>
      <c r="I214" s="473"/>
      <c r="J214" s="473"/>
      <c r="K214" s="473"/>
      <c r="L214" s="473"/>
      <c r="M214" s="473"/>
      <c r="N214" s="473"/>
      <c r="O214" s="473"/>
      <c r="P214" s="473"/>
      <c r="Q214" s="473"/>
      <c r="R214" s="473"/>
      <c r="S214" s="473"/>
      <c r="T214" s="473"/>
      <c r="U214" s="473"/>
      <c r="V214" s="473"/>
      <c r="W214" s="473"/>
      <c r="X214" s="473"/>
      <c r="Y214" s="473"/>
      <c r="Z214" s="473"/>
      <c r="AA214" s="473"/>
      <c r="AB214" s="473"/>
      <c r="AC214" s="473"/>
      <c r="AD214" s="473"/>
      <c r="AE214" s="473"/>
      <c r="AF214" s="473"/>
      <c r="AG214" s="473"/>
      <c r="AH214" s="473"/>
      <c r="AI214" s="473"/>
      <c r="AJ214" s="473"/>
      <c r="AK214" s="473"/>
      <c r="AL214" s="473">
        <v>874.245720380188</v>
      </c>
      <c r="AM214" s="473">
        <v>307.72263555319302</v>
      </c>
      <c r="AN214" s="473">
        <v>197.41426808425101</v>
      </c>
      <c r="AO214" s="473">
        <v>47.752012200993903</v>
      </c>
      <c r="AP214" s="473">
        <v>14.761329268806</v>
      </c>
      <c r="AQ214" s="473">
        <v>27.685679807674301</v>
      </c>
      <c r="AR214" s="473">
        <v>85.7464940960636</v>
      </c>
      <c r="AS214" s="473">
        <v>20.7987606558703</v>
      </c>
      <c r="AT214" s="473">
        <v>21.4770072117159</v>
      </c>
      <c r="AU214" s="473">
        <v>15.7887307914462</v>
      </c>
      <c r="AV214" s="473">
        <v>13.6632930228667</v>
      </c>
      <c r="AW214" s="473">
        <v>10.8886157326216</v>
      </c>
      <c r="AX214" s="473">
        <v>12.6853039507349</v>
      </c>
      <c r="AY214" s="473">
        <v>9.6686545478926504</v>
      </c>
      <c r="AZ214" s="473">
        <v>9.00729868861076</v>
      </c>
      <c r="BA214" s="473">
        <v>14.110767784044199</v>
      </c>
      <c r="BB214" s="473">
        <v>11.647329576411799</v>
      </c>
      <c r="BC214" s="473">
        <v>6.8493923025503003</v>
      </c>
      <c r="BD214" s="473">
        <v>8.4404648593255907</v>
      </c>
      <c r="BE214" s="473">
        <v>5.0747430079914997</v>
      </c>
      <c r="BF214" s="473">
        <v>6.7537102622095304</v>
      </c>
      <c r="BG214" s="473">
        <v>7.82341183865503</v>
      </c>
      <c r="BH214" s="473">
        <v>15.5344050528404</v>
      </c>
      <c r="BI214" s="473">
        <v>7.0424476295479801</v>
      </c>
      <c r="BJ214" s="473">
        <v>3.6833294441223101</v>
      </c>
      <c r="BK214" s="473">
        <v>2.8782972364788599</v>
      </c>
      <c r="BL214" s="473">
        <v>4.4703666076017496</v>
      </c>
      <c r="BM214" s="473">
        <v>3.3816593723789601</v>
      </c>
      <c r="BN214" s="473">
        <v>6.6944589195761903</v>
      </c>
      <c r="BO214" s="477">
        <f>ROW()</f>
        <v>214</v>
      </c>
    </row>
    <row r="215" spans="1:67" s="474" customFormat="1" ht="14" x14ac:dyDescent="0.15">
      <c r="A215" s="473" t="s">
        <v>549</v>
      </c>
      <c r="B215" s="473" t="s">
        <v>984</v>
      </c>
      <c r="C215" s="473" t="s">
        <v>1156</v>
      </c>
      <c r="D215" s="473" t="s">
        <v>1157</v>
      </c>
      <c r="E215" s="473"/>
      <c r="F215" s="473"/>
      <c r="G215" s="473"/>
      <c r="H215" s="473"/>
      <c r="I215" s="473"/>
      <c r="J215" s="473"/>
      <c r="K215" s="473"/>
      <c r="L215" s="473">
        <v>1.4529273002285199</v>
      </c>
      <c r="M215" s="473">
        <v>3.1619369726992899</v>
      </c>
      <c r="N215" s="473">
        <v>0.48493955331762401</v>
      </c>
      <c r="O215" s="473">
        <v>0.51488580802242501</v>
      </c>
      <c r="P215" s="473">
        <v>0.48858007422288902</v>
      </c>
      <c r="Q215" s="473">
        <v>3.0921938089349998</v>
      </c>
      <c r="R215" s="473">
        <v>9.3736740756774299</v>
      </c>
      <c r="S215" s="473">
        <v>31.0882993654484</v>
      </c>
      <c r="T215" s="473">
        <v>30.226046574906398</v>
      </c>
      <c r="U215" s="473">
        <v>7.1658615138318096</v>
      </c>
      <c r="V215" s="473">
        <v>13.655146506642801</v>
      </c>
      <c r="W215" s="473">
        <v>13.270533797387801</v>
      </c>
      <c r="X215" s="473">
        <v>15.673329442372699</v>
      </c>
      <c r="Y215" s="473">
        <v>7.2493929932527603</v>
      </c>
      <c r="Z215" s="473">
        <v>6.4506644718118604</v>
      </c>
      <c r="AA215" s="473">
        <v>12.565136533413501</v>
      </c>
      <c r="AB215" s="473">
        <v>6.5930021430708097</v>
      </c>
      <c r="AC215" s="473">
        <v>5.3695703882737797</v>
      </c>
      <c r="AD215" s="473">
        <v>1.7593300565168499</v>
      </c>
      <c r="AE215" s="473">
        <v>-1.11706657280671</v>
      </c>
      <c r="AF215" s="473">
        <v>4.1330149080911296</v>
      </c>
      <c r="AG215" s="473">
        <v>2.9786435565804101</v>
      </c>
      <c r="AH215" s="473">
        <v>1.0102782483111501</v>
      </c>
      <c r="AI215" s="473">
        <v>4.1857637264994496</v>
      </c>
      <c r="AJ215" s="473">
        <v>19.637165814837399</v>
      </c>
      <c r="AK215" s="473">
        <v>9.5604118760080805</v>
      </c>
      <c r="AL215" s="473">
        <v>12.354388763044801</v>
      </c>
      <c r="AM215" s="473"/>
      <c r="AN215" s="473"/>
      <c r="AO215" s="473">
        <v>7.4113717352664201</v>
      </c>
      <c r="AP215" s="473">
        <v>12.015422519568601</v>
      </c>
      <c r="AQ215" s="473">
        <v>6.2100670945581102</v>
      </c>
      <c r="AR215" s="473">
        <v>-2.4059320974226002</v>
      </c>
      <c r="AS215" s="473">
        <v>3.8995298028471601</v>
      </c>
      <c r="AT215" s="473">
        <v>3.34285506749407</v>
      </c>
      <c r="AU215" s="473">
        <v>1.9925854245399399</v>
      </c>
      <c r="AV215" s="473">
        <v>7.4497001400736398</v>
      </c>
      <c r="AW215" s="473">
        <v>12.250710289439199</v>
      </c>
      <c r="AX215" s="473">
        <v>9.0140891809233494</v>
      </c>
      <c r="AY215" s="473">
        <v>8.8828265477792492</v>
      </c>
      <c r="AZ215" s="473">
        <v>9.0807220587316095</v>
      </c>
      <c r="BA215" s="473">
        <v>15.4382138709255</v>
      </c>
      <c r="BB215" s="473">
        <v>12.944397840171099</v>
      </c>
      <c r="BC215" s="473">
        <v>-0.24612869343692501</v>
      </c>
      <c r="BD215" s="473">
        <v>3.0801706924026</v>
      </c>
      <c r="BE215" s="473">
        <v>10.2710182318876</v>
      </c>
      <c r="BF215" s="473">
        <v>5.9242686798484696</v>
      </c>
      <c r="BG215" s="473">
        <v>2.3544905282036401</v>
      </c>
      <c r="BH215" s="473">
        <v>2.5285028419242201</v>
      </c>
      <c r="BI215" s="473">
        <v>7.1743430198201299</v>
      </c>
      <c r="BJ215" s="473">
        <v>8.2795367226082597</v>
      </c>
      <c r="BK215" s="473">
        <v>-0.31121016039064198</v>
      </c>
      <c r="BL215" s="473">
        <v>3.3478765503763999</v>
      </c>
      <c r="BM215" s="473">
        <v>9.8503990227420903</v>
      </c>
      <c r="BN215" s="473">
        <v>-0.39134674830079202</v>
      </c>
      <c r="BO215" s="477">
        <f>ROW()</f>
        <v>215</v>
      </c>
    </row>
    <row r="216" spans="1:67" s="474" customFormat="1" ht="14" x14ac:dyDescent="0.15">
      <c r="A216" s="473" t="s">
        <v>985</v>
      </c>
      <c r="B216" s="473" t="s">
        <v>986</v>
      </c>
      <c r="C216" s="473" t="s">
        <v>1156</v>
      </c>
      <c r="D216" s="473" t="s">
        <v>1157</v>
      </c>
      <c r="E216" s="473"/>
      <c r="F216" s="473"/>
      <c r="G216" s="473"/>
      <c r="H216" s="473"/>
      <c r="I216" s="473"/>
      <c r="J216" s="473">
        <v>7.0202524039142196</v>
      </c>
      <c r="K216" s="473">
        <v>9.0147349734057105</v>
      </c>
      <c r="L216" s="473">
        <v>4.5003194831610003</v>
      </c>
      <c r="M216" s="473">
        <v>2.2086411999877651</v>
      </c>
      <c r="N216" s="473">
        <v>3.6222892092762349</v>
      </c>
      <c r="O216" s="473">
        <v>5.6083984937449145</v>
      </c>
      <c r="P216" s="473">
        <v>2.8726594463327149</v>
      </c>
      <c r="Q216" s="473">
        <v>6.3957917558592055</v>
      </c>
      <c r="R216" s="473">
        <v>14.185294252516801</v>
      </c>
      <c r="S216" s="473">
        <v>23.234686440916853</v>
      </c>
      <c r="T216" s="473">
        <v>7.1059888833697453</v>
      </c>
      <c r="U216" s="473">
        <v>-0.89185852634483487</v>
      </c>
      <c r="V216" s="473">
        <v>9.1031614674232344</v>
      </c>
      <c r="W216" s="473">
        <v>6.7423919591301793</v>
      </c>
      <c r="X216" s="473">
        <v>7.27136517189955</v>
      </c>
      <c r="Y216" s="473">
        <v>13.31136684354275</v>
      </c>
      <c r="Z216" s="473">
        <v>11.8799135925283</v>
      </c>
      <c r="AA216" s="473">
        <v>9.9044309296260895</v>
      </c>
      <c r="AB216" s="473">
        <v>12.377238078271301</v>
      </c>
      <c r="AC216" s="473">
        <v>7.0328198258539398</v>
      </c>
      <c r="AD216" s="473">
        <v>5.5564242323655497</v>
      </c>
      <c r="AE216" s="473">
        <v>9.2259570019056554</v>
      </c>
      <c r="AF216" s="473">
        <v>8.8011258125183307</v>
      </c>
      <c r="AG216" s="473">
        <v>8.9830033820898691</v>
      </c>
      <c r="AH216" s="473">
        <v>7.8442647374003798</v>
      </c>
      <c r="AI216" s="473">
        <v>8.9712325027325601</v>
      </c>
      <c r="AJ216" s="473">
        <v>12.280701754385699</v>
      </c>
      <c r="AK216" s="473">
        <v>11.787817041813501</v>
      </c>
      <c r="AL216" s="473">
        <v>9.9736647602921007</v>
      </c>
      <c r="AM216" s="473">
        <v>8.3492867288338708</v>
      </c>
      <c r="AN216" s="473">
        <v>9.4956253216674504</v>
      </c>
      <c r="AO216" s="473">
        <v>8.9771523382645295</v>
      </c>
      <c r="AP216" s="473">
        <v>7.1642521146272298</v>
      </c>
      <c r="AQ216" s="473">
        <v>9.3642430068323304</v>
      </c>
      <c r="AR216" s="473">
        <v>4.6917056304843197</v>
      </c>
      <c r="AS216" s="473">
        <v>4.0094359104519004</v>
      </c>
      <c r="AT216" s="473">
        <v>3.1482614459061602</v>
      </c>
      <c r="AU216" s="473">
        <v>3.3325649327190798</v>
      </c>
      <c r="AV216" s="473">
        <v>3.8058589952885198</v>
      </c>
      <c r="AW216" s="473">
        <v>3.7672517347750998</v>
      </c>
      <c r="AX216" s="473">
        <v>6.9414754105745651</v>
      </c>
      <c r="AY216" s="473">
        <v>6.7749288602820652</v>
      </c>
      <c r="AZ216" s="473">
        <v>7.1967289749046905</v>
      </c>
      <c r="BA216" s="473">
        <v>10.9746442017878</v>
      </c>
      <c r="BB216" s="473">
        <v>4.9768244765373604</v>
      </c>
      <c r="BC216" s="473">
        <v>7.5815297762146905</v>
      </c>
      <c r="BD216" s="473">
        <v>10.250245033426616</v>
      </c>
      <c r="BE216" s="473">
        <v>9.4694033588846089</v>
      </c>
      <c r="BF216" s="473">
        <v>7.4580890965551401</v>
      </c>
      <c r="BG216" s="473">
        <v>6.8286478054437705</v>
      </c>
      <c r="BH216" s="473">
        <v>4.1582558907214802</v>
      </c>
      <c r="BI216" s="473">
        <v>4.1713902105349305</v>
      </c>
      <c r="BJ216" s="473">
        <v>4.5202286750886698</v>
      </c>
      <c r="BK216" s="473">
        <v>3.3313951643767501</v>
      </c>
      <c r="BL216" s="473">
        <v>3.6289496588546752</v>
      </c>
      <c r="BM216" s="473">
        <v>5.6910747474620997</v>
      </c>
      <c r="BN216" s="473">
        <v>5.5456543077347398</v>
      </c>
      <c r="BO216" s="477">
        <f>ROW()</f>
        <v>216</v>
      </c>
    </row>
    <row r="217" spans="1:67" s="474" customFormat="1" ht="14" x14ac:dyDescent="0.15">
      <c r="A217" s="473" t="s">
        <v>563</v>
      </c>
      <c r="B217" s="473" t="s">
        <v>987</v>
      </c>
      <c r="C217" s="473" t="s">
        <v>1156</v>
      </c>
      <c r="D217" s="473" t="s">
        <v>1157</v>
      </c>
      <c r="E217" s="473"/>
      <c r="F217" s="473"/>
      <c r="G217" s="473"/>
      <c r="H217" s="473"/>
      <c r="I217" s="473">
        <v>2.7999999989998399</v>
      </c>
      <c r="J217" s="473">
        <v>0.38910505934227901</v>
      </c>
      <c r="K217" s="473">
        <v>1.5503875959304301</v>
      </c>
      <c r="L217" s="473">
        <v>2.0992366421952302</v>
      </c>
      <c r="M217" s="473">
        <v>1.5887850467293601</v>
      </c>
      <c r="N217" s="473">
        <v>3.49586016559322</v>
      </c>
      <c r="O217" s="473">
        <v>0.17777777777779299</v>
      </c>
      <c r="P217" s="473">
        <v>4.4749999997500298</v>
      </c>
      <c r="Q217" s="473">
        <v>4.3311797078349601</v>
      </c>
      <c r="R217" s="473">
        <v>16.513761468195401</v>
      </c>
      <c r="S217" s="473">
        <v>21.437007873664101</v>
      </c>
      <c r="T217" s="473">
        <v>34.576106338148499</v>
      </c>
      <c r="U217" s="473">
        <v>31.5586605641125</v>
      </c>
      <c r="V217" s="473">
        <v>11.3990111699532</v>
      </c>
      <c r="W217" s="473">
        <v>-1.58360185022083</v>
      </c>
      <c r="X217" s="473">
        <v>1.0815669028833801</v>
      </c>
      <c r="Y217" s="473">
        <v>4.1692665536328803</v>
      </c>
      <c r="Z217" s="473">
        <v>2.79898218829487</v>
      </c>
      <c r="AA217" s="473">
        <v>1.02103960396036</v>
      </c>
      <c r="AB217" s="473">
        <v>0.191424196019053</v>
      </c>
      <c r="AC217" s="473">
        <v>-1.55903706534202</v>
      </c>
      <c r="AD217" s="473">
        <v>-3.0587687291366299</v>
      </c>
      <c r="AE217" s="473">
        <v>-3.2033314647229698</v>
      </c>
      <c r="AF217" s="473">
        <v>-1.5471167369902199</v>
      </c>
      <c r="AG217" s="473">
        <v>0.90756302521051702</v>
      </c>
      <c r="AH217" s="473">
        <v>1.0326449033973999</v>
      </c>
      <c r="AI217" s="473">
        <v>2.0771513353116098</v>
      </c>
      <c r="AJ217" s="473">
        <v>4.8611111111113603</v>
      </c>
      <c r="AK217" s="473">
        <v>-7.7006006469094598E-2</v>
      </c>
      <c r="AL217" s="473">
        <v>1.0557953144269501</v>
      </c>
      <c r="AM217" s="473">
        <v>0.56432547853310899</v>
      </c>
      <c r="AN217" s="473">
        <v>4.8684310305603402</v>
      </c>
      <c r="AO217" s="473">
        <v>1.22206988451304</v>
      </c>
      <c r="AP217" s="473">
        <v>5.7154703770755898E-2</v>
      </c>
      <c r="AQ217" s="473">
        <v>-0.371269734983801</v>
      </c>
      <c r="AR217" s="473">
        <v>-1.33376350229425</v>
      </c>
      <c r="AS217" s="473">
        <v>-1.1249947785477299</v>
      </c>
      <c r="AT217" s="473">
        <v>-1.12094477457178</v>
      </c>
      <c r="AU217" s="473">
        <v>0.24718651429925201</v>
      </c>
      <c r="AV217" s="473">
        <v>0.61219439512524998</v>
      </c>
      <c r="AW217" s="473">
        <v>0.51550676699806197</v>
      </c>
      <c r="AX217" s="473">
        <v>0.47923039782610299</v>
      </c>
      <c r="AY217" s="473">
        <v>2.20902407871182</v>
      </c>
      <c r="AZ217" s="473">
        <v>4.1678233011997898</v>
      </c>
      <c r="BA217" s="473">
        <v>9.8702479127599592</v>
      </c>
      <c r="BB217" s="473">
        <v>5.0572231469363302</v>
      </c>
      <c r="BC217" s="473">
        <v>5.3394168063745298</v>
      </c>
      <c r="BD217" s="473">
        <v>5.8262160883885299</v>
      </c>
      <c r="BE217" s="473">
        <v>2.86626887489922</v>
      </c>
      <c r="BF217" s="473">
        <v>3.5325247069492298</v>
      </c>
      <c r="BG217" s="473">
        <v>2.2362903153696698</v>
      </c>
      <c r="BH217" s="473">
        <v>1.20607322150117</v>
      </c>
      <c r="BI217" s="473">
        <v>2.0688403605347601</v>
      </c>
      <c r="BJ217" s="473">
        <v>-0.83819457967505695</v>
      </c>
      <c r="BK217" s="473">
        <v>2.4581415800753299</v>
      </c>
      <c r="BL217" s="473">
        <v>-2.0933333333333302</v>
      </c>
      <c r="BM217" s="473">
        <v>3.4454582595669101</v>
      </c>
      <c r="BN217" s="473">
        <v>3.0632898894154801</v>
      </c>
      <c r="BO217" s="477">
        <f>ROW()</f>
        <v>217</v>
      </c>
    </row>
    <row r="218" spans="1:67" s="474" customFormat="1" ht="14" x14ac:dyDescent="0.15">
      <c r="A218" s="473" t="s">
        <v>580</v>
      </c>
      <c r="B218" s="473" t="s">
        <v>988</v>
      </c>
      <c r="C218" s="473" t="s">
        <v>1156</v>
      </c>
      <c r="D218" s="473" t="s">
        <v>1157</v>
      </c>
      <c r="E218" s="473">
        <v>9.2240285829482696E-2</v>
      </c>
      <c r="F218" s="473">
        <v>8.7605114619162396</v>
      </c>
      <c r="G218" s="473">
        <v>1.66287136568001</v>
      </c>
      <c r="H218" s="473">
        <v>4.6882325364617703</v>
      </c>
      <c r="I218" s="473">
        <v>3.9508384335637499</v>
      </c>
      <c r="J218" s="473">
        <v>-2.44602939056207</v>
      </c>
      <c r="K218" s="473">
        <v>1.7124631992702</v>
      </c>
      <c r="L218" s="473">
        <v>11.013555887773499</v>
      </c>
      <c r="M218" s="473">
        <v>-10.033895358939001</v>
      </c>
      <c r="N218" s="473">
        <v>12.606868569675999</v>
      </c>
      <c r="O218" s="473">
        <v>4.0277956504717496</v>
      </c>
      <c r="P218" s="473">
        <v>1.3036690085935001</v>
      </c>
      <c r="Q218" s="473">
        <v>13.5547507128621</v>
      </c>
      <c r="R218" s="473">
        <v>15.289087947877301</v>
      </c>
      <c r="S218" s="473">
        <v>26.158102301419799</v>
      </c>
      <c r="T218" s="473">
        <v>23.963047637073799</v>
      </c>
      <c r="U218" s="473">
        <v>1.6748842635821799</v>
      </c>
      <c r="V218" s="473">
        <v>17.076330791492101</v>
      </c>
      <c r="W218" s="473">
        <v>19.2304044013514</v>
      </c>
      <c r="X218" s="473">
        <v>31.138455010752899</v>
      </c>
      <c r="Y218" s="473">
        <v>25.352369011941899</v>
      </c>
      <c r="Z218" s="473">
        <v>24.575724333657501</v>
      </c>
      <c r="AA218" s="473">
        <v>25.7128797492595</v>
      </c>
      <c r="AB218" s="473">
        <v>30.5877747791383</v>
      </c>
      <c r="AC218" s="473">
        <v>34.146341463360002</v>
      </c>
      <c r="AD218" s="473">
        <v>45.407503234209997</v>
      </c>
      <c r="AE218" s="473">
        <v>24.453490125132099</v>
      </c>
      <c r="AF218" s="473">
        <v>20.557237745390999</v>
      </c>
      <c r="AG218" s="473">
        <v>64.7005631001051</v>
      </c>
      <c r="AH218" s="473">
        <v>66.720321931589893</v>
      </c>
      <c r="AI218" s="473">
        <v>65.158097996620199</v>
      </c>
      <c r="AJ218" s="473">
        <v>123.57812690293601</v>
      </c>
      <c r="AK218" s="473">
        <v>117.62446889639401</v>
      </c>
      <c r="AL218" s="473">
        <v>101.380423763813</v>
      </c>
      <c r="AM218" s="473">
        <v>115.398144292738</v>
      </c>
      <c r="AN218" s="473">
        <v>68.375192948542306</v>
      </c>
      <c r="AO218" s="473">
        <v>132.82377737413799</v>
      </c>
      <c r="AP218" s="473">
        <v>47.168536964719799</v>
      </c>
      <c r="AQ218" s="473">
        <v>24.621878546158399</v>
      </c>
      <c r="AR218" s="473">
        <v>17.1664454201761</v>
      </c>
      <c r="AS218" s="473">
        <v>7.1212589717230399</v>
      </c>
      <c r="AT218" s="473">
        <v>1.9352957209532</v>
      </c>
      <c r="AU218" s="473">
        <v>22.2247241495905</v>
      </c>
      <c r="AV218" s="473">
        <v>6.4894320867334496</v>
      </c>
      <c r="AW218" s="473">
        <v>9.6575462860594907</v>
      </c>
      <c r="AX218" s="473">
        <v>8.5058507593310502</v>
      </c>
      <c r="AY218" s="473">
        <v>7.1991299011470904</v>
      </c>
      <c r="AZ218" s="473">
        <v>14.754277078008499</v>
      </c>
      <c r="BA218" s="473">
        <v>14.297122448143501</v>
      </c>
      <c r="BB218" s="473">
        <v>11.256758706300801</v>
      </c>
      <c r="BC218" s="473">
        <v>12.977666389801399</v>
      </c>
      <c r="BD218" s="473">
        <v>18.0966171221351</v>
      </c>
      <c r="BE218" s="473">
        <v>35.5590574147027</v>
      </c>
      <c r="BF218" s="473">
        <v>36.522344913915298</v>
      </c>
      <c r="BG218" s="473">
        <v>36.906642786359399</v>
      </c>
      <c r="BH218" s="473">
        <v>16.909570605097901</v>
      </c>
      <c r="BI218" s="473">
        <v>17.750253831195899</v>
      </c>
      <c r="BJ218" s="473">
        <v>32.351626096843702</v>
      </c>
      <c r="BK218" s="473">
        <v>63.292507345588298</v>
      </c>
      <c r="BL218" s="473">
        <v>50.994051500297097</v>
      </c>
      <c r="BM218" s="473">
        <v>150.322723865569</v>
      </c>
      <c r="BN218" s="473">
        <v>382.815998259943</v>
      </c>
      <c r="BO218" s="477">
        <f>ROW()</f>
        <v>218</v>
      </c>
    </row>
    <row r="219" spans="1:67" s="474" customFormat="1" ht="14" x14ac:dyDescent="0.15">
      <c r="A219" s="473" t="s">
        <v>565</v>
      </c>
      <c r="B219" s="473" t="s">
        <v>989</v>
      </c>
      <c r="C219" s="473" t="s">
        <v>1156</v>
      </c>
      <c r="D219" s="473" t="s">
        <v>1157</v>
      </c>
      <c r="E219" s="473"/>
      <c r="F219" s="473"/>
      <c r="G219" s="473"/>
      <c r="H219" s="473"/>
      <c r="I219" s="473"/>
      <c r="J219" s="473"/>
      <c r="K219" s="473"/>
      <c r="L219" s="473"/>
      <c r="M219" s="473">
        <v>5.8333332832972103E-2</v>
      </c>
      <c r="N219" s="473">
        <v>4.0226534522570496</v>
      </c>
      <c r="O219" s="473">
        <v>2.81024819857033</v>
      </c>
      <c r="P219" s="473">
        <v>3.8782026319753702</v>
      </c>
      <c r="Q219" s="473">
        <v>6.1548841741126701</v>
      </c>
      <c r="R219" s="473">
        <v>11.2853107346839</v>
      </c>
      <c r="S219" s="473">
        <v>16.601091509349398</v>
      </c>
      <c r="T219" s="473">
        <v>31.653423315368499</v>
      </c>
      <c r="U219" s="473">
        <v>1.0830921871066099</v>
      </c>
      <c r="V219" s="473">
        <v>11.3405856371037</v>
      </c>
      <c r="W219" s="473">
        <v>3.41965105587518</v>
      </c>
      <c r="X219" s="473">
        <v>9.6533598525703006</v>
      </c>
      <c r="Y219" s="473">
        <v>8.7290276607232808</v>
      </c>
      <c r="Z219" s="473">
        <v>5.9131937203162499</v>
      </c>
      <c r="AA219" s="473">
        <v>17.376385216892199</v>
      </c>
      <c r="AB219" s="473">
        <v>11.616984568147499</v>
      </c>
      <c r="AC219" s="473">
        <v>11.784027479632901</v>
      </c>
      <c r="AD219" s="473">
        <v>13.000057615979401</v>
      </c>
      <c r="AE219" s="473">
        <v>6.1847785445693102</v>
      </c>
      <c r="AF219" s="473">
        <v>-4.1407237863380599</v>
      </c>
      <c r="AG219" s="473">
        <v>-1.8266822507929701</v>
      </c>
      <c r="AH219" s="473">
        <v>0.447309340771324</v>
      </c>
      <c r="AI219" s="473">
        <v>0.32509863018325003</v>
      </c>
      <c r="AJ219" s="473">
        <v>-1.7535569019931001</v>
      </c>
      <c r="AK219" s="473">
        <v>-0.109942967085643</v>
      </c>
      <c r="AL219" s="473">
        <v>-0.58643461512018702</v>
      </c>
      <c r="AM219" s="473">
        <v>32.293666856955198</v>
      </c>
      <c r="AN219" s="473">
        <v>7.8640078457011304</v>
      </c>
      <c r="AO219" s="473">
        <v>2.7543066348240499</v>
      </c>
      <c r="AP219" s="473">
        <v>1.7531647809723501</v>
      </c>
      <c r="AQ219" s="473">
        <v>1.1567807039134499</v>
      </c>
      <c r="AR219" s="473">
        <v>0.82725060827250396</v>
      </c>
      <c r="AS219" s="473">
        <v>0.73198198198154496</v>
      </c>
      <c r="AT219" s="473">
        <v>2.9745008391957199</v>
      </c>
      <c r="AU219" s="473">
        <v>2.3373018745430199</v>
      </c>
      <c r="AV219" s="473">
        <v>-5.1997024271456603E-2</v>
      </c>
      <c r="AW219" s="473">
        <v>0.51478178102299099</v>
      </c>
      <c r="AX219" s="473">
        <v>1.71133325855505</v>
      </c>
      <c r="AY219" s="473">
        <v>2.1122858387711201</v>
      </c>
      <c r="AZ219" s="473">
        <v>5.8533042846768497</v>
      </c>
      <c r="BA219" s="473">
        <v>7.3472023657840504</v>
      </c>
      <c r="BB219" s="473">
        <v>-2.2480214785533899</v>
      </c>
      <c r="BC219" s="473">
        <v>1.2286811967334399</v>
      </c>
      <c r="BD219" s="473">
        <v>3.4032282978696702</v>
      </c>
      <c r="BE219" s="473">
        <v>1.41822871177848</v>
      </c>
      <c r="BF219" s="473">
        <v>0.71024548669522503</v>
      </c>
      <c r="BG219" s="473">
        <v>-1.0902550744689401</v>
      </c>
      <c r="BH219" s="473">
        <v>0.13521193363524101</v>
      </c>
      <c r="BI219" s="473">
        <v>0.83728494255741803</v>
      </c>
      <c r="BJ219" s="473">
        <v>1.3181531484778199</v>
      </c>
      <c r="BK219" s="473">
        <v>0.46098564246426998</v>
      </c>
      <c r="BL219" s="473">
        <v>1.7585651759565899</v>
      </c>
      <c r="BM219" s="473">
        <v>2.5474346457055201</v>
      </c>
      <c r="BN219" s="473"/>
      <c r="BO219" s="477">
        <f>ROW()</f>
        <v>219</v>
      </c>
    </row>
    <row r="220" spans="1:67" s="474" customFormat="1" ht="14" x14ac:dyDescent="0.15">
      <c r="A220" s="473" t="s">
        <v>571</v>
      </c>
      <c r="B220" s="473" t="s">
        <v>990</v>
      </c>
      <c r="C220" s="473" t="s">
        <v>1156</v>
      </c>
      <c r="D220" s="473" t="s">
        <v>1157</v>
      </c>
      <c r="E220" s="473"/>
      <c r="F220" s="473">
        <v>0.40000000000012598</v>
      </c>
      <c r="G220" s="473">
        <v>0.41958041958025499</v>
      </c>
      <c r="H220" s="473">
        <v>2.20519962859834</v>
      </c>
      <c r="I220" s="473">
        <v>1.72609584374286</v>
      </c>
      <c r="J220" s="473">
        <v>0.17861129716459101</v>
      </c>
      <c r="K220" s="473">
        <v>2.0057945174949299</v>
      </c>
      <c r="L220" s="473">
        <v>3.3428009613281802</v>
      </c>
      <c r="M220" s="473">
        <v>0.65539112050738402</v>
      </c>
      <c r="N220" s="473">
        <v>-0.273051879856958</v>
      </c>
      <c r="O220" s="473">
        <v>0.46335299073264402</v>
      </c>
      <c r="P220" s="473">
        <v>1.7610062893081899</v>
      </c>
      <c r="Q220" s="473">
        <v>2.0807581376187798</v>
      </c>
      <c r="R220" s="473">
        <v>19.6367305751765</v>
      </c>
      <c r="S220" s="473">
        <v>22.368421052631501</v>
      </c>
      <c r="T220" s="473">
        <v>2.5365315687894898</v>
      </c>
      <c r="U220" s="473">
        <v>-1.84189298198423</v>
      </c>
      <c r="V220" s="473">
        <v>3.1639501438158399</v>
      </c>
      <c r="W220" s="473">
        <v>4.87254381306425</v>
      </c>
      <c r="X220" s="473">
        <v>4.0764653753639903</v>
      </c>
      <c r="Y220" s="473">
        <v>8.5269431942585907</v>
      </c>
      <c r="Z220" s="473">
        <v>8.1820219681684794</v>
      </c>
      <c r="AA220" s="473">
        <v>3.91628677994199</v>
      </c>
      <c r="AB220" s="473">
        <v>1.19641076769694</v>
      </c>
      <c r="AC220" s="473">
        <v>2.6009852216748501</v>
      </c>
      <c r="AD220" s="473">
        <v>0.48012291146535202</v>
      </c>
      <c r="AE220" s="473">
        <v>-1.38570336391444</v>
      </c>
      <c r="AF220" s="473">
        <v>0.52330652194980498</v>
      </c>
      <c r="AG220" s="473">
        <v>1.5231851923263</v>
      </c>
      <c r="AH220" s="473">
        <v>2.34545627195899</v>
      </c>
      <c r="AI220" s="473">
        <v>3.4607533865282099</v>
      </c>
      <c r="AJ220" s="473">
        <v>3.4257017307864399</v>
      </c>
      <c r="AK220" s="473">
        <v>2.2630711870284901</v>
      </c>
      <c r="AL220" s="473">
        <v>2.2892996438864199</v>
      </c>
      <c r="AM220" s="473">
        <v>3.1001326259950299</v>
      </c>
      <c r="AN220" s="473">
        <v>1.7205338478852401</v>
      </c>
      <c r="AO220" s="473">
        <v>1.3831805248187801</v>
      </c>
      <c r="AP220" s="473">
        <v>2.00358618538958</v>
      </c>
      <c r="AQ220" s="473">
        <v>-0.26750229287612698</v>
      </c>
      <c r="AR220" s="473">
        <v>1.6709833737075901E-2</v>
      </c>
      <c r="AS220" s="473">
        <v>1.3616239244845501</v>
      </c>
      <c r="AT220" s="473">
        <v>0.99719795615596696</v>
      </c>
      <c r="AU220" s="473">
        <v>-0.391676866585079</v>
      </c>
      <c r="AV220" s="473">
        <v>0.50790530023753899</v>
      </c>
      <c r="AW220" s="473">
        <v>1.6627271986307299</v>
      </c>
      <c r="AX220" s="473">
        <v>0.42510627656910099</v>
      </c>
      <c r="AY220" s="473">
        <v>0.96290177816512801</v>
      </c>
      <c r="AZ220" s="473">
        <v>2.1048800363321298</v>
      </c>
      <c r="BA220" s="473">
        <v>6.6277817735212698</v>
      </c>
      <c r="BB220" s="473">
        <v>0.59672025742497203</v>
      </c>
      <c r="BC220" s="473">
        <v>2.8236613488560902</v>
      </c>
      <c r="BD220" s="473">
        <v>5.2477933984048004</v>
      </c>
      <c r="BE220" s="473">
        <v>4.5756027037652203</v>
      </c>
      <c r="BF220" s="473">
        <v>2.35860415399836</v>
      </c>
      <c r="BG220" s="473">
        <v>1.02514803039394</v>
      </c>
      <c r="BH220" s="473">
        <v>-0.52261816707531406</v>
      </c>
      <c r="BI220" s="473">
        <v>-0.53226873971628996</v>
      </c>
      <c r="BJ220" s="473">
        <v>0.57626031016637103</v>
      </c>
      <c r="BK220" s="473">
        <v>0.438620118446782</v>
      </c>
      <c r="BL220" s="473">
        <v>0.56526056878035802</v>
      </c>
      <c r="BM220" s="473">
        <v>-0.18191666666665601</v>
      </c>
      <c r="BN220" s="473">
        <v>2.3048595904048699</v>
      </c>
      <c r="BO220" s="477">
        <f>ROW()</f>
        <v>220</v>
      </c>
    </row>
    <row r="221" spans="1:67" s="474" customFormat="1" ht="14" x14ac:dyDescent="0.15">
      <c r="A221" s="473" t="s">
        <v>574</v>
      </c>
      <c r="B221" s="473" t="s">
        <v>991</v>
      </c>
      <c r="C221" s="473" t="s">
        <v>1156</v>
      </c>
      <c r="D221" s="473" t="s">
        <v>1157</v>
      </c>
      <c r="E221" s="473"/>
      <c r="F221" s="473"/>
      <c r="G221" s="473"/>
      <c r="H221" s="473"/>
      <c r="I221" s="473"/>
      <c r="J221" s="473"/>
      <c r="K221" s="473"/>
      <c r="L221" s="473"/>
      <c r="M221" s="473"/>
      <c r="N221" s="473"/>
      <c r="O221" s="473"/>
      <c r="P221" s="473"/>
      <c r="Q221" s="473">
        <v>6.87754613015536</v>
      </c>
      <c r="R221" s="473">
        <v>3.2286995513523902</v>
      </c>
      <c r="S221" s="473">
        <v>18.853171155598801</v>
      </c>
      <c r="T221" s="473">
        <v>10.0694444446641</v>
      </c>
      <c r="U221" s="473">
        <v>4.2553191489360298</v>
      </c>
      <c r="V221" s="473">
        <v>8.6167800453515007</v>
      </c>
      <c r="W221" s="473">
        <v>6.2630480167015801</v>
      </c>
      <c r="X221" s="473">
        <v>8.0550098231826706</v>
      </c>
      <c r="Y221" s="473">
        <v>13.090909090909101</v>
      </c>
      <c r="Z221" s="473">
        <v>16.3987138263665</v>
      </c>
      <c r="AA221" s="473">
        <v>12.983425414364801</v>
      </c>
      <c r="AB221" s="473">
        <v>6.2347188264058202</v>
      </c>
      <c r="AC221" s="473">
        <v>11.0471806674338</v>
      </c>
      <c r="AD221" s="473">
        <v>9.5682210708114201</v>
      </c>
      <c r="AE221" s="473">
        <v>13.571878940731301</v>
      </c>
      <c r="AF221" s="473">
        <v>10.992366412213499</v>
      </c>
      <c r="AG221" s="473">
        <v>16.737526572465399</v>
      </c>
      <c r="AH221" s="473">
        <v>14.9322478710301</v>
      </c>
      <c r="AI221" s="473">
        <v>8.7375926184817896</v>
      </c>
      <c r="AJ221" s="473">
        <v>15.050130775936999</v>
      </c>
      <c r="AK221" s="473">
        <v>10.751160367528501</v>
      </c>
      <c r="AL221" s="473">
        <v>9.1686623332198902</v>
      </c>
      <c r="AM221" s="473">
        <v>13.2560325916638</v>
      </c>
      <c r="AN221" s="473">
        <v>9.6292197011623006</v>
      </c>
      <c r="AO221" s="473">
        <v>11.7743563856636</v>
      </c>
      <c r="AP221" s="473">
        <v>8.0840013548604706</v>
      </c>
      <c r="AQ221" s="473">
        <v>12.3995038128069</v>
      </c>
      <c r="AR221" s="473">
        <v>8.02036839296842</v>
      </c>
      <c r="AS221" s="473">
        <v>7.8895618698672099</v>
      </c>
      <c r="AT221" s="473">
        <v>6.9258373205742396</v>
      </c>
      <c r="AU221" s="473">
        <v>10.929634187269199</v>
      </c>
      <c r="AV221" s="473">
        <v>8.2694634933440394</v>
      </c>
      <c r="AW221" s="473">
        <v>6.9858420268256802</v>
      </c>
      <c r="AX221" s="473">
        <v>7.3306634163329898</v>
      </c>
      <c r="AY221" s="473">
        <v>11.2199870214146</v>
      </c>
      <c r="AZ221" s="473">
        <v>7.6660201348480301</v>
      </c>
      <c r="BA221" s="473">
        <v>17.320065196877401</v>
      </c>
      <c r="BB221" s="473">
        <v>7.0927171687628396</v>
      </c>
      <c r="BC221" s="473">
        <v>1.0514816332104</v>
      </c>
      <c r="BD221" s="473">
        <v>7.3427070601800004</v>
      </c>
      <c r="BE221" s="473">
        <v>5.9120060249115598</v>
      </c>
      <c r="BF221" s="473">
        <v>5.3913638858755899</v>
      </c>
      <c r="BG221" s="473">
        <v>5.1659023792517198</v>
      </c>
      <c r="BH221" s="473">
        <v>-0.57446928635954297</v>
      </c>
      <c r="BI221" s="473">
        <v>0.51248562626880101</v>
      </c>
      <c r="BJ221" s="473">
        <v>0.48868676026098401</v>
      </c>
      <c r="BK221" s="473">
        <v>3.4614748497374501</v>
      </c>
      <c r="BL221" s="473">
        <v>1.63485544012242</v>
      </c>
      <c r="BM221" s="473">
        <v>2.9635499207606899</v>
      </c>
      <c r="BN221" s="473">
        <v>-0.1154378944128</v>
      </c>
      <c r="BO221" s="477">
        <f>ROW()</f>
        <v>221</v>
      </c>
    </row>
    <row r="222" spans="1:67" s="474" customFormat="1" ht="14" x14ac:dyDescent="0.15">
      <c r="A222" s="473" t="s">
        <v>570</v>
      </c>
      <c r="B222" s="473" t="s">
        <v>992</v>
      </c>
      <c r="C222" s="473" t="s">
        <v>1156</v>
      </c>
      <c r="D222" s="473" t="s">
        <v>1157</v>
      </c>
      <c r="E222" s="473"/>
      <c r="F222" s="473"/>
      <c r="G222" s="473"/>
      <c r="H222" s="473"/>
      <c r="I222" s="473"/>
      <c r="J222" s="473"/>
      <c r="K222" s="473"/>
      <c r="L222" s="473"/>
      <c r="M222" s="473"/>
      <c r="N222" s="473"/>
      <c r="O222" s="473"/>
      <c r="P222" s="473"/>
      <c r="Q222" s="473"/>
      <c r="R222" s="473"/>
      <c r="S222" s="473"/>
      <c r="T222" s="473"/>
      <c r="U222" s="473"/>
      <c r="V222" s="473"/>
      <c r="W222" s="473"/>
      <c r="X222" s="473"/>
      <c r="Y222" s="473"/>
      <c r="Z222" s="473"/>
      <c r="AA222" s="473"/>
      <c r="AB222" s="473"/>
      <c r="AC222" s="473"/>
      <c r="AD222" s="473"/>
      <c r="AE222" s="473"/>
      <c r="AF222" s="473"/>
      <c r="AG222" s="473"/>
      <c r="AH222" s="473"/>
      <c r="AI222" s="473"/>
      <c r="AJ222" s="473"/>
      <c r="AK222" s="473"/>
      <c r="AL222" s="473"/>
      <c r="AM222" s="473"/>
      <c r="AN222" s="473"/>
      <c r="AO222" s="473"/>
      <c r="AP222" s="473"/>
      <c r="AQ222" s="473"/>
      <c r="AR222" s="473"/>
      <c r="AS222" s="473"/>
      <c r="AT222" s="473"/>
      <c r="AU222" s="473"/>
      <c r="AV222" s="473"/>
      <c r="AW222" s="473"/>
      <c r="AX222" s="473"/>
      <c r="AY222" s="473"/>
      <c r="AZ222" s="473">
        <v>11.6499744518106</v>
      </c>
      <c r="BA222" s="473">
        <v>8.2046149268266699</v>
      </c>
      <c r="BB222" s="473">
        <v>7.4691666666666601</v>
      </c>
      <c r="BC222" s="473">
        <v>7.1935361305180399</v>
      </c>
      <c r="BD222" s="473">
        <v>6.7881944444444597</v>
      </c>
      <c r="BE222" s="473">
        <v>6.5883596163225402</v>
      </c>
      <c r="BF222" s="473">
        <v>5.5182713695583097</v>
      </c>
      <c r="BG222" s="473">
        <v>4.6454620467015797</v>
      </c>
      <c r="BH222" s="473">
        <v>6.69367927894743</v>
      </c>
      <c r="BI222" s="473">
        <v>10.883285862247501</v>
      </c>
      <c r="BJ222" s="473">
        <v>18.219809195771401</v>
      </c>
      <c r="BK222" s="473">
        <v>16.032789853581399</v>
      </c>
      <c r="BL222" s="473">
        <v>14.803058568175899</v>
      </c>
      <c r="BM222" s="473">
        <v>13.4469773031285</v>
      </c>
      <c r="BN222" s="473">
        <v>11.8727006854034</v>
      </c>
      <c r="BO222" s="477">
        <f>ROW()</f>
        <v>222</v>
      </c>
    </row>
    <row r="223" spans="1:67" s="474" customFormat="1" ht="14" x14ac:dyDescent="0.15">
      <c r="A223" s="473" t="s">
        <v>367</v>
      </c>
      <c r="B223" s="473" t="s">
        <v>993</v>
      </c>
      <c r="C223" s="473" t="s">
        <v>1156</v>
      </c>
      <c r="D223" s="473" t="s">
        <v>1157</v>
      </c>
      <c r="E223" s="473">
        <v>-3.8974199003050901E-2</v>
      </c>
      <c r="F223" s="473">
        <v>-2.6824703680742199</v>
      </c>
      <c r="G223" s="473">
        <v>9.6153846394761697E-2</v>
      </c>
      <c r="H223" s="473">
        <v>1.5690041625892901</v>
      </c>
      <c r="I223" s="473">
        <v>1.75756620405752</v>
      </c>
      <c r="J223" s="473">
        <v>0.45697467291708499</v>
      </c>
      <c r="K223" s="473">
        <v>-1.1873554359337799</v>
      </c>
      <c r="L223" s="473">
        <v>1.46691635472384</v>
      </c>
      <c r="M223" s="473">
        <v>2.53768071348791</v>
      </c>
      <c r="N223" s="473">
        <v>-0.19499025003812601</v>
      </c>
      <c r="O223" s="473">
        <v>2.81785392208509</v>
      </c>
      <c r="P223" s="473">
        <v>0.44580866769247401</v>
      </c>
      <c r="Q223" s="473">
        <v>1.53521536678879</v>
      </c>
      <c r="R223" s="473">
        <v>6.3919742031182896</v>
      </c>
      <c r="S223" s="473">
        <v>16.8990368422354</v>
      </c>
      <c r="T223" s="473">
        <v>19.0884996543863</v>
      </c>
      <c r="U223" s="473">
        <v>7.0346896319882903</v>
      </c>
      <c r="V223" s="473">
        <v>11.820277539148901</v>
      </c>
      <c r="W223" s="473">
        <v>13.2751232921383</v>
      </c>
      <c r="X223" s="473">
        <v>14.056024736106201</v>
      </c>
      <c r="Y223" s="473">
        <v>17.366968256402501</v>
      </c>
      <c r="Z223" s="473">
        <v>14.7971516299733</v>
      </c>
      <c r="AA223" s="473">
        <v>11.728886865467899</v>
      </c>
      <c r="AB223" s="473">
        <v>13.3143177303524</v>
      </c>
      <c r="AC223" s="473">
        <v>11.507169505730801</v>
      </c>
      <c r="AD223" s="473">
        <v>22.328375055441601</v>
      </c>
      <c r="AE223" s="473">
        <v>31.935016147276301</v>
      </c>
      <c r="AF223" s="473">
        <v>24.864500337312599</v>
      </c>
      <c r="AG223" s="473">
        <v>19.761161785885701</v>
      </c>
      <c r="AH223" s="473">
        <v>17.634079938534502</v>
      </c>
      <c r="AI223" s="473">
        <v>23.9991651130861</v>
      </c>
      <c r="AJ223" s="473">
        <v>14.4026748806266</v>
      </c>
      <c r="AK223" s="473">
        <v>11.214481380198601</v>
      </c>
      <c r="AL223" s="473">
        <v>18.506688330271398</v>
      </c>
      <c r="AM223" s="473">
        <v>10.5858066526451</v>
      </c>
      <c r="AN223" s="473">
        <v>10.0296564501018</v>
      </c>
      <c r="AO223" s="473">
        <v>9.7889204017996807</v>
      </c>
      <c r="AP223" s="473">
        <v>4.4901362785519998</v>
      </c>
      <c r="AQ223" s="473">
        <v>2.5470597755415398</v>
      </c>
      <c r="AR223" s="473">
        <v>0.51482713019297399</v>
      </c>
      <c r="AS223" s="473">
        <v>2.27128756828722</v>
      </c>
      <c r="AT223" s="473">
        <v>3.7508205747201999</v>
      </c>
      <c r="AU223" s="473">
        <v>1.86552503610078</v>
      </c>
      <c r="AV223" s="473">
        <v>2.1203909173333</v>
      </c>
      <c r="AW223" s="473">
        <v>4.4519439239504397</v>
      </c>
      <c r="AX223" s="473">
        <v>4.69094870903771</v>
      </c>
      <c r="AY223" s="473">
        <v>4.0371235942961103</v>
      </c>
      <c r="AZ223" s="473">
        <v>4.5780857237715296</v>
      </c>
      <c r="BA223" s="473">
        <v>6.7079229351593801</v>
      </c>
      <c r="BB223" s="473">
        <v>1.0559502973120101</v>
      </c>
      <c r="BC223" s="473">
        <v>1.17933576873676</v>
      </c>
      <c r="BD223" s="473">
        <v>5.1289237668161602</v>
      </c>
      <c r="BE223" s="473">
        <v>1.7297348158138099</v>
      </c>
      <c r="BF223" s="473">
        <v>0.7576691845229</v>
      </c>
      <c r="BG223" s="473">
        <v>1.1413446753823</v>
      </c>
      <c r="BH223" s="473">
        <v>-0.731384487387986</v>
      </c>
      <c r="BI223" s="473">
        <v>0.60404908699668203</v>
      </c>
      <c r="BJ223" s="473">
        <v>1.0123540331557299</v>
      </c>
      <c r="BK223" s="473">
        <v>1.09033000581896</v>
      </c>
      <c r="BL223" s="473">
        <v>7.5324135002432693E-2</v>
      </c>
      <c r="BM223" s="473">
        <v>-0.37159021232399297</v>
      </c>
      <c r="BN223" s="473">
        <v>3.4669258531307801</v>
      </c>
      <c r="BO223" s="477">
        <f>ROW()</f>
        <v>223</v>
      </c>
    </row>
    <row r="224" spans="1:67" s="474" customFormat="1" ht="14" x14ac:dyDescent="0.15">
      <c r="A224" s="473" t="s">
        <v>559</v>
      </c>
      <c r="B224" s="473" t="s">
        <v>994</v>
      </c>
      <c r="C224" s="473" t="s">
        <v>1156</v>
      </c>
      <c r="D224" s="473" t="s">
        <v>1157</v>
      </c>
      <c r="E224" s="473"/>
      <c r="F224" s="473"/>
      <c r="G224" s="473"/>
      <c r="H224" s="473"/>
      <c r="I224" s="473"/>
      <c r="J224" s="473"/>
      <c r="K224" s="473"/>
      <c r="L224" s="473"/>
      <c r="M224" s="473"/>
      <c r="N224" s="473"/>
      <c r="O224" s="473"/>
      <c r="P224" s="473"/>
      <c r="Q224" s="473"/>
      <c r="R224" s="473"/>
      <c r="S224" s="473"/>
      <c r="T224" s="473"/>
      <c r="U224" s="473"/>
      <c r="V224" s="473"/>
      <c r="W224" s="473"/>
      <c r="X224" s="473"/>
      <c r="Y224" s="473"/>
      <c r="Z224" s="473"/>
      <c r="AA224" s="473"/>
      <c r="AB224" s="473"/>
      <c r="AC224" s="473"/>
      <c r="AD224" s="473"/>
      <c r="AE224" s="473"/>
      <c r="AF224" s="473"/>
      <c r="AG224" s="473"/>
      <c r="AH224" s="473"/>
      <c r="AI224" s="473"/>
      <c r="AJ224" s="473"/>
      <c r="AK224" s="473"/>
      <c r="AL224" s="473"/>
      <c r="AM224" s="473"/>
      <c r="AN224" s="473"/>
      <c r="AO224" s="473"/>
      <c r="AP224" s="473"/>
      <c r="AQ224" s="473"/>
      <c r="AR224" s="473"/>
      <c r="AS224" s="473"/>
      <c r="AT224" s="473"/>
      <c r="AU224" s="473"/>
      <c r="AV224" s="473"/>
      <c r="AW224" s="473">
        <v>1.4308386852734201</v>
      </c>
      <c r="AX224" s="473">
        <v>1.68548890528349</v>
      </c>
      <c r="AY224" s="473">
        <v>2.0952593561142998</v>
      </c>
      <c r="AZ224" s="473">
        <v>2.4989457572580398</v>
      </c>
      <c r="BA224" s="473">
        <v>4.29320249287706</v>
      </c>
      <c r="BB224" s="473">
        <v>2.1995923704601101</v>
      </c>
      <c r="BC224" s="473">
        <v>2.5854181558258902</v>
      </c>
      <c r="BD224" s="473">
        <v>2.8997958430012098</v>
      </c>
      <c r="BE224" s="473">
        <v>2.8273322422258702</v>
      </c>
      <c r="BF224" s="473">
        <v>1.60439298078071</v>
      </c>
      <c r="BG224" s="473">
        <v>1.1129630337385901</v>
      </c>
      <c r="BH224" s="473">
        <v>0.14568607324101299</v>
      </c>
      <c r="BI224" s="473">
        <v>0.57394801980197596</v>
      </c>
      <c r="BJ224" s="473">
        <v>1.04597683468952</v>
      </c>
      <c r="BK224" s="473"/>
      <c r="BL224" s="473"/>
      <c r="BM224" s="473"/>
      <c r="BN224" s="473"/>
      <c r="BO224" s="477">
        <f>ROW()</f>
        <v>224</v>
      </c>
    </row>
    <row r="225" spans="1:67" s="474" customFormat="1" ht="14" x14ac:dyDescent="0.15">
      <c r="A225" s="473" t="s">
        <v>575</v>
      </c>
      <c r="B225" s="473" t="s">
        <v>995</v>
      </c>
      <c r="C225" s="473" t="s">
        <v>1156</v>
      </c>
      <c r="D225" s="473" t="s">
        <v>1157</v>
      </c>
      <c r="E225" s="473"/>
      <c r="F225" s="473"/>
      <c r="G225" s="473"/>
      <c r="H225" s="473"/>
      <c r="I225" s="473"/>
      <c r="J225" s="473"/>
      <c r="K225" s="473"/>
      <c r="L225" s="473"/>
      <c r="M225" s="473"/>
      <c r="N225" s="473"/>
      <c r="O225" s="473"/>
      <c r="P225" s="473"/>
      <c r="Q225" s="473"/>
      <c r="R225" s="473"/>
      <c r="S225" s="473"/>
      <c r="T225" s="473"/>
      <c r="U225" s="473"/>
      <c r="V225" s="473"/>
      <c r="W225" s="473"/>
      <c r="X225" s="473"/>
      <c r="Y225" s="473"/>
      <c r="Z225" s="473"/>
      <c r="AA225" s="473"/>
      <c r="AB225" s="473"/>
      <c r="AC225" s="473"/>
      <c r="AD225" s="473"/>
      <c r="AE225" s="473"/>
      <c r="AF225" s="473"/>
      <c r="AG225" s="473"/>
      <c r="AH225" s="473"/>
      <c r="AI225" s="473"/>
      <c r="AJ225" s="473"/>
      <c r="AK225" s="473"/>
      <c r="AL225" s="473"/>
      <c r="AM225" s="473"/>
      <c r="AN225" s="473"/>
      <c r="AO225" s="473"/>
      <c r="AP225" s="473"/>
      <c r="AQ225" s="473"/>
      <c r="AR225" s="473"/>
      <c r="AS225" s="473"/>
      <c r="AT225" s="473"/>
      <c r="AU225" s="473"/>
      <c r="AV225" s="473"/>
      <c r="AW225" s="473"/>
      <c r="AX225" s="473"/>
      <c r="AY225" s="473"/>
      <c r="AZ225" s="473"/>
      <c r="BA225" s="473"/>
      <c r="BB225" s="473"/>
      <c r="BC225" s="473"/>
      <c r="BD225" s="473"/>
      <c r="BE225" s="473"/>
      <c r="BF225" s="473"/>
      <c r="BG225" s="473"/>
      <c r="BH225" s="473"/>
      <c r="BI225" s="473"/>
      <c r="BJ225" s="473"/>
      <c r="BK225" s="473"/>
      <c r="BL225" s="473"/>
      <c r="BM225" s="473"/>
      <c r="BN225" s="473"/>
      <c r="BO225" s="477">
        <f>ROW()</f>
        <v>225</v>
      </c>
    </row>
    <row r="226" spans="1:67" s="474" customFormat="1" ht="14" x14ac:dyDescent="0.15">
      <c r="A226" s="473" t="s">
        <v>567</v>
      </c>
      <c r="B226" s="473" t="s">
        <v>996</v>
      </c>
      <c r="C226" s="473" t="s">
        <v>1156</v>
      </c>
      <c r="D226" s="473" t="s">
        <v>1157</v>
      </c>
      <c r="E226" s="473"/>
      <c r="F226" s="473"/>
      <c r="G226" s="473"/>
      <c r="H226" s="473"/>
      <c r="I226" s="473"/>
      <c r="J226" s="473"/>
      <c r="K226" s="473"/>
      <c r="L226" s="473"/>
      <c r="M226" s="473"/>
      <c r="N226" s="473"/>
      <c r="O226" s="473"/>
      <c r="P226" s="473"/>
      <c r="Q226" s="473"/>
      <c r="R226" s="473"/>
      <c r="S226" s="473"/>
      <c r="T226" s="473"/>
      <c r="U226" s="473"/>
      <c r="V226" s="473"/>
      <c r="W226" s="473"/>
      <c r="X226" s="473"/>
      <c r="Y226" s="473"/>
      <c r="Z226" s="473"/>
      <c r="AA226" s="473"/>
      <c r="AB226" s="473"/>
      <c r="AC226" s="473"/>
      <c r="AD226" s="473"/>
      <c r="AE226" s="473"/>
      <c r="AF226" s="473"/>
      <c r="AG226" s="473"/>
      <c r="AH226" s="473"/>
      <c r="AI226" s="473"/>
      <c r="AJ226" s="473"/>
      <c r="AK226" s="473"/>
      <c r="AL226" s="473"/>
      <c r="AM226" s="473"/>
      <c r="AN226" s="473">
        <v>82.660515186466299</v>
      </c>
      <c r="AO226" s="473">
        <v>95.600926120817107</v>
      </c>
      <c r="AP226" s="473">
        <v>23.307866135801</v>
      </c>
      <c r="AQ226" s="473">
        <v>30.1596997992844</v>
      </c>
      <c r="AR226" s="473">
        <v>42.4539054642972</v>
      </c>
      <c r="AS226" s="473">
        <v>71.120628794654095</v>
      </c>
      <c r="AT226" s="473">
        <v>95.005225810000695</v>
      </c>
      <c r="AU226" s="473">
        <v>19.490832157968899</v>
      </c>
      <c r="AV226" s="473">
        <v>9.8761788972957802</v>
      </c>
      <c r="AW226" s="473">
        <v>11.0263627183464</v>
      </c>
      <c r="AX226" s="473">
        <v>16.119980648282599</v>
      </c>
      <c r="AY226" s="473">
        <v>11.724022998083401</v>
      </c>
      <c r="AZ226" s="473">
        <v>6.3917064439141003</v>
      </c>
      <c r="BA226" s="473">
        <v>12.410986775177999</v>
      </c>
      <c r="BB226" s="473">
        <v>8.1169509223808003</v>
      </c>
      <c r="BC226" s="473">
        <v>6.1425536024724599</v>
      </c>
      <c r="BD226" s="473">
        <v>11.137397634212901</v>
      </c>
      <c r="BE226" s="473">
        <v>7.3303858959663604</v>
      </c>
      <c r="BF226" s="473">
        <v>7.6942636289666604</v>
      </c>
      <c r="BG226" s="473">
        <v>2.08244793880151</v>
      </c>
      <c r="BH226" s="473">
        <v>1.39235822000187</v>
      </c>
      <c r="BI226" s="473">
        <v>1.12231397417765</v>
      </c>
      <c r="BJ226" s="473">
        <v>3.13106248590119</v>
      </c>
      <c r="BK226" s="473">
        <v>1.9598407629380299</v>
      </c>
      <c r="BL226" s="473">
        <v>1.8492298451108999</v>
      </c>
      <c r="BM226" s="473">
        <v>1.5755329008340899</v>
      </c>
      <c r="BN226" s="473">
        <v>4.0851028533510299</v>
      </c>
      <c r="BO226" s="477">
        <f>ROW()</f>
        <v>226</v>
      </c>
    </row>
    <row r="227" spans="1:67" s="474" customFormat="1" ht="14" x14ac:dyDescent="0.15">
      <c r="A227" s="473" t="s">
        <v>997</v>
      </c>
      <c r="B227" s="473" t="s">
        <v>998</v>
      </c>
      <c r="C227" s="473" t="s">
        <v>1156</v>
      </c>
      <c r="D227" s="473" t="s">
        <v>1157</v>
      </c>
      <c r="E227" s="473"/>
      <c r="F227" s="473"/>
      <c r="G227" s="473"/>
      <c r="H227" s="473"/>
      <c r="I227" s="473"/>
      <c r="J227" s="473"/>
      <c r="K227" s="473"/>
      <c r="L227" s="473"/>
      <c r="M227" s="473"/>
      <c r="N227" s="473"/>
      <c r="O227" s="473"/>
      <c r="P227" s="473"/>
      <c r="Q227" s="473"/>
      <c r="R227" s="473"/>
      <c r="S227" s="473"/>
      <c r="T227" s="473"/>
      <c r="U227" s="473"/>
      <c r="V227" s="473"/>
      <c r="W227" s="473"/>
      <c r="X227" s="473"/>
      <c r="Y227" s="473"/>
      <c r="Z227" s="473">
        <v>12.4132613723979</v>
      </c>
      <c r="AA227" s="473">
        <v>12.1399176954734</v>
      </c>
      <c r="AB227" s="473">
        <v>11.5675243834069</v>
      </c>
      <c r="AC227" s="473">
        <v>11.2499999999997</v>
      </c>
      <c r="AD227" s="473">
        <v>10.305440669829499</v>
      </c>
      <c r="AE227" s="473">
        <v>7.4333333333331399</v>
      </c>
      <c r="AF227" s="473">
        <v>8.1523425380087602</v>
      </c>
      <c r="AG227" s="473">
        <v>8.7554968508613999</v>
      </c>
      <c r="AH227" s="473">
        <v>8.27501608751591</v>
      </c>
      <c r="AI227" s="473">
        <v>7.72532188841208</v>
      </c>
      <c r="AJ227" s="473">
        <v>8.9656226521431108</v>
      </c>
      <c r="AK227" s="473">
        <v>9.5234771910898601</v>
      </c>
      <c r="AL227" s="473">
        <v>9.6793465806792796</v>
      </c>
      <c r="AM227" s="473">
        <v>28.814389430673199</v>
      </c>
      <c r="AN227" s="473">
        <v>12.288591260142599</v>
      </c>
      <c r="AO227" s="473">
        <v>7.2728799957015351</v>
      </c>
      <c r="AP227" s="473">
        <v>8.1690214410695994</v>
      </c>
      <c r="AQ227" s="473">
        <v>6.6613986566575401</v>
      </c>
      <c r="AR227" s="473">
        <v>4.2495525589724803</v>
      </c>
      <c r="AS227" s="473">
        <v>4.19928825622807</v>
      </c>
      <c r="AT227" s="473">
        <v>5.0774504552249651</v>
      </c>
      <c r="AU227" s="473">
        <v>5.0328227571119504</v>
      </c>
      <c r="AV227" s="473">
        <v>6.0844248988622702</v>
      </c>
      <c r="AW227" s="473">
        <v>4.178160001197905</v>
      </c>
      <c r="AX227" s="473">
        <v>6.6052408554919797</v>
      </c>
      <c r="AY227" s="473">
        <v>6.6165543053647848</v>
      </c>
      <c r="AZ227" s="473">
        <v>7.0255143697477802</v>
      </c>
      <c r="BA227" s="473">
        <v>10.2969758221254</v>
      </c>
      <c r="BB227" s="473">
        <v>6.11079387573308</v>
      </c>
      <c r="BC227" s="473">
        <v>4.0897298947047203</v>
      </c>
      <c r="BD227" s="473">
        <v>5.6863195957596302</v>
      </c>
      <c r="BE227" s="473">
        <v>6.5758997075769496</v>
      </c>
      <c r="BF227" s="473">
        <v>4.9027144189328702</v>
      </c>
      <c r="BG227" s="473">
        <v>4.4038027171436154</v>
      </c>
      <c r="BH227" s="473">
        <v>3.4723875288365251</v>
      </c>
      <c r="BI227" s="473">
        <v>5.4392348709639</v>
      </c>
      <c r="BJ227" s="473">
        <v>5.3187160522892301</v>
      </c>
      <c r="BK227" s="473">
        <v>4.2746219861054398</v>
      </c>
      <c r="BL227" s="473">
        <v>2.7811063118294199</v>
      </c>
      <c r="BM227" s="473">
        <v>3.54235668851353</v>
      </c>
      <c r="BN227" s="473">
        <v>5.3297090487694101</v>
      </c>
      <c r="BO227" s="477">
        <f>ROW()</f>
        <v>227</v>
      </c>
    </row>
    <row r="228" spans="1:67" s="474" customFormat="1" ht="14" x14ac:dyDescent="0.15">
      <c r="A228" s="473" t="s">
        <v>577</v>
      </c>
      <c r="B228" s="473" t="s">
        <v>999</v>
      </c>
      <c r="C228" s="473" t="s">
        <v>1156</v>
      </c>
      <c r="D228" s="473" t="s">
        <v>1157</v>
      </c>
      <c r="E228" s="473"/>
      <c r="F228" s="473"/>
      <c r="G228" s="473"/>
      <c r="H228" s="473"/>
      <c r="I228" s="473"/>
      <c r="J228" s="473"/>
      <c r="K228" s="473"/>
      <c r="L228" s="473"/>
      <c r="M228" s="473"/>
      <c r="N228" s="473"/>
      <c r="O228" s="473"/>
      <c r="P228" s="473"/>
      <c r="Q228" s="473"/>
      <c r="R228" s="473"/>
      <c r="S228" s="473"/>
      <c r="T228" s="473"/>
      <c r="U228" s="473"/>
      <c r="V228" s="473"/>
      <c r="W228" s="473"/>
      <c r="X228" s="473"/>
      <c r="Y228" s="473"/>
      <c r="Z228" s="473"/>
      <c r="AA228" s="473"/>
      <c r="AB228" s="473"/>
      <c r="AC228" s="473"/>
      <c r="AD228" s="473"/>
      <c r="AE228" s="473"/>
      <c r="AF228" s="473"/>
      <c r="AG228" s="473"/>
      <c r="AH228" s="473"/>
      <c r="AI228" s="473"/>
      <c r="AJ228" s="473"/>
      <c r="AK228" s="473"/>
      <c r="AL228" s="473"/>
      <c r="AM228" s="473"/>
      <c r="AN228" s="473"/>
      <c r="AO228" s="473"/>
      <c r="AP228" s="473"/>
      <c r="AQ228" s="473"/>
      <c r="AR228" s="473"/>
      <c r="AS228" s="473"/>
      <c r="AT228" s="473"/>
      <c r="AU228" s="473"/>
      <c r="AV228" s="473"/>
      <c r="AW228" s="473"/>
      <c r="AX228" s="473"/>
      <c r="AY228" s="473"/>
      <c r="AZ228" s="473"/>
      <c r="BA228" s="473"/>
      <c r="BB228" s="473">
        <v>5.0062736153405103</v>
      </c>
      <c r="BC228" s="473">
        <v>1.1696218030110399</v>
      </c>
      <c r="BD228" s="473">
        <v>46.8521757193597</v>
      </c>
      <c r="BE228" s="473">
        <v>45.525897837170596</v>
      </c>
      <c r="BF228" s="473">
        <v>-5.80909784225319E-2</v>
      </c>
      <c r="BG228" s="473">
        <v>1.6742990629551699</v>
      </c>
      <c r="BH228" s="473">
        <v>52.766330419214299</v>
      </c>
      <c r="BI228" s="473">
        <v>379.999585624026</v>
      </c>
      <c r="BJ228" s="473">
        <v>187.85163027944199</v>
      </c>
      <c r="BK228" s="473">
        <v>83.501529492199893</v>
      </c>
      <c r="BL228" s="473">
        <v>87.241364150003207</v>
      </c>
      <c r="BM228" s="473">
        <v>29.675843553857099</v>
      </c>
      <c r="BN228" s="473">
        <v>10.516715829435901</v>
      </c>
      <c r="BO228" s="477">
        <f>ROW()</f>
        <v>228</v>
      </c>
    </row>
    <row r="229" spans="1:67" s="474" customFormat="1" ht="14" x14ac:dyDescent="0.15">
      <c r="A229" s="473" t="s">
        <v>1000</v>
      </c>
      <c r="B229" s="473" t="s">
        <v>1001</v>
      </c>
      <c r="C229" s="473" t="s">
        <v>1156</v>
      </c>
      <c r="D229" s="473" t="s">
        <v>1157</v>
      </c>
      <c r="E229" s="473"/>
      <c r="F229" s="473"/>
      <c r="G229" s="473"/>
      <c r="H229" s="473"/>
      <c r="I229" s="473"/>
      <c r="J229" s="473"/>
      <c r="K229" s="473"/>
      <c r="L229" s="473"/>
      <c r="M229" s="473"/>
      <c r="N229" s="473"/>
      <c r="O229" s="473"/>
      <c r="P229" s="473"/>
      <c r="Q229" s="473"/>
      <c r="R229" s="473"/>
      <c r="S229" s="473"/>
      <c r="T229" s="473">
        <v>18.311785753990399</v>
      </c>
      <c r="U229" s="473">
        <v>11.544880651983551</v>
      </c>
      <c r="V229" s="473">
        <v>14.890066502322298</v>
      </c>
      <c r="W229" s="473">
        <v>11.4594294425385</v>
      </c>
      <c r="X229" s="473">
        <v>13.6746254544361</v>
      </c>
      <c r="Y229" s="473">
        <v>13.601982828949151</v>
      </c>
      <c r="Z229" s="473">
        <v>12.29032786059585</v>
      </c>
      <c r="AA229" s="473">
        <v>12.099841451803549</v>
      </c>
      <c r="AB229" s="473">
        <v>11.482653560129599</v>
      </c>
      <c r="AC229" s="473">
        <v>11.116931285788549</v>
      </c>
      <c r="AD229" s="473">
        <v>9.4069075068727237</v>
      </c>
      <c r="AE229" s="473">
        <v>6.8593442279488199</v>
      </c>
      <c r="AF229" s="473">
        <v>7.6327900887810802</v>
      </c>
      <c r="AG229" s="473">
        <v>8.3516795682122194</v>
      </c>
      <c r="AH229" s="473">
        <v>8.0461586348731942</v>
      </c>
      <c r="AI229" s="473">
        <v>7.5448610969945253</v>
      </c>
      <c r="AJ229" s="473">
        <v>8.9343065693429704</v>
      </c>
      <c r="AK229" s="473">
        <v>9.4865425061716397</v>
      </c>
      <c r="AL229" s="473">
        <v>9.5248453701969193</v>
      </c>
      <c r="AM229" s="473">
        <v>27.447980712694651</v>
      </c>
      <c r="AN229" s="473">
        <v>11.425939964662</v>
      </c>
      <c r="AO229" s="473">
        <v>7.1916466043334699</v>
      </c>
      <c r="AP229" s="473">
        <v>7.6471743331000752</v>
      </c>
      <c r="AQ229" s="473">
        <v>6.4357328756078251</v>
      </c>
      <c r="AR229" s="473">
        <v>4.3564337451044803</v>
      </c>
      <c r="AS229" s="473">
        <v>4.5007885626210307</v>
      </c>
      <c r="AT229" s="473">
        <v>5.1474680022261898</v>
      </c>
      <c r="AU229" s="473">
        <v>4.7057912374603355</v>
      </c>
      <c r="AV229" s="473">
        <v>5.6794177109910899</v>
      </c>
      <c r="AW229" s="473">
        <v>4.1366321314474703</v>
      </c>
      <c r="AX229" s="473">
        <v>6.4275527807008501</v>
      </c>
      <c r="AY229" s="473">
        <v>6.5378439529960497</v>
      </c>
      <c r="AZ229" s="473">
        <v>6.7866978903824755</v>
      </c>
      <c r="BA229" s="473">
        <v>10.378524478797999</v>
      </c>
      <c r="BB229" s="473">
        <v>7.2153141361256496</v>
      </c>
      <c r="BC229" s="473">
        <v>4.0331413897432107</v>
      </c>
      <c r="BD229" s="473">
        <v>5.3662109294808307</v>
      </c>
      <c r="BE229" s="473">
        <v>6.5821296619497449</v>
      </c>
      <c r="BF229" s="473">
        <v>4.8839167069483196</v>
      </c>
      <c r="BG229" s="473">
        <v>4.4022530924343304</v>
      </c>
      <c r="BH229" s="473">
        <v>3.5507596735674598</v>
      </c>
      <c r="BI229" s="473">
        <v>5.4327109581878599</v>
      </c>
      <c r="BJ229" s="473">
        <v>5.2514813499752702</v>
      </c>
      <c r="BK229" s="473">
        <v>4.0929781930063847</v>
      </c>
      <c r="BL229" s="473">
        <v>2.7769853702313601</v>
      </c>
      <c r="BM229" s="473">
        <v>3.7944227490437998</v>
      </c>
      <c r="BN229" s="473">
        <v>5.3297090487694101</v>
      </c>
      <c r="BO229" s="477">
        <f>ROW()</f>
        <v>229</v>
      </c>
    </row>
    <row r="230" spans="1:67" s="474" customFormat="1" ht="14" x14ac:dyDescent="0.15">
      <c r="A230" s="473" t="s">
        <v>1002</v>
      </c>
      <c r="B230" s="473" t="s">
        <v>1003</v>
      </c>
      <c r="C230" s="473" t="s">
        <v>1156</v>
      </c>
      <c r="D230" s="473" t="s">
        <v>1157</v>
      </c>
      <c r="E230" s="473"/>
      <c r="F230" s="473"/>
      <c r="G230" s="473"/>
      <c r="H230" s="473"/>
      <c r="I230" s="473"/>
      <c r="J230" s="473"/>
      <c r="K230" s="473"/>
      <c r="L230" s="473"/>
      <c r="M230" s="473"/>
      <c r="N230" s="473"/>
      <c r="O230" s="473"/>
      <c r="P230" s="473"/>
      <c r="Q230" s="473"/>
      <c r="R230" s="473"/>
      <c r="S230" s="473"/>
      <c r="T230" s="473"/>
      <c r="U230" s="473"/>
      <c r="V230" s="473">
        <v>11.1910016370359</v>
      </c>
      <c r="W230" s="473">
        <v>8.8553459121408995</v>
      </c>
      <c r="X230" s="473"/>
      <c r="Y230" s="473">
        <v>14.4928744064522</v>
      </c>
      <c r="Z230" s="473">
        <v>12.5744590093248</v>
      </c>
      <c r="AA230" s="473">
        <v>7.5445750149817199</v>
      </c>
      <c r="AB230" s="473">
        <v>5.8210647986934205</v>
      </c>
      <c r="AC230" s="473">
        <v>5.5164001084304202</v>
      </c>
      <c r="AD230" s="473">
        <v>4.6050096339113704</v>
      </c>
      <c r="AE230" s="473">
        <v>5.43378154356233</v>
      </c>
      <c r="AF230" s="473">
        <v>4.56684949636825</v>
      </c>
      <c r="AG230" s="473">
        <v>6.4563602680194396</v>
      </c>
      <c r="AH230" s="473">
        <v>6.1901140684411997</v>
      </c>
      <c r="AI230" s="473">
        <v>7.72532188841208</v>
      </c>
      <c r="AJ230" s="473">
        <v>6.4691358024691503</v>
      </c>
      <c r="AK230" s="473">
        <v>5.4718255934417703</v>
      </c>
      <c r="AL230" s="473">
        <v>4.5727711005667198</v>
      </c>
      <c r="AM230" s="473">
        <v>3.6113580014783597</v>
      </c>
      <c r="AN230" s="473">
        <v>5.4888613317150501</v>
      </c>
      <c r="AO230" s="473">
        <v>3.0501618122979899</v>
      </c>
      <c r="AP230" s="473">
        <v>3.6260787584308098</v>
      </c>
      <c r="AQ230" s="473">
        <v>3.2744455426046502</v>
      </c>
      <c r="AR230" s="473">
        <v>3.0927704848780251</v>
      </c>
      <c r="AS230" s="473">
        <v>3.0465508194399247</v>
      </c>
      <c r="AT230" s="473">
        <v>3.3801846737281802</v>
      </c>
      <c r="AU230" s="473">
        <v>2.4834304879022402</v>
      </c>
      <c r="AV230" s="473">
        <v>2.2645650438947098</v>
      </c>
      <c r="AW230" s="473">
        <v>3.0851865611138298</v>
      </c>
      <c r="AX230" s="473">
        <v>3.5920701354435147</v>
      </c>
      <c r="AY230" s="473">
        <v>4.2519532197796801</v>
      </c>
      <c r="AZ230" s="473">
        <v>4.998147691166265</v>
      </c>
      <c r="BA230" s="473">
        <v>8.9114819576886859</v>
      </c>
      <c r="BB230" s="473">
        <v>2.8739068996570403</v>
      </c>
      <c r="BC230" s="473">
        <v>3.2820268615817048</v>
      </c>
      <c r="BD230" s="473">
        <v>4.8006359416939794</v>
      </c>
      <c r="BE230" s="473">
        <v>3.6566204827881998</v>
      </c>
      <c r="BF230" s="473">
        <v>2.0646643612474551</v>
      </c>
      <c r="BG230" s="473">
        <v>1.7695032208972601</v>
      </c>
      <c r="BH230" s="473">
        <v>0.96899345882559895</v>
      </c>
      <c r="BI230" s="473">
        <v>1.2819281306189401</v>
      </c>
      <c r="BJ230" s="473">
        <v>1.8803844018353</v>
      </c>
      <c r="BK230" s="473">
        <v>2.2942430703624401</v>
      </c>
      <c r="BL230" s="473">
        <v>1.4679897602056799</v>
      </c>
      <c r="BM230" s="473">
        <v>0.61589275772110397</v>
      </c>
      <c r="BN230" s="473">
        <v>2.4108019840316701</v>
      </c>
      <c r="BO230" s="477">
        <f>ROW()</f>
        <v>230</v>
      </c>
    </row>
    <row r="231" spans="1:67" s="474" customFormat="1" ht="14" x14ac:dyDescent="0.15">
      <c r="A231" s="473" t="s">
        <v>561</v>
      </c>
      <c r="B231" s="473" t="s">
        <v>1004</v>
      </c>
      <c r="C231" s="473" t="s">
        <v>1156</v>
      </c>
      <c r="D231" s="473" t="s">
        <v>1157</v>
      </c>
      <c r="E231" s="473"/>
      <c r="F231" s="473"/>
      <c r="G231" s="473"/>
      <c r="H231" s="473"/>
      <c r="I231" s="473"/>
      <c r="J231" s="473"/>
      <c r="K231" s="473"/>
      <c r="L231" s="473"/>
      <c r="M231" s="473"/>
      <c r="N231" s="473"/>
      <c r="O231" s="473"/>
      <c r="P231" s="473"/>
      <c r="Q231" s="473"/>
      <c r="R231" s="473"/>
      <c r="S231" s="473"/>
      <c r="T231" s="473"/>
      <c r="U231" s="473"/>
      <c r="V231" s="473"/>
      <c r="W231" s="473"/>
      <c r="X231" s="473"/>
      <c r="Y231" s="473"/>
      <c r="Z231" s="473"/>
      <c r="AA231" s="473"/>
      <c r="AB231" s="473"/>
      <c r="AC231" s="473"/>
      <c r="AD231" s="473"/>
      <c r="AE231" s="473"/>
      <c r="AF231" s="473"/>
      <c r="AG231" s="473"/>
      <c r="AH231" s="473"/>
      <c r="AI231" s="473"/>
      <c r="AJ231" s="473"/>
      <c r="AK231" s="473"/>
      <c r="AL231" s="473"/>
      <c r="AM231" s="473"/>
      <c r="AN231" s="473"/>
      <c r="AO231" s="473"/>
      <c r="AP231" s="473">
        <v>35.817178244479997</v>
      </c>
      <c r="AQ231" s="473">
        <v>50.4931357486252</v>
      </c>
      <c r="AR231" s="473">
        <v>12.7251770130085</v>
      </c>
      <c r="AS231" s="473">
        <v>12.2089456308977</v>
      </c>
      <c r="AT231" s="473">
        <v>9.2220370756088901</v>
      </c>
      <c r="AU231" s="473">
        <v>10.128724672229</v>
      </c>
      <c r="AV231" s="473">
        <v>9.7924197493451004</v>
      </c>
      <c r="AW231" s="473">
        <v>13.2858860871796</v>
      </c>
      <c r="AX231" s="473">
        <v>17.1522049354354</v>
      </c>
      <c r="AY231" s="473">
        <v>23.077037345138201</v>
      </c>
      <c r="AZ231" s="473">
        <v>18.548513632577901</v>
      </c>
      <c r="BA231" s="473">
        <v>31.9901039492573</v>
      </c>
      <c r="BB231" s="473">
        <v>16.957475802594502</v>
      </c>
      <c r="BC231" s="473">
        <v>13.340052353780001</v>
      </c>
      <c r="BD231" s="473">
        <v>14.3271667616801</v>
      </c>
      <c r="BE231" s="473">
        <v>10.6379353431629</v>
      </c>
      <c r="BF231" s="473">
        <v>8.1058327087546704</v>
      </c>
      <c r="BG231" s="473">
        <v>6.9984994396641804</v>
      </c>
      <c r="BH231" s="473">
        <v>5.2501708635488198</v>
      </c>
      <c r="BI231" s="473">
        <v>5.4327109581878599</v>
      </c>
      <c r="BJ231" s="473">
        <v>5.6950887857942796</v>
      </c>
      <c r="BK231" s="473">
        <v>7.8570643133353304</v>
      </c>
      <c r="BL231" s="473"/>
      <c r="BM231" s="473"/>
      <c r="BN231" s="473"/>
      <c r="BO231" s="477">
        <f>ROW()</f>
        <v>231</v>
      </c>
    </row>
    <row r="232" spans="1:67" s="474" customFormat="1" ht="14" x14ac:dyDescent="0.15">
      <c r="A232" s="473" t="s">
        <v>581</v>
      </c>
      <c r="B232" s="473" t="s">
        <v>1005</v>
      </c>
      <c r="C232" s="473" t="s">
        <v>1156</v>
      </c>
      <c r="D232" s="473" t="s">
        <v>1157</v>
      </c>
      <c r="E232" s="473">
        <v>2.8571428571428599</v>
      </c>
      <c r="F232" s="473">
        <v>1.70940170940174</v>
      </c>
      <c r="G232" s="473">
        <v>2.1008403361344099</v>
      </c>
      <c r="H232" s="473">
        <v>2.0576131687242598</v>
      </c>
      <c r="I232" s="473">
        <v>4.2338709677419502</v>
      </c>
      <c r="J232" s="473">
        <v>1.93423597678913</v>
      </c>
      <c r="K232" s="473">
        <v>4.74383301707784</v>
      </c>
      <c r="L232" s="473">
        <v>10.688405797101501</v>
      </c>
      <c r="M232" s="473">
        <v>0.163666121112931</v>
      </c>
      <c r="N232" s="473">
        <v>11.274509803921999</v>
      </c>
      <c r="O232" s="473">
        <v>2.5880425879728799</v>
      </c>
      <c r="P232" s="473">
        <v>0.21555165264349899</v>
      </c>
      <c r="Q232" s="473">
        <v>3.2342866248858999</v>
      </c>
      <c r="R232" s="473">
        <v>12.940813334093701</v>
      </c>
      <c r="S232" s="473">
        <v>16.8761956821095</v>
      </c>
      <c r="T232" s="473">
        <v>8.4473284227465992</v>
      </c>
      <c r="U232" s="473">
        <v>10.069538030279499</v>
      </c>
      <c r="V232" s="473">
        <v>9.7311327685373801</v>
      </c>
      <c r="W232" s="473">
        <v>8.8235294117966792</v>
      </c>
      <c r="X232" s="473">
        <v>14.8423081655327</v>
      </c>
      <c r="Y232" s="473">
        <v>14.1097064496917</v>
      </c>
      <c r="Z232" s="473">
        <v>8.7939698492460305</v>
      </c>
      <c r="AA232" s="473">
        <v>7.2764086177985599</v>
      </c>
      <c r="AB232" s="473">
        <v>4.41180807455269</v>
      </c>
      <c r="AC232" s="473">
        <v>3.68874452760909</v>
      </c>
      <c r="AD232" s="473">
        <v>10.8659529841193</v>
      </c>
      <c r="AE232" s="473">
        <v>18.687960687960501</v>
      </c>
      <c r="AF232" s="473">
        <v>53.392953256324297</v>
      </c>
      <c r="AG232" s="473">
        <v>7.3132878080381696</v>
      </c>
      <c r="AH232" s="473">
        <v>0.76964674220600704</v>
      </c>
      <c r="AI232" s="473">
        <v>21.7399443397527</v>
      </c>
      <c r="AJ232" s="473">
        <v>25.967462506022201</v>
      </c>
      <c r="AK232" s="473">
        <v>43.666178385417098</v>
      </c>
      <c r="AL232" s="473">
        <v>143.51155848349001</v>
      </c>
      <c r="AM232" s="473">
        <v>368.47806870626698</v>
      </c>
      <c r="AN232" s="473">
        <v>235.55881507360499</v>
      </c>
      <c r="AO232" s="473">
        <v>-0.70188725145281305</v>
      </c>
      <c r="AP232" s="473">
        <v>7.1451116088392901</v>
      </c>
      <c r="AQ232" s="473">
        <v>18.975369199447801</v>
      </c>
      <c r="AR232" s="473">
        <v>98.773091411216399</v>
      </c>
      <c r="AS232" s="473">
        <v>59.401686545078903</v>
      </c>
      <c r="AT232" s="473">
        <v>38.5862878872612</v>
      </c>
      <c r="AU232" s="473">
        <v>15.527398918570199</v>
      </c>
      <c r="AV232" s="473">
        <v>23.002232177821899</v>
      </c>
      <c r="AW232" s="473">
        <v>9.9863251197487894</v>
      </c>
      <c r="AX232" s="473">
        <v>9.8980048956146405</v>
      </c>
      <c r="AY232" s="473">
        <v>11.2813043273975</v>
      </c>
      <c r="AZ232" s="473">
        <v>6.4262793447052804</v>
      </c>
      <c r="BA232" s="473">
        <v>14.6671427437911</v>
      </c>
      <c r="BB232" s="473">
        <v>-0.13363664671484901</v>
      </c>
      <c r="BC232" s="473">
        <v>6.9410822163999697</v>
      </c>
      <c r="BD232" s="473">
        <v>17.711779641455699</v>
      </c>
      <c r="BE232" s="473">
        <v>5.0068631936728103</v>
      </c>
      <c r="BF232" s="473">
        <v>1.9234360410831</v>
      </c>
      <c r="BG232" s="473">
        <v>3.3834127274947901</v>
      </c>
      <c r="BH232" s="473">
        <v>6.8939035916824203</v>
      </c>
      <c r="BI232" s="473">
        <v>55.412387976319401</v>
      </c>
      <c r="BJ232" s="473">
        <v>21.996943017330398</v>
      </c>
      <c r="BK232" s="473"/>
      <c r="BL232" s="473"/>
      <c r="BM232" s="473">
        <v>34.892949158568399</v>
      </c>
      <c r="BN232" s="473">
        <v>59.1117096483868</v>
      </c>
      <c r="BO232" s="477">
        <f>ROW()</f>
        <v>232</v>
      </c>
    </row>
    <row r="233" spans="1:67" s="474" customFormat="1" ht="14" x14ac:dyDescent="0.15">
      <c r="A233" s="473" t="s">
        <v>1006</v>
      </c>
      <c r="B233" s="473" t="s">
        <v>1007</v>
      </c>
      <c r="C233" s="473" t="s">
        <v>1156</v>
      </c>
      <c r="D233" s="473" t="s">
        <v>1157</v>
      </c>
      <c r="E233" s="473"/>
      <c r="F233" s="473"/>
      <c r="G233" s="473"/>
      <c r="H233" s="473"/>
      <c r="I233" s="473"/>
      <c r="J233" s="473"/>
      <c r="K233" s="473"/>
      <c r="L233" s="473"/>
      <c r="M233" s="473"/>
      <c r="N233" s="473"/>
      <c r="O233" s="473"/>
      <c r="P233" s="473"/>
      <c r="Q233" s="473"/>
      <c r="R233" s="473"/>
      <c r="S233" s="473"/>
      <c r="T233" s="473"/>
      <c r="U233" s="473"/>
      <c r="V233" s="473"/>
      <c r="W233" s="473"/>
      <c r="X233" s="473"/>
      <c r="Y233" s="473"/>
      <c r="Z233" s="473"/>
      <c r="AA233" s="473"/>
      <c r="AB233" s="473"/>
      <c r="AC233" s="473"/>
      <c r="AD233" s="473"/>
      <c r="AE233" s="473"/>
      <c r="AF233" s="473"/>
      <c r="AG233" s="473"/>
      <c r="AH233" s="473"/>
      <c r="AI233" s="473"/>
      <c r="AJ233" s="473"/>
      <c r="AK233" s="473">
        <v>9.8935051977117094</v>
      </c>
      <c r="AL233" s="473">
        <v>23.287027664545001</v>
      </c>
      <c r="AM233" s="473">
        <v>13.4155203422246</v>
      </c>
      <c r="AN233" s="473">
        <v>9.8410957983775695</v>
      </c>
      <c r="AO233" s="473">
        <v>5.77582786155945</v>
      </c>
      <c r="AP233" s="473">
        <v>6.1419899959565303</v>
      </c>
      <c r="AQ233" s="473">
        <v>6.6656512319582903</v>
      </c>
      <c r="AR233" s="473">
        <v>10.570441607522399</v>
      </c>
      <c r="AS233" s="473">
        <v>12.0357805974299</v>
      </c>
      <c r="AT233" s="473">
        <v>7.3296201911553203</v>
      </c>
      <c r="AU233" s="473">
        <v>3.1271422298460401</v>
      </c>
      <c r="AV233" s="473">
        <v>8.5541430540665093</v>
      </c>
      <c r="AW233" s="473">
        <v>7.5485008818341903</v>
      </c>
      <c r="AX233" s="473">
        <v>2.7090849458839101</v>
      </c>
      <c r="AY233" s="473">
        <v>4.4833312044961104</v>
      </c>
      <c r="AZ233" s="473">
        <v>2.75672371638138</v>
      </c>
      <c r="BA233" s="473">
        <v>4.5981797632502799</v>
      </c>
      <c r="BB233" s="473">
        <v>1.6151046405823599</v>
      </c>
      <c r="BC233" s="473">
        <v>0.95701813297513605</v>
      </c>
      <c r="BD233" s="473">
        <v>3.9192859914629401</v>
      </c>
      <c r="BE233" s="473">
        <v>3.6061026352288601</v>
      </c>
      <c r="BF233" s="473">
        <v>1.40047368963031</v>
      </c>
      <c r="BG233" s="473">
        <v>-7.6165329541982393E-2</v>
      </c>
      <c r="BH233" s="473">
        <v>-0.325219777427739</v>
      </c>
      <c r="BI233" s="473">
        <v>-0.52001019627832401</v>
      </c>
      <c r="BJ233" s="473">
        <v>1.31194588223234</v>
      </c>
      <c r="BK233" s="473">
        <v>2.5140371288380798</v>
      </c>
      <c r="BL233" s="473">
        <v>2.6645613342544299</v>
      </c>
      <c r="BM233" s="473">
        <v>1.9369412669421999</v>
      </c>
      <c r="BN233" s="473">
        <v>3.1496062992126301</v>
      </c>
      <c r="BO233" s="477">
        <f>ROW()</f>
        <v>233</v>
      </c>
    </row>
    <row r="234" spans="1:67" s="474" customFormat="1" ht="14" x14ac:dyDescent="0.15">
      <c r="A234" s="473" t="s">
        <v>573</v>
      </c>
      <c r="B234" s="473" t="s">
        <v>1008</v>
      </c>
      <c r="C234" s="473" t="s">
        <v>1156</v>
      </c>
      <c r="D234" s="473" t="s">
        <v>1157</v>
      </c>
      <c r="E234" s="473"/>
      <c r="F234" s="473"/>
      <c r="G234" s="473"/>
      <c r="H234" s="473"/>
      <c r="I234" s="473"/>
      <c r="J234" s="473"/>
      <c r="K234" s="473"/>
      <c r="L234" s="473"/>
      <c r="M234" s="473"/>
      <c r="N234" s="473"/>
      <c r="O234" s="473"/>
      <c r="P234" s="473"/>
      <c r="Q234" s="473"/>
      <c r="R234" s="473"/>
      <c r="S234" s="473"/>
      <c r="T234" s="473"/>
      <c r="U234" s="473"/>
      <c r="V234" s="473"/>
      <c r="W234" s="473"/>
      <c r="X234" s="473"/>
      <c r="Y234" s="473"/>
      <c r="Z234" s="473">
        <v>42.622952731824498</v>
      </c>
      <c r="AA234" s="473">
        <v>30.1125435950715</v>
      </c>
      <c r="AB234" s="473">
        <v>40.213491843693603</v>
      </c>
      <c r="AC234" s="473">
        <v>53.671966910248301</v>
      </c>
      <c r="AD234" s="473">
        <v>79.406381148187407</v>
      </c>
      <c r="AE234" s="473">
        <v>95.886505210164302</v>
      </c>
      <c r="AF234" s="473">
        <v>132.07272101483099</v>
      </c>
      <c r="AG234" s="473">
        <v>198.75371286202301</v>
      </c>
      <c r="AH234" s="473">
        <v>1281.4434940487599</v>
      </c>
      <c r="AI234" s="473">
        <v>552.08352891432503</v>
      </c>
      <c r="AJ234" s="473">
        <v>114.832935589747</v>
      </c>
      <c r="AK234" s="473">
        <v>209.933731186822</v>
      </c>
      <c r="AL234" s="473">
        <v>31.762130630593202</v>
      </c>
      <c r="AM234" s="473">
        <v>20.991818047149899</v>
      </c>
      <c r="AN234" s="473">
        <v>13.4637296178669</v>
      </c>
      <c r="AO234" s="473">
        <v>9.8644506154685203</v>
      </c>
      <c r="AP234" s="473">
        <v>8.3596799070429508</v>
      </c>
      <c r="AQ234" s="473">
        <v>7.8911668285668997</v>
      </c>
      <c r="AR234" s="473">
        <v>6.1555875445155896</v>
      </c>
      <c r="AS234" s="473">
        <v>8.9117441865876401</v>
      </c>
      <c r="AT234" s="473">
        <v>8.3796658749220505</v>
      </c>
      <c r="AU234" s="473">
        <v>7.4807777070375598</v>
      </c>
      <c r="AV234" s="473">
        <v>5.54416421752898</v>
      </c>
      <c r="AW234" s="473">
        <v>3.59297594249513</v>
      </c>
      <c r="AX234" s="473">
        <v>2.4515013231647398</v>
      </c>
      <c r="AY234" s="473">
        <v>2.4579244419586401</v>
      </c>
      <c r="AZ234" s="473">
        <v>3.65749563284104</v>
      </c>
      <c r="BA234" s="473">
        <v>5.64742380573934</v>
      </c>
      <c r="BB234" s="473">
        <v>0.83926224679383998</v>
      </c>
      <c r="BC234" s="473">
        <v>1.8011702213713601</v>
      </c>
      <c r="BD234" s="473">
        <v>1.8028517194190701</v>
      </c>
      <c r="BE234" s="473">
        <v>2.5974138603901</v>
      </c>
      <c r="BF234" s="473">
        <v>1.7692008588189601</v>
      </c>
      <c r="BG234" s="473">
        <v>0.19934382657084901</v>
      </c>
      <c r="BH234" s="473">
        <v>-0.52555228582083802</v>
      </c>
      <c r="BI234" s="473">
        <v>-5.4999541670491099E-2</v>
      </c>
      <c r="BJ234" s="473">
        <v>1.4291074331929701</v>
      </c>
      <c r="BK234" s="473">
        <v>1.73860861988181</v>
      </c>
      <c r="BL234" s="473">
        <v>1.6305226075433801</v>
      </c>
      <c r="BM234" s="473">
        <v>-5.4856815760606699E-2</v>
      </c>
      <c r="BN234" s="473">
        <v>1.91706506089267</v>
      </c>
      <c r="BO234" s="477">
        <f>ROW()</f>
        <v>234</v>
      </c>
    </row>
    <row r="235" spans="1:67" s="474" customFormat="1" ht="14" x14ac:dyDescent="0.15">
      <c r="A235" s="473" t="s">
        <v>583</v>
      </c>
      <c r="B235" s="473" t="s">
        <v>1009</v>
      </c>
      <c r="C235" s="473" t="s">
        <v>1156</v>
      </c>
      <c r="D235" s="473" t="s">
        <v>1157</v>
      </c>
      <c r="E235" s="473">
        <v>4.1417791509021598</v>
      </c>
      <c r="F235" s="473">
        <v>2.15797310981959</v>
      </c>
      <c r="G235" s="473">
        <v>4.7661972190582897</v>
      </c>
      <c r="H235" s="473">
        <v>2.8717403448576899</v>
      </c>
      <c r="I235" s="473">
        <v>3.3876623108835</v>
      </c>
      <c r="J235" s="473">
        <v>5.01277129643832</v>
      </c>
      <c r="K235" s="473">
        <v>6.4048082534842097</v>
      </c>
      <c r="L235" s="473">
        <v>4.2893192299332403</v>
      </c>
      <c r="M235" s="473">
        <v>1.94312582473236</v>
      </c>
      <c r="N235" s="473">
        <v>2.69199458555702</v>
      </c>
      <c r="O235" s="473">
        <v>7.0163588510076504</v>
      </c>
      <c r="P235" s="473">
        <v>7.3955411383763598</v>
      </c>
      <c r="Q235" s="473">
        <v>6.0073896986249498</v>
      </c>
      <c r="R235" s="473">
        <v>6.7179973981935301</v>
      </c>
      <c r="S235" s="473">
        <v>9.9117253011323996</v>
      </c>
      <c r="T235" s="473">
        <v>9.7798739882257397</v>
      </c>
      <c r="U235" s="473">
        <v>10.2492246529784</v>
      </c>
      <c r="V235" s="473">
        <v>11.4418051091076</v>
      </c>
      <c r="W235" s="473">
        <v>9.9952654171773805</v>
      </c>
      <c r="X235" s="473">
        <v>7.2097861704780701</v>
      </c>
      <c r="Y235" s="473">
        <v>13.7063223649004</v>
      </c>
      <c r="Z235" s="473">
        <v>12.103938530259899</v>
      </c>
      <c r="AA235" s="473">
        <v>8.58918509047116</v>
      </c>
      <c r="AB235" s="473">
        <v>8.8730215236321808</v>
      </c>
      <c r="AC235" s="473">
        <v>8.0442423899442197</v>
      </c>
      <c r="AD235" s="473">
        <v>7.3725745812624401</v>
      </c>
      <c r="AE235" s="473">
        <v>4.2359101108979296</v>
      </c>
      <c r="AF235" s="473">
        <v>4.1885715177136698</v>
      </c>
      <c r="AG235" s="473">
        <v>5.8248986843944204</v>
      </c>
      <c r="AH235" s="473">
        <v>6.4432758742660097</v>
      </c>
      <c r="AI235" s="473">
        <v>10.3665533879494</v>
      </c>
      <c r="AJ235" s="473">
        <v>9.4446273294418699</v>
      </c>
      <c r="AK235" s="473">
        <v>2.3743672511187901</v>
      </c>
      <c r="AL235" s="473">
        <v>4.72817304626055</v>
      </c>
      <c r="AM235" s="473">
        <v>2.1581380072462699</v>
      </c>
      <c r="AN235" s="473">
        <v>2.4551485781839602</v>
      </c>
      <c r="AO235" s="473">
        <v>0.53313197876625096</v>
      </c>
      <c r="AP235" s="473">
        <v>0.65841025624352401</v>
      </c>
      <c r="AQ235" s="473">
        <v>-0.26713266835496702</v>
      </c>
      <c r="AR235" s="473">
        <v>0.46217575633913099</v>
      </c>
      <c r="AS235" s="473">
        <v>0.89914373404174297</v>
      </c>
      <c r="AT235" s="473">
        <v>2.4059583414543502</v>
      </c>
      <c r="AU235" s="473">
        <v>2.1584821358926298</v>
      </c>
      <c r="AV235" s="473">
        <v>1.9256553489238699</v>
      </c>
      <c r="AW235" s="473">
        <v>0.37365982872179598</v>
      </c>
      <c r="AX235" s="473">
        <v>0.45317085257617601</v>
      </c>
      <c r="AY235" s="473">
        <v>1.36021468627688</v>
      </c>
      <c r="AZ235" s="473">
        <v>2.21216883436735</v>
      </c>
      <c r="BA235" s="473">
        <v>3.4370491060287498</v>
      </c>
      <c r="BB235" s="473">
        <v>-0.49446054437804599</v>
      </c>
      <c r="BC235" s="473">
        <v>1.1579880271562899</v>
      </c>
      <c r="BD235" s="473">
        <v>2.9611507382213902</v>
      </c>
      <c r="BE235" s="473">
        <v>0.88837750692369999</v>
      </c>
      <c r="BF235" s="473">
        <v>-4.42929701486557E-2</v>
      </c>
      <c r="BG235" s="473">
        <v>-0.17963849411464999</v>
      </c>
      <c r="BH235" s="473">
        <v>-4.6784744983265097E-2</v>
      </c>
      <c r="BI235" s="473">
        <v>0.98426924457797804</v>
      </c>
      <c r="BJ235" s="473">
        <v>1.7944990466559601</v>
      </c>
      <c r="BK235" s="473">
        <v>1.9535353012702901</v>
      </c>
      <c r="BL235" s="473">
        <v>1.7841509740383199</v>
      </c>
      <c r="BM235" s="473">
        <v>0.497367318853562</v>
      </c>
      <c r="BN235" s="473">
        <v>2.1631973644714901</v>
      </c>
      <c r="BO235" s="477">
        <f>ROW()</f>
        <v>235</v>
      </c>
    </row>
    <row r="236" spans="1:67" s="474" customFormat="1" ht="14" x14ac:dyDescent="0.15">
      <c r="A236" s="473" t="s">
        <v>1010</v>
      </c>
      <c r="B236" s="473" t="s">
        <v>1011</v>
      </c>
      <c r="C236" s="473" t="s">
        <v>1156</v>
      </c>
      <c r="D236" s="473" t="s">
        <v>1157</v>
      </c>
      <c r="E236" s="473"/>
      <c r="F236" s="473"/>
      <c r="G236" s="473"/>
      <c r="H236" s="473"/>
      <c r="I236" s="473"/>
      <c r="J236" s="473"/>
      <c r="K236" s="473">
        <v>3.17752100842009</v>
      </c>
      <c r="L236" s="473">
        <v>1.8240434379497299</v>
      </c>
      <c r="M236" s="473">
        <v>3.44942509524236</v>
      </c>
      <c r="N236" s="473">
        <v>3.20554123770314</v>
      </c>
      <c r="O236" s="473">
        <v>1.84953956571385</v>
      </c>
      <c r="P236" s="473">
        <v>2.32166117555597</v>
      </c>
      <c r="Q236" s="473">
        <v>2.3663321848999099</v>
      </c>
      <c r="R236" s="473">
        <v>11.5435259696435</v>
      </c>
      <c r="S236" s="473">
        <v>19.287775445696099</v>
      </c>
      <c r="T236" s="473">
        <v>12.0457419321678</v>
      </c>
      <c r="U236" s="473">
        <v>6.5309126594924596</v>
      </c>
      <c r="V236" s="473">
        <v>20.805121827619999</v>
      </c>
      <c r="W236" s="473">
        <v>8.5176147629161996</v>
      </c>
      <c r="X236" s="473">
        <v>16.453516970076201</v>
      </c>
      <c r="Y236" s="473">
        <v>18.683975403495499</v>
      </c>
      <c r="Z236" s="473">
        <v>20.0557966522539</v>
      </c>
      <c r="AA236" s="473">
        <v>10.8074213418412</v>
      </c>
      <c r="AB236" s="473">
        <v>11.5675243834069</v>
      </c>
      <c r="AC236" s="473">
        <v>12.9397266412726</v>
      </c>
      <c r="AD236" s="473">
        <v>20.462633451957601</v>
      </c>
      <c r="AE236" s="473">
        <v>13.7370753323487</v>
      </c>
      <c r="AF236" s="473">
        <v>13.376623376622801</v>
      </c>
      <c r="AG236" s="473">
        <v>20.394562278111501</v>
      </c>
      <c r="AH236" s="473">
        <v>7.5461647727277104</v>
      </c>
      <c r="AI236" s="473">
        <v>13.092289912498</v>
      </c>
      <c r="AJ236" s="473">
        <v>8.9343065693429704</v>
      </c>
      <c r="AK236" s="473">
        <v>7.5582953631733201</v>
      </c>
      <c r="AL236" s="473">
        <v>12.023423872414799</v>
      </c>
      <c r="AM236" s="473">
        <v>13.769324880435899</v>
      </c>
      <c r="AN236" s="473">
        <v>12.288591260142599</v>
      </c>
      <c r="AO236" s="473">
        <v>6.4252133031521703</v>
      </c>
      <c r="AP236" s="473">
        <v>7.1253272251305502</v>
      </c>
      <c r="AQ236" s="473">
        <v>8.10996563573865</v>
      </c>
      <c r="AR236" s="473">
        <v>6.0888606343149103</v>
      </c>
      <c r="AS236" s="473">
        <v>12.208535854584399</v>
      </c>
      <c r="AT236" s="473">
        <v>5.9421098228164704</v>
      </c>
      <c r="AU236" s="473">
        <v>12.019715469923099</v>
      </c>
      <c r="AV236" s="473">
        <v>7.2899999999999698</v>
      </c>
      <c r="AW236" s="473">
        <v>3.4453350731661598</v>
      </c>
      <c r="AX236" s="473">
        <v>4.7740040455371302</v>
      </c>
      <c r="AY236" s="473">
        <v>5.30463946338722</v>
      </c>
      <c r="AZ236" s="473">
        <v>8.0760882786158099</v>
      </c>
      <c r="BA236" s="473">
        <v>12.657460186391599</v>
      </c>
      <c r="BB236" s="473">
        <v>7.44823423445757</v>
      </c>
      <c r="BC236" s="473">
        <v>4.5092369177437304</v>
      </c>
      <c r="BD236" s="473">
        <v>6.1074271459024496</v>
      </c>
      <c r="BE236" s="473">
        <v>8.9396468278821004</v>
      </c>
      <c r="BF236" s="473">
        <v>5.6213062346895102</v>
      </c>
      <c r="BG236" s="473">
        <v>5.6813488577644904</v>
      </c>
      <c r="BH236" s="473">
        <v>4.9512449370491698</v>
      </c>
      <c r="BI236" s="473">
        <v>7.8472745908568102</v>
      </c>
      <c r="BJ236" s="473">
        <v>6.2213752893311396</v>
      </c>
      <c r="BK236" s="473">
        <v>4.8150616746150696</v>
      </c>
      <c r="BL236" s="473">
        <v>2.5980162031107499</v>
      </c>
      <c r="BM236" s="473"/>
      <c r="BN236" s="473"/>
      <c r="BO236" s="477">
        <f>ROW()</f>
        <v>236</v>
      </c>
    </row>
    <row r="237" spans="1:67" s="474" customFormat="1" ht="14" x14ac:dyDescent="0.15">
      <c r="A237" s="473" t="s">
        <v>1012</v>
      </c>
      <c r="B237" s="473" t="s">
        <v>1013</v>
      </c>
      <c r="C237" s="473" t="s">
        <v>1156</v>
      </c>
      <c r="D237" s="473" t="s">
        <v>1157</v>
      </c>
      <c r="E237" s="473"/>
      <c r="F237" s="473"/>
      <c r="G237" s="473"/>
      <c r="H237" s="473"/>
      <c r="I237" s="473"/>
      <c r="J237" s="473"/>
      <c r="K237" s="473"/>
      <c r="L237" s="473"/>
      <c r="M237" s="473"/>
      <c r="N237" s="473"/>
      <c r="O237" s="473"/>
      <c r="P237" s="473"/>
      <c r="Q237" s="473"/>
      <c r="R237" s="473"/>
      <c r="S237" s="473"/>
      <c r="T237" s="473"/>
      <c r="U237" s="473"/>
      <c r="V237" s="473"/>
      <c r="W237" s="473"/>
      <c r="X237" s="473"/>
      <c r="Y237" s="473"/>
      <c r="Z237" s="473"/>
      <c r="AA237" s="473"/>
      <c r="AB237" s="473"/>
      <c r="AC237" s="473"/>
      <c r="AD237" s="473"/>
      <c r="AE237" s="473"/>
      <c r="AF237" s="473"/>
      <c r="AG237" s="473"/>
      <c r="AH237" s="473"/>
      <c r="AI237" s="473"/>
      <c r="AJ237" s="473"/>
      <c r="AK237" s="473"/>
      <c r="AL237" s="473"/>
      <c r="AM237" s="473"/>
      <c r="AN237" s="473"/>
      <c r="AO237" s="473"/>
      <c r="AP237" s="473"/>
      <c r="AQ237" s="473"/>
      <c r="AR237" s="473"/>
      <c r="AS237" s="473"/>
      <c r="AT237" s="473"/>
      <c r="AU237" s="473"/>
      <c r="AV237" s="473"/>
      <c r="AW237" s="473"/>
      <c r="AX237" s="473"/>
      <c r="AY237" s="473">
        <v>0.30060120240478699</v>
      </c>
      <c r="AZ237" s="473">
        <v>4.4324575424575903</v>
      </c>
      <c r="BA237" s="473">
        <v>-0.41792902008081101</v>
      </c>
      <c r="BB237" s="473">
        <v>5.9576368876080004</v>
      </c>
      <c r="BC237" s="473">
        <v>1.33857621672885</v>
      </c>
      <c r="BD237" s="473">
        <v>4.5847543565040203</v>
      </c>
      <c r="BE237" s="473">
        <v>4.0151842108160203</v>
      </c>
      <c r="BF237" s="473">
        <v>2.52864788538364</v>
      </c>
      <c r="BG237" s="473">
        <v>1.8867546627522001</v>
      </c>
      <c r="BH237" s="473">
        <v>0.33002716514133901</v>
      </c>
      <c r="BI237" s="473">
        <v>0.111682655737255</v>
      </c>
      <c r="BJ237" s="473">
        <v>2.1920101096304299</v>
      </c>
      <c r="BK237" s="473"/>
      <c r="BL237" s="473"/>
      <c r="BM237" s="473"/>
      <c r="BN237" s="473"/>
      <c r="BO237" s="477">
        <f>ROW()</f>
        <v>237</v>
      </c>
    </row>
    <row r="238" spans="1:67" s="474" customFormat="1" ht="14" x14ac:dyDescent="0.15">
      <c r="A238" s="473" t="s">
        <v>569</v>
      </c>
      <c r="B238" s="473" t="s">
        <v>1014</v>
      </c>
      <c r="C238" s="473" t="s">
        <v>1156</v>
      </c>
      <c r="D238" s="473" t="s">
        <v>1157</v>
      </c>
      <c r="E238" s="473"/>
      <c r="F238" s="473"/>
      <c r="G238" s="473"/>
      <c r="H238" s="473"/>
      <c r="I238" s="473"/>
      <c r="J238" s="473"/>
      <c r="K238" s="473"/>
      <c r="L238" s="473"/>
      <c r="M238" s="473"/>
      <c r="N238" s="473"/>
      <c r="O238" s="473"/>
      <c r="P238" s="473">
        <v>14.5992928698164</v>
      </c>
      <c r="Q238" s="473">
        <v>20.940994987157001</v>
      </c>
      <c r="R238" s="473">
        <v>18.239795918821802</v>
      </c>
      <c r="S238" s="473">
        <v>24.4246673859205</v>
      </c>
      <c r="T238" s="473">
        <v>18.611372010313001</v>
      </c>
      <c r="U238" s="473">
        <v>14.868733630047799</v>
      </c>
      <c r="V238" s="473">
        <v>14.959168522751099</v>
      </c>
      <c r="W238" s="473">
        <v>11.783251231892301</v>
      </c>
      <c r="X238" s="473">
        <v>12.480169222314</v>
      </c>
      <c r="Y238" s="473">
        <v>13.5715405108088</v>
      </c>
      <c r="Z238" s="473">
        <v>10.5767903960918</v>
      </c>
      <c r="AA238" s="473">
        <v>-0.91264667535853905</v>
      </c>
      <c r="AB238" s="473">
        <v>6.0526315789473699</v>
      </c>
      <c r="AC238" s="473">
        <v>4.0942928039701201</v>
      </c>
      <c r="AD238" s="473">
        <v>0.83432657926102505</v>
      </c>
      <c r="AE238" s="473">
        <v>0.23640661938537</v>
      </c>
      <c r="AF238" s="473">
        <v>2.59433962264134</v>
      </c>
      <c r="AG238" s="473">
        <v>1.83908045977014</v>
      </c>
      <c r="AH238" s="473">
        <v>1.5801354401805501</v>
      </c>
      <c r="AI238" s="473">
        <v>3.88888888888915</v>
      </c>
      <c r="AJ238" s="473">
        <v>1.9867549668872899</v>
      </c>
      <c r="AK238" s="473">
        <v>3.2467532467532698</v>
      </c>
      <c r="AL238" s="473">
        <v>1.3836477987421301</v>
      </c>
      <c r="AM238" s="473">
        <v>1.7369727047146499</v>
      </c>
      <c r="AN238" s="473">
        <v>-0.243902439024446</v>
      </c>
      <c r="AO238" s="473">
        <v>-1.10024449877746</v>
      </c>
      <c r="AP238" s="473">
        <v>0.61804697156989297</v>
      </c>
      <c r="AQ238" s="473">
        <v>2.5798525798524499</v>
      </c>
      <c r="AR238" s="473">
        <v>6.3473053892215701</v>
      </c>
      <c r="AS238" s="473">
        <v>6.2687687687687701</v>
      </c>
      <c r="AT238" s="473">
        <v>5.9696220416815597</v>
      </c>
      <c r="AU238" s="473">
        <v>0.174999999999919</v>
      </c>
      <c r="AV238" s="473">
        <v>3.30255386407089</v>
      </c>
      <c r="AW238" s="473">
        <v>3.8573039136739999</v>
      </c>
      <c r="AX238" s="473">
        <v>0.90718771807391996</v>
      </c>
      <c r="AY238" s="473">
        <v>-0.353465498693739</v>
      </c>
      <c r="AZ238" s="473">
        <v>5.3206002728513599</v>
      </c>
      <c r="BA238" s="473">
        <v>36.964758287528802</v>
      </c>
      <c r="BB238" s="473">
        <v>31.754440774417901</v>
      </c>
      <c r="BC238" s="473">
        <v>-2.40463875108223</v>
      </c>
      <c r="BD238" s="473">
        <v>2.5592677223094999</v>
      </c>
      <c r="BE238" s="473">
        <v>7.1103706232640196</v>
      </c>
      <c r="BF238" s="473">
        <v>4.3389384832910398</v>
      </c>
      <c r="BG238" s="473">
        <v>1.38583454581264</v>
      </c>
      <c r="BH238" s="473">
        <v>4.0419441072562003</v>
      </c>
      <c r="BI238" s="473">
        <v>-1.01548191697644</v>
      </c>
      <c r="BJ238" s="473">
        <v>2.8567957556845101</v>
      </c>
      <c r="BK238" s="473">
        <v>3.7029183911156398</v>
      </c>
      <c r="BL238" s="473">
        <v>2.0747643648500098</v>
      </c>
      <c r="BM238" s="473">
        <v>8.2768581143722795</v>
      </c>
      <c r="BN238" s="473"/>
      <c r="BO238" s="477">
        <f>ROW()</f>
        <v>238</v>
      </c>
    </row>
    <row r="239" spans="1:67" s="474" customFormat="1" ht="14" x14ac:dyDescent="0.15">
      <c r="A239" s="473" t="s">
        <v>1015</v>
      </c>
      <c r="B239" s="473" t="s">
        <v>1016</v>
      </c>
      <c r="C239" s="473" t="s">
        <v>1156</v>
      </c>
      <c r="D239" s="473" t="s">
        <v>1157</v>
      </c>
      <c r="E239" s="473">
        <v>5.1189095127609798</v>
      </c>
      <c r="F239" s="473">
        <v>1.95889088150077</v>
      </c>
      <c r="G239" s="473">
        <v>-3.8461538461532898</v>
      </c>
      <c r="H239" s="473">
        <v>1.9166666666665699</v>
      </c>
      <c r="I239" s="473">
        <v>5.3965658217502099</v>
      </c>
      <c r="J239" s="473">
        <v>-3.8789759503494499</v>
      </c>
      <c r="K239" s="473">
        <v>3.7933817594837902</v>
      </c>
      <c r="L239" s="473">
        <v>6.45412130637526</v>
      </c>
      <c r="M239" s="473">
        <v>2.8487947406865999</v>
      </c>
      <c r="N239" s="473">
        <v>-1.9886363636359901</v>
      </c>
      <c r="O239" s="473">
        <v>4.6376811594198202</v>
      </c>
      <c r="P239" s="473">
        <v>5.6094182825484999</v>
      </c>
      <c r="Q239" s="473">
        <v>2.0983606557383401</v>
      </c>
      <c r="R239" s="473">
        <v>20.3596660244059</v>
      </c>
      <c r="S239" s="473">
        <v>15.5282817502668</v>
      </c>
      <c r="T239" s="473">
        <v>11.4649681528663</v>
      </c>
      <c r="U239" s="473">
        <v>11.4285714285715</v>
      </c>
      <c r="V239" s="473">
        <v>11.9658119658116</v>
      </c>
      <c r="W239" s="473">
        <v>4.8091603053437204</v>
      </c>
      <c r="X239" s="473">
        <v>4.5520757465403801</v>
      </c>
      <c r="Y239" s="473">
        <v>19.296412399860799</v>
      </c>
      <c r="Z239" s="473">
        <v>18.394160583941702</v>
      </c>
      <c r="AA239" s="473">
        <v>14.3033292231811</v>
      </c>
      <c r="AB239" s="473">
        <v>6.1272923408846198</v>
      </c>
      <c r="AC239" s="473">
        <v>9.2295181947549807</v>
      </c>
      <c r="AD239" s="473">
        <v>17.2529313232831</v>
      </c>
      <c r="AE239" s="473">
        <v>36.063492063491601</v>
      </c>
      <c r="AF239" s="473">
        <v>59.484367708819804</v>
      </c>
      <c r="AG239" s="473">
        <v>34.562211981567003</v>
      </c>
      <c r="AH239" s="473">
        <v>11.399217221134901</v>
      </c>
      <c r="AI239" s="473">
        <v>19.396867222954299</v>
      </c>
      <c r="AJ239" s="473">
        <v>9.0000000000000409</v>
      </c>
      <c r="AK239" s="473">
        <v>11.0091743119265</v>
      </c>
      <c r="AL239" s="473">
        <v>13.2231404958679</v>
      </c>
      <c r="AM239" s="473">
        <v>15.328467153284601</v>
      </c>
      <c r="AN239" s="473">
        <v>7.9799578059068397</v>
      </c>
      <c r="AO239" s="473">
        <v>8.2498900991551096</v>
      </c>
      <c r="AP239" s="473">
        <v>1.88611136179084</v>
      </c>
      <c r="AQ239" s="473">
        <v>-0.79716563330387602</v>
      </c>
      <c r="AR239" s="473">
        <v>-3.70370370370367</v>
      </c>
      <c r="AS239" s="473">
        <v>-3.8461538461537899</v>
      </c>
      <c r="AT239" s="473">
        <v>2.9999999999999498</v>
      </c>
      <c r="AU239" s="473">
        <v>-0.130505282417403</v>
      </c>
      <c r="AV239" s="473">
        <v>5.7968294490584302</v>
      </c>
      <c r="AW239" s="473">
        <v>4.4331413671983801</v>
      </c>
      <c r="AX239" s="473">
        <v>7.2403493934853396</v>
      </c>
      <c r="AY239" s="473">
        <v>10.0241105377571</v>
      </c>
      <c r="AZ239" s="473">
        <v>3.9077095044360699</v>
      </c>
      <c r="BA239" s="473">
        <v>15.7453252219709</v>
      </c>
      <c r="BB239" s="473">
        <v>2.92089711805365</v>
      </c>
      <c r="BC239" s="473">
        <v>4.3974138315006899</v>
      </c>
      <c r="BD239" s="473">
        <v>4.7531638888563199</v>
      </c>
      <c r="BE239" s="473">
        <v>36.702295336413897</v>
      </c>
      <c r="BF239" s="473"/>
      <c r="BG239" s="473"/>
      <c r="BH239" s="473"/>
      <c r="BI239" s="473"/>
      <c r="BJ239" s="473"/>
      <c r="BK239" s="473"/>
      <c r="BL239" s="473"/>
      <c r="BM239" s="473"/>
      <c r="BN239" s="473"/>
      <c r="BO239" s="477">
        <f>ROW()</f>
        <v>239</v>
      </c>
    </row>
    <row r="240" spans="1:67" s="474" customFormat="1" ht="14" x14ac:dyDescent="0.15">
      <c r="A240" s="473" t="s">
        <v>1017</v>
      </c>
      <c r="B240" s="473" t="s">
        <v>1018</v>
      </c>
      <c r="C240" s="473" t="s">
        <v>1156</v>
      </c>
      <c r="D240" s="473" t="s">
        <v>1157</v>
      </c>
      <c r="E240" s="473"/>
      <c r="F240" s="473"/>
      <c r="G240" s="473"/>
      <c r="H240" s="473"/>
      <c r="I240" s="473"/>
      <c r="J240" s="473"/>
      <c r="K240" s="473"/>
      <c r="L240" s="473"/>
      <c r="M240" s="473"/>
      <c r="N240" s="473"/>
      <c r="O240" s="473"/>
      <c r="P240" s="473"/>
      <c r="Q240" s="473"/>
      <c r="R240" s="473"/>
      <c r="S240" s="473"/>
      <c r="T240" s="473"/>
      <c r="U240" s="473"/>
      <c r="V240" s="473"/>
      <c r="W240" s="473"/>
      <c r="X240" s="473"/>
      <c r="Y240" s="473"/>
      <c r="Z240" s="473"/>
      <c r="AA240" s="473"/>
      <c r="AB240" s="473"/>
      <c r="AC240" s="473"/>
      <c r="AD240" s="473"/>
      <c r="AE240" s="473"/>
      <c r="AF240" s="473"/>
      <c r="AG240" s="473"/>
      <c r="AH240" s="473"/>
      <c r="AI240" s="473"/>
      <c r="AJ240" s="473"/>
      <c r="AK240" s="473"/>
      <c r="AL240" s="473"/>
      <c r="AM240" s="473"/>
      <c r="AN240" s="473"/>
      <c r="AO240" s="473"/>
      <c r="AP240" s="473"/>
      <c r="AQ240" s="473"/>
      <c r="AR240" s="473"/>
      <c r="AS240" s="473"/>
      <c r="AT240" s="473"/>
      <c r="AU240" s="473"/>
      <c r="AV240" s="473"/>
      <c r="AW240" s="473"/>
      <c r="AX240" s="473"/>
      <c r="AY240" s="473"/>
      <c r="AZ240" s="473"/>
      <c r="BA240" s="473"/>
      <c r="BB240" s="473"/>
      <c r="BC240" s="473"/>
      <c r="BD240" s="473"/>
      <c r="BE240" s="473"/>
      <c r="BF240" s="473"/>
      <c r="BG240" s="473"/>
      <c r="BH240" s="473"/>
      <c r="BI240" s="473"/>
      <c r="BJ240" s="473"/>
      <c r="BK240" s="473"/>
      <c r="BL240" s="473"/>
      <c r="BM240" s="473"/>
      <c r="BN240" s="473"/>
      <c r="BO240" s="477">
        <f>ROW()</f>
        <v>240</v>
      </c>
    </row>
    <row r="241" spans="1:67" s="474" customFormat="1" ht="14" x14ac:dyDescent="0.15">
      <c r="A241" s="473" t="s">
        <v>327</v>
      </c>
      <c r="B241" s="473" t="s">
        <v>1019</v>
      </c>
      <c r="C241" s="473" t="s">
        <v>1156</v>
      </c>
      <c r="D241" s="473" t="s">
        <v>1157</v>
      </c>
      <c r="E241" s="473"/>
      <c r="F241" s="473"/>
      <c r="G241" s="473"/>
      <c r="H241" s="473"/>
      <c r="I241" s="473"/>
      <c r="J241" s="473"/>
      <c r="K241" s="473"/>
      <c r="L241" s="473"/>
      <c r="M241" s="473"/>
      <c r="N241" s="473"/>
      <c r="O241" s="473"/>
      <c r="P241" s="473"/>
      <c r="Q241" s="473"/>
      <c r="R241" s="473"/>
      <c r="S241" s="473"/>
      <c r="T241" s="473"/>
      <c r="U241" s="473"/>
      <c r="V241" s="473"/>
      <c r="W241" s="473"/>
      <c r="X241" s="473"/>
      <c r="Y241" s="473"/>
      <c r="Z241" s="473"/>
      <c r="AA241" s="473"/>
      <c r="AB241" s="473"/>
      <c r="AC241" s="473">
        <v>20.250896057347902</v>
      </c>
      <c r="AD241" s="473">
        <v>5.1539990064582</v>
      </c>
      <c r="AE241" s="473">
        <v>-13.0565725758829</v>
      </c>
      <c r="AF241" s="473">
        <v>-5.9748427672955504</v>
      </c>
      <c r="AG241" s="473">
        <v>15.477517651430301</v>
      </c>
      <c r="AH241" s="473">
        <v>-3.68913460441471</v>
      </c>
      <c r="AI241" s="473">
        <v>-0.73828226531093599</v>
      </c>
      <c r="AJ241" s="473">
        <v>3.1938747302949699</v>
      </c>
      <c r="AK241" s="473">
        <v>-3.1130306721494798</v>
      </c>
      <c r="AL241" s="473">
        <v>-8.4279334865180306</v>
      </c>
      <c r="AM241" s="473">
        <v>41.7248972364414</v>
      </c>
      <c r="AN241" s="473">
        <v>9.2303259976865792</v>
      </c>
      <c r="AO241" s="473">
        <v>11.3308789057282</v>
      </c>
      <c r="AP241" s="473">
        <v>5.5722571112533199</v>
      </c>
      <c r="AQ241" s="473">
        <v>4.2588511022514002</v>
      </c>
      <c r="AR241" s="473">
        <v>-8.0250596272745494</v>
      </c>
      <c r="AS241" s="473">
        <v>3.8226008808630798</v>
      </c>
      <c r="AT241" s="473">
        <v>12.4312865279941</v>
      </c>
      <c r="AU241" s="473">
        <v>5.1918189519544597</v>
      </c>
      <c r="AV241" s="473">
        <v>-1.7525694124865401</v>
      </c>
      <c r="AW241" s="473">
        <v>-5.35540028884816</v>
      </c>
      <c r="AX241" s="473">
        <v>7.89036567462992</v>
      </c>
      <c r="AY241" s="473">
        <v>8.0362889795133103</v>
      </c>
      <c r="AZ241" s="473">
        <v>-8.9747396200926897</v>
      </c>
      <c r="BA241" s="473">
        <v>10.2969758221254</v>
      </c>
      <c r="BB241" s="473">
        <v>9.9524229074886392</v>
      </c>
      <c r="BC241" s="473">
        <v>-2.0778657464186701</v>
      </c>
      <c r="BD241" s="473">
        <v>2.0292405367825701</v>
      </c>
      <c r="BE241" s="473">
        <v>7.51662364663835</v>
      </c>
      <c r="BF241" s="473">
        <v>0.22267156462458901</v>
      </c>
      <c r="BG241" s="473">
        <v>1.68197313925659</v>
      </c>
      <c r="BH241" s="473">
        <v>4.3771266506566002</v>
      </c>
      <c r="BI241" s="473">
        <v>-0.79244052523602804</v>
      </c>
      <c r="BJ241" s="473">
        <v>-1.53709962980847</v>
      </c>
      <c r="BK241" s="473">
        <v>4.2746219861054398</v>
      </c>
      <c r="BL241" s="473">
        <v>-0.97193917541935304</v>
      </c>
      <c r="BM241" s="473">
        <v>4.4641443723286303</v>
      </c>
      <c r="BN241" s="473">
        <v>-0.77284437035912801</v>
      </c>
      <c r="BO241" s="477">
        <f>ROW()</f>
        <v>241</v>
      </c>
    </row>
    <row r="242" spans="1:67" s="474" customFormat="1" ht="14" x14ac:dyDescent="0.15">
      <c r="A242" s="473" t="s">
        <v>1020</v>
      </c>
      <c r="B242" s="473" t="s">
        <v>1021</v>
      </c>
      <c r="C242" s="473" t="s">
        <v>1156</v>
      </c>
      <c r="D242" s="473" t="s">
        <v>1157</v>
      </c>
      <c r="E242" s="473"/>
      <c r="F242" s="473"/>
      <c r="G242" s="473"/>
      <c r="H242" s="473"/>
      <c r="I242" s="473"/>
      <c r="J242" s="473"/>
      <c r="K242" s="473"/>
      <c r="L242" s="473"/>
      <c r="M242" s="473"/>
      <c r="N242" s="473"/>
      <c r="O242" s="473"/>
      <c r="P242" s="473"/>
      <c r="Q242" s="473"/>
      <c r="R242" s="473"/>
      <c r="S242" s="473"/>
      <c r="T242" s="473"/>
      <c r="U242" s="473"/>
      <c r="V242" s="473"/>
      <c r="W242" s="473"/>
      <c r="X242" s="473"/>
      <c r="Y242" s="473"/>
      <c r="Z242" s="473"/>
      <c r="AA242" s="473"/>
      <c r="AB242" s="473"/>
      <c r="AC242" s="473"/>
      <c r="AD242" s="473"/>
      <c r="AE242" s="473"/>
      <c r="AF242" s="473">
        <v>5.1748812732385998</v>
      </c>
      <c r="AG242" s="473">
        <v>9.3421268854720658</v>
      </c>
      <c r="AH242" s="473">
        <v>6.4625617114644598</v>
      </c>
      <c r="AI242" s="473">
        <v>8.1913713204097398</v>
      </c>
      <c r="AJ242" s="473">
        <v>6.9656812776075796</v>
      </c>
      <c r="AK242" s="473">
        <v>7.5235171702274402</v>
      </c>
      <c r="AL242" s="473">
        <v>5.7369058335739753</v>
      </c>
      <c r="AM242" s="473">
        <v>7.6582430201953802</v>
      </c>
      <c r="AN242" s="473">
        <v>5.8181818181819303</v>
      </c>
      <c r="AO242" s="473">
        <v>7.313482593303525</v>
      </c>
      <c r="AP242" s="473">
        <v>5.6080284338985305</v>
      </c>
      <c r="AQ242" s="473">
        <v>8.6148315364728951</v>
      </c>
      <c r="AR242" s="473">
        <v>4.2907285172381346</v>
      </c>
      <c r="AS242" s="473">
        <v>2.1585181061941201</v>
      </c>
      <c r="AT242" s="473">
        <v>4.27267024465106</v>
      </c>
      <c r="AU242" s="473">
        <v>2.3431699096098049</v>
      </c>
      <c r="AV242" s="473">
        <v>3.2346481729392398</v>
      </c>
      <c r="AW242" s="473">
        <v>4.5342137412969503</v>
      </c>
      <c r="AX242" s="473">
        <v>4.5403691963453303</v>
      </c>
      <c r="AY242" s="473">
        <v>4.6374743601176496</v>
      </c>
      <c r="AZ242" s="473">
        <v>4.81023704342911</v>
      </c>
      <c r="BA242" s="473">
        <v>10.336826030068501</v>
      </c>
      <c r="BB242" s="473">
        <v>3.6750330554029751</v>
      </c>
      <c r="BC242" s="473">
        <v>3.6119623443029854</v>
      </c>
      <c r="BD242" s="473">
        <v>5.1590049768439599</v>
      </c>
      <c r="BE242" s="473">
        <v>3.02696391124798</v>
      </c>
      <c r="BF242" s="473">
        <v>2.92758351575675</v>
      </c>
      <c r="BG242" s="473">
        <v>3.3704069737165847</v>
      </c>
      <c r="BH242" s="473">
        <v>1.0864862994042099</v>
      </c>
      <c r="BI242" s="473">
        <v>1.757111589082895</v>
      </c>
      <c r="BJ242" s="473">
        <v>2.8829116498120948</v>
      </c>
      <c r="BK242" s="473">
        <v>2.8287157847126849</v>
      </c>
      <c r="BL242" s="473">
        <v>1.8578384164668948</v>
      </c>
      <c r="BM242" s="473">
        <v>2.39316239316241</v>
      </c>
      <c r="BN242" s="473">
        <v>2.47710241465444</v>
      </c>
      <c r="BO242" s="477">
        <f>ROW()</f>
        <v>242</v>
      </c>
    </row>
    <row r="243" spans="1:67" s="474" customFormat="1" ht="14" x14ac:dyDescent="0.15">
      <c r="A243" s="473" t="s">
        <v>1022</v>
      </c>
      <c r="B243" s="473" t="s">
        <v>1023</v>
      </c>
      <c r="C243" s="473" t="s">
        <v>1156</v>
      </c>
      <c r="D243" s="473" t="s">
        <v>1157</v>
      </c>
      <c r="E243" s="473"/>
      <c r="F243" s="473"/>
      <c r="G243" s="473"/>
      <c r="H243" s="473"/>
      <c r="I243" s="473"/>
      <c r="J243" s="473"/>
      <c r="K243" s="473"/>
      <c r="L243" s="473"/>
      <c r="M243" s="473"/>
      <c r="N243" s="473"/>
      <c r="O243" s="473"/>
      <c r="P243" s="473"/>
      <c r="Q243" s="473"/>
      <c r="R243" s="473"/>
      <c r="S243" s="473"/>
      <c r="T243" s="473"/>
      <c r="U243" s="473"/>
      <c r="V243" s="473"/>
      <c r="W243" s="473"/>
      <c r="X243" s="473"/>
      <c r="Y243" s="473"/>
      <c r="Z243" s="473"/>
      <c r="AA243" s="473"/>
      <c r="AB243" s="473"/>
      <c r="AC243" s="473"/>
      <c r="AD243" s="473"/>
      <c r="AE243" s="473"/>
      <c r="AF243" s="473"/>
      <c r="AG243" s="473"/>
      <c r="AH243" s="473"/>
      <c r="AI243" s="473"/>
      <c r="AJ243" s="473"/>
      <c r="AK243" s="473"/>
      <c r="AL243" s="473"/>
      <c r="AM243" s="473">
        <v>222.24101418431701</v>
      </c>
      <c r="AN243" s="473">
        <v>85.886916205658096</v>
      </c>
      <c r="AO243" s="473">
        <v>38.829301338285198</v>
      </c>
      <c r="AP243" s="473">
        <v>15.9405994149429</v>
      </c>
      <c r="AQ243" s="473">
        <v>10.577161148251401</v>
      </c>
      <c r="AR243" s="473">
        <v>19.192675821889502</v>
      </c>
      <c r="AS243" s="473">
        <v>13.180890586573099</v>
      </c>
      <c r="AT243" s="473">
        <v>7.8575385219659548</v>
      </c>
      <c r="AU243" s="473">
        <v>5.6989904786130907</v>
      </c>
      <c r="AV243" s="473">
        <v>4.7215533660534197</v>
      </c>
      <c r="AW243" s="473">
        <v>6.8820543898189896</v>
      </c>
      <c r="AX243" s="473">
        <v>7.5799992912576597</v>
      </c>
      <c r="AY243" s="473">
        <v>6.9971290353558802</v>
      </c>
      <c r="AZ243" s="473">
        <v>8.4025341900589403</v>
      </c>
      <c r="BA243" s="473">
        <v>10.4441283764885</v>
      </c>
      <c r="BB243" s="473">
        <v>3.46672373207794</v>
      </c>
      <c r="BC243" s="473">
        <v>6.1425536024724599</v>
      </c>
      <c r="BD243" s="473">
        <v>7.6500080785928999</v>
      </c>
      <c r="BE243" s="473">
        <v>3.33492267693443</v>
      </c>
      <c r="BF243" s="473">
        <v>2.7850005672611502</v>
      </c>
      <c r="BG243" s="473">
        <v>2.08244793880151</v>
      </c>
      <c r="BH243" s="473">
        <v>3.73169119261695</v>
      </c>
      <c r="BI243" s="473">
        <v>0.388838296895887</v>
      </c>
      <c r="BJ243" s="473">
        <v>2.7556492382162752</v>
      </c>
      <c r="BK243" s="473">
        <v>2.5657288013271398</v>
      </c>
      <c r="BL243" s="473">
        <v>2.6432819271955399</v>
      </c>
      <c r="BM243" s="473">
        <v>2.68178260302086</v>
      </c>
      <c r="BN243" s="473">
        <v>5.0536779040792501</v>
      </c>
      <c r="BO243" s="477">
        <f>ROW()</f>
        <v>243</v>
      </c>
    </row>
    <row r="244" spans="1:67" s="474" customFormat="1" ht="14" x14ac:dyDescent="0.15">
      <c r="A244" s="473" t="s">
        <v>590</v>
      </c>
      <c r="B244" s="473" t="s">
        <v>1024</v>
      </c>
      <c r="C244" s="473" t="s">
        <v>1156</v>
      </c>
      <c r="D244" s="473" t="s">
        <v>1157</v>
      </c>
      <c r="E244" s="473"/>
      <c r="F244" s="473"/>
      <c r="G244" s="473"/>
      <c r="H244" s="473"/>
      <c r="I244" s="473"/>
      <c r="J244" s="473"/>
      <c r="K244" s="473"/>
      <c r="L244" s="473">
        <v>-2.31884058067623</v>
      </c>
      <c r="M244" s="473">
        <v>0.29673590603653299</v>
      </c>
      <c r="N244" s="473">
        <v>6.0157790927021297</v>
      </c>
      <c r="O244" s="473">
        <v>4.4806201546509197</v>
      </c>
      <c r="P244" s="473">
        <v>6.4920611363943097</v>
      </c>
      <c r="Q244" s="473">
        <v>7.7266076782348199</v>
      </c>
      <c r="R244" s="473">
        <v>3.6153149657316801</v>
      </c>
      <c r="S244" s="473">
        <v>12.831931690619999</v>
      </c>
      <c r="T244" s="473">
        <v>18.012199497667801</v>
      </c>
      <c r="U244" s="473">
        <v>11.640730810691499</v>
      </c>
      <c r="V244" s="473">
        <v>22.457013406617602</v>
      </c>
      <c r="W244" s="473">
        <v>0.44277309395300501</v>
      </c>
      <c r="X244" s="473">
        <v>7.5392512077293903</v>
      </c>
      <c r="Y244" s="473">
        <v>12.3068572123795</v>
      </c>
      <c r="Z244" s="473">
        <v>19.7165023624807</v>
      </c>
      <c r="AA244" s="473">
        <v>11.129673328182699</v>
      </c>
      <c r="AB244" s="473">
        <v>9.3554650798614496</v>
      </c>
      <c r="AC244" s="473">
        <v>-3.5266287102054701</v>
      </c>
      <c r="AD244" s="473">
        <v>-1.8144143823216401</v>
      </c>
      <c r="AE244" s="473">
        <v>4.1246152636768798</v>
      </c>
      <c r="AF244" s="473">
        <v>5.4008850482665002E-2</v>
      </c>
      <c r="AG244" s="473">
        <v>-0.150910979934785</v>
      </c>
      <c r="AH244" s="473">
        <v>-0.83940311695256697</v>
      </c>
      <c r="AI244" s="473">
        <v>1.0153415053081001</v>
      </c>
      <c r="AJ244" s="473">
        <v>0.38708179787073499</v>
      </c>
      <c r="AK244" s="473">
        <v>1.3937866367594001</v>
      </c>
      <c r="AL244" s="473">
        <v>-1.00688168855036</v>
      </c>
      <c r="AM244" s="473">
        <v>39.1627673796796</v>
      </c>
      <c r="AN244" s="473">
        <v>16.4335034524163</v>
      </c>
      <c r="AO244" s="473">
        <v>4.6874999999999902</v>
      </c>
      <c r="AP244" s="473">
        <v>8.2508250825079994</v>
      </c>
      <c r="AQ244" s="473">
        <v>0.97533838108867599</v>
      </c>
      <c r="AR244" s="473">
        <v>-5.3213624882359402E-2</v>
      </c>
      <c r="AS244" s="473">
        <v>1.8626059546306599</v>
      </c>
      <c r="AT244" s="473">
        <v>3.9195913365315298</v>
      </c>
      <c r="AU244" s="473">
        <v>3.0598185753587499</v>
      </c>
      <c r="AV244" s="473">
        <v>-0.93000088407222303</v>
      </c>
      <c r="AW244" s="473">
        <v>0.39307868103167598</v>
      </c>
      <c r="AX244" s="473">
        <v>6.7829289302831102</v>
      </c>
      <c r="AY244" s="473">
        <v>2.2289777941403002</v>
      </c>
      <c r="AZ244" s="473">
        <v>0.94567327170516302</v>
      </c>
      <c r="BA244" s="473">
        <v>8.6948281436390999</v>
      </c>
      <c r="BB244" s="473">
        <v>3.7136059203580398</v>
      </c>
      <c r="BC244" s="473">
        <v>1.44594517430865</v>
      </c>
      <c r="BD244" s="473">
        <v>3.5635147290395501</v>
      </c>
      <c r="BE244" s="473">
        <v>2.5771817405585198</v>
      </c>
      <c r="BF244" s="473">
        <v>1.82539475909161</v>
      </c>
      <c r="BG244" s="473">
        <v>0.19087507624977801</v>
      </c>
      <c r="BH244" s="473">
        <v>2.5839052698703999</v>
      </c>
      <c r="BI244" s="473">
        <v>1.2852466082451199</v>
      </c>
      <c r="BJ244" s="473">
        <v>-0.98028949551740296</v>
      </c>
      <c r="BK244" s="473">
        <v>0.92817050353859298</v>
      </c>
      <c r="BL244" s="473">
        <v>0.68589759089553903</v>
      </c>
      <c r="BM244" s="473">
        <v>1.82754038520035</v>
      </c>
      <c r="BN244" s="473"/>
      <c r="BO244" s="477">
        <f>ROW()</f>
        <v>244</v>
      </c>
    </row>
    <row r="245" spans="1:67" s="474" customFormat="1" ht="14" x14ac:dyDescent="0.15">
      <c r="A245" s="473" t="s">
        <v>589</v>
      </c>
      <c r="B245" s="473" t="s">
        <v>1025</v>
      </c>
      <c r="C245" s="473" t="s">
        <v>1156</v>
      </c>
      <c r="D245" s="473" t="s">
        <v>1157</v>
      </c>
      <c r="E245" s="473">
        <v>-0.76586433260376496</v>
      </c>
      <c r="F245" s="473">
        <v>7.3869900771771002</v>
      </c>
      <c r="G245" s="473">
        <v>3.69609856262892</v>
      </c>
      <c r="H245" s="473">
        <v>0</v>
      </c>
      <c r="I245" s="473">
        <v>-0.79207920792109598</v>
      </c>
      <c r="J245" s="473">
        <v>0.166333998420158</v>
      </c>
      <c r="K245" s="473">
        <v>4.0352042506744299</v>
      </c>
      <c r="L245" s="473">
        <v>4.3096568235713404</v>
      </c>
      <c r="M245" s="473">
        <v>1.79035960223016</v>
      </c>
      <c r="N245" s="473">
        <v>2.4503908598310602</v>
      </c>
      <c r="O245" s="473">
        <v>-8.8041085546249898E-2</v>
      </c>
      <c r="P245" s="473">
        <v>0.48465266537073598</v>
      </c>
      <c r="Q245" s="473">
        <v>4.8377667349744202</v>
      </c>
      <c r="R245" s="473">
        <v>15.509549700270499</v>
      </c>
      <c r="S245" s="473">
        <v>24.313559833501401</v>
      </c>
      <c r="T245" s="473">
        <v>5.3300970874986398</v>
      </c>
      <c r="U245" s="473">
        <v>4.1493055549479401</v>
      </c>
      <c r="V245" s="473">
        <v>7.6012668776902697</v>
      </c>
      <c r="W245" s="473">
        <v>7.9240898530378603</v>
      </c>
      <c r="X245" s="473">
        <v>9.8973659655992492</v>
      </c>
      <c r="Y245" s="473">
        <v>19.703500522778</v>
      </c>
      <c r="Z245" s="473">
        <v>12.662993071021599</v>
      </c>
      <c r="AA245" s="473">
        <v>5.2590799031682502</v>
      </c>
      <c r="AB245" s="473">
        <v>3.7265366212408</v>
      </c>
      <c r="AC245" s="473">
        <v>0.86489843027928404</v>
      </c>
      <c r="AD245" s="473">
        <v>2.4317312343347401</v>
      </c>
      <c r="AE245" s="473">
        <v>1.8416759680604899</v>
      </c>
      <c r="AF245" s="473">
        <v>2.4664611282395099</v>
      </c>
      <c r="AG245" s="473">
        <v>3.86273074733655</v>
      </c>
      <c r="AH245" s="473">
        <v>5.3554650798621699</v>
      </c>
      <c r="AI245" s="473">
        <v>5.8639947437582904</v>
      </c>
      <c r="AJ245" s="473">
        <v>5.7098525989139599</v>
      </c>
      <c r="AK245" s="473">
        <v>4.1391457507705498</v>
      </c>
      <c r="AL245" s="473">
        <v>3.3121916842846901</v>
      </c>
      <c r="AM245" s="473">
        <v>5.0477489768075596</v>
      </c>
      <c r="AN245" s="473">
        <v>5.8181818181819303</v>
      </c>
      <c r="AO245" s="473">
        <v>5.8051055473734703</v>
      </c>
      <c r="AP245" s="473">
        <v>5.6257974712910404</v>
      </c>
      <c r="AQ245" s="473">
        <v>7.9947287502745903</v>
      </c>
      <c r="AR245" s="473">
        <v>0.28472645922304002</v>
      </c>
      <c r="AS245" s="473">
        <v>1.59196917460974</v>
      </c>
      <c r="AT245" s="473">
        <v>1.6269088731408901</v>
      </c>
      <c r="AU245" s="473">
        <v>0.69730897662545599</v>
      </c>
      <c r="AV245" s="473">
        <v>1.8043499463572099</v>
      </c>
      <c r="AW245" s="473">
        <v>2.7591492623108098</v>
      </c>
      <c r="AX245" s="473">
        <v>4.5403691963453303</v>
      </c>
      <c r="AY245" s="473">
        <v>4.6374743601176496</v>
      </c>
      <c r="AZ245" s="473">
        <v>2.2415409528680299</v>
      </c>
      <c r="BA245" s="473">
        <v>5.4684894964984396</v>
      </c>
      <c r="BB245" s="473">
        <v>-0.84571609231672296</v>
      </c>
      <c r="BC245" s="473">
        <v>3.2475884244372701</v>
      </c>
      <c r="BD245" s="473">
        <v>3.8087905813963401</v>
      </c>
      <c r="BE245" s="473">
        <v>3.0148995033498802</v>
      </c>
      <c r="BF245" s="473">
        <v>2.1848861853068202</v>
      </c>
      <c r="BG245" s="473">
        <v>1.89514181898783</v>
      </c>
      <c r="BH245" s="473">
        <v>-0.90042496329154398</v>
      </c>
      <c r="BI245" s="473">
        <v>0.188149704448173</v>
      </c>
      <c r="BJ245" s="473">
        <v>0.66563189313506999</v>
      </c>
      <c r="BK245" s="473">
        <v>1.0638975418302199</v>
      </c>
      <c r="BL245" s="473">
        <v>0.70672860131427995</v>
      </c>
      <c r="BM245" s="473">
        <v>-0.84593714735703696</v>
      </c>
      <c r="BN245" s="473">
        <v>1.23039541318382</v>
      </c>
      <c r="BO245" s="477">
        <f>ROW()</f>
        <v>245</v>
      </c>
    </row>
    <row r="246" spans="1:67" s="474" customFormat="1" ht="14" x14ac:dyDescent="0.15">
      <c r="A246" s="473" t="s">
        <v>587</v>
      </c>
      <c r="B246" s="473" t="s">
        <v>1026</v>
      </c>
      <c r="C246" s="473" t="s">
        <v>1156</v>
      </c>
      <c r="D246" s="473" t="s">
        <v>1157</v>
      </c>
      <c r="E246" s="473"/>
      <c r="F246" s="473"/>
      <c r="G246" s="473"/>
      <c r="H246" s="473"/>
      <c r="I246" s="473"/>
      <c r="J246" s="473"/>
      <c r="K246" s="473"/>
      <c r="L246" s="473"/>
      <c r="M246" s="473"/>
      <c r="N246" s="473"/>
      <c r="O246" s="473"/>
      <c r="P246" s="473"/>
      <c r="Q246" s="473"/>
      <c r="R246" s="473"/>
      <c r="S246" s="473"/>
      <c r="T246" s="473"/>
      <c r="U246" s="473"/>
      <c r="V246" s="473"/>
      <c r="W246" s="473"/>
      <c r="X246" s="473"/>
      <c r="Y246" s="473"/>
      <c r="Z246" s="473"/>
      <c r="AA246" s="473"/>
      <c r="AB246" s="473"/>
      <c r="AC246" s="473"/>
      <c r="AD246" s="473"/>
      <c r="AE246" s="473"/>
      <c r="AF246" s="473"/>
      <c r="AG246" s="473"/>
      <c r="AH246" s="473"/>
      <c r="AI246" s="473"/>
      <c r="AJ246" s="473"/>
      <c r="AK246" s="473"/>
      <c r="AL246" s="473"/>
      <c r="AM246" s="473"/>
      <c r="AN246" s="473"/>
      <c r="AO246" s="473"/>
      <c r="AP246" s="473"/>
      <c r="AQ246" s="473"/>
      <c r="AR246" s="473"/>
      <c r="AS246" s="473"/>
      <c r="AT246" s="473">
        <v>38.591889448859902</v>
      </c>
      <c r="AU246" s="473">
        <v>12.249984784588699</v>
      </c>
      <c r="AV246" s="473">
        <v>16.303491204948799</v>
      </c>
      <c r="AW246" s="473">
        <v>7.1419650869225197</v>
      </c>
      <c r="AX246" s="473">
        <v>7.0919324408376498</v>
      </c>
      <c r="AY246" s="473">
        <v>10.0108651886461</v>
      </c>
      <c r="AZ246" s="473">
        <v>13.149124706298201</v>
      </c>
      <c r="BA246" s="473">
        <v>20.4705219109964</v>
      </c>
      <c r="BB246" s="473">
        <v>6.4482348106669098</v>
      </c>
      <c r="BC246" s="473">
        <v>6.4453144078065598</v>
      </c>
      <c r="BD246" s="473">
        <v>12.4315490430408</v>
      </c>
      <c r="BE246" s="473">
        <v>5.8311660103144902</v>
      </c>
      <c r="BF246" s="473">
        <v>5.00964645344951</v>
      </c>
      <c r="BG246" s="473">
        <v>6.1044276512966498</v>
      </c>
      <c r="BH246" s="473">
        <v>5.7145594964970803</v>
      </c>
      <c r="BI246" s="473">
        <v>6.0045808232215396</v>
      </c>
      <c r="BJ246" s="473"/>
      <c r="BK246" s="473"/>
      <c r="BL246" s="473"/>
      <c r="BM246" s="473"/>
      <c r="BN246" s="473"/>
      <c r="BO246" s="477">
        <f>ROW()</f>
        <v>246</v>
      </c>
    </row>
    <row r="247" spans="1:67" s="474" customFormat="1" ht="14" x14ac:dyDescent="0.15">
      <c r="A247" s="473" t="s">
        <v>595</v>
      </c>
      <c r="B247" s="473" t="s">
        <v>1027</v>
      </c>
      <c r="C247" s="473" t="s">
        <v>1156</v>
      </c>
      <c r="D247" s="473" t="s">
        <v>1157</v>
      </c>
      <c r="E247" s="473"/>
      <c r="F247" s="473"/>
      <c r="G247" s="473"/>
      <c r="H247" s="473"/>
      <c r="I247" s="473"/>
      <c r="J247" s="473"/>
      <c r="K247" s="473"/>
      <c r="L247" s="473"/>
      <c r="M247" s="473"/>
      <c r="N247" s="473"/>
      <c r="O247" s="473"/>
      <c r="P247" s="473"/>
      <c r="Q247" s="473"/>
      <c r="R247" s="473"/>
      <c r="S247" s="473"/>
      <c r="T247" s="473"/>
      <c r="U247" s="473"/>
      <c r="V247" s="473"/>
      <c r="W247" s="473"/>
      <c r="X247" s="473"/>
      <c r="Y247" s="473"/>
      <c r="Z247" s="473"/>
      <c r="AA247" s="473"/>
      <c r="AB247" s="473"/>
      <c r="AC247" s="473"/>
      <c r="AD247" s="473"/>
      <c r="AE247" s="473"/>
      <c r="AF247" s="473"/>
      <c r="AG247" s="473"/>
      <c r="AH247" s="473"/>
      <c r="AI247" s="473"/>
      <c r="AJ247" s="473"/>
      <c r="AK247" s="473"/>
      <c r="AL247" s="473"/>
      <c r="AM247" s="473"/>
      <c r="AN247" s="473"/>
      <c r="AO247" s="473"/>
      <c r="AP247" s="473"/>
      <c r="AQ247" s="473"/>
      <c r="AR247" s="473"/>
      <c r="AS247" s="473"/>
      <c r="AT247" s="473"/>
      <c r="AU247" s="473"/>
      <c r="AV247" s="473"/>
      <c r="AW247" s="473"/>
      <c r="AX247" s="473"/>
      <c r="AY247" s="473"/>
      <c r="AZ247" s="473"/>
      <c r="BA247" s="473"/>
      <c r="BB247" s="473"/>
      <c r="BC247" s="473"/>
      <c r="BD247" s="473"/>
      <c r="BE247" s="473"/>
      <c r="BF247" s="473"/>
      <c r="BG247" s="473"/>
      <c r="BH247" s="473"/>
      <c r="BI247" s="473"/>
      <c r="BJ247" s="473"/>
      <c r="BK247" s="473"/>
      <c r="BL247" s="473"/>
      <c r="BM247" s="473"/>
      <c r="BN247" s="473"/>
      <c r="BO247" s="477">
        <f>ROW()</f>
        <v>247</v>
      </c>
    </row>
    <row r="248" spans="1:67" s="474" customFormat="1" ht="14" x14ac:dyDescent="0.15">
      <c r="A248" s="473" t="s">
        <v>1028</v>
      </c>
      <c r="B248" s="473" t="s">
        <v>1029</v>
      </c>
      <c r="C248" s="473" t="s">
        <v>1156</v>
      </c>
      <c r="D248" s="473" t="s">
        <v>1157</v>
      </c>
      <c r="E248" s="473">
        <v>2.08000000007819</v>
      </c>
      <c r="F248" s="473">
        <v>2.4307939100915998</v>
      </c>
      <c r="G248" s="473">
        <v>2.1008403361344099</v>
      </c>
      <c r="H248" s="473">
        <v>2.9316184705135302</v>
      </c>
      <c r="I248" s="473">
        <v>3.32403316018129</v>
      </c>
      <c r="J248" s="473">
        <v>2.6315789473684998</v>
      </c>
      <c r="K248" s="473">
        <v>3.4837761357540549</v>
      </c>
      <c r="L248" s="473">
        <v>2.1362586601549598</v>
      </c>
      <c r="M248" s="473">
        <v>3.9694541053438801</v>
      </c>
      <c r="N248" s="473">
        <v>2.43520271601539</v>
      </c>
      <c r="O248" s="473">
        <v>3.9555092109977101</v>
      </c>
      <c r="P248" s="473">
        <v>4.313935621080085</v>
      </c>
      <c r="Q248" s="473">
        <v>5.9696235039256091</v>
      </c>
      <c r="R248" s="473">
        <v>13.618317345838001</v>
      </c>
      <c r="S248" s="473">
        <v>22.950999713286052</v>
      </c>
      <c r="T248" s="473">
        <v>16.773570324581701</v>
      </c>
      <c r="U248" s="473">
        <v>10.069538030279499</v>
      </c>
      <c r="V248" s="473">
        <v>11.46793258806505</v>
      </c>
      <c r="W248" s="473">
        <v>10.50795993431865</v>
      </c>
      <c r="X248" s="473">
        <v>14.8423081655327</v>
      </c>
      <c r="Y248" s="473">
        <v>18.0983569158333</v>
      </c>
      <c r="Z248" s="473">
        <v>14.564519115456349</v>
      </c>
      <c r="AA248" s="473">
        <v>8.3976815591668945</v>
      </c>
      <c r="AB248" s="473">
        <v>12.44821440738885</v>
      </c>
      <c r="AC248" s="473">
        <v>12.641103709259401</v>
      </c>
      <c r="AD248" s="473">
        <v>20.507583176282701</v>
      </c>
      <c r="AE248" s="473">
        <v>16.896668054470002</v>
      </c>
      <c r="AF248" s="473">
        <v>14.064711115850701</v>
      </c>
      <c r="AG248" s="473">
        <v>12.7585275095367</v>
      </c>
      <c r="AH248" s="473">
        <v>14.751503572715151</v>
      </c>
      <c r="AI248" s="473">
        <v>22.641370776577499</v>
      </c>
      <c r="AJ248" s="473">
        <v>23.443855783868599</v>
      </c>
      <c r="AK248" s="473">
        <v>13.626533683000549</v>
      </c>
      <c r="AL248" s="473">
        <v>11.327463047738899</v>
      </c>
      <c r="AM248" s="473">
        <v>11.1492203969682</v>
      </c>
      <c r="AN248" s="473">
        <v>12.2105263157894</v>
      </c>
      <c r="AO248" s="473">
        <v>9.7996833901607996</v>
      </c>
      <c r="AP248" s="473">
        <v>7.1451116088392901</v>
      </c>
      <c r="AQ248" s="473">
        <v>5.6127090769120196</v>
      </c>
      <c r="AR248" s="473">
        <v>4.1811226700580555</v>
      </c>
      <c r="AS248" s="473">
        <v>5.9775773473714002</v>
      </c>
      <c r="AT248" s="473">
        <v>5.5366532632230303</v>
      </c>
      <c r="AU248" s="473">
        <v>5.0307273315129901</v>
      </c>
      <c r="AV248" s="473">
        <v>5.3023877321993798</v>
      </c>
      <c r="AW248" s="473">
        <v>4.4519439239504397</v>
      </c>
      <c r="AX248" s="473">
        <v>4.6992773903564</v>
      </c>
      <c r="AY248" s="473">
        <v>4.29245011787705</v>
      </c>
      <c r="AZ248" s="473">
        <v>6.1435665524804497</v>
      </c>
      <c r="BA248" s="473">
        <v>8.7162687303961004</v>
      </c>
      <c r="BB248" s="473">
        <v>2.7640891351362953</v>
      </c>
      <c r="BC248" s="473">
        <v>3.7964433376870703</v>
      </c>
      <c r="BD248" s="473">
        <v>5.4628459294407099</v>
      </c>
      <c r="BE248" s="473">
        <v>4.1445728408640452</v>
      </c>
      <c r="BF248" s="473">
        <v>3.2871436791460047</v>
      </c>
      <c r="BG248" s="473">
        <v>3.477561056639205</v>
      </c>
      <c r="BH248" s="473">
        <v>3.143416962274225</v>
      </c>
      <c r="BI248" s="473">
        <v>2.7731600402147247</v>
      </c>
      <c r="BJ248" s="473">
        <v>2.8227580554717</v>
      </c>
      <c r="BK248" s="473">
        <v>2.2981023629903552</v>
      </c>
      <c r="BL248" s="473">
        <v>2.0916386224491248</v>
      </c>
      <c r="BM248" s="473">
        <v>1.7675159235669</v>
      </c>
      <c r="BN248" s="473">
        <v>4.2663575447980744</v>
      </c>
      <c r="BO248" s="477">
        <f>ROW()</f>
        <v>248</v>
      </c>
    </row>
    <row r="249" spans="1:67" s="474" customFormat="1" ht="14" x14ac:dyDescent="0.15">
      <c r="A249" s="473" t="s">
        <v>1030</v>
      </c>
      <c r="B249" s="473" t="s">
        <v>1031</v>
      </c>
      <c r="C249" s="473" t="s">
        <v>1156</v>
      </c>
      <c r="D249" s="473" t="s">
        <v>1157</v>
      </c>
      <c r="E249" s="473"/>
      <c r="F249" s="473"/>
      <c r="G249" s="473"/>
      <c r="H249" s="473"/>
      <c r="I249" s="473"/>
      <c r="J249" s="473"/>
      <c r="K249" s="473"/>
      <c r="L249" s="473"/>
      <c r="M249" s="473"/>
      <c r="N249" s="473"/>
      <c r="O249" s="473"/>
      <c r="P249" s="473"/>
      <c r="Q249" s="473"/>
      <c r="R249" s="473"/>
      <c r="S249" s="473"/>
      <c r="T249" s="473"/>
      <c r="U249" s="473"/>
      <c r="V249" s="473"/>
      <c r="W249" s="473"/>
      <c r="X249" s="473"/>
      <c r="Y249" s="473"/>
      <c r="Z249" s="473"/>
      <c r="AA249" s="473"/>
      <c r="AB249" s="473"/>
      <c r="AC249" s="473"/>
      <c r="AD249" s="473"/>
      <c r="AE249" s="473"/>
      <c r="AF249" s="473"/>
      <c r="AG249" s="473"/>
      <c r="AH249" s="473"/>
      <c r="AI249" s="473"/>
      <c r="AJ249" s="473"/>
      <c r="AK249" s="473"/>
      <c r="AL249" s="473"/>
      <c r="AM249" s="473"/>
      <c r="AN249" s="473"/>
      <c r="AO249" s="473"/>
      <c r="AP249" s="473"/>
      <c r="AQ249" s="473"/>
      <c r="AR249" s="473"/>
      <c r="AS249" s="473"/>
      <c r="AT249" s="473"/>
      <c r="AU249" s="473"/>
      <c r="AV249" s="473">
        <v>7.16515891441838</v>
      </c>
      <c r="AW249" s="473">
        <v>3.2375139400332298</v>
      </c>
      <c r="AX249" s="473">
        <v>1.1116740038719699</v>
      </c>
      <c r="AY249" s="473">
        <v>3.93616259929866</v>
      </c>
      <c r="AZ249" s="473">
        <v>10.3009020174895</v>
      </c>
      <c r="BA249" s="473">
        <v>9.0642362194894002</v>
      </c>
      <c r="BB249" s="473">
        <v>0.66968118596545101</v>
      </c>
      <c r="BC249" s="473">
        <v>6.7659768023648201</v>
      </c>
      <c r="BD249" s="473">
        <v>13.4998402385771</v>
      </c>
      <c r="BE249" s="473">
        <v>11.8003096701543</v>
      </c>
      <c r="BF249" s="473">
        <v>10.987234415647499</v>
      </c>
      <c r="BG249" s="473">
        <v>0.848838206293416</v>
      </c>
      <c r="BH249" s="473">
        <v>0.64614861418126301</v>
      </c>
      <c r="BI249" s="473">
        <v>-1.46984287886469</v>
      </c>
      <c r="BJ249" s="473">
        <v>0.52297668038411604</v>
      </c>
      <c r="BK249" s="473">
        <v>2.2942430703624401</v>
      </c>
      <c r="BL249" s="473">
        <v>0.95881273970320102</v>
      </c>
      <c r="BM249" s="473"/>
      <c r="BN249" s="473"/>
      <c r="BO249" s="477">
        <f>ROW()</f>
        <v>249</v>
      </c>
    </row>
    <row r="250" spans="1:67" s="474" customFormat="1" ht="14" x14ac:dyDescent="0.15">
      <c r="A250" s="473" t="s">
        <v>1032</v>
      </c>
      <c r="B250" s="473" t="s">
        <v>1033</v>
      </c>
      <c r="C250" s="473" t="s">
        <v>1156</v>
      </c>
      <c r="D250" s="473" t="s">
        <v>1157</v>
      </c>
      <c r="E250" s="473"/>
      <c r="F250" s="473"/>
      <c r="G250" s="473"/>
      <c r="H250" s="473"/>
      <c r="I250" s="473"/>
      <c r="J250" s="473">
        <v>2.8185980276132954</v>
      </c>
      <c r="K250" s="473">
        <v>2.8883003383027148</v>
      </c>
      <c r="L250" s="473">
        <v>2.4442799837301648</v>
      </c>
      <c r="M250" s="473">
        <v>0.56341979552039001</v>
      </c>
      <c r="N250" s="473">
        <v>3.5015073989751251</v>
      </c>
      <c r="O250" s="473">
        <v>4.0592469302554948</v>
      </c>
      <c r="P250" s="473">
        <v>3.875621239556815</v>
      </c>
      <c r="Q250" s="473">
        <v>3.70773884352751</v>
      </c>
      <c r="R250" s="473">
        <v>7.0718675347065805</v>
      </c>
      <c r="S250" s="473">
        <v>12.136626644952599</v>
      </c>
      <c r="T250" s="473">
        <v>9.5934364127839089</v>
      </c>
      <c r="U250" s="473">
        <v>10.78677919697625</v>
      </c>
      <c r="V250" s="473">
        <v>12.29314215705595</v>
      </c>
      <c r="W250" s="473">
        <v>10.397066566078715</v>
      </c>
      <c r="X250" s="473">
        <v>9.9043605123112801</v>
      </c>
      <c r="Y250" s="473">
        <v>11.584567341648452</v>
      </c>
      <c r="Z250" s="473">
        <v>11.84612549979475</v>
      </c>
      <c r="AA250" s="473">
        <v>10.393308076463351</v>
      </c>
      <c r="AB250" s="473">
        <v>6.1676138647938696</v>
      </c>
      <c r="AC250" s="473">
        <v>9.2295181947549807</v>
      </c>
      <c r="AD250" s="473">
        <v>7.7286389008592096</v>
      </c>
      <c r="AE250" s="473">
        <v>12.371609165129801</v>
      </c>
      <c r="AF250" s="473">
        <v>7.4412609128725196</v>
      </c>
      <c r="AG250" s="473">
        <v>6.9050980749376496</v>
      </c>
      <c r="AH250" s="473">
        <v>10.351789239783271</v>
      </c>
      <c r="AI250" s="473">
        <v>12.321799984781119</v>
      </c>
      <c r="AJ250" s="473">
        <v>14.512331622263101</v>
      </c>
      <c r="AK250" s="473">
        <v>12.32329924182415</v>
      </c>
      <c r="AL250" s="473">
        <v>12.6564663913828</v>
      </c>
      <c r="AM250" s="473">
        <v>11.741349219577806</v>
      </c>
      <c r="AN250" s="473">
        <v>11.86109415403322</v>
      </c>
      <c r="AO250" s="473">
        <v>6.84416086199787</v>
      </c>
      <c r="AP250" s="473">
        <v>3.6011610326094798</v>
      </c>
      <c r="AQ250" s="473">
        <v>3.7909243236161299</v>
      </c>
      <c r="AR250" s="473">
        <v>2.66937369053699</v>
      </c>
      <c r="AS250" s="473">
        <v>2.2892199605600649</v>
      </c>
      <c r="AT250" s="473">
        <v>2.2697572047595398</v>
      </c>
      <c r="AU250" s="473">
        <v>2.7210328485045401</v>
      </c>
      <c r="AV250" s="473">
        <v>4.2689539583949996</v>
      </c>
      <c r="AW250" s="473">
        <v>3.96180030257191</v>
      </c>
      <c r="AX250" s="473">
        <v>3.4936853461953001</v>
      </c>
      <c r="AY250" s="473">
        <v>6.2517246665644199</v>
      </c>
      <c r="AZ250" s="473">
        <v>4.74390639021646</v>
      </c>
      <c r="BA250" s="473">
        <v>12.6628528269228</v>
      </c>
      <c r="BB250" s="473">
        <v>3.2929002122414501</v>
      </c>
      <c r="BC250" s="473">
        <v>3.966779088898595</v>
      </c>
      <c r="BD250" s="473">
        <v>5.0200998323518249</v>
      </c>
      <c r="BE250" s="473">
        <v>6.3352854463936401</v>
      </c>
      <c r="BF250" s="473">
        <v>4.8210195629739099</v>
      </c>
      <c r="BG250" s="473">
        <v>2.9082029853675202</v>
      </c>
      <c r="BH250" s="473">
        <v>1.5579071134626601</v>
      </c>
      <c r="BI250" s="473">
        <v>2.7384120873876099</v>
      </c>
      <c r="BJ250" s="473">
        <v>4.3213521830319799</v>
      </c>
      <c r="BK250" s="473">
        <v>4.4623110847548499</v>
      </c>
      <c r="BL250" s="473">
        <v>3.0053894939038002</v>
      </c>
      <c r="BM250" s="473">
        <v>2.4151309408341399</v>
      </c>
      <c r="BN250" s="473">
        <v>5.7063502083070201</v>
      </c>
      <c r="BO250" s="477">
        <f>ROW()</f>
        <v>250</v>
      </c>
    </row>
    <row r="251" spans="1:67" s="474" customFormat="1" ht="14" x14ac:dyDescent="0.15">
      <c r="A251" s="473" t="s">
        <v>591</v>
      </c>
      <c r="B251" s="473" t="s">
        <v>1034</v>
      </c>
      <c r="C251" s="473" t="s">
        <v>1156</v>
      </c>
      <c r="D251" s="473" t="s">
        <v>1157</v>
      </c>
      <c r="E251" s="473"/>
      <c r="F251" s="473"/>
      <c r="G251" s="473"/>
      <c r="H251" s="473"/>
      <c r="I251" s="473"/>
      <c r="J251" s="473"/>
      <c r="K251" s="473"/>
      <c r="L251" s="473"/>
      <c r="M251" s="473"/>
      <c r="N251" s="473"/>
      <c r="O251" s="473"/>
      <c r="P251" s="473"/>
      <c r="Q251" s="473"/>
      <c r="R251" s="473"/>
      <c r="S251" s="473"/>
      <c r="T251" s="473"/>
      <c r="U251" s="473">
        <v>7.1095758354755203</v>
      </c>
      <c r="V251" s="473">
        <v>17.537938448461201</v>
      </c>
      <c r="W251" s="473">
        <v>9.5843791211128693</v>
      </c>
      <c r="X251" s="473">
        <v>5.4600155279504099</v>
      </c>
      <c r="Y251" s="473">
        <v>22.393388916496502</v>
      </c>
      <c r="Z251" s="473">
        <v>14.8992481203002</v>
      </c>
      <c r="AA251" s="473">
        <v>10.837870380065601</v>
      </c>
      <c r="AB251" s="473">
        <v>9.8135531178777597</v>
      </c>
      <c r="AC251" s="473">
        <v>0.10645161290366199</v>
      </c>
      <c r="AD251" s="473">
        <v>16.765000000000001</v>
      </c>
      <c r="AE251" s="473">
        <v>21.6738748768894</v>
      </c>
      <c r="AF251" s="473">
        <v>4.6859877879249998</v>
      </c>
      <c r="AG251" s="473">
        <v>9.9240233981040298</v>
      </c>
      <c r="AH251" s="473">
        <v>4.0736436479293401</v>
      </c>
      <c r="AI251" s="473">
        <v>9.7098638456265292</v>
      </c>
      <c r="AJ251" s="473">
        <v>10.595449399479399</v>
      </c>
      <c r="AK251" s="473">
        <v>7.9369801219287002</v>
      </c>
      <c r="AL251" s="473">
        <v>0.96090446045919198</v>
      </c>
      <c r="AM251" s="473">
        <v>1.0129520669485701</v>
      </c>
      <c r="AN251" s="473">
        <v>1.4600063035097</v>
      </c>
      <c r="AO251" s="473">
        <v>2.99528023991143</v>
      </c>
      <c r="AP251" s="473">
        <v>2.1247313240803898</v>
      </c>
      <c r="AQ251" s="473">
        <v>3.2744455426046502</v>
      </c>
      <c r="AR251" s="473">
        <v>4.4643546767588997</v>
      </c>
      <c r="AS251" s="473">
        <v>6.3276355141115603</v>
      </c>
      <c r="AT251" s="473">
        <v>8.2902831885033006</v>
      </c>
      <c r="AU251" s="473">
        <v>10.3590607918507</v>
      </c>
      <c r="AV251" s="473">
        <v>11.638621958073401</v>
      </c>
      <c r="AW251" s="473">
        <v>10.973405367955399</v>
      </c>
      <c r="AX251" s="473">
        <v>8.6656922113175607</v>
      </c>
      <c r="AY251" s="473">
        <v>6.1491160645657201</v>
      </c>
      <c r="AZ251" s="473">
        <v>5.8422487490138204</v>
      </c>
      <c r="BA251" s="473">
        <v>10.446987512822201</v>
      </c>
      <c r="BB251" s="473">
        <v>1.4268597207053899</v>
      </c>
      <c r="BC251" s="473">
        <v>3.5349123918983101</v>
      </c>
      <c r="BD251" s="473">
        <v>6.2707530299568797</v>
      </c>
      <c r="BE251" s="473">
        <v>1.14753853706054</v>
      </c>
      <c r="BF251" s="473">
        <v>0.77562932236744797</v>
      </c>
      <c r="BG251" s="473">
        <v>2.51087633253703</v>
      </c>
      <c r="BH251" s="473">
        <v>-1.05399831971282</v>
      </c>
      <c r="BI251" s="473">
        <v>2.57815515245079</v>
      </c>
      <c r="BJ251" s="473">
        <v>7.5170628355111999</v>
      </c>
      <c r="BK251" s="473">
        <v>5.0320969198487502</v>
      </c>
      <c r="BL251" s="473">
        <v>1.17954334821804</v>
      </c>
      <c r="BM251" s="473">
        <v>-0.34973769672745397</v>
      </c>
      <c r="BN251" s="473"/>
      <c r="BO251" s="477">
        <f>ROW()</f>
        <v>251</v>
      </c>
    </row>
    <row r="252" spans="1:67" s="474" customFormat="1" ht="14" x14ac:dyDescent="0.15">
      <c r="A252" s="473" t="s">
        <v>1035</v>
      </c>
      <c r="B252" s="473" t="s">
        <v>1036</v>
      </c>
      <c r="C252" s="473" t="s">
        <v>1156</v>
      </c>
      <c r="D252" s="473" t="s">
        <v>1157</v>
      </c>
      <c r="E252" s="473"/>
      <c r="F252" s="473"/>
      <c r="G252" s="473"/>
      <c r="H252" s="473"/>
      <c r="I252" s="473"/>
      <c r="J252" s="473">
        <v>7.0202524039142196</v>
      </c>
      <c r="K252" s="473">
        <v>9.0147349734057105</v>
      </c>
      <c r="L252" s="473">
        <v>4.5003194831610003</v>
      </c>
      <c r="M252" s="473">
        <v>2.2086411999877651</v>
      </c>
      <c r="N252" s="473">
        <v>3.6222892092762349</v>
      </c>
      <c r="O252" s="473">
        <v>5.6083984937449145</v>
      </c>
      <c r="P252" s="473">
        <v>2.8726594463327149</v>
      </c>
      <c r="Q252" s="473">
        <v>6.3957917558592055</v>
      </c>
      <c r="R252" s="473">
        <v>14.185294252516801</v>
      </c>
      <c r="S252" s="473">
        <v>23.234686440916853</v>
      </c>
      <c r="T252" s="473">
        <v>7.1059888833697453</v>
      </c>
      <c r="U252" s="473">
        <v>-0.89185852634483487</v>
      </c>
      <c r="V252" s="473">
        <v>9.1031614674232344</v>
      </c>
      <c r="W252" s="473">
        <v>6.7423919591301793</v>
      </c>
      <c r="X252" s="473">
        <v>7.27136517189955</v>
      </c>
      <c r="Y252" s="473">
        <v>13.31136684354275</v>
      </c>
      <c r="Z252" s="473">
        <v>11.8799135925283</v>
      </c>
      <c r="AA252" s="473">
        <v>9.9044309296260895</v>
      </c>
      <c r="AB252" s="473">
        <v>12.377238078271301</v>
      </c>
      <c r="AC252" s="473">
        <v>7.0328198258539398</v>
      </c>
      <c r="AD252" s="473">
        <v>5.5564242323655497</v>
      </c>
      <c r="AE252" s="473">
        <v>9.2259570019056554</v>
      </c>
      <c r="AF252" s="473">
        <v>8.8011258125183307</v>
      </c>
      <c r="AG252" s="473">
        <v>8.9830033820898691</v>
      </c>
      <c r="AH252" s="473">
        <v>7.8442647374003798</v>
      </c>
      <c r="AI252" s="473">
        <v>8.9712325027325601</v>
      </c>
      <c r="AJ252" s="473">
        <v>12.280701754385699</v>
      </c>
      <c r="AK252" s="473">
        <v>11.787817041813501</v>
      </c>
      <c r="AL252" s="473">
        <v>9.9736647602921007</v>
      </c>
      <c r="AM252" s="473">
        <v>8.3492867288338708</v>
      </c>
      <c r="AN252" s="473">
        <v>9.4956253216674504</v>
      </c>
      <c r="AO252" s="473">
        <v>8.9771523382645295</v>
      </c>
      <c r="AP252" s="473">
        <v>7.1642521146272298</v>
      </c>
      <c r="AQ252" s="473">
        <v>9.3642430068323304</v>
      </c>
      <c r="AR252" s="473">
        <v>4.6917056304843197</v>
      </c>
      <c r="AS252" s="473">
        <v>4.0094359104519004</v>
      </c>
      <c r="AT252" s="473">
        <v>3.1482614459061602</v>
      </c>
      <c r="AU252" s="473">
        <v>3.3325649327190798</v>
      </c>
      <c r="AV252" s="473">
        <v>3.8058589952885198</v>
      </c>
      <c r="AW252" s="473">
        <v>3.7672517347750998</v>
      </c>
      <c r="AX252" s="473">
        <v>6.9414754105745651</v>
      </c>
      <c r="AY252" s="473">
        <v>6.7749288602820652</v>
      </c>
      <c r="AZ252" s="473">
        <v>7.1967289749046905</v>
      </c>
      <c r="BA252" s="473">
        <v>10.9746442017878</v>
      </c>
      <c r="BB252" s="473">
        <v>4.9768244765373604</v>
      </c>
      <c r="BC252" s="473">
        <v>7.5815297762146905</v>
      </c>
      <c r="BD252" s="473">
        <v>10.250245033426616</v>
      </c>
      <c r="BE252" s="473">
        <v>9.4694033588846089</v>
      </c>
      <c r="BF252" s="473">
        <v>7.4580890965551401</v>
      </c>
      <c r="BG252" s="473">
        <v>6.8286478054437705</v>
      </c>
      <c r="BH252" s="473">
        <v>4.1582558907214802</v>
      </c>
      <c r="BI252" s="473">
        <v>4.1713902105349305</v>
      </c>
      <c r="BJ252" s="473">
        <v>4.5202286750886698</v>
      </c>
      <c r="BK252" s="473">
        <v>3.3313951643767501</v>
      </c>
      <c r="BL252" s="473">
        <v>3.6289496588546752</v>
      </c>
      <c r="BM252" s="473">
        <v>5.6910747474620997</v>
      </c>
      <c r="BN252" s="473">
        <v>5.5456543077347398</v>
      </c>
      <c r="BO252" s="477">
        <f>ROW()</f>
        <v>252</v>
      </c>
    </row>
    <row r="253" spans="1:67" s="474" customFormat="1" ht="14" x14ac:dyDescent="0.15">
      <c r="A253" s="473" t="s">
        <v>1037</v>
      </c>
      <c r="B253" s="473" t="s">
        <v>1038</v>
      </c>
      <c r="C253" s="473" t="s">
        <v>1156</v>
      </c>
      <c r="D253" s="473" t="s">
        <v>1157</v>
      </c>
      <c r="E253" s="473"/>
      <c r="F253" s="473"/>
      <c r="G253" s="473"/>
      <c r="H253" s="473"/>
      <c r="I253" s="473"/>
      <c r="J253" s="473"/>
      <c r="K253" s="473"/>
      <c r="L253" s="473"/>
      <c r="M253" s="473"/>
      <c r="N253" s="473"/>
      <c r="O253" s="473"/>
      <c r="P253" s="473"/>
      <c r="Q253" s="473"/>
      <c r="R253" s="473"/>
      <c r="S253" s="473"/>
      <c r="T253" s="473">
        <v>18.311785753990399</v>
      </c>
      <c r="U253" s="473">
        <v>11.544880651983551</v>
      </c>
      <c r="V253" s="473">
        <v>14.890066502322298</v>
      </c>
      <c r="W253" s="473">
        <v>11.4594294425385</v>
      </c>
      <c r="X253" s="473">
        <v>13.6746254544361</v>
      </c>
      <c r="Y253" s="473">
        <v>13.601982828949151</v>
      </c>
      <c r="Z253" s="473">
        <v>12.29032786059585</v>
      </c>
      <c r="AA253" s="473">
        <v>12.099841451803549</v>
      </c>
      <c r="AB253" s="473">
        <v>11.482653560129599</v>
      </c>
      <c r="AC253" s="473">
        <v>11.116931285788549</v>
      </c>
      <c r="AD253" s="473">
        <v>9.4069075068727237</v>
      </c>
      <c r="AE253" s="473">
        <v>6.8593442279488199</v>
      </c>
      <c r="AF253" s="473">
        <v>7.6327900887810802</v>
      </c>
      <c r="AG253" s="473">
        <v>8.3516795682122194</v>
      </c>
      <c r="AH253" s="473">
        <v>8.0461586348731942</v>
      </c>
      <c r="AI253" s="473">
        <v>7.5448610969945253</v>
      </c>
      <c r="AJ253" s="473">
        <v>8.9343065693429704</v>
      </c>
      <c r="AK253" s="473">
        <v>9.4865425061716397</v>
      </c>
      <c r="AL253" s="473">
        <v>9.5248453701969193</v>
      </c>
      <c r="AM253" s="473">
        <v>27.447980712694651</v>
      </c>
      <c r="AN253" s="473">
        <v>11.425939964662</v>
      </c>
      <c r="AO253" s="473">
        <v>7.1916466043334699</v>
      </c>
      <c r="AP253" s="473">
        <v>7.6471743331000752</v>
      </c>
      <c r="AQ253" s="473">
        <v>6.4357328756078251</v>
      </c>
      <c r="AR253" s="473">
        <v>4.3564337451044803</v>
      </c>
      <c r="AS253" s="473">
        <v>4.5007885626210307</v>
      </c>
      <c r="AT253" s="473">
        <v>5.1474680022261898</v>
      </c>
      <c r="AU253" s="473">
        <v>4.7057912374603355</v>
      </c>
      <c r="AV253" s="473">
        <v>5.6794177109910899</v>
      </c>
      <c r="AW253" s="473">
        <v>4.1366321314474703</v>
      </c>
      <c r="AX253" s="473">
        <v>6.4275527807008501</v>
      </c>
      <c r="AY253" s="473">
        <v>6.5378439529960497</v>
      </c>
      <c r="AZ253" s="473">
        <v>6.7866978903824755</v>
      </c>
      <c r="BA253" s="473">
        <v>10.378524478797999</v>
      </c>
      <c r="BB253" s="473">
        <v>7.2153141361256496</v>
      </c>
      <c r="BC253" s="473">
        <v>4.0331413897432107</v>
      </c>
      <c r="BD253" s="473">
        <v>5.3662109294808307</v>
      </c>
      <c r="BE253" s="473">
        <v>6.5821296619497449</v>
      </c>
      <c r="BF253" s="473">
        <v>4.8839167069483196</v>
      </c>
      <c r="BG253" s="473">
        <v>4.4022530924343304</v>
      </c>
      <c r="BH253" s="473">
        <v>3.5507596735674598</v>
      </c>
      <c r="BI253" s="473">
        <v>5.4327109581878599</v>
      </c>
      <c r="BJ253" s="473">
        <v>5.2514813499752702</v>
      </c>
      <c r="BK253" s="473">
        <v>4.0929781930063847</v>
      </c>
      <c r="BL253" s="473">
        <v>2.7769853702313601</v>
      </c>
      <c r="BM253" s="473">
        <v>3.7944227490437998</v>
      </c>
      <c r="BN253" s="473">
        <v>5.3297090487694101</v>
      </c>
      <c r="BO253" s="477">
        <f>ROW()</f>
        <v>253</v>
      </c>
    </row>
    <row r="254" spans="1:67" s="474" customFormat="1" ht="14" x14ac:dyDescent="0.15">
      <c r="A254" s="473" t="s">
        <v>592</v>
      </c>
      <c r="B254" s="473" t="s">
        <v>1039</v>
      </c>
      <c r="C254" s="473" t="s">
        <v>1156</v>
      </c>
      <c r="D254" s="473" t="s">
        <v>1157</v>
      </c>
      <c r="E254" s="473">
        <v>2.08000000007819</v>
      </c>
      <c r="F254" s="473">
        <v>1.5227576978899</v>
      </c>
      <c r="G254" s="473">
        <v>2.9833525633928799</v>
      </c>
      <c r="H254" s="473">
        <v>3.7612035849164802</v>
      </c>
      <c r="I254" s="473">
        <v>0.86379762440660202</v>
      </c>
      <c r="J254" s="473">
        <v>1.78161798448853</v>
      </c>
      <c r="K254" s="473">
        <v>4.09435804990484</v>
      </c>
      <c r="L254" s="473">
        <v>2.1362586601549598</v>
      </c>
      <c r="M254" s="473">
        <v>8.2320520069128005</v>
      </c>
      <c r="N254" s="473">
        <v>2.43520271601539</v>
      </c>
      <c r="O254" s="473">
        <v>2.5239005736268898</v>
      </c>
      <c r="P254" s="473">
        <v>3.5310207632899999</v>
      </c>
      <c r="Q254" s="473">
        <v>9.3010688125333498</v>
      </c>
      <c r="R254" s="473">
        <v>14.810745481571001</v>
      </c>
      <c r="S254" s="473">
        <v>22.024977271761699</v>
      </c>
      <c r="T254" s="473">
        <v>16.9790604656895</v>
      </c>
      <c r="U254" s="473">
        <v>10.6924643577729</v>
      </c>
      <c r="V254" s="473">
        <v>11.744863539094201</v>
      </c>
      <c r="W254" s="473">
        <v>10.256586168874</v>
      </c>
      <c r="X254" s="473">
        <v>14.722170368999199</v>
      </c>
      <c r="Y254" s="473">
        <v>17.470304279577199</v>
      </c>
      <c r="Z254" s="473">
        <v>14.3318866009394</v>
      </c>
      <c r="AA254" s="473">
        <v>11.634762943167299</v>
      </c>
      <c r="AB254" s="473">
        <v>15.174999999333201</v>
      </c>
      <c r="AC254" s="473">
        <v>13.334780406632399</v>
      </c>
      <c r="AD254" s="473">
        <v>7.6225740552019499</v>
      </c>
      <c r="AE254" s="473">
        <v>7.6936765932314</v>
      </c>
      <c r="AF254" s="473">
        <v>10.751858992074199</v>
      </c>
      <c r="AG254" s="473">
        <v>7.7584920674392297</v>
      </c>
      <c r="AH254" s="473">
        <v>11.4321318133566</v>
      </c>
      <c r="AI254" s="473">
        <v>11.064425770308301</v>
      </c>
      <c r="AJ254" s="473">
        <v>3.78310214375795</v>
      </c>
      <c r="AK254" s="473">
        <v>6.4398541919805901</v>
      </c>
      <c r="AL254" s="473">
        <v>10.835235920852099</v>
      </c>
      <c r="AM254" s="473">
        <v>8.8146940176810595</v>
      </c>
      <c r="AN254" s="473">
        <v>5.1822053951727298</v>
      </c>
      <c r="AO254" s="473">
        <v>3.4045744281962298</v>
      </c>
      <c r="AP254" s="473">
        <v>3.6260787584308098</v>
      </c>
      <c r="AQ254" s="473">
        <v>5.6127090769120196</v>
      </c>
      <c r="AR254" s="473">
        <v>3.43913590881996</v>
      </c>
      <c r="AS254" s="473">
        <v>3.5554131966687899</v>
      </c>
      <c r="AT254" s="473">
        <v>5.5366532632230303</v>
      </c>
      <c r="AU254" s="473">
        <v>4.15005861664714</v>
      </c>
      <c r="AV254" s="473">
        <v>3.8111062439687302</v>
      </c>
      <c r="AW254" s="473">
        <v>3.7215493899596601</v>
      </c>
      <c r="AX254" s="473">
        <v>6.8745345958351498</v>
      </c>
      <c r="AY254" s="473">
        <v>8.3296035146534404</v>
      </c>
      <c r="AZ254" s="473">
        <v>7.8943883475730603</v>
      </c>
      <c r="BA254" s="473">
        <v>12.0303445477177</v>
      </c>
      <c r="BB254" s="473">
        <v>6.9780872525154702</v>
      </c>
      <c r="BC254" s="473">
        <v>10.5492003179987</v>
      </c>
      <c r="BD254" s="473">
        <v>5.1071328926455903</v>
      </c>
      <c r="BE254" s="473">
        <v>9.2602813706828702</v>
      </c>
      <c r="BF254" s="473">
        <v>5.1998174046561596</v>
      </c>
      <c r="BG254" s="473">
        <v>5.6844181459566503</v>
      </c>
      <c r="BH254" s="473">
        <v>4.6612159809826297</v>
      </c>
      <c r="BI254" s="473">
        <v>3.0706674246402401</v>
      </c>
      <c r="BJ254" s="473">
        <v>1.8803844018353</v>
      </c>
      <c r="BK254" s="473">
        <v>1.01856930188828</v>
      </c>
      <c r="BL254" s="473">
        <v>1.0005429302722399</v>
      </c>
      <c r="BM254" s="473">
        <v>0.59898633082474695</v>
      </c>
      <c r="BN254" s="473"/>
      <c r="BO254" s="477">
        <f>ROW()</f>
        <v>254</v>
      </c>
    </row>
    <row r="255" spans="1:67" s="474" customFormat="1" ht="14" x14ac:dyDescent="0.15">
      <c r="A255" s="473" t="s">
        <v>593</v>
      </c>
      <c r="B255" s="473" t="s">
        <v>1040</v>
      </c>
      <c r="C255" s="473" t="s">
        <v>1156</v>
      </c>
      <c r="D255" s="473" t="s">
        <v>1157</v>
      </c>
      <c r="E255" s="473"/>
      <c r="F255" s="473"/>
      <c r="G255" s="473"/>
      <c r="H255" s="473"/>
      <c r="I255" s="473"/>
      <c r="J255" s="473"/>
      <c r="K255" s="473"/>
      <c r="L255" s="473"/>
      <c r="M255" s="473"/>
      <c r="N255" s="473"/>
      <c r="O255" s="473"/>
      <c r="P255" s="473"/>
      <c r="Q255" s="473"/>
      <c r="R255" s="473"/>
      <c r="S255" s="473"/>
      <c r="T255" s="473"/>
      <c r="U255" s="473"/>
      <c r="V255" s="473"/>
      <c r="W255" s="473"/>
      <c r="X255" s="473"/>
      <c r="Y255" s="473"/>
      <c r="Z255" s="473"/>
      <c r="AA255" s="473"/>
      <c r="AB255" s="473"/>
      <c r="AC255" s="473">
        <v>8.9000000000000998</v>
      </c>
      <c r="AD255" s="473">
        <v>7.2543617998163699</v>
      </c>
      <c r="AE255" s="473">
        <v>6.1643835616436702</v>
      </c>
      <c r="AF255" s="473">
        <v>8.2258064516129394</v>
      </c>
      <c r="AG255" s="473">
        <v>7.1969696969695303</v>
      </c>
      <c r="AH255" s="473">
        <v>7.7408860396133798</v>
      </c>
      <c r="AI255" s="473">
        <v>6.5452930728241201</v>
      </c>
      <c r="AJ255" s="473">
        <v>8.1937150954408597</v>
      </c>
      <c r="AK255" s="473">
        <v>5.8243451463790601</v>
      </c>
      <c r="AL255" s="473">
        <v>3.9749563191613202</v>
      </c>
      <c r="AM255" s="473">
        <v>4.7332306399659796</v>
      </c>
      <c r="AN255" s="473">
        <v>6.2441502874714496</v>
      </c>
      <c r="AO255" s="473">
        <v>3.7251447269071201</v>
      </c>
      <c r="AP255" s="473">
        <v>3.6520262072307101</v>
      </c>
      <c r="AQ255" s="473">
        <v>3.1253657965586501</v>
      </c>
      <c r="AR255" s="473">
        <v>2.6901248581157802</v>
      </c>
      <c r="AS255" s="473">
        <v>2.9623079473860598</v>
      </c>
      <c r="AT255" s="473">
        <v>1.98333333333338</v>
      </c>
      <c r="AU255" s="473">
        <v>2.7210328485045401</v>
      </c>
      <c r="AV255" s="473">
        <v>2.7125924747435</v>
      </c>
      <c r="AW255" s="473">
        <v>3.6322800495662602</v>
      </c>
      <c r="AX255" s="473">
        <v>2.01778641357149</v>
      </c>
      <c r="AY255" s="473">
        <v>3.2252533743891698</v>
      </c>
      <c r="AZ255" s="473">
        <v>2.9669443247734999</v>
      </c>
      <c r="BA255" s="473">
        <v>4.3450280762304097</v>
      </c>
      <c r="BB255" s="473">
        <v>3.6649033064292502</v>
      </c>
      <c r="BC255" s="473">
        <v>3.3389796360106501</v>
      </c>
      <c r="BD255" s="473">
        <v>3.2400284200952298</v>
      </c>
      <c r="BE255" s="473">
        <v>4.6118443220664602</v>
      </c>
      <c r="BF255" s="473">
        <v>5.3162353132669304</v>
      </c>
      <c r="BG255" s="473">
        <v>4.6255509953402401</v>
      </c>
      <c r="BH255" s="473">
        <v>4.4373712732149997</v>
      </c>
      <c r="BI255" s="473">
        <v>3.6293993738438299</v>
      </c>
      <c r="BJ255" s="473">
        <v>5.3088483956584103</v>
      </c>
      <c r="BK255" s="473">
        <v>7.3075917603164999</v>
      </c>
      <c r="BL255" s="473">
        <v>6.7200753286380399</v>
      </c>
      <c r="BM255" s="473">
        <v>5.6341511589762296</v>
      </c>
      <c r="BN255" s="473">
        <v>5.7063502083070201</v>
      </c>
      <c r="BO255" s="477">
        <f>ROW()</f>
        <v>255</v>
      </c>
    </row>
    <row r="256" spans="1:67" s="474" customFormat="1" ht="14" x14ac:dyDescent="0.15">
      <c r="A256" s="473" t="s">
        <v>1162</v>
      </c>
      <c r="B256" s="473" t="s">
        <v>1041</v>
      </c>
      <c r="C256" s="473" t="s">
        <v>1156</v>
      </c>
      <c r="D256" s="473" t="s">
        <v>1157</v>
      </c>
      <c r="E256" s="473">
        <v>5.6647398843930601</v>
      </c>
      <c r="F256" s="473">
        <v>3.1728569970826199</v>
      </c>
      <c r="G256" s="473">
        <v>3.8883202514651098</v>
      </c>
      <c r="H256" s="473">
        <v>6.3627069283230702</v>
      </c>
      <c r="I256" s="473">
        <v>1.1196378154311599</v>
      </c>
      <c r="J256" s="473">
        <v>4.5555336839482798</v>
      </c>
      <c r="K256" s="473">
        <v>8.4719962153922204</v>
      </c>
      <c r="L256" s="473">
        <v>13.974892948167501</v>
      </c>
      <c r="M256" s="473">
        <v>6.046239661974</v>
      </c>
      <c r="N256" s="473">
        <v>4.9241939449830099</v>
      </c>
      <c r="O256" s="473">
        <v>7.9239520830199401</v>
      </c>
      <c r="P256" s="473">
        <v>19.011408683767598</v>
      </c>
      <c r="Q256" s="473">
        <v>15.416455722396099</v>
      </c>
      <c r="R256" s="473">
        <v>13.9381652448957</v>
      </c>
      <c r="S256" s="473">
        <v>23.8981615766705</v>
      </c>
      <c r="T256" s="473">
        <v>21.227355238583598</v>
      </c>
      <c r="U256" s="473">
        <v>17.455689389133799</v>
      </c>
      <c r="V256" s="473">
        <v>25.985337865060099</v>
      </c>
      <c r="W256" s="473">
        <v>61.897044438343499</v>
      </c>
      <c r="X256" s="473">
        <v>63.543108250634297</v>
      </c>
      <c r="Y256" s="473">
        <v>94.260859880759099</v>
      </c>
      <c r="Z256" s="473">
        <v>37.6147825797716</v>
      </c>
      <c r="AA256" s="473">
        <v>29.137514502267699</v>
      </c>
      <c r="AB256" s="473">
        <v>31.390271019844501</v>
      </c>
      <c r="AC256" s="473">
        <v>48.392323134686201</v>
      </c>
      <c r="AD256" s="473">
        <v>44.961730152877898</v>
      </c>
      <c r="AE256" s="473">
        <v>34.610075973874601</v>
      </c>
      <c r="AF256" s="473">
        <v>38.855843475840899</v>
      </c>
      <c r="AG256" s="473">
        <v>68.809643383704696</v>
      </c>
      <c r="AH256" s="473">
        <v>63.272552493095802</v>
      </c>
      <c r="AI256" s="473">
        <v>60.3038691346447</v>
      </c>
      <c r="AJ256" s="473">
        <v>65.978567991895005</v>
      </c>
      <c r="AK256" s="473">
        <v>70.076103869037198</v>
      </c>
      <c r="AL256" s="473">
        <v>66.093842982000496</v>
      </c>
      <c r="AM256" s="473">
        <v>105.214986469202</v>
      </c>
      <c r="AN256" s="473">
        <v>89.113317224849894</v>
      </c>
      <c r="AO256" s="473">
        <v>80.412151138804205</v>
      </c>
      <c r="AP256" s="473">
        <v>85.669361649978001</v>
      </c>
      <c r="AQ256" s="473">
        <v>84.641343484631506</v>
      </c>
      <c r="AR256" s="473">
        <v>64.867487635075705</v>
      </c>
      <c r="AS256" s="473">
        <v>54.915370581268299</v>
      </c>
      <c r="AT256" s="473">
        <v>54.400188761907501</v>
      </c>
      <c r="AU256" s="473">
        <v>44.964120947984902</v>
      </c>
      <c r="AV256" s="473">
        <v>21.602438449057299</v>
      </c>
      <c r="AW256" s="473">
        <v>8.5982616811526693</v>
      </c>
      <c r="AX256" s="473">
        <v>8.1791603680200105</v>
      </c>
      <c r="AY256" s="473">
        <v>9.5972421228844507</v>
      </c>
      <c r="AZ256" s="473">
        <v>8.7561809097263499</v>
      </c>
      <c r="BA256" s="473">
        <v>10.4441283764885</v>
      </c>
      <c r="BB256" s="473">
        <v>6.2509766309062504</v>
      </c>
      <c r="BC256" s="473">
        <v>8.5664442055297698</v>
      </c>
      <c r="BD256" s="473">
        <v>6.4718796711509698</v>
      </c>
      <c r="BE256" s="473">
        <v>8.89156996512164</v>
      </c>
      <c r="BF256" s="473">
        <v>7.4930903054769704</v>
      </c>
      <c r="BG256" s="473">
        <v>8.8545727136431793</v>
      </c>
      <c r="BH256" s="473">
        <v>7.6708536484587997</v>
      </c>
      <c r="BI256" s="473">
        <v>7.7751341532833402</v>
      </c>
      <c r="BJ256" s="473">
        <v>11.144311084076399</v>
      </c>
      <c r="BK256" s="473">
        <v>16.3324638988929</v>
      </c>
      <c r="BL256" s="473">
        <v>15.1768215720023</v>
      </c>
      <c r="BM256" s="473">
        <v>12.278957446257399</v>
      </c>
      <c r="BN256" s="473">
        <v>19.596492691332301</v>
      </c>
      <c r="BO256" s="477">
        <f>ROW()</f>
        <v>256</v>
      </c>
    </row>
    <row r="257" spans="1:67" s="474" customFormat="1" ht="14" x14ac:dyDescent="0.15">
      <c r="A257" s="473" t="s">
        <v>596</v>
      </c>
      <c r="B257" s="473" t="s">
        <v>1042</v>
      </c>
      <c r="C257" s="473" t="s">
        <v>1156</v>
      </c>
      <c r="D257" s="473" t="s">
        <v>1157</v>
      </c>
      <c r="E257" s="473"/>
      <c r="F257" s="473"/>
      <c r="G257" s="473"/>
      <c r="H257" s="473"/>
      <c r="I257" s="473"/>
      <c r="J257" s="473"/>
      <c r="K257" s="473"/>
      <c r="L257" s="473"/>
      <c r="M257" s="473"/>
      <c r="N257" s="473"/>
      <c r="O257" s="473"/>
      <c r="P257" s="473"/>
      <c r="Q257" s="473"/>
      <c r="R257" s="473"/>
      <c r="S257" s="473"/>
      <c r="T257" s="473"/>
      <c r="U257" s="473"/>
      <c r="V257" s="473"/>
      <c r="W257" s="473"/>
      <c r="X257" s="473"/>
      <c r="Y257" s="473"/>
      <c r="Z257" s="473"/>
      <c r="AA257" s="473"/>
      <c r="AB257" s="473"/>
      <c r="AC257" s="473"/>
      <c r="AD257" s="473"/>
      <c r="AE257" s="473"/>
      <c r="AF257" s="473"/>
      <c r="AG257" s="473"/>
      <c r="AH257" s="473"/>
      <c r="AI257" s="473"/>
      <c r="AJ257" s="473"/>
      <c r="AK257" s="473"/>
      <c r="AL257" s="473"/>
      <c r="AM257" s="473"/>
      <c r="AN257" s="473"/>
      <c r="AO257" s="473"/>
      <c r="AP257" s="473"/>
      <c r="AQ257" s="473"/>
      <c r="AR257" s="473"/>
      <c r="AS257" s="473"/>
      <c r="AT257" s="473"/>
      <c r="AU257" s="473"/>
      <c r="AV257" s="473"/>
      <c r="AW257" s="473"/>
      <c r="AX257" s="473"/>
      <c r="AY257" s="473"/>
      <c r="AZ257" s="473"/>
      <c r="BA257" s="473"/>
      <c r="BB257" s="473"/>
      <c r="BC257" s="473"/>
      <c r="BD257" s="473">
        <v>0.50058074315269596</v>
      </c>
      <c r="BE257" s="473"/>
      <c r="BF257" s="473"/>
      <c r="BG257" s="473"/>
      <c r="BH257" s="473"/>
      <c r="BI257" s="473"/>
      <c r="BJ257" s="473"/>
      <c r="BK257" s="473"/>
      <c r="BL257" s="473"/>
      <c r="BM257" s="473"/>
      <c r="BN257" s="473"/>
      <c r="BO257" s="477">
        <f>ROW()</f>
        <v>257</v>
      </c>
    </row>
    <row r="258" spans="1:67" s="474" customFormat="1" ht="14" x14ac:dyDescent="0.15">
      <c r="A258" s="473" t="s">
        <v>588</v>
      </c>
      <c r="B258" s="473" t="s">
        <v>1043</v>
      </c>
      <c r="C258" s="473" t="s">
        <v>1156</v>
      </c>
      <c r="D258" s="473" t="s">
        <v>1157</v>
      </c>
      <c r="E258" s="473"/>
      <c r="F258" s="473"/>
      <c r="G258" s="473"/>
      <c r="H258" s="473"/>
      <c r="I258" s="473"/>
      <c r="J258" s="473"/>
      <c r="K258" s="473">
        <v>9.7770154392759707</v>
      </c>
      <c r="L258" s="473">
        <v>12.187499998436801</v>
      </c>
      <c r="M258" s="473">
        <v>15.598885795482699</v>
      </c>
      <c r="N258" s="473">
        <v>16.415662649999799</v>
      </c>
      <c r="O258" s="473">
        <v>3.4928848641835599</v>
      </c>
      <c r="P258" s="473">
        <v>4.77500000002376</v>
      </c>
      <c r="Q258" s="473">
        <v>7.6354092100103896</v>
      </c>
      <c r="R258" s="473">
        <v>10.396807803216699</v>
      </c>
      <c r="S258" s="473">
        <v>19.5983935742147</v>
      </c>
      <c r="T258" s="473">
        <v>26.057756884157399</v>
      </c>
      <c r="U258" s="473">
        <v>6.85935002653249</v>
      </c>
      <c r="V258" s="473">
        <v>11.6041381030119</v>
      </c>
      <c r="W258" s="473">
        <v>6.5750000000000703</v>
      </c>
      <c r="X258" s="473">
        <v>12.9486277269529</v>
      </c>
      <c r="Y258" s="473">
        <v>30.1973001038421</v>
      </c>
      <c r="Z258" s="473">
        <v>25.650023927261099</v>
      </c>
      <c r="AA258" s="473">
        <v>28.932334645169298</v>
      </c>
      <c r="AB258" s="473">
        <v>27.0559275305238</v>
      </c>
      <c r="AC258" s="473">
        <v>36.145941505602799</v>
      </c>
      <c r="AD258" s="473">
        <v>33.282103825136701</v>
      </c>
      <c r="AE258" s="473">
        <v>32.432201580183701</v>
      </c>
      <c r="AF258" s="473">
        <v>29.949369537876098</v>
      </c>
      <c r="AG258" s="473">
        <v>31.1867182846932</v>
      </c>
      <c r="AH258" s="473">
        <v>25.8498382611658</v>
      </c>
      <c r="AI258" s="473">
        <v>35.826771653543297</v>
      </c>
      <c r="AJ258" s="473">
        <v>28.695652173913</v>
      </c>
      <c r="AK258" s="473">
        <v>21.846846846847299</v>
      </c>
      <c r="AL258" s="473">
        <v>25.277264325322999</v>
      </c>
      <c r="AM258" s="473">
        <v>34.083364072298401</v>
      </c>
      <c r="AN258" s="473">
        <v>27.427785419532299</v>
      </c>
      <c r="AO258" s="473">
        <v>20.977259643062901</v>
      </c>
      <c r="AP258" s="473">
        <v>16.090654928320099</v>
      </c>
      <c r="AQ258" s="473">
        <v>12.799754047960899</v>
      </c>
      <c r="AR258" s="473">
        <v>7.8904333605887897</v>
      </c>
      <c r="AS258" s="473">
        <v>5.92396109637476</v>
      </c>
      <c r="AT258" s="473">
        <v>5.1474680022261898</v>
      </c>
      <c r="AU258" s="473">
        <v>5.3178336611820196</v>
      </c>
      <c r="AV258" s="473">
        <v>5.3035662150978196</v>
      </c>
      <c r="AW258" s="473">
        <v>4.7358014394905696</v>
      </c>
      <c r="AX258" s="473">
        <v>5.0345700926716104</v>
      </c>
      <c r="AY258" s="473">
        <v>7.2509726208254497</v>
      </c>
      <c r="AZ258" s="473">
        <v>7.0255143697477802</v>
      </c>
      <c r="BA258" s="473">
        <v>10.278393762113399</v>
      </c>
      <c r="BB258" s="473">
        <v>12.142227874298801</v>
      </c>
      <c r="BC258" s="473">
        <v>6.2001559564740196</v>
      </c>
      <c r="BD258" s="473">
        <v>12.6909694699163</v>
      </c>
      <c r="BE258" s="473">
        <v>16.001093850633801</v>
      </c>
      <c r="BF258" s="473">
        <v>7.8707236457395302</v>
      </c>
      <c r="BG258" s="473">
        <v>6.1316143298801604</v>
      </c>
      <c r="BH258" s="473">
        <v>5.5881695295930101</v>
      </c>
      <c r="BI258" s="473">
        <v>5.1747662930149403</v>
      </c>
      <c r="BJ258" s="473">
        <v>5.3187160522892301</v>
      </c>
      <c r="BK258" s="473">
        <v>3.4944584885618402</v>
      </c>
      <c r="BL258" s="473">
        <v>3.4642805799902301</v>
      </c>
      <c r="BM258" s="473">
        <v>3.2902906279832602</v>
      </c>
      <c r="BN258" s="473"/>
      <c r="BO258" s="477">
        <f>ROW()</f>
        <v>258</v>
      </c>
    </row>
    <row r="259" spans="1:67" s="474" customFormat="1" ht="14" x14ac:dyDescent="0.15">
      <c r="A259" s="473" t="s">
        <v>597</v>
      </c>
      <c r="B259" s="473" t="s">
        <v>1044</v>
      </c>
      <c r="C259" s="473" t="s">
        <v>1156</v>
      </c>
      <c r="D259" s="473" t="s">
        <v>1157</v>
      </c>
      <c r="E259" s="473"/>
      <c r="F259" s="473"/>
      <c r="G259" s="473"/>
      <c r="H259" s="473"/>
      <c r="I259" s="473"/>
      <c r="J259" s="473"/>
      <c r="K259" s="473"/>
      <c r="L259" s="473"/>
      <c r="M259" s="473"/>
      <c r="N259" s="473"/>
      <c r="O259" s="473"/>
      <c r="P259" s="473"/>
      <c r="Q259" s="473"/>
      <c r="R259" s="473"/>
      <c r="S259" s="473"/>
      <c r="T259" s="473"/>
      <c r="U259" s="473"/>
      <c r="V259" s="473"/>
      <c r="W259" s="473"/>
      <c r="X259" s="473"/>
      <c r="Y259" s="473"/>
      <c r="Z259" s="473"/>
      <c r="AA259" s="473"/>
      <c r="AB259" s="473"/>
      <c r="AC259" s="473"/>
      <c r="AD259" s="473"/>
      <c r="AE259" s="473"/>
      <c r="AF259" s="473"/>
      <c r="AG259" s="473"/>
      <c r="AH259" s="473"/>
      <c r="AI259" s="473"/>
      <c r="AJ259" s="473"/>
      <c r="AK259" s="473"/>
      <c r="AL259" s="473"/>
      <c r="AM259" s="473">
        <v>10.036759879217501</v>
      </c>
      <c r="AN259" s="473">
        <v>6.5501401897036997</v>
      </c>
      <c r="AO259" s="473">
        <v>7.1916466043334699</v>
      </c>
      <c r="AP259" s="473">
        <v>8.1690214410695994</v>
      </c>
      <c r="AQ259" s="473">
        <v>6.8804171998322602E-2</v>
      </c>
      <c r="AR259" s="473">
        <v>5.77736898687892</v>
      </c>
      <c r="AS259" s="473">
        <v>3.39202158512999</v>
      </c>
      <c r="AT259" s="473">
        <v>1.8651252408477299</v>
      </c>
      <c r="AU259" s="473">
        <v>-0.287508511765176</v>
      </c>
      <c r="AV259" s="473">
        <v>8.6804765156688202</v>
      </c>
      <c r="AW259" s="473">
        <v>3.7212874397822699</v>
      </c>
      <c r="AX259" s="473">
        <v>8.4487264229953496</v>
      </c>
      <c r="AY259" s="473">
        <v>7.3106761356185999</v>
      </c>
      <c r="AZ259" s="473">
        <v>6.1385108328505096</v>
      </c>
      <c r="BA259" s="473">
        <v>12.050855548288499</v>
      </c>
      <c r="BB259" s="473">
        <v>13.0172561889186</v>
      </c>
      <c r="BC259" s="473">
        <v>3.9765528847817002</v>
      </c>
      <c r="BD259" s="473">
        <v>15.125153944971601</v>
      </c>
      <c r="BE259" s="473">
        <v>12.6787362442314</v>
      </c>
      <c r="BF259" s="473">
        <v>4.9027144189328702</v>
      </c>
      <c r="BG259" s="473">
        <v>3.0746776063283501</v>
      </c>
      <c r="BH259" s="473">
        <v>5.4100041956086304</v>
      </c>
      <c r="BI259" s="473">
        <v>5.4457587837399402</v>
      </c>
      <c r="BJ259" s="473">
        <v>5.6409319224517702</v>
      </c>
      <c r="BK259" s="473">
        <v>2.6239750520770899</v>
      </c>
      <c r="BL259" s="473">
        <v>2.8690942502055399</v>
      </c>
      <c r="BM259" s="473">
        <v>3.7944227490437998</v>
      </c>
      <c r="BN259" s="473"/>
      <c r="BO259" s="477">
        <f>ROW()</f>
        <v>259</v>
      </c>
    </row>
    <row r="260" spans="1:67" s="474" customFormat="1" ht="14" x14ac:dyDescent="0.15">
      <c r="A260" s="473" t="s">
        <v>598</v>
      </c>
      <c r="B260" s="473" t="s">
        <v>1045</v>
      </c>
      <c r="C260" s="473" t="s">
        <v>1156</v>
      </c>
      <c r="D260" s="473" t="s">
        <v>1157</v>
      </c>
      <c r="E260" s="473"/>
      <c r="F260" s="473"/>
      <c r="G260" s="473"/>
      <c r="H260" s="473"/>
      <c r="I260" s="473"/>
      <c r="J260" s="473"/>
      <c r="K260" s="473"/>
      <c r="L260" s="473"/>
      <c r="M260" s="473"/>
      <c r="N260" s="473"/>
      <c r="O260" s="473"/>
      <c r="P260" s="473"/>
      <c r="Q260" s="473"/>
      <c r="R260" s="473"/>
      <c r="S260" s="473"/>
      <c r="T260" s="473"/>
      <c r="U260" s="473"/>
      <c r="V260" s="473"/>
      <c r="W260" s="473"/>
      <c r="X260" s="473"/>
      <c r="Y260" s="473"/>
      <c r="Z260" s="473"/>
      <c r="AA260" s="473"/>
      <c r="AB260" s="473"/>
      <c r="AC260" s="473"/>
      <c r="AD260" s="473"/>
      <c r="AE260" s="473"/>
      <c r="AF260" s="473"/>
      <c r="AG260" s="473"/>
      <c r="AH260" s="473"/>
      <c r="AI260" s="473"/>
      <c r="AJ260" s="473"/>
      <c r="AK260" s="473"/>
      <c r="AL260" s="473">
        <v>4734.9143474458497</v>
      </c>
      <c r="AM260" s="473">
        <v>891.18774813370499</v>
      </c>
      <c r="AN260" s="473">
        <v>376.74617476820902</v>
      </c>
      <c r="AO260" s="473">
        <v>80.325501455174305</v>
      </c>
      <c r="AP260" s="473">
        <v>15.9405994149429</v>
      </c>
      <c r="AQ260" s="473">
        <v>10.577161148251401</v>
      </c>
      <c r="AR260" s="473">
        <v>22.683671806134502</v>
      </c>
      <c r="AS260" s="473">
        <v>28.2030972388552</v>
      </c>
      <c r="AT260" s="473">
        <v>11.958808539046</v>
      </c>
      <c r="AU260" s="473">
        <v>0.757420846392867</v>
      </c>
      <c r="AV260" s="473">
        <v>5.1796778190831203</v>
      </c>
      <c r="AW260" s="473">
        <v>9.0480678605088993</v>
      </c>
      <c r="AX260" s="473">
        <v>13.569576490924799</v>
      </c>
      <c r="AY260" s="473">
        <v>9.0525249113325508</v>
      </c>
      <c r="AZ260" s="473">
        <v>12.8387796190181</v>
      </c>
      <c r="BA260" s="473">
        <v>25.226461707384001</v>
      </c>
      <c r="BB260" s="473">
        <v>15.8811924594476</v>
      </c>
      <c r="BC260" s="473">
        <v>9.3729310507897594</v>
      </c>
      <c r="BD260" s="473">
        <v>7.9557246627464604</v>
      </c>
      <c r="BE260" s="473">
        <v>0.568727971803899</v>
      </c>
      <c r="BF260" s="473">
        <v>-0.23894862604540801</v>
      </c>
      <c r="BG260" s="473">
        <v>12.0718562874252</v>
      </c>
      <c r="BH260" s="473">
        <v>48.699864643442297</v>
      </c>
      <c r="BI260" s="473">
        <v>13.9127101997796</v>
      </c>
      <c r="BJ260" s="473">
        <v>14.438322748874899</v>
      </c>
      <c r="BK260" s="473">
        <v>10.9518559353179</v>
      </c>
      <c r="BL260" s="473">
        <v>7.8867174561112998</v>
      </c>
      <c r="BM260" s="473">
        <v>2.7324920941942001</v>
      </c>
      <c r="BN260" s="473"/>
      <c r="BO260" s="477">
        <f>ROW()</f>
        <v>260</v>
      </c>
    </row>
    <row r="261" spans="1:67" s="474" customFormat="1" ht="14" x14ac:dyDescent="0.15">
      <c r="A261" s="473" t="s">
        <v>1046</v>
      </c>
      <c r="B261" s="473" t="s">
        <v>1047</v>
      </c>
      <c r="C261" s="473" t="s">
        <v>1156</v>
      </c>
      <c r="D261" s="473" t="s">
        <v>1157</v>
      </c>
      <c r="E261" s="473"/>
      <c r="F261" s="473"/>
      <c r="G261" s="473"/>
      <c r="H261" s="473"/>
      <c r="I261" s="473"/>
      <c r="J261" s="473"/>
      <c r="K261" s="473"/>
      <c r="L261" s="473"/>
      <c r="M261" s="473"/>
      <c r="N261" s="473"/>
      <c r="O261" s="473"/>
      <c r="P261" s="473"/>
      <c r="Q261" s="473"/>
      <c r="R261" s="473"/>
      <c r="S261" s="473"/>
      <c r="T261" s="473"/>
      <c r="U261" s="473"/>
      <c r="V261" s="473"/>
      <c r="W261" s="473"/>
      <c r="X261" s="473"/>
      <c r="Y261" s="473"/>
      <c r="Z261" s="473"/>
      <c r="AA261" s="473"/>
      <c r="AB261" s="473"/>
      <c r="AC261" s="473"/>
      <c r="AD261" s="473"/>
      <c r="AE261" s="473">
        <v>9.7221932767854309</v>
      </c>
      <c r="AF261" s="473">
        <v>7.1277942848419098</v>
      </c>
      <c r="AG261" s="473">
        <v>8.7554968508613999</v>
      </c>
      <c r="AH261" s="473">
        <v>11.481073473562152</v>
      </c>
      <c r="AI261" s="473">
        <v>13.904522260179501</v>
      </c>
      <c r="AJ261" s="473">
        <v>14.713677028273599</v>
      </c>
      <c r="AK261" s="473">
        <v>11.96029919100725</v>
      </c>
      <c r="AL261" s="473">
        <v>13.07524675560725</v>
      </c>
      <c r="AM261" s="473">
        <v>22.565052693369601</v>
      </c>
      <c r="AN261" s="473">
        <v>14.89950166849875</v>
      </c>
      <c r="AO261" s="473">
        <v>9.0564218395499196</v>
      </c>
      <c r="AP261" s="473">
        <v>7.358973139782635</v>
      </c>
      <c r="AQ261" s="473">
        <v>6.8456698080724303</v>
      </c>
      <c r="AR261" s="473">
        <v>5.0199701482526908</v>
      </c>
      <c r="AS261" s="473">
        <v>5.6582641883317848</v>
      </c>
      <c r="AT261" s="473">
        <v>6.0348191227037393</v>
      </c>
      <c r="AU261" s="473">
        <v>5.5878373000079504</v>
      </c>
      <c r="AV261" s="473">
        <v>4.7215533660534197</v>
      </c>
      <c r="AW261" s="473">
        <v>4.6884088484314699</v>
      </c>
      <c r="AX261" s="473">
        <v>4.5403691963453303</v>
      </c>
      <c r="AY261" s="473">
        <v>4.6374743601176496</v>
      </c>
      <c r="AZ261" s="473">
        <v>5.8422487490138204</v>
      </c>
      <c r="BA261" s="473">
        <v>9.9994876155274692</v>
      </c>
      <c r="BB261" s="473">
        <v>2.5919467343056</v>
      </c>
      <c r="BC261" s="473">
        <v>3.7333775770424502</v>
      </c>
      <c r="BD261" s="473">
        <v>5.2797470516934499</v>
      </c>
      <c r="BE261" s="473">
        <v>3.6944970788478502</v>
      </c>
      <c r="BF261" s="473">
        <v>2.76789666081994</v>
      </c>
      <c r="BG261" s="473">
        <v>3.1059013062932452</v>
      </c>
      <c r="BH261" s="473">
        <v>1.6126612176923649</v>
      </c>
      <c r="BI261" s="473">
        <v>1.8641332275823799</v>
      </c>
      <c r="BJ261" s="473">
        <v>3.2053097163433248</v>
      </c>
      <c r="BK261" s="473">
        <v>2.6112237826379698</v>
      </c>
      <c r="BL261" s="473">
        <v>2.0872308916201998</v>
      </c>
      <c r="BM261" s="473">
        <v>1.6466637928638299</v>
      </c>
      <c r="BN261" s="473">
        <v>3.8227170913309498</v>
      </c>
      <c r="BO261" s="477">
        <f>ROW()</f>
        <v>261</v>
      </c>
    </row>
    <row r="262" spans="1:67" s="474" customFormat="1" ht="14" x14ac:dyDescent="0.15">
      <c r="A262" s="473" t="s">
        <v>602</v>
      </c>
      <c r="B262" s="473" t="s">
        <v>1048</v>
      </c>
      <c r="C262" s="473" t="s">
        <v>1156</v>
      </c>
      <c r="D262" s="473" t="s">
        <v>1157</v>
      </c>
      <c r="E262" s="473">
        <v>38.5040374002647</v>
      </c>
      <c r="F262" s="473">
        <v>22.7472639867959</v>
      </c>
      <c r="G262" s="473">
        <v>10.9074243811898</v>
      </c>
      <c r="H262" s="473">
        <v>21.254695717558501</v>
      </c>
      <c r="I262" s="473">
        <v>42.369415701518697</v>
      </c>
      <c r="J262" s="473">
        <v>56.556556556660603</v>
      </c>
      <c r="K262" s="473">
        <v>73.462693206108497</v>
      </c>
      <c r="L262" s="473">
        <v>89.275297285037993</v>
      </c>
      <c r="M262" s="473">
        <v>125.33699112649199</v>
      </c>
      <c r="N262" s="473">
        <v>20.966666665999899</v>
      </c>
      <c r="O262" s="473">
        <v>16.306144943599701</v>
      </c>
      <c r="P262" s="473">
        <v>23.9530889061731</v>
      </c>
      <c r="Q262" s="473">
        <v>76.484923782881296</v>
      </c>
      <c r="R262" s="473">
        <v>96.997265318705701</v>
      </c>
      <c r="S262" s="473">
        <v>77.213413779201005</v>
      </c>
      <c r="T262" s="473">
        <v>81.405384006741897</v>
      </c>
      <c r="U262" s="473">
        <v>50.623049560461901</v>
      </c>
      <c r="V262" s="473">
        <v>58.196175021573701</v>
      </c>
      <c r="W262" s="473">
        <v>44.548343667239202</v>
      </c>
      <c r="X262" s="473">
        <v>66.8442861850437</v>
      </c>
      <c r="Y262" s="473">
        <v>63.475830431467301</v>
      </c>
      <c r="Z262" s="473">
        <v>34.045335860947397</v>
      </c>
      <c r="AA262" s="473">
        <v>18.992501295218201</v>
      </c>
      <c r="AB262" s="473">
        <v>49.197379650563803</v>
      </c>
      <c r="AC262" s="473">
        <v>55.304423541876297</v>
      </c>
      <c r="AD262" s="473">
        <v>72.222564428775698</v>
      </c>
      <c r="AE262" s="473">
        <v>76.380636411954399</v>
      </c>
      <c r="AF262" s="473">
        <v>63.566662432672402</v>
      </c>
      <c r="AG262" s="473">
        <v>62.191956459600398</v>
      </c>
      <c r="AH262" s="473">
        <v>80.447436728073498</v>
      </c>
      <c r="AI262" s="473">
        <v>112.525905573023</v>
      </c>
      <c r="AJ262" s="473">
        <v>101.97168320250699</v>
      </c>
      <c r="AK262" s="473">
        <v>68.459193839537406</v>
      </c>
      <c r="AL262" s="473">
        <v>54.100792442519399</v>
      </c>
      <c r="AM262" s="473">
        <v>44.736042152193299</v>
      </c>
      <c r="AN262" s="473">
        <v>42.248319798375498</v>
      </c>
      <c r="AO262" s="473">
        <v>28.3420486004309</v>
      </c>
      <c r="AP262" s="473">
        <v>19.818809318377799</v>
      </c>
      <c r="AQ262" s="473">
        <v>10.8110703055616</v>
      </c>
      <c r="AR262" s="473">
        <v>5.6586880392790802</v>
      </c>
      <c r="AS262" s="473">
        <v>4.7638247273324801</v>
      </c>
      <c r="AT262" s="473">
        <v>4.3593406521727402</v>
      </c>
      <c r="AU262" s="473">
        <v>13.9724725913516</v>
      </c>
      <c r="AV262" s="473">
        <v>19.379730174399398</v>
      </c>
      <c r="AW262" s="473">
        <v>9.1576050754099594</v>
      </c>
      <c r="AX262" s="473">
        <v>4.6992773903564</v>
      </c>
      <c r="AY262" s="473">
        <v>6.3976497438512103</v>
      </c>
      <c r="AZ262" s="473">
        <v>8.1146456117931791</v>
      </c>
      <c r="BA262" s="473">
        <v>7.8770737473088897</v>
      </c>
      <c r="BB262" s="473">
        <v>7.0622187438857198</v>
      </c>
      <c r="BC262" s="473">
        <v>6.6987088697813499</v>
      </c>
      <c r="BD262" s="473">
        <v>8.0928320630298902</v>
      </c>
      <c r="BE262" s="473">
        <v>8.0977658057360191</v>
      </c>
      <c r="BF262" s="473">
        <v>8.5751350400539401</v>
      </c>
      <c r="BG262" s="473">
        <v>8.8773533322982807</v>
      </c>
      <c r="BH262" s="473">
        <v>8.6662698707933696</v>
      </c>
      <c r="BI262" s="473">
        <v>9.6394134763507306</v>
      </c>
      <c r="BJ262" s="473">
        <v>6.21809382561863</v>
      </c>
      <c r="BK262" s="473">
        <v>7.6065336037704396</v>
      </c>
      <c r="BL262" s="473">
        <v>7.8819887087962197</v>
      </c>
      <c r="BM262" s="473">
        <v>9.7564063607819094</v>
      </c>
      <c r="BN262" s="473">
        <v>7.7479140231476302</v>
      </c>
      <c r="BO262" s="477">
        <f>ROW()</f>
        <v>262</v>
      </c>
    </row>
    <row r="263" spans="1:67" s="474" customFormat="1" ht="14" x14ac:dyDescent="0.15">
      <c r="A263" s="473" t="s">
        <v>1049</v>
      </c>
      <c r="B263" s="473" t="s">
        <v>699</v>
      </c>
      <c r="C263" s="473" t="s">
        <v>1156</v>
      </c>
      <c r="D263" s="473" t="s">
        <v>1157</v>
      </c>
      <c r="E263" s="473">
        <v>1.4579759862778601</v>
      </c>
      <c r="F263" s="473">
        <v>1.07072414764723</v>
      </c>
      <c r="G263" s="473">
        <v>1.1987733482018501</v>
      </c>
      <c r="H263" s="473">
        <v>1.2396694214876001</v>
      </c>
      <c r="I263" s="473">
        <v>1.27891156462583</v>
      </c>
      <c r="J263" s="473">
        <v>1.5851692638366901</v>
      </c>
      <c r="K263" s="473">
        <v>3.0150753768843899</v>
      </c>
      <c r="L263" s="473">
        <v>2.7727856225930698</v>
      </c>
      <c r="M263" s="473">
        <v>4.2717961528853401</v>
      </c>
      <c r="N263" s="473">
        <v>5.4623862002874999</v>
      </c>
      <c r="O263" s="473">
        <v>5.8382553384825302</v>
      </c>
      <c r="P263" s="473">
        <v>4.2927666881304498</v>
      </c>
      <c r="Q263" s="473">
        <v>3.2722782465528302</v>
      </c>
      <c r="R263" s="473">
        <v>6.1777600637704104</v>
      </c>
      <c r="S263" s="473">
        <v>11.0548048048048</v>
      </c>
      <c r="T263" s="473">
        <v>9.14314686496534</v>
      </c>
      <c r="U263" s="473">
        <v>5.7448126354908498</v>
      </c>
      <c r="V263" s="473">
        <v>6.5016839947283902</v>
      </c>
      <c r="W263" s="473">
        <v>7.6309638388560197</v>
      </c>
      <c r="X263" s="473">
        <v>11.2544711292795</v>
      </c>
      <c r="Y263" s="473">
        <v>13.549201974968399</v>
      </c>
      <c r="Z263" s="473">
        <v>10.3347153402771</v>
      </c>
      <c r="AA263" s="473">
        <v>6.1314270002749396</v>
      </c>
      <c r="AB263" s="473">
        <v>3.2124352331606301</v>
      </c>
      <c r="AC263" s="473">
        <v>4.3005354752342697</v>
      </c>
      <c r="AD263" s="473">
        <v>3.5456441520936899</v>
      </c>
      <c r="AE263" s="473">
        <v>1.8980477223427501</v>
      </c>
      <c r="AF263" s="473">
        <v>3.6645632175169101</v>
      </c>
      <c r="AG263" s="473">
        <v>4.0777411074440799</v>
      </c>
      <c r="AH263" s="473">
        <v>4.8270030300894904</v>
      </c>
      <c r="AI263" s="473">
        <v>5.3979564399032203</v>
      </c>
      <c r="AJ263" s="473">
        <v>4.2349639645385304</v>
      </c>
      <c r="AK263" s="473">
        <v>3.0288196781496999</v>
      </c>
      <c r="AL263" s="473">
        <v>2.9516569663855399</v>
      </c>
      <c r="AM263" s="473">
        <v>2.6074415921546001</v>
      </c>
      <c r="AN263" s="473">
        <v>2.8054196885365501</v>
      </c>
      <c r="AO263" s="473">
        <v>2.9312041999343998</v>
      </c>
      <c r="AP263" s="473">
        <v>2.33768993730741</v>
      </c>
      <c r="AQ263" s="473">
        <v>1.5522790987436199</v>
      </c>
      <c r="AR263" s="473">
        <v>2.1880271969735801</v>
      </c>
      <c r="AS263" s="473">
        <v>3.3768572714993499</v>
      </c>
      <c r="AT263" s="473">
        <v>2.8261711188540199</v>
      </c>
      <c r="AU263" s="473">
        <v>1.5860316265060299</v>
      </c>
      <c r="AV263" s="473">
        <v>2.2700949733611302</v>
      </c>
      <c r="AW263" s="473">
        <v>2.67723669309173</v>
      </c>
      <c r="AX263" s="473">
        <v>3.3927468454954699</v>
      </c>
      <c r="AY263" s="473">
        <v>3.2259441007040701</v>
      </c>
      <c r="AZ263" s="473">
        <v>2.8526724815013602</v>
      </c>
      <c r="BA263" s="473">
        <v>3.8391002966510102</v>
      </c>
      <c r="BB263" s="473">
        <v>-0.35554626629975</v>
      </c>
      <c r="BC263" s="473">
        <v>1.64004344238989</v>
      </c>
      <c r="BD263" s="473">
        <v>3.1568415686220601</v>
      </c>
      <c r="BE263" s="473">
        <v>2.0693372652605899</v>
      </c>
      <c r="BF263" s="473">
        <v>1.46483265562714</v>
      </c>
      <c r="BG263" s="473">
        <v>1.62222297740821</v>
      </c>
      <c r="BH263" s="473">
        <v>0.118627135552435</v>
      </c>
      <c r="BI263" s="473">
        <v>1.26158320570537</v>
      </c>
      <c r="BJ263" s="473">
        <v>2.1301100036596301</v>
      </c>
      <c r="BK263" s="473">
        <v>2.4425832969281802</v>
      </c>
      <c r="BL263" s="473">
        <v>1.81221007526015</v>
      </c>
      <c r="BM263" s="473">
        <v>1.23358439630637</v>
      </c>
      <c r="BN263" s="473">
        <v>4.6978588636373901</v>
      </c>
      <c r="BO263" s="477">
        <f>ROW()</f>
        <v>263</v>
      </c>
    </row>
    <row r="264" spans="1:67" s="474" customFormat="1" ht="14" x14ac:dyDescent="0.15">
      <c r="A264" s="473" t="s">
        <v>603</v>
      </c>
      <c r="B264" s="473" t="s">
        <v>1050</v>
      </c>
      <c r="C264" s="473" t="s">
        <v>1156</v>
      </c>
      <c r="D264" s="473" t="s">
        <v>1157</v>
      </c>
      <c r="E264" s="473"/>
      <c r="F264" s="473"/>
      <c r="G264" s="473"/>
      <c r="H264" s="473"/>
      <c r="I264" s="473"/>
      <c r="J264" s="473"/>
      <c r="K264" s="473"/>
      <c r="L264" s="473"/>
      <c r="M264" s="473"/>
      <c r="N264" s="473"/>
      <c r="O264" s="473"/>
      <c r="P264" s="473"/>
      <c r="Q264" s="473"/>
      <c r="R264" s="473"/>
      <c r="S264" s="473"/>
      <c r="T264" s="473"/>
      <c r="U264" s="473"/>
      <c r="V264" s="473"/>
      <c r="W264" s="473"/>
      <c r="X264" s="473"/>
      <c r="Y264" s="473"/>
      <c r="Z264" s="473"/>
      <c r="AA264" s="473"/>
      <c r="AB264" s="473"/>
      <c r="AC264" s="473"/>
      <c r="AD264" s="473"/>
      <c r="AE264" s="473"/>
      <c r="AF264" s="473"/>
      <c r="AG264" s="473"/>
      <c r="AH264" s="473"/>
      <c r="AI264" s="473"/>
      <c r="AJ264" s="473"/>
      <c r="AK264" s="473"/>
      <c r="AL264" s="473"/>
      <c r="AM264" s="473"/>
      <c r="AN264" s="473"/>
      <c r="AO264" s="473"/>
      <c r="AP264" s="473"/>
      <c r="AQ264" s="473"/>
      <c r="AR264" s="473"/>
      <c r="AS264" s="473"/>
      <c r="AT264" s="473"/>
      <c r="AU264" s="473"/>
      <c r="AV264" s="473"/>
      <c r="AW264" s="473"/>
      <c r="AX264" s="473"/>
      <c r="AY264" s="473"/>
      <c r="AZ264" s="473"/>
      <c r="BA264" s="473"/>
      <c r="BB264" s="473"/>
      <c r="BC264" s="473"/>
      <c r="BD264" s="473"/>
      <c r="BE264" s="473"/>
      <c r="BF264" s="473"/>
      <c r="BG264" s="473"/>
      <c r="BH264" s="473"/>
      <c r="BI264" s="473"/>
      <c r="BJ264" s="473"/>
      <c r="BK264" s="473"/>
      <c r="BL264" s="473"/>
      <c r="BM264" s="473"/>
      <c r="BN264" s="473"/>
      <c r="BO264" s="477">
        <f>ROW()</f>
        <v>264</v>
      </c>
    </row>
    <row r="265" spans="1:67" s="474" customFormat="1" ht="14" x14ac:dyDescent="0.15">
      <c r="A265" s="473" t="s">
        <v>1051</v>
      </c>
      <c r="B265" s="473" t="s">
        <v>1052</v>
      </c>
      <c r="C265" s="473" t="s">
        <v>1156</v>
      </c>
      <c r="D265" s="473" t="s">
        <v>1157</v>
      </c>
      <c r="E265" s="473"/>
      <c r="F265" s="473"/>
      <c r="G265" s="473"/>
      <c r="H265" s="473"/>
      <c r="I265" s="473"/>
      <c r="J265" s="473"/>
      <c r="K265" s="473"/>
      <c r="L265" s="473"/>
      <c r="M265" s="473"/>
      <c r="N265" s="473"/>
      <c r="O265" s="473"/>
      <c r="P265" s="473"/>
      <c r="Q265" s="473"/>
      <c r="R265" s="473"/>
      <c r="S265" s="473"/>
      <c r="T265" s="473">
        <v>6.7977067973996599</v>
      </c>
      <c r="U265" s="473">
        <v>11.288982617587401</v>
      </c>
      <c r="V265" s="473">
        <v>10.186913204514299</v>
      </c>
      <c r="W265" s="473">
        <v>8.4295281028459694</v>
      </c>
      <c r="X265" s="473">
        <v>15.608478323570401</v>
      </c>
      <c r="Y265" s="473">
        <v>17.207475003735802</v>
      </c>
      <c r="Z265" s="473">
        <v>12.7356566462517</v>
      </c>
      <c r="AA265" s="473">
        <v>7.2282566224394298</v>
      </c>
      <c r="AB265" s="473">
        <v>5.4583879899021799</v>
      </c>
      <c r="AC265" s="473">
        <v>2.7019556358438201</v>
      </c>
      <c r="AD265" s="473">
        <v>2.1396851032909399</v>
      </c>
      <c r="AE265" s="473">
        <v>1.02766798418977</v>
      </c>
      <c r="AF265" s="473">
        <v>3.3059467918622198</v>
      </c>
      <c r="AG265" s="473">
        <v>0.22722969134629001</v>
      </c>
      <c r="AH265" s="473">
        <v>2.83393160778397</v>
      </c>
      <c r="AI265" s="473">
        <v>7.6060995774389202</v>
      </c>
      <c r="AJ265" s="473">
        <v>5.4920038700133302</v>
      </c>
      <c r="AK265" s="473">
        <v>3.4635304272765399</v>
      </c>
      <c r="AL265" s="473">
        <v>4.2913755344665097</v>
      </c>
      <c r="AM265" s="473">
        <v>1.0089495525224901</v>
      </c>
      <c r="AN265" s="473">
        <v>1.7383728988056699</v>
      </c>
      <c r="AO265" s="473">
        <v>4.4079011384645304</v>
      </c>
      <c r="AP265" s="473">
        <v>0.44361602982334802</v>
      </c>
      <c r="AQ265" s="473">
        <v>2.14240647268391</v>
      </c>
      <c r="AR265" s="473">
        <v>1.01355044438876</v>
      </c>
      <c r="AS265" s="473">
        <v>0.16767963748828499</v>
      </c>
      <c r="AT265" s="473">
        <v>0.90085848586648498</v>
      </c>
      <c r="AU265" s="473">
        <v>1.85550399046653</v>
      </c>
      <c r="AV265" s="473">
        <v>0.205981708824229</v>
      </c>
      <c r="AW265" s="473">
        <v>2.96003946719292</v>
      </c>
      <c r="AX265" s="473">
        <v>3.73342916467019</v>
      </c>
      <c r="AY265" s="473">
        <v>2.7406751607066999</v>
      </c>
      <c r="AZ265" s="473">
        <v>7.2361470158480401</v>
      </c>
      <c r="BA265" s="473">
        <v>10.0662418245849</v>
      </c>
      <c r="BB265" s="473">
        <v>0.42153912568722801</v>
      </c>
      <c r="BC265" s="473">
        <v>0.74710902631146603</v>
      </c>
      <c r="BD265" s="473">
        <v>3.1860311155246399</v>
      </c>
      <c r="BE265" s="473">
        <v>2.5984441414708601</v>
      </c>
      <c r="BF265" s="473">
        <v>0.80512780426796504</v>
      </c>
      <c r="BG265" s="473">
        <v>0.19385856079404201</v>
      </c>
      <c r="BH265" s="473">
        <v>-1.7336119495394899</v>
      </c>
      <c r="BI265" s="473">
        <v>-0.14964164763330101</v>
      </c>
      <c r="BJ265" s="473">
        <v>2.15333648840511</v>
      </c>
      <c r="BK265" s="473">
        <v>2.32414485367923</v>
      </c>
      <c r="BL265" s="473">
        <v>0.91306972532448505</v>
      </c>
      <c r="BM265" s="473">
        <v>-0.62813130935466099</v>
      </c>
      <c r="BN265" s="473">
        <v>1.57272932500565</v>
      </c>
      <c r="BO265" s="477">
        <f>ROW()</f>
        <v>265</v>
      </c>
    </row>
    <row r="266" spans="1:67" s="474" customFormat="1" ht="14" x14ac:dyDescent="0.15">
      <c r="A266" s="473" t="s">
        <v>1053</v>
      </c>
      <c r="B266" s="473" t="s">
        <v>1054</v>
      </c>
      <c r="C266" s="473" t="s">
        <v>1156</v>
      </c>
      <c r="D266" s="473" t="s">
        <v>1157</v>
      </c>
      <c r="E266" s="473"/>
      <c r="F266" s="473"/>
      <c r="G266" s="473"/>
      <c r="H266" s="473"/>
      <c r="I266" s="473"/>
      <c r="J266" s="473"/>
      <c r="K266" s="473"/>
      <c r="L266" s="473"/>
      <c r="M266" s="473"/>
      <c r="N266" s="473"/>
      <c r="O266" s="473"/>
      <c r="P266" s="473"/>
      <c r="Q266" s="473"/>
      <c r="R266" s="473"/>
      <c r="S266" s="473"/>
      <c r="T266" s="473"/>
      <c r="U266" s="473"/>
      <c r="V266" s="473"/>
      <c r="W266" s="473"/>
      <c r="X266" s="473"/>
      <c r="Y266" s="473"/>
      <c r="Z266" s="473"/>
      <c r="AA266" s="473"/>
      <c r="AB266" s="473"/>
      <c r="AC266" s="473"/>
      <c r="AD266" s="473"/>
      <c r="AE266" s="473"/>
      <c r="AF266" s="473"/>
      <c r="AG266" s="473"/>
      <c r="AH266" s="473"/>
      <c r="AI266" s="473"/>
      <c r="AJ266" s="473"/>
      <c r="AK266" s="473"/>
      <c r="AL266" s="473"/>
      <c r="AM266" s="473"/>
      <c r="AN266" s="473"/>
      <c r="AO266" s="473"/>
      <c r="AP266" s="473"/>
      <c r="AQ266" s="473"/>
      <c r="AR266" s="473"/>
      <c r="AS266" s="473"/>
      <c r="AT266" s="473"/>
      <c r="AU266" s="473"/>
      <c r="AV266" s="473"/>
      <c r="AW266" s="473"/>
      <c r="AX266" s="473"/>
      <c r="AY266" s="473"/>
      <c r="AZ266" s="473"/>
      <c r="BA266" s="473"/>
      <c r="BB266" s="473">
        <v>27.0809414466131</v>
      </c>
      <c r="BC266" s="473">
        <v>28.187464709203901</v>
      </c>
      <c r="BD266" s="473">
        <v>26.090212316095499</v>
      </c>
      <c r="BE266" s="473">
        <v>21.0689956331878</v>
      </c>
      <c r="BF266" s="473">
        <v>40.639427516158797</v>
      </c>
      <c r="BG266" s="473">
        <v>62.168649979483</v>
      </c>
      <c r="BH266" s="473">
        <v>121.738085297504</v>
      </c>
      <c r="BI266" s="473">
        <v>254.948534781815</v>
      </c>
      <c r="BJ266" s="473"/>
      <c r="BK266" s="473"/>
      <c r="BL266" s="473"/>
      <c r="BM266" s="473"/>
      <c r="BN266" s="473"/>
      <c r="BO266" s="477">
        <f>ROW()</f>
        <v>266</v>
      </c>
    </row>
    <row r="267" spans="1:67" s="474" customFormat="1" ht="14" x14ac:dyDescent="0.15">
      <c r="A267" s="473" t="s">
        <v>1055</v>
      </c>
      <c r="B267" s="473" t="s">
        <v>1056</v>
      </c>
      <c r="C267" s="473" t="s">
        <v>1156</v>
      </c>
      <c r="D267" s="473" t="s">
        <v>1157</v>
      </c>
      <c r="E267" s="473"/>
      <c r="F267" s="473"/>
      <c r="G267" s="473"/>
      <c r="H267" s="473"/>
      <c r="I267" s="473"/>
      <c r="J267" s="473"/>
      <c r="K267" s="473"/>
      <c r="L267" s="473"/>
      <c r="M267" s="473"/>
      <c r="N267" s="473"/>
      <c r="O267" s="473"/>
      <c r="P267" s="473"/>
      <c r="Q267" s="473"/>
      <c r="R267" s="473"/>
      <c r="S267" s="473"/>
      <c r="T267" s="473"/>
      <c r="U267" s="473"/>
      <c r="V267" s="473"/>
      <c r="W267" s="473"/>
      <c r="X267" s="473"/>
      <c r="Y267" s="473"/>
      <c r="Z267" s="473"/>
      <c r="AA267" s="473"/>
      <c r="AB267" s="473"/>
      <c r="AC267" s="473"/>
      <c r="AD267" s="473"/>
      <c r="AE267" s="473"/>
      <c r="AF267" s="473"/>
      <c r="AG267" s="473"/>
      <c r="AH267" s="473"/>
      <c r="AI267" s="473"/>
      <c r="AJ267" s="473"/>
      <c r="AK267" s="473"/>
      <c r="AL267" s="473"/>
      <c r="AM267" s="473"/>
      <c r="AN267" s="473"/>
      <c r="AO267" s="473"/>
      <c r="AP267" s="473"/>
      <c r="AQ267" s="473"/>
      <c r="AR267" s="473"/>
      <c r="AS267" s="473"/>
      <c r="AT267" s="473"/>
      <c r="AU267" s="473"/>
      <c r="AV267" s="473"/>
      <c r="AW267" s="473"/>
      <c r="AX267" s="473"/>
      <c r="AY267" s="473"/>
      <c r="AZ267" s="473"/>
      <c r="BA267" s="473"/>
      <c r="BB267" s="473"/>
      <c r="BC267" s="473"/>
      <c r="BD267" s="473"/>
      <c r="BE267" s="473"/>
      <c r="BF267" s="473"/>
      <c r="BG267" s="473"/>
      <c r="BH267" s="473"/>
      <c r="BI267" s="473"/>
      <c r="BJ267" s="473"/>
      <c r="BK267" s="473"/>
      <c r="BL267" s="473"/>
      <c r="BM267" s="473"/>
      <c r="BN267" s="473"/>
      <c r="BO267" s="477">
        <f>ROW()</f>
        <v>267</v>
      </c>
    </row>
    <row r="268" spans="1:67" s="474" customFormat="1" ht="14" x14ac:dyDescent="0.15">
      <c r="A268" s="473" t="s">
        <v>1057</v>
      </c>
      <c r="B268" s="473" t="s">
        <v>1058</v>
      </c>
      <c r="C268" s="473" t="s">
        <v>1156</v>
      </c>
      <c r="D268" s="473" t="s">
        <v>1157</v>
      </c>
      <c r="E268" s="473"/>
      <c r="F268" s="473"/>
      <c r="G268" s="473"/>
      <c r="H268" s="473"/>
      <c r="I268" s="473"/>
      <c r="J268" s="473"/>
      <c r="K268" s="473"/>
      <c r="L268" s="473"/>
      <c r="M268" s="473"/>
      <c r="N268" s="473"/>
      <c r="O268" s="473"/>
      <c r="P268" s="473"/>
      <c r="Q268" s="473"/>
      <c r="R268" s="473"/>
      <c r="S268" s="473"/>
      <c r="T268" s="473"/>
      <c r="U268" s="473"/>
      <c r="V268" s="473"/>
      <c r="W268" s="473"/>
      <c r="X268" s="473"/>
      <c r="Y268" s="473"/>
      <c r="Z268" s="473"/>
      <c r="AA268" s="473"/>
      <c r="AB268" s="473"/>
      <c r="AC268" s="473"/>
      <c r="AD268" s="473"/>
      <c r="AE268" s="473"/>
      <c r="AF268" s="473"/>
      <c r="AG268" s="473"/>
      <c r="AH268" s="473"/>
      <c r="AI268" s="473"/>
      <c r="AJ268" s="473"/>
      <c r="AK268" s="473"/>
      <c r="AL268" s="473"/>
      <c r="AM268" s="473"/>
      <c r="AN268" s="473"/>
      <c r="AO268" s="473"/>
      <c r="AP268" s="473"/>
      <c r="AQ268" s="473"/>
      <c r="AR268" s="473"/>
      <c r="AS268" s="473"/>
      <c r="AT268" s="473"/>
      <c r="AU268" s="473"/>
      <c r="AV268" s="473"/>
      <c r="AW268" s="473"/>
      <c r="AX268" s="473"/>
      <c r="AY268" s="473"/>
      <c r="AZ268" s="473"/>
      <c r="BA268" s="473"/>
      <c r="BB268" s="473"/>
      <c r="BC268" s="473"/>
      <c r="BD268" s="473"/>
      <c r="BE268" s="473"/>
      <c r="BF268" s="473"/>
      <c r="BG268" s="473"/>
      <c r="BH268" s="473"/>
      <c r="BI268" s="473"/>
      <c r="BJ268" s="473"/>
      <c r="BK268" s="473"/>
      <c r="BL268" s="473"/>
      <c r="BM268" s="473"/>
      <c r="BN268" s="473"/>
      <c r="BO268" s="477">
        <f>ROW()</f>
        <v>268</v>
      </c>
    </row>
    <row r="269" spans="1:67" s="474" customFormat="1" ht="14" x14ac:dyDescent="0.15">
      <c r="A269" s="473" t="s">
        <v>607</v>
      </c>
      <c r="B269" s="473" t="s">
        <v>1059</v>
      </c>
      <c r="C269" s="473" t="s">
        <v>1156</v>
      </c>
      <c r="D269" s="473" t="s">
        <v>1157</v>
      </c>
      <c r="E269" s="473"/>
      <c r="F269" s="473"/>
      <c r="G269" s="473"/>
      <c r="H269" s="473"/>
      <c r="I269" s="473"/>
      <c r="J269" s="473"/>
      <c r="K269" s="473"/>
      <c r="L269" s="473"/>
      <c r="M269" s="473"/>
      <c r="N269" s="473"/>
      <c r="O269" s="473"/>
      <c r="P269" s="473"/>
      <c r="Q269" s="473"/>
      <c r="R269" s="473"/>
      <c r="S269" s="473"/>
      <c r="T269" s="473"/>
      <c r="U269" s="473"/>
      <c r="V269" s="473"/>
      <c r="W269" s="473"/>
      <c r="X269" s="473"/>
      <c r="Y269" s="473"/>
      <c r="Z269" s="473"/>
      <c r="AA269" s="473"/>
      <c r="AB269" s="473"/>
      <c r="AC269" s="473"/>
      <c r="AD269" s="473"/>
      <c r="AE269" s="473"/>
      <c r="AF269" s="473"/>
      <c r="AG269" s="473"/>
      <c r="AH269" s="473"/>
      <c r="AI269" s="473"/>
      <c r="AJ269" s="473"/>
      <c r="AK269" s="473"/>
      <c r="AL269" s="473"/>
      <c r="AM269" s="473"/>
      <c r="AN269" s="473"/>
      <c r="AO269" s="473">
        <v>5.6749999999998897</v>
      </c>
      <c r="AP269" s="473">
        <v>3.2095260626137398</v>
      </c>
      <c r="AQ269" s="473">
        <v>7.2661980440096299</v>
      </c>
      <c r="AR269" s="473">
        <v>4.1171023577173704</v>
      </c>
      <c r="AS269" s="473">
        <v>-1.7103372785111299</v>
      </c>
      <c r="AT269" s="473">
        <v>-0.431544511728152</v>
      </c>
      <c r="AU269" s="473">
        <v>3.83082838168469</v>
      </c>
      <c r="AV269" s="473">
        <v>3.2346481729392398</v>
      </c>
      <c r="AW269" s="473">
        <v>7.75494748709602</v>
      </c>
      <c r="AX269" s="473">
        <v>8.2845724312866995</v>
      </c>
      <c r="AY269" s="473">
        <v>7.4180171510846904</v>
      </c>
      <c r="AZ269" s="473">
        <v>8.3444488977383795</v>
      </c>
      <c r="BA269" s="473">
        <v>23.1154483474477</v>
      </c>
      <c r="BB269" s="473">
        <v>6.71698269988629</v>
      </c>
      <c r="BC269" s="473">
        <v>9.2074664877841794</v>
      </c>
      <c r="BD269" s="473">
        <v>18.6777322770706</v>
      </c>
      <c r="BE269" s="473">
        <v>9.0947033955719299</v>
      </c>
      <c r="BF269" s="473">
        <v>6.5926747589919099</v>
      </c>
      <c r="BG269" s="473">
        <v>4.0845544663762201</v>
      </c>
      <c r="BH269" s="473">
        <v>0.63120090517571803</v>
      </c>
      <c r="BI269" s="473">
        <v>2.66824816969083</v>
      </c>
      <c r="BJ269" s="473">
        <v>3.5202568881161902</v>
      </c>
      <c r="BK269" s="473">
        <v>3.53962805942641</v>
      </c>
      <c r="BL269" s="473">
        <v>2.7958236745224401</v>
      </c>
      <c r="BM269" s="473">
        <v>3.2209343665251402</v>
      </c>
      <c r="BN269" s="473">
        <v>1.83471554810462</v>
      </c>
      <c r="BO269" s="477">
        <f>ROW()</f>
        <v>269</v>
      </c>
    </row>
    <row r="270" spans="1:67" s="474" customFormat="1" ht="14" x14ac:dyDescent="0.15">
      <c r="A270" s="473" t="s">
        <v>604</v>
      </c>
      <c r="B270" s="473" t="s">
        <v>1060</v>
      </c>
      <c r="C270" s="473" t="s">
        <v>1156</v>
      </c>
      <c r="D270" s="473" t="s">
        <v>1157</v>
      </c>
      <c r="E270" s="473"/>
      <c r="F270" s="473"/>
      <c r="G270" s="473"/>
      <c r="H270" s="473"/>
      <c r="I270" s="473"/>
      <c r="J270" s="473"/>
      <c r="K270" s="473"/>
      <c r="L270" s="473"/>
      <c r="M270" s="473"/>
      <c r="N270" s="473"/>
      <c r="O270" s="473"/>
      <c r="P270" s="473"/>
      <c r="Q270" s="473"/>
      <c r="R270" s="473"/>
      <c r="S270" s="473"/>
      <c r="T270" s="473"/>
      <c r="U270" s="473"/>
      <c r="V270" s="473">
        <v>5.7365094798246297</v>
      </c>
      <c r="W270" s="473">
        <v>6.4137931034484703</v>
      </c>
      <c r="X270" s="473">
        <v>4.16936703391666</v>
      </c>
      <c r="Y270" s="473">
        <v>11.240149315636399</v>
      </c>
      <c r="Z270" s="473">
        <v>26.845637583892799</v>
      </c>
      <c r="AA270" s="473">
        <v>6.6725455614344602</v>
      </c>
      <c r="AB270" s="473">
        <v>1.65334802976032</v>
      </c>
      <c r="AC270" s="473">
        <v>5.5164001084304202</v>
      </c>
      <c r="AD270" s="473">
        <v>1.06615285806043</v>
      </c>
      <c r="AE270" s="473">
        <v>4.7661413319776296</v>
      </c>
      <c r="AF270" s="473">
        <v>16.039395005276202</v>
      </c>
      <c r="AG270" s="473">
        <v>8.7602303728401001</v>
      </c>
      <c r="AH270" s="473">
        <v>7.74804905239702</v>
      </c>
      <c r="AI270" s="473">
        <v>4.7594412829796804</v>
      </c>
      <c r="AJ270" s="473">
        <v>6.4691358024691503</v>
      </c>
      <c r="AK270" s="473">
        <v>4.0584415584415998</v>
      </c>
      <c r="AL270" s="473">
        <v>3.5658569199911399</v>
      </c>
      <c r="AM270" s="473">
        <v>2.3025607919087099</v>
      </c>
      <c r="AN270" s="473">
        <v>2.2297013041648599</v>
      </c>
      <c r="AO270" s="473">
        <v>0.90634441087621498</v>
      </c>
      <c r="AP270" s="473">
        <v>2.8307022318997799</v>
      </c>
      <c r="AQ270" s="473">
        <v>3.2821598729486401</v>
      </c>
      <c r="AR270" s="473">
        <v>1.9989748846745099</v>
      </c>
      <c r="AS270" s="473">
        <v>2.5376884422110599</v>
      </c>
      <c r="AT270" s="473">
        <v>3.57755452095076</v>
      </c>
      <c r="AU270" s="473">
        <v>1.9635675419919401</v>
      </c>
      <c r="AV270" s="473">
        <v>3.0162412993039598</v>
      </c>
      <c r="AW270" s="473">
        <v>1.41891891891891</v>
      </c>
      <c r="AX270" s="473">
        <v>1.19920053297802</v>
      </c>
      <c r="AY270" s="473">
        <v>2.0408163265305999</v>
      </c>
      <c r="AZ270" s="473">
        <v>3.93548387096775</v>
      </c>
      <c r="BA270" s="473">
        <v>4.8417132216014904</v>
      </c>
      <c r="BB270" s="473">
        <v>4.2970657295535704</v>
      </c>
      <c r="BC270" s="473">
        <v>2.7626946947734998</v>
      </c>
      <c r="BD270" s="473">
        <v>0.87379310478105798</v>
      </c>
      <c r="BE270" s="473">
        <v>1.34740362877658</v>
      </c>
      <c r="BF270" s="473">
        <v>1.45893371757928</v>
      </c>
      <c r="BG270" s="473">
        <v>0.79886383809690398</v>
      </c>
      <c r="BH270" s="473">
        <v>2.4832687566044598</v>
      </c>
      <c r="BI270" s="473">
        <v>0.84206908403503899</v>
      </c>
      <c r="BJ270" s="473">
        <v>3.0845262440354602</v>
      </c>
      <c r="BK270" s="473">
        <v>2.3309637956686999</v>
      </c>
      <c r="BL270" s="473">
        <v>2.7625201938610702</v>
      </c>
      <c r="BM270" s="473">
        <v>5.3293507310171302</v>
      </c>
      <c r="BN270" s="473">
        <v>2.3432835820895499</v>
      </c>
      <c r="BO270" s="477">
        <f>ROW()</f>
        <v>270</v>
      </c>
    </row>
    <row r="271" spans="1:67" s="474" customFormat="1" ht="14" x14ac:dyDescent="0.15">
      <c r="A271" s="473" t="s">
        <v>1061</v>
      </c>
      <c r="B271" s="473" t="s">
        <v>1062</v>
      </c>
      <c r="C271" s="473" t="s">
        <v>1156</v>
      </c>
      <c r="D271" s="473" t="s">
        <v>1157</v>
      </c>
      <c r="E271" s="473"/>
      <c r="F271" s="473"/>
      <c r="G271" s="473"/>
      <c r="H271" s="473"/>
      <c r="I271" s="473"/>
      <c r="J271" s="473"/>
      <c r="K271" s="473"/>
      <c r="L271" s="473"/>
      <c r="M271" s="473"/>
      <c r="N271" s="473"/>
      <c r="O271" s="473"/>
      <c r="P271" s="473"/>
      <c r="Q271" s="473"/>
      <c r="R271" s="473"/>
      <c r="S271" s="473"/>
      <c r="T271" s="473"/>
      <c r="U271" s="473"/>
      <c r="V271" s="473"/>
      <c r="W271" s="473"/>
      <c r="X271" s="473"/>
      <c r="Y271" s="473"/>
      <c r="Z271" s="473">
        <v>12.471612414837301</v>
      </c>
      <c r="AA271" s="473">
        <v>10.240267996658751</v>
      </c>
      <c r="AB271" s="473">
        <v>8.7711465608586643</v>
      </c>
      <c r="AC271" s="473">
        <v>8.1163979551709904</v>
      </c>
      <c r="AD271" s="473">
        <v>6.8568121895439997</v>
      </c>
      <c r="AE271" s="473">
        <v>5.8226669617520104</v>
      </c>
      <c r="AF271" s="473">
        <v>5.7564640111813601</v>
      </c>
      <c r="AG271" s="473">
        <v>7.1460977372160599</v>
      </c>
      <c r="AH271" s="473">
        <v>6.9990925332676746</v>
      </c>
      <c r="AI271" s="473">
        <v>8.1274161148990345</v>
      </c>
      <c r="AJ271" s="473">
        <v>8.9984693674716461</v>
      </c>
      <c r="AK271" s="473">
        <v>7.7139216835660998</v>
      </c>
      <c r="AL271" s="473">
        <v>7.5053941908710202</v>
      </c>
      <c r="AM271" s="473">
        <v>10.317204492781849</v>
      </c>
      <c r="AN271" s="473">
        <v>9.153853475033749</v>
      </c>
      <c r="AO271" s="473">
        <v>6.5509733606556999</v>
      </c>
      <c r="AP271" s="473">
        <v>5.5722571112533199</v>
      </c>
      <c r="AQ271" s="473">
        <v>5.1102495451756296</v>
      </c>
      <c r="AR271" s="473">
        <v>3.07949912638328</v>
      </c>
      <c r="AS271" s="473">
        <v>3.494464415428205</v>
      </c>
      <c r="AT271" s="473">
        <v>3.83828463867723</v>
      </c>
      <c r="AU271" s="473">
        <v>2.8344226012806701</v>
      </c>
      <c r="AV271" s="473">
        <v>3.0319668282444496</v>
      </c>
      <c r="AW271" s="473">
        <v>3.3826468188469399</v>
      </c>
      <c r="AX271" s="473">
        <v>4.1121839121382102</v>
      </c>
      <c r="AY271" s="473">
        <v>4.2823960480256504</v>
      </c>
      <c r="AZ271" s="473">
        <v>4.8167676737883101</v>
      </c>
      <c r="BA271" s="473">
        <v>8.9529702026558802</v>
      </c>
      <c r="BB271" s="473">
        <v>2.9362315359669902</v>
      </c>
      <c r="BC271" s="473">
        <v>3.35475770328918</v>
      </c>
      <c r="BD271" s="473">
        <v>4.822396360133185</v>
      </c>
      <c r="BE271" s="473">
        <v>3.7253266611064699</v>
      </c>
      <c r="BF271" s="473">
        <v>2.6210500174811502</v>
      </c>
      <c r="BG271" s="473">
        <v>2.3462686567164299</v>
      </c>
      <c r="BH271" s="473">
        <v>1.4343176337306349</v>
      </c>
      <c r="BI271" s="473">
        <v>1.5500164172214701</v>
      </c>
      <c r="BJ271" s="473">
        <v>2.1920101096304299</v>
      </c>
      <c r="BK271" s="473">
        <v>2.4387365552293803</v>
      </c>
      <c r="BL271" s="473">
        <v>2.1869015454346199</v>
      </c>
      <c r="BM271" s="473">
        <v>1.9209680056684499</v>
      </c>
      <c r="BN271" s="473">
        <v>3.4236294760917501</v>
      </c>
      <c r="BO271" s="477">
        <f>ROW()</f>
        <v>271</v>
      </c>
    </row>
    <row r="272" spans="1:67" s="474" customFormat="1" ht="14" x14ac:dyDescent="0.15">
      <c r="A272" s="473" t="s">
        <v>557</v>
      </c>
      <c r="B272" s="473" t="s">
        <v>1063</v>
      </c>
      <c r="C272" s="473" t="s">
        <v>1156</v>
      </c>
      <c r="D272" s="473" t="s">
        <v>1157</v>
      </c>
      <c r="E272" s="473"/>
      <c r="F272" s="473"/>
      <c r="G272" s="473">
        <v>2.6548672566372402</v>
      </c>
      <c r="H272" s="473">
        <v>0.68965517241379903</v>
      </c>
      <c r="I272" s="473">
        <v>5.3082191780822701</v>
      </c>
      <c r="J272" s="473">
        <v>2.1138211382113399</v>
      </c>
      <c r="K272" s="473">
        <v>2.8662420382164302</v>
      </c>
      <c r="L272" s="473">
        <v>-0.51599587203267905</v>
      </c>
      <c r="M272" s="473">
        <v>1.7116182572612499</v>
      </c>
      <c r="N272" s="473">
        <v>4.1305456399796796</v>
      </c>
      <c r="O272" s="473">
        <v>2.7424094025460799</v>
      </c>
      <c r="P272" s="473">
        <v>4.7664442326029199</v>
      </c>
      <c r="Q272" s="473">
        <v>7.5068243858053503</v>
      </c>
      <c r="R272" s="473">
        <v>11.764242995986701</v>
      </c>
      <c r="S272" s="473">
        <v>24.987678659561301</v>
      </c>
      <c r="T272" s="473">
        <v>8.7877422263187395</v>
      </c>
      <c r="U272" s="473">
        <v>4.9036868269104499</v>
      </c>
      <c r="V272" s="473">
        <v>14.610790265942899</v>
      </c>
      <c r="W272" s="473">
        <v>2.0586588570208502</v>
      </c>
      <c r="X272" s="473">
        <v>11.1195509980497</v>
      </c>
      <c r="Y272" s="473">
        <v>33.047242898500002</v>
      </c>
      <c r="Z272" s="473">
        <v>20.5066244471295</v>
      </c>
      <c r="AA272" s="473">
        <v>18.296224589118602</v>
      </c>
      <c r="AB272" s="473">
        <v>16.460135608993301</v>
      </c>
      <c r="AC272" s="473">
        <v>11.8600682594715</v>
      </c>
      <c r="AD272" s="473">
        <v>9.0905011888749598</v>
      </c>
      <c r="AE272" s="473">
        <v>5.73355817902008</v>
      </c>
      <c r="AF272" s="473">
        <v>4.56684949636825</v>
      </c>
      <c r="AG272" s="473">
        <v>8.5078680108629996</v>
      </c>
      <c r="AH272" s="473">
        <v>6.4625617114644598</v>
      </c>
      <c r="AI272" s="473">
        <v>15.2384632724696</v>
      </c>
      <c r="AJ272" s="473">
        <v>-1.8191979879839999</v>
      </c>
      <c r="AK272" s="473">
        <v>9.0311379290717007</v>
      </c>
      <c r="AL272" s="473">
        <v>1.7150912365887201</v>
      </c>
      <c r="AM272" s="473">
        <v>12.0803818909762</v>
      </c>
      <c r="AN272" s="473">
        <v>-2.9035286574614099</v>
      </c>
      <c r="AO272" s="473">
        <v>5.3746197203027801</v>
      </c>
      <c r="AP272" s="473">
        <v>6.8618235531087599</v>
      </c>
      <c r="AQ272" s="473">
        <v>2.2188346883465302</v>
      </c>
      <c r="AR272" s="473">
        <v>0.26512013256036698</v>
      </c>
      <c r="AS272" s="473">
        <v>0.96678235002473101</v>
      </c>
      <c r="AT272" s="473">
        <v>3.83828463867723</v>
      </c>
      <c r="AU272" s="473">
        <v>8.0503144654087198</v>
      </c>
      <c r="AV272" s="473">
        <v>0.11583011583011101</v>
      </c>
      <c r="AW272" s="473">
        <v>16.3131507905901</v>
      </c>
      <c r="AX272" s="473">
        <v>1.8567639257294699</v>
      </c>
      <c r="AY272" s="473">
        <v>3.7000868055555398</v>
      </c>
      <c r="AZ272" s="473">
        <v>5.57706393219632</v>
      </c>
      <c r="BA272" s="473">
        <v>11.5659068384539</v>
      </c>
      <c r="BB272" s="473">
        <v>6.3249533623523098</v>
      </c>
      <c r="BC272" s="473">
        <v>0.777007268777681</v>
      </c>
      <c r="BD272" s="473">
        <v>5.2354159147842703</v>
      </c>
      <c r="BE272" s="473">
        <v>2.0490188352116099</v>
      </c>
      <c r="BF272" s="473">
        <v>0.61008572090500901</v>
      </c>
      <c r="BG272" s="473">
        <v>-0.40681608842488098</v>
      </c>
      <c r="BH272" s="473">
        <v>0.72447013487483303</v>
      </c>
      <c r="BI272" s="473">
        <v>1.3047186930316801</v>
      </c>
      <c r="BJ272" s="473">
        <v>1.7498967748472301</v>
      </c>
      <c r="BK272" s="473">
        <v>4.1974588866374498</v>
      </c>
      <c r="BL272" s="473">
        <v>0.98232656988814204</v>
      </c>
      <c r="BM272" s="473">
        <v>-1.568912477409</v>
      </c>
      <c r="BN272" s="473">
        <v>3.1332047317448999</v>
      </c>
      <c r="BO272" s="477">
        <f>ROW()</f>
        <v>272</v>
      </c>
    </row>
    <row r="273" spans="1:67" s="474" customFormat="1" ht="14" x14ac:dyDescent="0.15">
      <c r="A273" s="473" t="s">
        <v>443</v>
      </c>
      <c r="B273" s="473" t="s">
        <v>1064</v>
      </c>
      <c r="C273" s="473" t="s">
        <v>1156</v>
      </c>
      <c r="D273" s="473" t="s">
        <v>1157</v>
      </c>
      <c r="E273" s="473"/>
      <c r="F273" s="473"/>
      <c r="G273" s="473"/>
      <c r="H273" s="473"/>
      <c r="I273" s="473"/>
      <c r="J273" s="473"/>
      <c r="K273" s="473"/>
      <c r="L273" s="473"/>
      <c r="M273" s="473"/>
      <c r="N273" s="473"/>
      <c r="O273" s="473"/>
      <c r="P273" s="473"/>
      <c r="Q273" s="473"/>
      <c r="R273" s="473"/>
      <c r="S273" s="473"/>
      <c r="T273" s="473"/>
      <c r="U273" s="473"/>
      <c r="V273" s="473"/>
      <c r="W273" s="473"/>
      <c r="X273" s="473"/>
      <c r="Y273" s="473"/>
      <c r="Z273" s="473"/>
      <c r="AA273" s="473"/>
      <c r="AB273" s="473"/>
      <c r="AC273" s="473"/>
      <c r="AD273" s="473"/>
      <c r="AE273" s="473"/>
      <c r="AF273" s="473"/>
      <c r="AG273" s="473"/>
      <c r="AH273" s="473"/>
      <c r="AI273" s="473"/>
      <c r="AJ273" s="473"/>
      <c r="AK273" s="473"/>
      <c r="AL273" s="473"/>
      <c r="AM273" s="473"/>
      <c r="AN273" s="473"/>
      <c r="AO273" s="473"/>
      <c r="AP273" s="473"/>
      <c r="AQ273" s="473"/>
      <c r="AR273" s="473"/>
      <c r="AS273" s="473"/>
      <c r="AT273" s="473"/>
      <c r="AU273" s="473"/>
      <c r="AV273" s="473">
        <v>-1.08481262327414</v>
      </c>
      <c r="AW273" s="473">
        <v>-1.0647269660552701</v>
      </c>
      <c r="AX273" s="473">
        <v>-1.38518913159302</v>
      </c>
      <c r="AY273" s="473">
        <v>0.62164693860172304</v>
      </c>
      <c r="AZ273" s="473">
        <v>4.3584969532836801</v>
      </c>
      <c r="BA273" s="473">
        <v>9.3504176465817697</v>
      </c>
      <c r="BB273" s="473">
        <v>-2.4102640166122802</v>
      </c>
      <c r="BC273" s="473">
        <v>3.48050763735848</v>
      </c>
      <c r="BD273" s="473">
        <v>7.3364177131526596</v>
      </c>
      <c r="BE273" s="473">
        <v>2.4767378215653899</v>
      </c>
      <c r="BF273" s="473">
        <v>1.76732428354889</v>
      </c>
      <c r="BG273" s="473">
        <v>0.42895780832410002</v>
      </c>
      <c r="BH273" s="473">
        <v>-0.53692939274065699</v>
      </c>
      <c r="BI273" s="473">
        <v>0.273169431045511</v>
      </c>
      <c r="BJ273" s="473">
        <v>1.48823430592309</v>
      </c>
      <c r="BK273" s="473">
        <v>1.05379773654998</v>
      </c>
      <c r="BL273" s="473">
        <v>2.6759920263989199</v>
      </c>
      <c r="BM273" s="473">
        <v>0.198227922994858</v>
      </c>
      <c r="BN273" s="473">
        <v>3.3536913920798899</v>
      </c>
      <c r="BO273" s="477">
        <f>ROW()</f>
        <v>273</v>
      </c>
    </row>
    <row r="274" spans="1:67" s="474" customFormat="1" ht="14" x14ac:dyDescent="0.15">
      <c r="A274" s="473" t="s">
        <v>1065</v>
      </c>
      <c r="B274" s="473" t="s">
        <v>1066</v>
      </c>
      <c r="C274" s="473" t="s">
        <v>1156</v>
      </c>
      <c r="D274" s="473" t="s">
        <v>1157</v>
      </c>
      <c r="E274" s="473"/>
      <c r="F274" s="473"/>
      <c r="G274" s="473"/>
      <c r="H274" s="473"/>
      <c r="I274" s="473"/>
      <c r="J274" s="473"/>
      <c r="K274" s="473"/>
      <c r="L274" s="473"/>
      <c r="M274" s="473"/>
      <c r="N274" s="473"/>
      <c r="O274" s="473"/>
      <c r="P274" s="473"/>
      <c r="Q274" s="473"/>
      <c r="R274" s="473"/>
      <c r="S274" s="473"/>
      <c r="T274" s="473"/>
      <c r="U274" s="473"/>
      <c r="V274" s="473"/>
      <c r="W274" s="473"/>
      <c r="X274" s="473"/>
      <c r="Y274" s="473"/>
      <c r="Z274" s="473"/>
      <c r="AA274" s="473"/>
      <c r="AB274" s="473"/>
      <c r="AC274" s="473"/>
      <c r="AD274" s="473"/>
      <c r="AE274" s="473"/>
      <c r="AF274" s="473"/>
      <c r="AG274" s="473"/>
      <c r="AH274" s="473"/>
      <c r="AI274" s="473"/>
      <c r="AJ274" s="473">
        <v>36</v>
      </c>
      <c r="AK274" s="473">
        <v>29.411764705882401</v>
      </c>
      <c r="AL274" s="473">
        <v>35.752298016448997</v>
      </c>
      <c r="AM274" s="473">
        <v>49.394155381325398</v>
      </c>
      <c r="AN274" s="473">
        <v>55.081106870229199</v>
      </c>
      <c r="AO274" s="473">
        <v>30.733733271804301</v>
      </c>
      <c r="AP274" s="473">
        <v>2.1767266737264501</v>
      </c>
      <c r="AQ274" s="473">
        <v>5.9765085214186202</v>
      </c>
      <c r="AR274" s="473">
        <v>8.6602194936434405</v>
      </c>
      <c r="AS274" s="473">
        <v>4.5899999999998098</v>
      </c>
      <c r="AT274" s="473">
        <v>11.9115912929855</v>
      </c>
      <c r="AU274" s="473">
        <v>12.2385339389711</v>
      </c>
      <c r="AV274" s="473">
        <v>10.832360702324101</v>
      </c>
      <c r="AW274" s="473">
        <v>12.5150951495208</v>
      </c>
      <c r="AX274" s="473">
        <v>11.8112639374949</v>
      </c>
      <c r="AY274" s="473">
        <v>10.8447986914257</v>
      </c>
      <c r="AZ274" s="473">
        <v>7.9051177898872904</v>
      </c>
      <c r="BA274" s="473">
        <v>18.976257431807699</v>
      </c>
      <c r="BB274" s="473">
        <v>5.4077609807752598</v>
      </c>
      <c r="BC274" s="473">
        <v>11.1748338605043</v>
      </c>
      <c r="BD274" s="473">
        <v>19.543561713114901</v>
      </c>
      <c r="BE274" s="473">
        <v>9.8853871448484796</v>
      </c>
      <c r="BF274" s="473">
        <v>10.968442150019399</v>
      </c>
      <c r="BG274" s="473">
        <v>8.1047258362394796</v>
      </c>
      <c r="BH274" s="473"/>
      <c r="BI274" s="473"/>
      <c r="BJ274" s="473"/>
      <c r="BK274" s="473"/>
      <c r="BL274" s="473"/>
      <c r="BM274" s="473"/>
      <c r="BN274" s="473"/>
      <c r="BO274" s="477">
        <f>ROW()</f>
        <v>274</v>
      </c>
    </row>
    <row r="275" spans="1:67" s="474" customFormat="1" ht="14" x14ac:dyDescent="0.15">
      <c r="A275" s="473" t="s">
        <v>576</v>
      </c>
      <c r="B275" s="473" t="s">
        <v>1067</v>
      </c>
      <c r="C275" s="473" t="s">
        <v>1156</v>
      </c>
      <c r="D275" s="473" t="s">
        <v>1157</v>
      </c>
      <c r="E275" s="473">
        <v>1.2888590354937799</v>
      </c>
      <c r="F275" s="473">
        <v>2.1023739632409302</v>
      </c>
      <c r="G275" s="473">
        <v>1.2462853780701899</v>
      </c>
      <c r="H275" s="473">
        <v>1.33796971443196</v>
      </c>
      <c r="I275" s="473">
        <v>2.53497284090203</v>
      </c>
      <c r="J275" s="473">
        <v>4.0690287353294803</v>
      </c>
      <c r="K275" s="473">
        <v>3.48923368982036</v>
      </c>
      <c r="L275" s="473">
        <v>3.5389915328063002</v>
      </c>
      <c r="M275" s="473">
        <v>1.9861355288071301</v>
      </c>
      <c r="N275" s="473">
        <v>3.2382245196174502</v>
      </c>
      <c r="O275" s="473">
        <v>4.9918771172128702</v>
      </c>
      <c r="P275" s="473">
        <v>5.9573977378042597</v>
      </c>
      <c r="Q275" s="473">
        <v>6.4257084463861798</v>
      </c>
      <c r="R275" s="473">
        <v>9.4339873492611392</v>
      </c>
      <c r="S275" s="473">
        <v>11.724125921702299</v>
      </c>
      <c r="T275" s="473">
        <v>13.425941867870501</v>
      </c>
      <c r="U275" s="473">
        <v>11.0203906361099</v>
      </c>
      <c r="V275" s="473">
        <v>11.151964086928899</v>
      </c>
      <c r="W275" s="473">
        <v>11.135607653184699</v>
      </c>
      <c r="X275" s="473">
        <v>13.2936586533207</v>
      </c>
      <c r="Y275" s="473">
        <v>13.660240685885199</v>
      </c>
      <c r="Z275" s="473">
        <v>15.2542442656564</v>
      </c>
      <c r="AA275" s="473">
        <v>14.6390324191598</v>
      </c>
      <c r="AB275" s="473">
        <v>12.303207143823499</v>
      </c>
      <c r="AC275" s="473">
        <v>11.526481303676601</v>
      </c>
      <c r="AD275" s="473">
        <v>16.2942269399101</v>
      </c>
      <c r="AE275" s="473">
        <v>18.654918926306401</v>
      </c>
      <c r="AF275" s="473">
        <v>16.160581442661599</v>
      </c>
      <c r="AG275" s="473">
        <v>12.779544822990401</v>
      </c>
      <c r="AH275" s="473">
        <v>14.730918284745</v>
      </c>
      <c r="AI275" s="473">
        <v>14.3209557277219</v>
      </c>
      <c r="AJ275" s="473">
        <v>15.334802353322001</v>
      </c>
      <c r="AK275" s="473">
        <v>13.8746803836057</v>
      </c>
      <c r="AL275" s="473">
        <v>9.7174673298899101</v>
      </c>
      <c r="AM275" s="473">
        <v>8.9385249354571705</v>
      </c>
      <c r="AN275" s="473">
        <v>8.6804442262445995</v>
      </c>
      <c r="AO275" s="473">
        <v>7.3541133870696003</v>
      </c>
      <c r="AP275" s="473">
        <v>8.5977826317368393</v>
      </c>
      <c r="AQ275" s="473">
        <v>6.8805463781729204</v>
      </c>
      <c r="AR275" s="473">
        <v>5.1814927974787004</v>
      </c>
      <c r="AS275" s="473">
        <v>5.3389510292921702</v>
      </c>
      <c r="AT275" s="473">
        <v>5.7019001830571598</v>
      </c>
      <c r="AU275" s="473">
        <v>9.4947107032486109</v>
      </c>
      <c r="AV275" s="473">
        <v>5.6794177109910899</v>
      </c>
      <c r="AW275" s="473">
        <v>-0.69203027102411896</v>
      </c>
      <c r="AX275" s="473">
        <v>2.0628461650463001</v>
      </c>
      <c r="AY275" s="473">
        <v>3.24390776468061</v>
      </c>
      <c r="AZ275" s="473">
        <v>6.1778068349941302</v>
      </c>
      <c r="BA275" s="473">
        <v>10.074575524918099</v>
      </c>
      <c r="BB275" s="473">
        <v>7.2153141361256496</v>
      </c>
      <c r="BC275" s="473">
        <v>4.0897298947047203</v>
      </c>
      <c r="BD275" s="473">
        <v>4.99926696965254</v>
      </c>
      <c r="BE275" s="473">
        <v>5.7246579167830296</v>
      </c>
      <c r="BF275" s="473">
        <v>5.7844690966719101</v>
      </c>
      <c r="BG275" s="473">
        <v>6.1298377028714501</v>
      </c>
      <c r="BH275" s="473">
        <v>4.5406422773791402</v>
      </c>
      <c r="BI275" s="473">
        <v>6.5713964217395899</v>
      </c>
      <c r="BJ275" s="473">
        <v>5.1842466476613103</v>
      </c>
      <c r="BK275" s="473">
        <v>4.5171652278658696</v>
      </c>
      <c r="BL275" s="473">
        <v>4.1202458701498399</v>
      </c>
      <c r="BM275" s="473">
        <v>3.21003597454107</v>
      </c>
      <c r="BN275" s="473">
        <v>4.61167217803201</v>
      </c>
      <c r="BO275" s="477">
        <f>ROW()</f>
        <v>275</v>
      </c>
    </row>
    <row r="276" spans="1:67" s="474" customFormat="1" ht="14" x14ac:dyDescent="0.15">
      <c r="A276" s="473" t="s">
        <v>609</v>
      </c>
      <c r="B276" s="473" t="s">
        <v>1068</v>
      </c>
      <c r="C276" s="473" t="s">
        <v>1156</v>
      </c>
      <c r="D276" s="473" t="s">
        <v>1157</v>
      </c>
      <c r="E276" s="473"/>
      <c r="F276" s="473"/>
      <c r="G276" s="473"/>
      <c r="H276" s="473"/>
      <c r="I276" s="473"/>
      <c r="J276" s="473"/>
      <c r="K276" s="473"/>
      <c r="L276" s="473"/>
      <c r="M276" s="473"/>
      <c r="N276" s="473"/>
      <c r="O276" s="473"/>
      <c r="P276" s="473"/>
      <c r="Q276" s="473"/>
      <c r="R276" s="473"/>
      <c r="S276" s="473"/>
      <c r="T276" s="473"/>
      <c r="U276" s="473"/>
      <c r="V276" s="473"/>
      <c r="W276" s="473"/>
      <c r="X276" s="473"/>
      <c r="Y276" s="473"/>
      <c r="Z276" s="473"/>
      <c r="AA276" s="473"/>
      <c r="AB276" s="473"/>
      <c r="AC276" s="473"/>
      <c r="AD276" s="473"/>
      <c r="AE276" s="473">
        <v>55.8282208588966</v>
      </c>
      <c r="AF276" s="473">
        <v>47.047244094487603</v>
      </c>
      <c r="AG276" s="473">
        <v>51.004016064257399</v>
      </c>
      <c r="AH276" s="473">
        <v>123.40425531915</v>
      </c>
      <c r="AI276" s="473">
        <v>107.02380952380901</v>
      </c>
      <c r="AJ276" s="473">
        <v>97.6423231742383</v>
      </c>
      <c r="AK276" s="473">
        <v>165.70652700999</v>
      </c>
      <c r="AL276" s="473">
        <v>183.31204146439299</v>
      </c>
      <c r="AM276" s="473">
        <v>54.601321841301598</v>
      </c>
      <c r="AN276" s="473">
        <v>34.929587416666699</v>
      </c>
      <c r="AO276" s="473">
        <v>43.073097998288198</v>
      </c>
      <c r="AP276" s="473">
        <v>24.418721568941201</v>
      </c>
      <c r="AQ276" s="473">
        <v>24.4584563516656</v>
      </c>
      <c r="AR276" s="473">
        <v>26.787696679002899</v>
      </c>
      <c r="AS276" s="473">
        <v>26.030411788812099</v>
      </c>
      <c r="AT276" s="473">
        <v>21.3937821792546</v>
      </c>
      <c r="AU276" s="473">
        <v>22.2333446430947</v>
      </c>
      <c r="AV276" s="473">
        <v>21.4015783901995</v>
      </c>
      <c r="AW276" s="473">
        <v>17.967789108728599</v>
      </c>
      <c r="AX276" s="473">
        <v>18.324439701174001</v>
      </c>
      <c r="AY276" s="473">
        <v>9.0195724722648603</v>
      </c>
      <c r="AZ276" s="473">
        <v>10.6573496000153</v>
      </c>
      <c r="BA276" s="473">
        <v>12.445579346319199</v>
      </c>
      <c r="BB276" s="473">
        <v>13.3952546325895</v>
      </c>
      <c r="BC276" s="473">
        <v>8.5017613336526505</v>
      </c>
      <c r="BD276" s="473">
        <v>6.4293968107233601</v>
      </c>
      <c r="BE276" s="473">
        <v>6.5758997075769496</v>
      </c>
      <c r="BF276" s="473">
        <v>6.9776760549031698</v>
      </c>
      <c r="BG276" s="473">
        <v>7.8068755356632797</v>
      </c>
      <c r="BH276" s="473">
        <v>10.110592890961801</v>
      </c>
      <c r="BI276" s="473">
        <v>17.8697300795268</v>
      </c>
      <c r="BJ276" s="473">
        <v>6.5773115420565196</v>
      </c>
      <c r="BK276" s="473">
        <v>7.4945719272851097</v>
      </c>
      <c r="BL276" s="473">
        <v>9.1503164431629909</v>
      </c>
      <c r="BM276" s="473">
        <v>15.7325851421273</v>
      </c>
      <c r="BN276" s="473">
        <v>22.0212342935964</v>
      </c>
      <c r="BO276" s="477">
        <f>ROW()</f>
        <v>276</v>
      </c>
    </row>
    <row r="277" spans="1:67" s="474" customFormat="1" ht="14" x14ac:dyDescent="0.15">
      <c r="A277" s="473" t="s">
        <v>610</v>
      </c>
      <c r="B277" s="473" t="s">
        <v>1069</v>
      </c>
      <c r="C277" s="473" t="s">
        <v>1156</v>
      </c>
      <c r="D277" s="473" t="s">
        <v>1157</v>
      </c>
      <c r="E277" s="473"/>
      <c r="F277" s="473"/>
      <c r="G277" s="473"/>
      <c r="H277" s="473"/>
      <c r="I277" s="473"/>
      <c r="J277" s="473"/>
      <c r="K277" s="473"/>
      <c r="L277" s="473"/>
      <c r="M277" s="473"/>
      <c r="N277" s="473"/>
      <c r="O277" s="473"/>
      <c r="P277" s="473"/>
      <c r="Q277" s="473"/>
      <c r="R277" s="473"/>
      <c r="S277" s="473"/>
      <c r="T277" s="473"/>
      <c r="U277" s="473"/>
      <c r="V277" s="473"/>
      <c r="W277" s="473"/>
      <c r="X277" s="473"/>
      <c r="Y277" s="473"/>
      <c r="Z277" s="473"/>
      <c r="AA277" s="473"/>
      <c r="AB277" s="473"/>
      <c r="AC277" s="473"/>
      <c r="AD277" s="473"/>
      <c r="AE277" s="473"/>
      <c r="AF277" s="473"/>
      <c r="AG277" s="473"/>
      <c r="AH277" s="473"/>
      <c r="AI277" s="473"/>
      <c r="AJ277" s="473"/>
      <c r="AK277" s="473"/>
      <c r="AL277" s="473"/>
      <c r="AM277" s="473"/>
      <c r="AN277" s="473"/>
      <c r="AO277" s="473"/>
      <c r="AP277" s="473"/>
      <c r="AQ277" s="473"/>
      <c r="AR277" s="473"/>
      <c r="AS277" s="473"/>
      <c r="AT277" s="473"/>
      <c r="AU277" s="473"/>
      <c r="AV277" s="473"/>
      <c r="AW277" s="473"/>
      <c r="AX277" s="473"/>
      <c r="AY277" s="473"/>
      <c r="AZ277" s="473"/>
      <c r="BA277" s="473"/>
      <c r="BB277" s="473"/>
      <c r="BC277" s="473">
        <v>3.02267002518892</v>
      </c>
      <c r="BD277" s="473">
        <v>3.46612972817488</v>
      </c>
      <c r="BE277" s="473">
        <v>3.7253266611064699</v>
      </c>
      <c r="BF277" s="473">
        <v>1.6349504154382299</v>
      </c>
      <c r="BG277" s="473">
        <v>-0.197784810126586</v>
      </c>
      <c r="BH277" s="473">
        <v>-2.4309684238340599</v>
      </c>
      <c r="BI277" s="473">
        <v>-1.5436696005416399</v>
      </c>
      <c r="BJ277" s="473">
        <v>0.89396231605007404</v>
      </c>
      <c r="BK277" s="473">
        <v>10.618865866957499</v>
      </c>
      <c r="BL277" s="473">
        <v>255.30499075785599</v>
      </c>
      <c r="BM277" s="473">
        <v>557.20181736204995</v>
      </c>
      <c r="BN277" s="473">
        <v>98.546105092062405</v>
      </c>
      <c r="BO277" s="477">
        <f>ROW()</f>
        <v>277</v>
      </c>
    </row>
    <row r="278" spans="1:67" x14ac:dyDescent="0.2">
      <c r="A278" s="459">
        <f>COLUMN()</f>
        <v>1</v>
      </c>
      <c r="B278" s="459">
        <f>COLUMN()</f>
        <v>2</v>
      </c>
      <c r="C278" s="459">
        <f>COLUMN()</f>
        <v>3</v>
      </c>
      <c r="D278" s="459">
        <f>COLUMN()</f>
        <v>4</v>
      </c>
      <c r="E278" s="459">
        <f>COLUMN()</f>
        <v>5</v>
      </c>
      <c r="F278" s="459">
        <f>COLUMN()</f>
        <v>6</v>
      </c>
      <c r="G278" s="459">
        <f>COLUMN()</f>
        <v>7</v>
      </c>
      <c r="H278" s="459">
        <f>COLUMN()</f>
        <v>8</v>
      </c>
      <c r="I278" s="459">
        <f>COLUMN()</f>
        <v>9</v>
      </c>
      <c r="J278" s="459">
        <f>COLUMN()</f>
        <v>10</v>
      </c>
      <c r="K278" s="459">
        <f>COLUMN()</f>
        <v>11</v>
      </c>
      <c r="L278" s="459">
        <f>COLUMN()</f>
        <v>12</v>
      </c>
      <c r="M278" s="459">
        <f>COLUMN()</f>
        <v>13</v>
      </c>
      <c r="N278" s="459">
        <f>COLUMN()</f>
        <v>14</v>
      </c>
      <c r="O278" s="459">
        <f>COLUMN()</f>
        <v>15</v>
      </c>
      <c r="P278" s="459">
        <f>COLUMN()</f>
        <v>16</v>
      </c>
      <c r="Q278" s="459">
        <f>COLUMN()</f>
        <v>17</v>
      </c>
      <c r="R278" s="459">
        <f>COLUMN()</f>
        <v>18</v>
      </c>
      <c r="S278" s="459">
        <f>COLUMN()</f>
        <v>19</v>
      </c>
      <c r="T278" s="459">
        <f>COLUMN()</f>
        <v>20</v>
      </c>
      <c r="U278" s="459">
        <f>COLUMN()</f>
        <v>21</v>
      </c>
      <c r="V278" s="459">
        <f>COLUMN()</f>
        <v>22</v>
      </c>
      <c r="W278" s="459">
        <f>COLUMN()</f>
        <v>23</v>
      </c>
      <c r="X278" s="459">
        <f>COLUMN()</f>
        <v>24</v>
      </c>
      <c r="Y278" s="459">
        <f>COLUMN()</f>
        <v>25</v>
      </c>
      <c r="Z278" s="459">
        <f>COLUMN()</f>
        <v>26</v>
      </c>
      <c r="AA278" s="459">
        <f>COLUMN()</f>
        <v>27</v>
      </c>
      <c r="AB278" s="459">
        <f>COLUMN()</f>
        <v>28</v>
      </c>
      <c r="AC278" s="459">
        <f>COLUMN()</f>
        <v>29</v>
      </c>
      <c r="AD278" s="459">
        <f>COLUMN()</f>
        <v>30</v>
      </c>
      <c r="AE278" s="459">
        <f>COLUMN()</f>
        <v>31</v>
      </c>
      <c r="AF278" s="459">
        <f>COLUMN()</f>
        <v>32</v>
      </c>
      <c r="AG278" s="459">
        <f>COLUMN()</f>
        <v>33</v>
      </c>
      <c r="AH278" s="459">
        <f>COLUMN()</f>
        <v>34</v>
      </c>
      <c r="AI278" s="459">
        <f>COLUMN()</f>
        <v>35</v>
      </c>
      <c r="AJ278" s="459">
        <f>COLUMN()</f>
        <v>36</v>
      </c>
      <c r="AK278" s="459">
        <f>COLUMN()</f>
        <v>37</v>
      </c>
      <c r="AL278" s="459">
        <f>COLUMN()</f>
        <v>38</v>
      </c>
      <c r="AM278" s="459">
        <f>COLUMN()</f>
        <v>39</v>
      </c>
      <c r="AN278" s="459">
        <f>COLUMN()</f>
        <v>40</v>
      </c>
      <c r="AO278" s="459">
        <f>COLUMN()</f>
        <v>41</v>
      </c>
      <c r="AP278" s="459">
        <f>COLUMN()</f>
        <v>42</v>
      </c>
      <c r="AQ278" s="459">
        <f>COLUMN()</f>
        <v>43</v>
      </c>
      <c r="AR278" s="459">
        <f>COLUMN()</f>
        <v>44</v>
      </c>
      <c r="AS278" s="459">
        <f>COLUMN()</f>
        <v>45</v>
      </c>
      <c r="AT278" s="459">
        <f>COLUMN()</f>
        <v>46</v>
      </c>
      <c r="AU278" s="459">
        <f>COLUMN()</f>
        <v>47</v>
      </c>
      <c r="AV278" s="459">
        <f>COLUMN()</f>
        <v>48</v>
      </c>
      <c r="AW278" s="459">
        <f>COLUMN()</f>
        <v>49</v>
      </c>
      <c r="AX278" s="459">
        <f>COLUMN()</f>
        <v>50</v>
      </c>
      <c r="AY278" s="459">
        <f>COLUMN()</f>
        <v>51</v>
      </c>
      <c r="AZ278" s="459">
        <f>COLUMN()</f>
        <v>52</v>
      </c>
      <c r="BA278" s="459">
        <f>COLUMN()</f>
        <v>53</v>
      </c>
      <c r="BB278" s="459">
        <f>COLUMN()</f>
        <v>54</v>
      </c>
      <c r="BC278" s="459">
        <f>COLUMN()</f>
        <v>55</v>
      </c>
      <c r="BD278" s="459">
        <f>COLUMN()</f>
        <v>56</v>
      </c>
      <c r="BE278" s="459">
        <f>COLUMN()</f>
        <v>57</v>
      </c>
      <c r="BF278" s="459">
        <f>COLUMN()</f>
        <v>58</v>
      </c>
      <c r="BG278" s="459">
        <f>COLUMN()</f>
        <v>59</v>
      </c>
      <c r="BH278" s="459">
        <f>COLUMN()</f>
        <v>60</v>
      </c>
      <c r="BI278" s="459">
        <f>COLUMN()</f>
        <v>61</v>
      </c>
      <c r="BJ278" s="459">
        <f>COLUMN()</f>
        <v>62</v>
      </c>
      <c r="BK278" s="459">
        <f>COLUMN()</f>
        <v>63</v>
      </c>
      <c r="BL278" s="459">
        <f>COLUMN()</f>
        <v>64</v>
      </c>
      <c r="BM278" s="459">
        <f>COLUMN()</f>
        <v>65</v>
      </c>
      <c r="BN278" s="459">
        <f>COLUMN()</f>
        <v>66</v>
      </c>
      <c r="BO278" s="456"/>
    </row>
  </sheetData>
  <hyperlinks>
    <hyperlink ref="B2" r:id="rId1" xr:uid="{93FD6474-EEDD-4F44-8DB4-D4C02D7B9405}"/>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Z974"/>
  <sheetViews>
    <sheetView showGridLines="0" tabSelected="1" topLeftCell="A5" workbookViewId="0">
      <selection activeCell="C23" sqref="C23"/>
    </sheetView>
  </sheetViews>
  <sheetFormatPr baseColWidth="10" defaultColWidth="12.5" defaultRowHeight="15" customHeight="1" x14ac:dyDescent="0.15"/>
  <cols>
    <col min="1" max="1" width="2" customWidth="1"/>
    <col min="2" max="2" width="77" customWidth="1"/>
    <col min="3" max="3" width="11.83203125" customWidth="1"/>
    <col min="4" max="4" width="65.5" customWidth="1"/>
    <col min="5" max="5" width="48.5" customWidth="1"/>
    <col min="6" max="26" width="9.5" customWidth="1"/>
  </cols>
  <sheetData>
    <row r="1" spans="1:26" ht="24" customHeight="1" x14ac:dyDescent="0.3">
      <c r="B1" s="480" t="s">
        <v>0</v>
      </c>
      <c r="C1" s="480"/>
      <c r="D1" s="480"/>
      <c r="E1" s="480"/>
    </row>
    <row r="2" spans="1:26" ht="13" customHeight="1" x14ac:dyDescent="0.15">
      <c r="A2" s="1"/>
      <c r="B2" s="481" t="s">
        <v>1</v>
      </c>
      <c r="C2" s="481"/>
      <c r="D2" s="481"/>
      <c r="E2" s="481"/>
      <c r="F2" s="1"/>
      <c r="G2" s="1"/>
      <c r="H2" s="1"/>
      <c r="I2" s="1"/>
      <c r="J2" s="1"/>
      <c r="K2" s="1"/>
      <c r="L2" s="1"/>
      <c r="M2" s="1"/>
      <c r="N2" s="1"/>
      <c r="O2" s="1"/>
      <c r="P2" s="1"/>
      <c r="Q2" s="1"/>
      <c r="R2" s="1"/>
      <c r="S2" s="1"/>
      <c r="T2" s="1"/>
      <c r="U2" s="1"/>
      <c r="V2" s="1"/>
      <c r="W2" s="1"/>
      <c r="X2" s="1"/>
      <c r="Y2" s="1"/>
      <c r="Z2" s="1"/>
    </row>
    <row r="3" spans="1:26" ht="13" customHeight="1" x14ac:dyDescent="0.15"/>
    <row r="4" spans="1:26" ht="20.25" customHeight="1" x14ac:dyDescent="0.2">
      <c r="B4" s="395" t="s">
        <v>2</v>
      </c>
      <c r="C4" s="395"/>
      <c r="D4" s="396"/>
      <c r="E4" s="397"/>
    </row>
    <row r="5" spans="1:26" ht="14.25" customHeight="1" x14ac:dyDescent="0.15">
      <c r="B5" s="2"/>
      <c r="C5" s="61"/>
    </row>
    <row r="6" spans="1:26" ht="34" customHeight="1" x14ac:dyDescent="0.15">
      <c r="B6" s="57" t="s">
        <v>3</v>
      </c>
      <c r="C6" s="58"/>
      <c r="D6" s="423" t="s">
        <v>611</v>
      </c>
    </row>
    <row r="7" spans="1:26" ht="14.25" customHeight="1" x14ac:dyDescent="0.15">
      <c r="B7" s="58"/>
      <c r="C7" s="58"/>
      <c r="D7" s="60"/>
    </row>
    <row r="8" spans="1:26" ht="34" customHeight="1" x14ac:dyDescent="0.15">
      <c r="B8" s="57" t="s">
        <v>4</v>
      </c>
      <c r="C8" s="58"/>
      <c r="D8" s="423" t="s">
        <v>612</v>
      </c>
    </row>
    <row r="9" spans="1:26" ht="14.25" customHeight="1" x14ac:dyDescent="0.15">
      <c r="B9" s="58"/>
      <c r="C9" s="58"/>
      <c r="D9" s="60"/>
    </row>
    <row r="10" spans="1:26" ht="34" customHeight="1" x14ac:dyDescent="0.15">
      <c r="B10" s="57" t="s">
        <v>5</v>
      </c>
      <c r="C10" s="58"/>
      <c r="D10" s="59" t="s">
        <v>613</v>
      </c>
    </row>
    <row r="11" spans="1:26" ht="14.25" customHeight="1" x14ac:dyDescent="0.15">
      <c r="B11" s="58"/>
      <c r="C11" s="58"/>
      <c r="D11" s="60"/>
    </row>
    <row r="12" spans="1:26" ht="34" customHeight="1" x14ac:dyDescent="0.15">
      <c r="B12" s="398" t="s">
        <v>6</v>
      </c>
      <c r="C12" s="61"/>
      <c r="D12" s="399">
        <v>2021</v>
      </c>
    </row>
    <row r="13" spans="1:26" ht="14.25" customHeight="1" x14ac:dyDescent="0.15">
      <c r="C13" s="62"/>
      <c r="D13" s="69"/>
    </row>
    <row r="14" spans="1:26" ht="34" customHeight="1" x14ac:dyDescent="0.15">
      <c r="B14" s="398" t="s">
        <v>7</v>
      </c>
      <c r="C14" s="216"/>
      <c r="D14" s="400" t="s">
        <v>435</v>
      </c>
    </row>
    <row r="15" spans="1:26" ht="14.25" customHeight="1" x14ac:dyDescent="0.15">
      <c r="B15" s="3"/>
      <c r="C15" s="216"/>
      <c r="D15" s="3"/>
    </row>
    <row r="16" spans="1:26" ht="34" customHeight="1" x14ac:dyDescent="0.15">
      <c r="B16" s="398" t="s">
        <v>9</v>
      </c>
      <c r="C16" s="61"/>
      <c r="D16" s="401" t="s">
        <v>614</v>
      </c>
    </row>
    <row r="17" spans="2:15" ht="14.25" customHeight="1" x14ac:dyDescent="0.15">
      <c r="B17" s="2"/>
      <c r="C17" s="61"/>
      <c r="D17" s="2"/>
      <c r="E17" s="2"/>
    </row>
    <row r="18" spans="2:15" ht="20.25" customHeight="1" x14ac:dyDescent="0.2">
      <c r="B18" s="395" t="s">
        <v>10</v>
      </c>
      <c r="C18" s="395"/>
      <c r="D18" s="402"/>
      <c r="E18" s="403"/>
      <c r="F18" s="5"/>
      <c r="G18" s="5"/>
      <c r="H18" s="5"/>
      <c r="I18" s="5"/>
      <c r="J18" s="5"/>
      <c r="K18" s="5"/>
      <c r="L18" s="5"/>
      <c r="M18" s="5"/>
      <c r="N18" s="5"/>
      <c r="O18" s="5"/>
    </row>
    <row r="19" spans="2:15" ht="20.25" customHeight="1" x14ac:dyDescent="0.2">
      <c r="B19" s="64"/>
      <c r="C19" s="64"/>
      <c r="D19" s="315"/>
      <c r="E19" s="5"/>
      <c r="F19" s="5"/>
      <c r="G19" s="5"/>
      <c r="H19" s="5"/>
      <c r="I19" s="5"/>
      <c r="J19" s="5"/>
      <c r="K19" s="5"/>
      <c r="L19" s="5"/>
      <c r="M19" s="5"/>
      <c r="N19" s="5"/>
      <c r="O19" s="5"/>
    </row>
    <row r="20" spans="2:15" ht="38.25" customHeight="1" x14ac:dyDescent="0.2">
      <c r="B20" s="482" t="s">
        <v>11</v>
      </c>
      <c r="C20" s="482"/>
      <c r="D20" s="482"/>
      <c r="E20" s="5"/>
      <c r="F20" s="5"/>
      <c r="G20" s="5"/>
      <c r="H20" s="5"/>
      <c r="I20" s="5"/>
      <c r="J20" s="5"/>
      <c r="K20" s="5"/>
      <c r="L20" s="5"/>
      <c r="M20" s="5"/>
      <c r="N20" s="5"/>
      <c r="O20" s="5"/>
    </row>
    <row r="21" spans="2:15" ht="20.25" customHeight="1" x14ac:dyDescent="0.2">
      <c r="B21" s="316" t="s">
        <v>12</v>
      </c>
      <c r="C21" s="58" t="s">
        <v>13</v>
      </c>
      <c r="D21" s="316" t="s">
        <v>14</v>
      </c>
      <c r="E21" s="61"/>
      <c r="F21" s="5"/>
      <c r="G21" s="5"/>
      <c r="H21" s="5"/>
      <c r="I21" s="5"/>
      <c r="J21" s="5"/>
      <c r="K21" s="5"/>
      <c r="L21" s="5"/>
      <c r="M21" s="5"/>
      <c r="N21" s="5"/>
    </row>
    <row r="22" spans="2:15" ht="35.25" customHeight="1" x14ac:dyDescent="0.2">
      <c r="B22" s="317" t="s">
        <v>15</v>
      </c>
      <c r="C22" s="318">
        <f>C23*4</f>
        <v>7488</v>
      </c>
      <c r="D22" s="430" t="s">
        <v>1143</v>
      </c>
      <c r="E22" s="62"/>
      <c r="F22" s="5"/>
      <c r="G22" s="5"/>
      <c r="H22" s="5"/>
      <c r="I22" s="5"/>
      <c r="J22" s="5"/>
      <c r="K22" s="5"/>
      <c r="L22" s="5"/>
      <c r="M22" s="5"/>
      <c r="N22" s="5"/>
    </row>
    <row r="23" spans="2:15" ht="35.25" customHeight="1" x14ac:dyDescent="0.2">
      <c r="B23" s="319" t="s">
        <v>16</v>
      </c>
      <c r="C23" s="320">
        <f>(3*52*2)*6*1</f>
        <v>1872</v>
      </c>
      <c r="D23" s="431" t="s">
        <v>1216</v>
      </c>
      <c r="E23" s="62"/>
      <c r="F23" s="5"/>
      <c r="G23" s="5"/>
      <c r="H23" s="5"/>
      <c r="I23" s="5"/>
      <c r="J23" s="5"/>
      <c r="K23" s="5"/>
      <c r="L23" s="5"/>
      <c r="M23" s="5"/>
      <c r="N23" s="5"/>
    </row>
    <row r="24" spans="2:15" ht="35.25" customHeight="1" x14ac:dyDescent="0.2">
      <c r="B24" s="321" t="s">
        <v>17</v>
      </c>
      <c r="C24" s="322">
        <v>4</v>
      </c>
      <c r="D24" s="323" t="s">
        <v>630</v>
      </c>
      <c r="E24" s="62"/>
      <c r="F24" s="5"/>
      <c r="G24" s="5"/>
      <c r="H24" s="5"/>
      <c r="I24" s="5"/>
      <c r="J24" s="5"/>
      <c r="K24" s="5"/>
      <c r="L24" s="5"/>
      <c r="M24" s="5"/>
      <c r="N24" s="5"/>
      <c r="O24" s="5"/>
    </row>
    <row r="25" spans="2:15" ht="20.25" customHeight="1" x14ac:dyDescent="0.2">
      <c r="B25" s="324"/>
      <c r="C25" s="324"/>
      <c r="D25" s="324"/>
      <c r="E25" s="63"/>
      <c r="F25" s="5"/>
      <c r="G25" s="5"/>
      <c r="H25" s="5"/>
      <c r="I25" s="5"/>
      <c r="J25" s="5"/>
      <c r="K25" s="5"/>
      <c r="L25" s="5"/>
      <c r="M25" s="5"/>
      <c r="N25" s="5"/>
      <c r="O25" s="5"/>
    </row>
    <row r="26" spans="2:15" ht="36" customHeight="1" x14ac:dyDescent="0.2">
      <c r="B26" s="482" t="s">
        <v>18</v>
      </c>
      <c r="C26" s="482"/>
      <c r="D26" s="482"/>
      <c r="E26" s="5"/>
      <c r="F26" s="5"/>
      <c r="G26" s="5"/>
      <c r="H26" s="5"/>
      <c r="I26" s="5"/>
      <c r="J26" s="5"/>
      <c r="K26" s="5"/>
      <c r="L26" s="5"/>
      <c r="M26" s="5"/>
      <c r="N26" s="5"/>
      <c r="O26" s="5"/>
    </row>
    <row r="27" spans="2:15" ht="35" customHeight="1" x14ac:dyDescent="0.2">
      <c r="B27" s="57" t="s">
        <v>19</v>
      </c>
      <c r="C27" s="58"/>
      <c r="D27" s="59" t="s">
        <v>616</v>
      </c>
      <c r="E27" s="5"/>
      <c r="F27" s="5"/>
      <c r="G27" s="5"/>
      <c r="H27" s="5"/>
      <c r="I27" s="5"/>
      <c r="J27" s="5"/>
      <c r="K27" s="5"/>
      <c r="L27" s="5"/>
      <c r="M27" s="5"/>
      <c r="N27" s="5"/>
      <c r="O27" s="5"/>
    </row>
    <row r="28" spans="2:15" s="68" customFormat="1" ht="15" customHeight="1" x14ac:dyDescent="0.2">
      <c r="B28" s="64"/>
      <c r="C28" s="64"/>
      <c r="D28" s="315"/>
    </row>
    <row r="29" spans="2:15" ht="34" customHeight="1" x14ac:dyDescent="0.2">
      <c r="B29" s="57" t="s">
        <v>20</v>
      </c>
      <c r="C29" s="58"/>
      <c r="D29" s="59" t="s">
        <v>617</v>
      </c>
      <c r="E29" s="5"/>
      <c r="F29" s="5"/>
      <c r="G29" s="5"/>
      <c r="H29" s="5"/>
      <c r="I29" s="5"/>
      <c r="J29" s="5"/>
      <c r="K29" s="5"/>
      <c r="L29" s="5"/>
      <c r="M29" s="5"/>
      <c r="N29" s="5"/>
      <c r="O29" s="5"/>
    </row>
    <row r="30" spans="2:15" s="68" customFormat="1" ht="14.25" customHeight="1" x14ac:dyDescent="0.2">
      <c r="B30" s="58"/>
      <c r="C30" s="58"/>
      <c r="D30" s="325"/>
    </row>
    <row r="31" spans="2:15" ht="34" customHeight="1" x14ac:dyDescent="0.2">
      <c r="B31" s="57" t="s">
        <v>21</v>
      </c>
      <c r="C31" s="58"/>
      <c r="D31" s="59" t="s">
        <v>618</v>
      </c>
      <c r="E31" s="5"/>
      <c r="F31" s="5"/>
      <c r="G31" s="5"/>
      <c r="H31" s="5"/>
      <c r="I31" s="5"/>
      <c r="J31" s="5"/>
      <c r="K31" s="5"/>
      <c r="L31" s="5"/>
      <c r="M31" s="5"/>
      <c r="N31" s="5"/>
      <c r="O31" s="5"/>
    </row>
    <row r="32" spans="2:15" s="68" customFormat="1" ht="14.25" customHeight="1" x14ac:dyDescent="0.2">
      <c r="B32" s="64"/>
      <c r="C32" s="64"/>
      <c r="D32" s="315"/>
    </row>
    <row r="33" spans="2:15" ht="34" customHeight="1" x14ac:dyDescent="0.2">
      <c r="B33" s="57" t="s">
        <v>22</v>
      </c>
      <c r="C33" s="64"/>
      <c r="D33" s="59" t="s">
        <v>619</v>
      </c>
      <c r="E33" s="5"/>
      <c r="F33" s="5"/>
      <c r="G33" s="5"/>
      <c r="H33" s="5"/>
      <c r="I33" s="5"/>
      <c r="J33" s="5"/>
      <c r="K33" s="5"/>
      <c r="L33" s="5"/>
      <c r="M33" s="5"/>
      <c r="N33" s="5"/>
      <c r="O33" s="5"/>
    </row>
    <row r="34" spans="2:15" ht="18" customHeight="1" x14ac:dyDescent="0.2">
      <c r="B34" s="58"/>
      <c r="C34" s="64"/>
      <c r="D34" s="325"/>
      <c r="E34" s="5"/>
      <c r="F34" s="5"/>
      <c r="G34" s="5"/>
      <c r="H34" s="5"/>
      <c r="I34" s="5"/>
      <c r="J34" s="5"/>
      <c r="K34" s="5"/>
      <c r="L34" s="5"/>
      <c r="M34" s="5"/>
      <c r="N34" s="5"/>
      <c r="O34" s="5"/>
    </row>
    <row r="35" spans="2:15" s="68" customFormat="1" ht="17" customHeight="1" x14ac:dyDescent="0.2">
      <c r="B35" s="329" t="s">
        <v>23</v>
      </c>
      <c r="C35" s="327"/>
      <c r="D35" s="328"/>
    </row>
    <row r="36" spans="2:15" ht="34" customHeight="1" x14ac:dyDescent="0.2">
      <c r="B36" s="57" t="s">
        <v>24</v>
      </c>
      <c r="C36" s="64"/>
      <c r="D36" s="59" t="s">
        <v>628</v>
      </c>
      <c r="E36" s="5"/>
      <c r="F36" s="5"/>
      <c r="G36" s="5"/>
      <c r="H36" s="5"/>
      <c r="I36" s="5"/>
      <c r="J36" s="5"/>
      <c r="K36" s="5"/>
      <c r="L36" s="5"/>
      <c r="M36" s="5"/>
      <c r="N36" s="5"/>
      <c r="O36" s="5"/>
    </row>
    <row r="37" spans="2:15" s="68" customFormat="1" ht="14.25" customHeight="1" x14ac:dyDescent="0.2">
      <c r="B37" s="64"/>
      <c r="C37" s="64"/>
      <c r="D37" s="315"/>
    </row>
    <row r="38" spans="2:15" ht="34" customHeight="1" x14ac:dyDescent="0.2">
      <c r="B38" s="57" t="s">
        <v>25</v>
      </c>
      <c r="C38" s="64"/>
      <c r="D38" s="59" t="s">
        <v>629</v>
      </c>
      <c r="E38" s="5"/>
      <c r="F38" s="5"/>
      <c r="G38" s="5"/>
      <c r="H38" s="5"/>
      <c r="I38" s="5"/>
      <c r="J38" s="5"/>
      <c r="K38" s="5"/>
      <c r="L38" s="5"/>
      <c r="M38" s="5"/>
      <c r="N38" s="5"/>
      <c r="O38" s="5"/>
    </row>
    <row r="39" spans="2:15" s="68" customFormat="1" ht="14.25" customHeight="1" x14ac:dyDescent="0.2">
      <c r="B39" s="64"/>
      <c r="C39" s="64"/>
      <c r="D39" s="315"/>
    </row>
    <row r="40" spans="2:15" ht="34" customHeight="1" x14ac:dyDescent="0.2">
      <c r="B40" s="65" t="s">
        <v>26</v>
      </c>
      <c r="C40" s="64"/>
      <c r="D40" s="59" t="s">
        <v>630</v>
      </c>
      <c r="E40" s="5"/>
      <c r="F40" s="5"/>
      <c r="G40" s="5"/>
      <c r="H40" s="5"/>
      <c r="I40" s="5"/>
      <c r="J40" s="5"/>
      <c r="K40" s="5"/>
      <c r="L40" s="5"/>
      <c r="M40" s="5"/>
      <c r="N40" s="5"/>
      <c r="O40" s="5"/>
    </row>
    <row r="41" spans="2:15" s="68" customFormat="1" ht="14.25" customHeight="1" x14ac:dyDescent="0.2">
      <c r="B41" s="64"/>
      <c r="C41" s="64"/>
      <c r="D41" s="315"/>
    </row>
    <row r="42" spans="2:15" ht="34" customHeight="1" x14ac:dyDescent="0.2">
      <c r="B42" s="65" t="s">
        <v>27</v>
      </c>
      <c r="C42" s="64"/>
      <c r="D42" s="59" t="s">
        <v>631</v>
      </c>
      <c r="E42" s="5"/>
      <c r="F42" s="5"/>
      <c r="G42" s="5"/>
      <c r="H42" s="5"/>
      <c r="I42" s="5"/>
      <c r="J42" s="5"/>
      <c r="K42" s="5"/>
      <c r="L42" s="5"/>
      <c r="M42" s="5"/>
      <c r="N42" s="5"/>
      <c r="O42" s="5"/>
    </row>
    <row r="43" spans="2:15" s="68" customFormat="1" ht="14.25" customHeight="1" x14ac:dyDescent="0.2">
      <c r="B43" s="326"/>
      <c r="C43" s="64"/>
      <c r="D43" s="325"/>
    </row>
    <row r="44" spans="2:15" ht="34" customHeight="1" x14ac:dyDescent="0.2">
      <c r="B44" s="65" t="s">
        <v>28</v>
      </c>
      <c r="C44" s="64"/>
      <c r="D44" s="59" t="s">
        <v>632</v>
      </c>
      <c r="E44" s="5"/>
      <c r="F44" s="5"/>
      <c r="G44" s="5"/>
      <c r="H44" s="5"/>
      <c r="I44" s="5"/>
      <c r="J44" s="5"/>
      <c r="K44" s="5"/>
      <c r="L44" s="5"/>
      <c r="M44" s="5"/>
      <c r="N44" s="5"/>
      <c r="O44" s="5"/>
    </row>
    <row r="45" spans="2:15" s="68" customFormat="1" ht="14.25" customHeight="1" x14ac:dyDescent="0.2">
      <c r="B45" s="326"/>
      <c r="C45" s="64"/>
      <c r="D45" s="325"/>
    </row>
    <row r="46" spans="2:15" ht="34" customHeight="1" x14ac:dyDescent="0.2">
      <c r="B46" s="65" t="s">
        <v>29</v>
      </c>
      <c r="C46" s="66"/>
      <c r="D46" s="67" t="s">
        <v>633</v>
      </c>
      <c r="E46" s="5"/>
      <c r="F46" s="5"/>
      <c r="G46" s="5"/>
      <c r="H46" s="5"/>
      <c r="I46" s="5"/>
      <c r="J46" s="5"/>
      <c r="K46" s="5"/>
      <c r="L46" s="5"/>
      <c r="M46" s="5"/>
      <c r="N46" s="5"/>
      <c r="O46" s="5"/>
    </row>
    <row r="47" spans="2:15" ht="17" customHeight="1" x14ac:dyDescent="0.2">
      <c r="B47" s="326"/>
      <c r="C47" s="66"/>
      <c r="D47" s="330"/>
      <c r="E47" s="5"/>
      <c r="F47" s="5"/>
      <c r="G47" s="5"/>
      <c r="H47" s="5"/>
      <c r="I47" s="5"/>
      <c r="J47" s="5"/>
      <c r="K47" s="5"/>
      <c r="L47" s="5"/>
      <c r="M47" s="5"/>
      <c r="N47" s="5"/>
      <c r="O47" s="5"/>
    </row>
    <row r="48" spans="2:15" s="68" customFormat="1" ht="17" customHeight="1" x14ac:dyDescent="0.2">
      <c r="B48" s="329" t="s">
        <v>30</v>
      </c>
      <c r="C48" s="327"/>
      <c r="D48" s="328"/>
    </row>
    <row r="49" spans="2:15" ht="34" customHeight="1" x14ac:dyDescent="0.2">
      <c r="B49" s="57" t="s">
        <v>31</v>
      </c>
      <c r="C49" s="64"/>
      <c r="D49" s="59" t="s">
        <v>680</v>
      </c>
      <c r="E49" s="5"/>
      <c r="F49" s="5"/>
      <c r="G49" s="5"/>
      <c r="H49" s="5"/>
      <c r="I49" s="5"/>
      <c r="J49" s="5"/>
      <c r="K49" s="5"/>
      <c r="L49" s="5"/>
      <c r="M49" s="5"/>
      <c r="N49" s="5"/>
      <c r="O49" s="5"/>
    </row>
    <row r="50" spans="2:15" s="68" customFormat="1" ht="14.25" customHeight="1" x14ac:dyDescent="0.2">
      <c r="B50" s="64"/>
      <c r="C50" s="64"/>
      <c r="D50" s="315"/>
    </row>
    <row r="51" spans="2:15" ht="34" customHeight="1" x14ac:dyDescent="0.2">
      <c r="B51" s="57" t="s">
        <v>32</v>
      </c>
      <c r="C51" s="64"/>
      <c r="D51" s="59"/>
      <c r="E51" s="5"/>
      <c r="F51" s="5"/>
      <c r="G51" s="5"/>
      <c r="H51" s="5"/>
      <c r="I51" s="5"/>
      <c r="J51" s="5"/>
      <c r="K51" s="5"/>
      <c r="L51" s="5"/>
      <c r="M51" s="5"/>
      <c r="N51" s="5"/>
      <c r="O51" s="5"/>
    </row>
    <row r="52" spans="2:15" s="68" customFormat="1" ht="14.25" customHeight="1" x14ac:dyDescent="0.2">
      <c r="B52" s="64"/>
      <c r="C52" s="64"/>
      <c r="D52" s="315"/>
    </row>
    <row r="53" spans="2:15" ht="34" customHeight="1" x14ac:dyDescent="0.2">
      <c r="B53" s="65" t="s">
        <v>26</v>
      </c>
      <c r="C53" s="64"/>
      <c r="D53" s="59"/>
      <c r="E53" s="5"/>
      <c r="F53" s="5"/>
      <c r="G53" s="5"/>
      <c r="H53" s="5"/>
      <c r="I53" s="5"/>
      <c r="J53" s="5"/>
      <c r="K53" s="5"/>
      <c r="L53" s="5"/>
      <c r="M53" s="5"/>
      <c r="N53" s="5"/>
      <c r="O53" s="5"/>
    </row>
    <row r="54" spans="2:15" s="68" customFormat="1" ht="14.25" customHeight="1" x14ac:dyDescent="0.2">
      <c r="B54" s="64"/>
      <c r="C54" s="64"/>
      <c r="D54" s="315"/>
    </row>
    <row r="55" spans="2:15" ht="34" customHeight="1" x14ac:dyDescent="0.2">
      <c r="B55" s="65" t="s">
        <v>33</v>
      </c>
      <c r="C55" s="64"/>
      <c r="D55" s="59" t="s">
        <v>627</v>
      </c>
      <c r="E55" s="5"/>
      <c r="F55" s="5"/>
      <c r="G55" s="5"/>
      <c r="H55" s="5"/>
      <c r="I55" s="5"/>
      <c r="J55" s="5"/>
      <c r="K55" s="5"/>
      <c r="L55" s="5"/>
      <c r="M55" s="5"/>
      <c r="N55" s="5"/>
      <c r="O55" s="5"/>
    </row>
    <row r="56" spans="2:15" s="68" customFormat="1" ht="14.25" customHeight="1" x14ac:dyDescent="0.2">
      <c r="B56" s="326"/>
      <c r="C56" s="64"/>
      <c r="D56" s="325"/>
    </row>
    <row r="57" spans="2:15" ht="34" customHeight="1" x14ac:dyDescent="0.2">
      <c r="B57" s="65" t="s">
        <v>34</v>
      </c>
      <c r="C57" s="64"/>
      <c r="D57" s="59" t="s">
        <v>626</v>
      </c>
      <c r="E57" s="5"/>
      <c r="F57" s="5"/>
      <c r="G57" s="5"/>
      <c r="H57" s="5"/>
      <c r="I57" s="5"/>
      <c r="J57" s="5"/>
      <c r="K57" s="5"/>
      <c r="L57" s="5"/>
      <c r="M57" s="5"/>
      <c r="N57" s="5"/>
      <c r="O57" s="5"/>
    </row>
    <row r="58" spans="2:15" s="68" customFormat="1" ht="14.25" customHeight="1" x14ac:dyDescent="0.2">
      <c r="B58" s="326"/>
      <c r="C58" s="64"/>
      <c r="D58" s="325"/>
    </row>
    <row r="59" spans="2:15" ht="34" customHeight="1" x14ac:dyDescent="0.2">
      <c r="B59" s="65" t="s">
        <v>35</v>
      </c>
      <c r="C59" s="66"/>
      <c r="D59" s="67" t="s">
        <v>625</v>
      </c>
      <c r="E59" s="5"/>
      <c r="F59" s="5"/>
      <c r="G59" s="5"/>
      <c r="H59" s="5"/>
      <c r="I59" s="5"/>
      <c r="J59" s="5"/>
      <c r="K59" s="5"/>
      <c r="L59" s="5"/>
      <c r="M59" s="5"/>
      <c r="N59" s="5"/>
      <c r="O59" s="5"/>
    </row>
    <row r="60" spans="2:15" ht="17" customHeight="1" x14ac:dyDescent="0.2">
      <c r="B60" s="326"/>
      <c r="C60" s="66"/>
      <c r="D60" s="330"/>
      <c r="E60" s="5"/>
      <c r="F60" s="5"/>
      <c r="G60" s="5"/>
      <c r="H60" s="5"/>
      <c r="I60" s="5"/>
      <c r="J60" s="5"/>
      <c r="K60" s="5"/>
      <c r="L60" s="5"/>
      <c r="M60" s="5"/>
      <c r="N60" s="5"/>
      <c r="O60" s="5"/>
    </row>
    <row r="61" spans="2:15" ht="17" customHeight="1" x14ac:dyDescent="0.2">
      <c r="B61" s="332" t="s">
        <v>36</v>
      </c>
      <c r="C61" s="331"/>
      <c r="D61" s="331"/>
      <c r="E61" s="5"/>
      <c r="F61" s="5"/>
      <c r="G61" s="5"/>
      <c r="H61" s="5"/>
      <c r="I61" s="5"/>
      <c r="J61" s="5"/>
      <c r="K61" s="5"/>
      <c r="L61" s="5"/>
      <c r="M61" s="5"/>
      <c r="N61" s="5"/>
      <c r="O61" s="5"/>
    </row>
    <row r="62" spans="2:15" ht="34" customHeight="1" x14ac:dyDescent="0.2">
      <c r="B62" s="57" t="s">
        <v>37</v>
      </c>
      <c r="C62" s="64"/>
      <c r="D62" s="59" t="s">
        <v>620</v>
      </c>
      <c r="E62" s="5"/>
      <c r="F62" s="5"/>
      <c r="G62" s="5"/>
      <c r="H62" s="5"/>
      <c r="I62" s="5"/>
      <c r="J62" s="5"/>
      <c r="K62" s="5"/>
      <c r="L62" s="5"/>
      <c r="M62" s="5"/>
      <c r="N62" s="5"/>
      <c r="O62" s="5"/>
    </row>
    <row r="63" spans="2:15" ht="14" customHeight="1" x14ac:dyDescent="0.2">
      <c r="B63" s="64"/>
      <c r="C63" s="64"/>
      <c r="D63" s="315"/>
      <c r="E63" s="5"/>
      <c r="F63" s="5"/>
      <c r="G63" s="5"/>
      <c r="H63" s="5"/>
      <c r="I63" s="5"/>
      <c r="J63" s="5"/>
      <c r="K63" s="5"/>
      <c r="L63" s="5"/>
      <c r="M63" s="5"/>
      <c r="N63" s="5"/>
      <c r="O63" s="5"/>
    </row>
    <row r="64" spans="2:15" ht="34" customHeight="1" x14ac:dyDescent="0.2">
      <c r="B64" s="57" t="s">
        <v>38</v>
      </c>
      <c r="C64" s="64"/>
      <c r="D64" s="59" t="s">
        <v>621</v>
      </c>
      <c r="E64" s="5"/>
      <c r="F64" s="5"/>
      <c r="G64" s="5"/>
      <c r="H64" s="5"/>
      <c r="I64" s="5"/>
      <c r="J64" s="5"/>
      <c r="K64" s="5"/>
      <c r="L64" s="5"/>
      <c r="M64" s="5"/>
      <c r="N64" s="5"/>
      <c r="O64" s="5"/>
    </row>
    <row r="65" spans="2:15" ht="14" customHeight="1" x14ac:dyDescent="0.2">
      <c r="B65" s="64"/>
      <c r="C65" s="64"/>
      <c r="D65" s="315"/>
      <c r="E65" s="5"/>
      <c r="F65" s="5"/>
      <c r="G65" s="5"/>
      <c r="H65" s="5"/>
      <c r="I65" s="5"/>
      <c r="J65" s="5"/>
      <c r="K65" s="5"/>
      <c r="L65" s="5"/>
      <c r="M65" s="5"/>
      <c r="N65" s="5"/>
      <c r="O65" s="5"/>
    </row>
    <row r="66" spans="2:15" ht="34" customHeight="1" x14ac:dyDescent="0.2">
      <c r="B66" s="65" t="s">
        <v>39</v>
      </c>
      <c r="C66" s="64"/>
      <c r="D66" s="59" t="s">
        <v>622</v>
      </c>
      <c r="E66" s="5"/>
      <c r="F66" s="5"/>
      <c r="G66" s="5"/>
      <c r="H66" s="5"/>
      <c r="I66" s="5"/>
      <c r="J66" s="5"/>
      <c r="K66" s="5"/>
      <c r="L66" s="5"/>
      <c r="M66" s="5"/>
      <c r="N66" s="5"/>
      <c r="O66" s="5"/>
    </row>
    <row r="67" spans="2:15" ht="14" customHeight="1" x14ac:dyDescent="0.2">
      <c r="B67" s="64"/>
      <c r="C67" s="64"/>
      <c r="D67" s="315"/>
      <c r="E67" s="5"/>
      <c r="F67" s="5"/>
      <c r="G67" s="5"/>
      <c r="H67" s="5"/>
      <c r="I67" s="5"/>
      <c r="J67" s="5"/>
      <c r="K67" s="5"/>
      <c r="L67" s="5"/>
      <c r="M67" s="5"/>
      <c r="N67" s="5"/>
      <c r="O67" s="5"/>
    </row>
    <row r="68" spans="2:15" ht="34" customHeight="1" x14ac:dyDescent="0.2">
      <c r="B68" s="65" t="s">
        <v>40</v>
      </c>
      <c r="C68" s="64"/>
      <c r="D68" s="59" t="s">
        <v>623</v>
      </c>
      <c r="E68" s="5"/>
      <c r="F68" s="5"/>
      <c r="G68" s="5"/>
      <c r="H68" s="5"/>
      <c r="I68" s="5"/>
      <c r="J68" s="5"/>
      <c r="K68" s="5"/>
      <c r="L68" s="5"/>
      <c r="M68" s="5"/>
      <c r="N68" s="5"/>
      <c r="O68" s="5"/>
    </row>
    <row r="69" spans="2:15" ht="14" customHeight="1" x14ac:dyDescent="0.2">
      <c r="B69" s="326"/>
      <c r="C69" s="64"/>
      <c r="D69" s="325"/>
      <c r="E69" s="5"/>
      <c r="F69" s="5"/>
      <c r="G69" s="5"/>
      <c r="H69" s="5"/>
      <c r="I69" s="5"/>
      <c r="J69" s="5"/>
      <c r="K69" s="5"/>
      <c r="L69" s="5"/>
      <c r="M69" s="5"/>
      <c r="N69" s="5"/>
      <c r="O69" s="5"/>
    </row>
    <row r="70" spans="2:15" ht="34" customHeight="1" x14ac:dyDescent="0.2">
      <c r="B70" s="65" t="s">
        <v>41</v>
      </c>
      <c r="C70" s="64"/>
      <c r="D70" s="59" t="s">
        <v>624</v>
      </c>
      <c r="E70" s="5"/>
      <c r="F70" s="5"/>
      <c r="G70" s="5"/>
      <c r="H70" s="5"/>
      <c r="I70" s="5"/>
      <c r="J70" s="5"/>
      <c r="K70" s="5"/>
      <c r="L70" s="5"/>
      <c r="M70" s="5"/>
      <c r="N70" s="5"/>
      <c r="O70" s="5"/>
    </row>
    <row r="71" spans="2:15" ht="20.25" customHeight="1" x14ac:dyDescent="0.2">
      <c r="B71" s="5"/>
      <c r="C71" s="5"/>
      <c r="D71" s="5"/>
      <c r="E71" s="5"/>
      <c r="F71" s="5"/>
      <c r="G71" s="5"/>
      <c r="H71" s="5"/>
      <c r="I71" s="5"/>
      <c r="J71" s="5"/>
      <c r="K71" s="5"/>
      <c r="L71" s="5"/>
      <c r="M71" s="5"/>
      <c r="N71" s="5"/>
      <c r="O71" s="5"/>
    </row>
    <row r="72" spans="2:15" ht="20.25" customHeight="1" x14ac:dyDescent="0.2">
      <c r="B72" s="5"/>
      <c r="C72" s="5"/>
      <c r="D72" s="5"/>
      <c r="E72" s="5"/>
      <c r="F72" s="5"/>
      <c r="G72" s="5"/>
      <c r="H72" s="5"/>
      <c r="I72" s="5"/>
      <c r="J72" s="5"/>
      <c r="K72" s="5"/>
      <c r="L72" s="5"/>
      <c r="M72" s="5"/>
      <c r="N72" s="5"/>
      <c r="O72" s="5"/>
    </row>
    <row r="73" spans="2:15" ht="20.25" customHeight="1" x14ac:dyDescent="0.2">
      <c r="B73" s="5"/>
      <c r="C73" s="5"/>
      <c r="D73" s="5"/>
      <c r="E73" s="5"/>
      <c r="F73" s="5"/>
      <c r="G73" s="5"/>
      <c r="H73" s="5"/>
      <c r="I73" s="5"/>
      <c r="J73" s="5"/>
      <c r="K73" s="5"/>
      <c r="L73" s="5"/>
      <c r="M73" s="5"/>
      <c r="N73" s="5"/>
      <c r="O73" s="5"/>
    </row>
    <row r="74" spans="2:15" ht="20.25" customHeight="1" x14ac:dyDescent="0.2">
      <c r="B74" s="5"/>
      <c r="C74" s="5"/>
      <c r="D74" s="5"/>
      <c r="E74" s="5"/>
      <c r="F74" s="5"/>
      <c r="G74" s="5"/>
      <c r="H74" s="5"/>
      <c r="I74" s="5"/>
      <c r="J74" s="5"/>
      <c r="K74" s="5"/>
      <c r="L74" s="5"/>
      <c r="M74" s="5"/>
      <c r="N74" s="5"/>
      <c r="O74" s="5"/>
    </row>
    <row r="75" spans="2:15" ht="20.25" customHeight="1" x14ac:dyDescent="0.2">
      <c r="B75" s="5"/>
      <c r="C75" s="5"/>
      <c r="D75" s="5"/>
      <c r="E75" s="5"/>
      <c r="F75" s="5"/>
      <c r="G75" s="5"/>
      <c r="H75" s="5"/>
      <c r="I75" s="5"/>
      <c r="J75" s="5"/>
      <c r="K75" s="5"/>
      <c r="L75" s="5"/>
      <c r="M75" s="5"/>
      <c r="N75" s="5"/>
      <c r="O75" s="5"/>
    </row>
    <row r="76" spans="2:15" ht="20.25" customHeight="1" x14ac:dyDescent="0.2">
      <c r="B76" s="5"/>
      <c r="C76" s="5"/>
      <c r="D76" s="5"/>
      <c r="E76" s="5"/>
      <c r="F76" s="5"/>
      <c r="G76" s="5"/>
      <c r="H76" s="5"/>
      <c r="I76" s="5"/>
      <c r="J76" s="5"/>
      <c r="K76" s="5"/>
      <c r="L76" s="5"/>
      <c r="M76" s="5"/>
      <c r="N76" s="5"/>
      <c r="O76" s="5"/>
    </row>
    <row r="77" spans="2:15" ht="20.25" customHeight="1" x14ac:dyDescent="0.2">
      <c r="B77" s="5"/>
      <c r="C77" s="5"/>
      <c r="D77" s="5"/>
      <c r="E77" s="5"/>
      <c r="F77" s="5"/>
      <c r="G77" s="5"/>
      <c r="H77" s="5"/>
      <c r="I77" s="5"/>
      <c r="J77" s="5"/>
      <c r="K77" s="5"/>
      <c r="L77" s="5"/>
      <c r="M77" s="5"/>
      <c r="N77" s="5"/>
      <c r="O77" s="5"/>
    </row>
    <row r="78" spans="2:15" ht="20.25" customHeight="1" x14ac:dyDescent="0.2">
      <c r="B78" s="5"/>
      <c r="C78" s="5"/>
      <c r="D78" s="5"/>
      <c r="E78" s="5"/>
      <c r="F78" s="5"/>
      <c r="G78" s="5"/>
      <c r="H78" s="5"/>
      <c r="I78" s="5"/>
      <c r="J78" s="5"/>
      <c r="K78" s="5"/>
      <c r="L78" s="5"/>
      <c r="M78" s="5"/>
      <c r="N78" s="5"/>
      <c r="O78" s="5"/>
    </row>
    <row r="79" spans="2:15" ht="20.25" customHeight="1" x14ac:dyDescent="0.2">
      <c r="B79" s="5"/>
      <c r="C79" s="5"/>
      <c r="D79" s="5"/>
      <c r="E79" s="5"/>
      <c r="F79" s="5"/>
      <c r="G79" s="5"/>
      <c r="H79" s="5"/>
      <c r="I79" s="5"/>
      <c r="J79" s="5"/>
      <c r="K79" s="5"/>
      <c r="L79" s="5"/>
      <c r="M79" s="5"/>
      <c r="N79" s="5"/>
      <c r="O79" s="5"/>
    </row>
    <row r="80" spans="2:15" ht="20.25" customHeight="1" x14ac:dyDescent="0.2">
      <c r="B80" s="5"/>
      <c r="C80" s="5"/>
      <c r="D80" s="5"/>
      <c r="E80" s="5"/>
      <c r="F80" s="5"/>
      <c r="G80" s="5"/>
      <c r="H80" s="5"/>
      <c r="I80" s="5"/>
      <c r="J80" s="5"/>
      <c r="K80" s="5"/>
      <c r="L80" s="5"/>
      <c r="M80" s="5"/>
      <c r="N80" s="5"/>
      <c r="O80" s="5"/>
    </row>
    <row r="81" spans="2:15" ht="20.25" customHeight="1" x14ac:dyDescent="0.2">
      <c r="B81" s="5"/>
      <c r="C81" s="5"/>
      <c r="D81" s="5"/>
      <c r="E81" s="5"/>
      <c r="F81" s="5"/>
      <c r="G81" s="5"/>
      <c r="H81" s="5"/>
      <c r="I81" s="5"/>
      <c r="J81" s="5"/>
      <c r="K81" s="5"/>
      <c r="L81" s="5"/>
      <c r="M81" s="5"/>
      <c r="N81" s="5"/>
      <c r="O81" s="5"/>
    </row>
    <row r="82" spans="2:15" ht="20.25" customHeight="1" x14ac:dyDescent="0.2">
      <c r="B82" s="5"/>
      <c r="C82" s="5"/>
      <c r="D82" s="5"/>
      <c r="E82" s="5"/>
      <c r="F82" s="5"/>
      <c r="G82" s="5"/>
      <c r="H82" s="5"/>
      <c r="I82" s="5"/>
      <c r="J82" s="5"/>
      <c r="K82" s="5"/>
      <c r="L82" s="5"/>
      <c r="M82" s="5"/>
      <c r="N82" s="5"/>
      <c r="O82" s="5"/>
    </row>
    <row r="83" spans="2:15" ht="20.25" customHeight="1" x14ac:dyDescent="0.2">
      <c r="B83" s="5"/>
      <c r="C83" s="5"/>
      <c r="D83" s="5"/>
      <c r="E83" s="5"/>
      <c r="F83" s="5"/>
      <c r="G83" s="5"/>
      <c r="H83" s="5"/>
      <c r="I83" s="5"/>
      <c r="J83" s="5"/>
      <c r="K83" s="5"/>
      <c r="L83" s="5"/>
      <c r="M83" s="5"/>
      <c r="N83" s="5"/>
      <c r="O83" s="5"/>
    </row>
    <row r="84" spans="2:15" ht="20.25" customHeight="1" x14ac:dyDescent="0.2">
      <c r="B84" s="5"/>
      <c r="C84" s="5"/>
      <c r="D84" s="5"/>
      <c r="E84" s="5"/>
      <c r="F84" s="5"/>
      <c r="G84" s="5"/>
      <c r="H84" s="5"/>
      <c r="I84" s="5"/>
      <c r="J84" s="5"/>
      <c r="K84" s="5"/>
      <c r="L84" s="5"/>
      <c r="M84" s="5"/>
      <c r="N84" s="5"/>
      <c r="O84" s="5"/>
    </row>
    <row r="85" spans="2:15" ht="20.25" customHeight="1" x14ac:dyDescent="0.2">
      <c r="B85" s="5"/>
      <c r="C85" s="5"/>
      <c r="D85" s="5"/>
      <c r="E85" s="5"/>
      <c r="F85" s="5"/>
      <c r="G85" s="5"/>
      <c r="H85" s="5"/>
      <c r="I85" s="5"/>
      <c r="J85" s="5"/>
      <c r="K85" s="5"/>
      <c r="L85" s="5"/>
      <c r="M85" s="5"/>
      <c r="N85" s="5"/>
      <c r="O85" s="5"/>
    </row>
    <row r="86" spans="2:15" ht="20.25" customHeight="1" x14ac:dyDescent="0.2">
      <c r="B86" s="5"/>
      <c r="C86" s="5"/>
      <c r="D86" s="5"/>
      <c r="E86" s="5"/>
      <c r="F86" s="5"/>
      <c r="G86" s="5"/>
      <c r="H86" s="5"/>
      <c r="I86" s="5"/>
      <c r="J86" s="5"/>
      <c r="K86" s="5"/>
      <c r="L86" s="5"/>
      <c r="M86" s="5"/>
      <c r="N86" s="5"/>
      <c r="O86" s="5"/>
    </row>
    <row r="87" spans="2:15" ht="20.25" customHeight="1" x14ac:dyDescent="0.2">
      <c r="B87" s="5"/>
      <c r="C87" s="5"/>
      <c r="D87" s="5"/>
      <c r="E87" s="5"/>
      <c r="F87" s="5"/>
      <c r="G87" s="5"/>
      <c r="H87" s="5"/>
      <c r="I87" s="5"/>
      <c r="J87" s="5"/>
      <c r="K87" s="5"/>
      <c r="L87" s="5"/>
      <c r="M87" s="5"/>
      <c r="N87" s="5"/>
      <c r="O87" s="5"/>
    </row>
    <row r="88" spans="2:15" ht="20.25" customHeight="1" x14ac:dyDescent="0.2">
      <c r="B88" s="5"/>
      <c r="C88" s="5"/>
      <c r="D88" s="5"/>
      <c r="E88" s="5"/>
      <c r="F88" s="5"/>
      <c r="G88" s="5"/>
      <c r="H88" s="5"/>
      <c r="I88" s="5"/>
      <c r="J88" s="5"/>
      <c r="K88" s="5"/>
      <c r="L88" s="5"/>
      <c r="M88" s="5"/>
      <c r="N88" s="5"/>
      <c r="O88" s="5"/>
    </row>
    <row r="89" spans="2:15" ht="20.25" customHeight="1" x14ac:dyDescent="0.2">
      <c r="B89" s="5"/>
      <c r="C89" s="5"/>
      <c r="D89" s="5"/>
      <c r="E89" s="5"/>
      <c r="F89" s="5"/>
      <c r="G89" s="5"/>
      <c r="H89" s="5"/>
      <c r="I89" s="5"/>
      <c r="J89" s="5"/>
      <c r="K89" s="5"/>
      <c r="L89" s="5"/>
      <c r="M89" s="5"/>
      <c r="N89" s="5"/>
      <c r="O89" s="5"/>
    </row>
    <row r="90" spans="2:15" ht="20.25" customHeight="1" x14ac:dyDescent="0.2">
      <c r="B90" s="5"/>
      <c r="C90" s="5"/>
      <c r="D90" s="5"/>
      <c r="E90" s="5"/>
      <c r="F90" s="5"/>
      <c r="G90" s="5"/>
      <c r="H90" s="5"/>
      <c r="I90" s="5"/>
      <c r="J90" s="5"/>
      <c r="K90" s="5"/>
      <c r="L90" s="5"/>
      <c r="M90" s="5"/>
      <c r="N90" s="5"/>
      <c r="O90" s="5"/>
    </row>
    <row r="91" spans="2:15" ht="20.25" customHeight="1" x14ac:dyDescent="0.2">
      <c r="B91" s="5"/>
      <c r="C91" s="5"/>
      <c r="D91" s="5"/>
      <c r="E91" s="5"/>
      <c r="F91" s="5"/>
      <c r="G91" s="5"/>
      <c r="H91" s="5"/>
      <c r="I91" s="5"/>
      <c r="J91" s="5"/>
      <c r="K91" s="5"/>
      <c r="L91" s="5"/>
      <c r="M91" s="5"/>
      <c r="N91" s="5"/>
      <c r="O91" s="5"/>
    </row>
    <row r="92" spans="2:15" ht="20.25" customHeight="1" x14ac:dyDescent="0.2">
      <c r="B92" s="5"/>
      <c r="C92" s="5"/>
      <c r="D92" s="5"/>
      <c r="E92" s="5"/>
      <c r="F92" s="5"/>
      <c r="G92" s="5"/>
      <c r="H92" s="5"/>
      <c r="I92" s="5"/>
      <c r="J92" s="5"/>
      <c r="K92" s="5"/>
      <c r="L92" s="5"/>
      <c r="M92" s="5"/>
      <c r="N92" s="5"/>
      <c r="O92" s="5"/>
    </row>
    <row r="93" spans="2:15" ht="20.25" customHeight="1" x14ac:dyDescent="0.2">
      <c r="B93" s="5"/>
      <c r="C93" s="5"/>
      <c r="D93" s="5"/>
      <c r="E93" s="5"/>
      <c r="F93" s="5"/>
      <c r="G93" s="5"/>
      <c r="H93" s="5"/>
      <c r="I93" s="5"/>
      <c r="J93" s="5"/>
      <c r="K93" s="5"/>
      <c r="L93" s="5"/>
      <c r="M93" s="5"/>
      <c r="N93" s="5"/>
      <c r="O93" s="5"/>
    </row>
    <row r="94" spans="2:15" ht="20.25" customHeight="1" x14ac:dyDescent="0.2">
      <c r="B94" s="5"/>
      <c r="C94" s="5"/>
      <c r="D94" s="5"/>
      <c r="E94" s="5"/>
      <c r="F94" s="5"/>
      <c r="G94" s="5"/>
      <c r="H94" s="5"/>
      <c r="I94" s="5"/>
      <c r="J94" s="5"/>
      <c r="K94" s="5"/>
      <c r="L94" s="5"/>
      <c r="M94" s="5"/>
      <c r="N94" s="5"/>
      <c r="O94" s="5"/>
    </row>
    <row r="95" spans="2:15" ht="20.25" customHeight="1" x14ac:dyDescent="0.2">
      <c r="B95" s="5"/>
      <c r="C95" s="5"/>
      <c r="D95" s="5"/>
      <c r="E95" s="5"/>
      <c r="F95" s="5"/>
      <c r="G95" s="5"/>
      <c r="H95" s="5"/>
      <c r="I95" s="5"/>
      <c r="J95" s="5"/>
      <c r="K95" s="5"/>
      <c r="L95" s="5"/>
      <c r="M95" s="5"/>
      <c r="N95" s="5"/>
      <c r="O95" s="5"/>
    </row>
    <row r="96" spans="2:15" ht="20.25" customHeight="1" x14ac:dyDescent="0.2">
      <c r="B96" s="5"/>
      <c r="C96" s="5"/>
      <c r="D96" s="5"/>
      <c r="E96" s="5"/>
      <c r="F96" s="5"/>
      <c r="G96" s="5"/>
      <c r="H96" s="5"/>
      <c r="I96" s="5"/>
      <c r="J96" s="5"/>
      <c r="K96" s="5"/>
      <c r="L96" s="5"/>
      <c r="M96" s="5"/>
      <c r="N96" s="5"/>
      <c r="O96" s="5"/>
    </row>
    <row r="97" spans="2:15" ht="20.25" customHeight="1" x14ac:dyDescent="0.2">
      <c r="B97" s="5"/>
      <c r="C97" s="5"/>
      <c r="D97" s="5"/>
      <c r="E97" s="5"/>
      <c r="F97" s="5"/>
      <c r="G97" s="5"/>
      <c r="H97" s="5"/>
      <c r="I97" s="5"/>
      <c r="J97" s="5"/>
      <c r="K97" s="5"/>
      <c r="L97" s="5"/>
      <c r="M97" s="5"/>
      <c r="N97" s="5"/>
      <c r="O97" s="5"/>
    </row>
    <row r="98" spans="2:15" ht="20.25" customHeight="1" x14ac:dyDescent="0.2">
      <c r="B98" s="5"/>
      <c r="C98" s="5"/>
      <c r="D98" s="5"/>
      <c r="E98" s="5"/>
      <c r="F98" s="5"/>
      <c r="G98" s="5"/>
      <c r="H98" s="5"/>
      <c r="I98" s="5"/>
      <c r="J98" s="5"/>
      <c r="K98" s="5"/>
      <c r="L98" s="5"/>
      <c r="M98" s="5"/>
      <c r="N98" s="5"/>
      <c r="O98" s="5"/>
    </row>
    <row r="99" spans="2:15" ht="20.25" customHeight="1" x14ac:dyDescent="0.2">
      <c r="B99" s="5"/>
      <c r="C99" s="5"/>
      <c r="D99" s="5"/>
      <c r="E99" s="5"/>
      <c r="F99" s="5"/>
      <c r="G99" s="5"/>
      <c r="H99" s="5"/>
      <c r="I99" s="5"/>
      <c r="J99" s="5"/>
      <c r="K99" s="5"/>
      <c r="L99" s="5"/>
      <c r="M99" s="5"/>
      <c r="N99" s="5"/>
      <c r="O99" s="5"/>
    </row>
    <row r="100" spans="2:15" ht="20.25" customHeight="1" x14ac:dyDescent="0.2">
      <c r="B100" s="5"/>
      <c r="C100" s="5"/>
      <c r="D100" s="5"/>
      <c r="E100" s="5"/>
      <c r="F100" s="5"/>
      <c r="G100" s="5"/>
      <c r="H100" s="5"/>
      <c r="I100" s="5"/>
      <c r="J100" s="5"/>
      <c r="K100" s="5"/>
      <c r="L100" s="5"/>
      <c r="M100" s="5"/>
      <c r="N100" s="5"/>
      <c r="O100" s="5"/>
    </row>
    <row r="101" spans="2:15" ht="20.25" customHeight="1" x14ac:dyDescent="0.2">
      <c r="B101" s="5"/>
      <c r="C101" s="5"/>
      <c r="D101" s="5"/>
      <c r="E101" s="5"/>
      <c r="F101" s="5"/>
      <c r="G101" s="5"/>
      <c r="H101" s="5"/>
      <c r="I101" s="5"/>
      <c r="J101" s="5"/>
      <c r="K101" s="5"/>
      <c r="L101" s="5"/>
      <c r="M101" s="5"/>
      <c r="N101" s="5"/>
      <c r="O101" s="5"/>
    </row>
    <row r="102" spans="2:15" ht="20.25" customHeight="1" x14ac:dyDescent="0.2">
      <c r="B102" s="5"/>
      <c r="C102" s="5"/>
      <c r="D102" s="5"/>
      <c r="E102" s="5"/>
      <c r="F102" s="5"/>
      <c r="G102" s="5"/>
      <c r="H102" s="5"/>
      <c r="I102" s="5"/>
      <c r="J102" s="5"/>
      <c r="K102" s="5"/>
      <c r="L102" s="5"/>
      <c r="M102" s="5"/>
      <c r="N102" s="5"/>
      <c r="O102" s="5"/>
    </row>
    <row r="103" spans="2:15" ht="20.25" customHeight="1" x14ac:dyDescent="0.2">
      <c r="B103" s="5"/>
      <c r="C103" s="5"/>
      <c r="D103" s="5"/>
      <c r="E103" s="5"/>
      <c r="F103" s="5"/>
      <c r="G103" s="5"/>
      <c r="H103" s="5"/>
      <c r="I103" s="5"/>
      <c r="J103" s="5"/>
      <c r="K103" s="5"/>
      <c r="L103" s="5"/>
      <c r="M103" s="5"/>
      <c r="N103" s="5"/>
      <c r="O103" s="5"/>
    </row>
    <row r="104" spans="2:15" ht="20.25" customHeight="1" x14ac:dyDescent="0.2">
      <c r="B104" s="5"/>
      <c r="C104" s="5"/>
      <c r="D104" s="5"/>
      <c r="E104" s="5"/>
      <c r="F104" s="5"/>
      <c r="G104" s="5"/>
      <c r="H104" s="5"/>
      <c r="I104" s="5"/>
      <c r="J104" s="5"/>
      <c r="K104" s="5"/>
      <c r="L104" s="5"/>
      <c r="M104" s="5"/>
      <c r="N104" s="5"/>
      <c r="O104" s="5"/>
    </row>
    <row r="105" spans="2:15" ht="20.25" customHeight="1" x14ac:dyDescent="0.2">
      <c r="B105" s="5"/>
      <c r="C105" s="5"/>
      <c r="D105" s="5"/>
      <c r="E105" s="5"/>
      <c r="F105" s="5"/>
      <c r="G105" s="5"/>
      <c r="H105" s="5"/>
      <c r="I105" s="5"/>
      <c r="J105" s="5"/>
      <c r="K105" s="5"/>
      <c r="L105" s="5"/>
      <c r="M105" s="5"/>
      <c r="N105" s="5"/>
      <c r="O105" s="5"/>
    </row>
    <row r="106" spans="2:15" ht="20.25" customHeight="1" x14ac:dyDescent="0.2">
      <c r="B106" s="5"/>
      <c r="C106" s="5"/>
      <c r="D106" s="5"/>
      <c r="E106" s="5"/>
      <c r="F106" s="5"/>
      <c r="G106" s="5"/>
      <c r="H106" s="5"/>
      <c r="I106" s="5"/>
      <c r="J106" s="5"/>
      <c r="K106" s="5"/>
      <c r="L106" s="5"/>
      <c r="M106" s="5"/>
      <c r="N106" s="5"/>
      <c r="O106" s="5"/>
    </row>
    <row r="107" spans="2:15" ht="20.25" customHeight="1" x14ac:dyDescent="0.2">
      <c r="B107" s="5"/>
      <c r="C107" s="5"/>
      <c r="D107" s="5"/>
      <c r="E107" s="5"/>
      <c r="F107" s="5"/>
      <c r="G107" s="5"/>
      <c r="H107" s="5"/>
      <c r="I107" s="5"/>
      <c r="J107" s="5"/>
      <c r="K107" s="5"/>
      <c r="L107" s="5"/>
      <c r="M107" s="5"/>
      <c r="N107" s="5"/>
      <c r="O107" s="5"/>
    </row>
    <row r="108" spans="2:15" ht="20.25" customHeight="1" x14ac:dyDescent="0.2">
      <c r="B108" s="5"/>
      <c r="C108" s="5"/>
      <c r="D108" s="5"/>
      <c r="E108" s="5"/>
      <c r="F108" s="5"/>
      <c r="G108" s="5"/>
      <c r="H108" s="5"/>
      <c r="I108" s="5"/>
      <c r="J108" s="5"/>
      <c r="K108" s="5"/>
      <c r="L108" s="5"/>
      <c r="M108" s="5"/>
      <c r="N108" s="5"/>
      <c r="O108" s="5"/>
    </row>
    <row r="109" spans="2:15" ht="20.25" customHeight="1" x14ac:dyDescent="0.2">
      <c r="B109" s="5"/>
      <c r="C109" s="5"/>
      <c r="D109" s="5"/>
      <c r="E109" s="5"/>
      <c r="F109" s="5"/>
      <c r="G109" s="5"/>
      <c r="H109" s="5"/>
      <c r="I109" s="5"/>
      <c r="J109" s="5"/>
      <c r="K109" s="5"/>
      <c r="L109" s="5"/>
      <c r="M109" s="5"/>
      <c r="N109" s="5"/>
      <c r="O109" s="5"/>
    </row>
    <row r="110" spans="2:15" ht="20.25" customHeight="1" x14ac:dyDescent="0.2">
      <c r="B110" s="5"/>
      <c r="C110" s="5"/>
      <c r="D110" s="5"/>
      <c r="E110" s="5"/>
      <c r="F110" s="5"/>
      <c r="G110" s="5"/>
      <c r="H110" s="5"/>
      <c r="I110" s="5"/>
      <c r="J110" s="5"/>
      <c r="K110" s="5"/>
      <c r="L110" s="5"/>
      <c r="M110" s="5"/>
      <c r="N110" s="5"/>
      <c r="O110" s="5"/>
    </row>
    <row r="111" spans="2:15" ht="20.25" customHeight="1" x14ac:dyDescent="0.2">
      <c r="B111" s="5"/>
      <c r="C111" s="5"/>
      <c r="D111" s="5"/>
      <c r="E111" s="5"/>
      <c r="F111" s="5"/>
      <c r="G111" s="5"/>
      <c r="H111" s="5"/>
      <c r="I111" s="5"/>
      <c r="J111" s="5"/>
      <c r="K111" s="5"/>
      <c r="L111" s="5"/>
      <c r="M111" s="5"/>
      <c r="N111" s="5"/>
      <c r="O111" s="5"/>
    </row>
    <row r="112" spans="2:15" ht="20.25" customHeight="1" x14ac:dyDescent="0.2">
      <c r="B112" s="5"/>
      <c r="C112" s="5"/>
      <c r="D112" s="5"/>
      <c r="E112" s="5"/>
      <c r="F112" s="5"/>
      <c r="G112" s="5"/>
      <c r="H112" s="5"/>
      <c r="I112" s="5"/>
      <c r="J112" s="5"/>
      <c r="K112" s="5"/>
      <c r="L112" s="5"/>
      <c r="M112" s="5"/>
      <c r="N112" s="5"/>
      <c r="O112" s="5"/>
    </row>
    <row r="113" spans="2:15" ht="20.25" customHeight="1" x14ac:dyDescent="0.2">
      <c r="B113" s="5"/>
      <c r="C113" s="5"/>
      <c r="D113" s="5"/>
      <c r="E113" s="5"/>
      <c r="F113" s="5"/>
      <c r="G113" s="5"/>
      <c r="H113" s="5"/>
      <c r="I113" s="5"/>
      <c r="J113" s="5"/>
      <c r="K113" s="5"/>
      <c r="L113" s="5"/>
      <c r="M113" s="5"/>
      <c r="N113" s="5"/>
      <c r="O113" s="5"/>
    </row>
    <row r="114" spans="2:15" ht="20.25" customHeight="1" x14ac:dyDescent="0.2">
      <c r="B114" s="5"/>
      <c r="C114" s="5"/>
      <c r="D114" s="5"/>
      <c r="E114" s="5"/>
      <c r="F114" s="5"/>
      <c r="G114" s="5"/>
      <c r="H114" s="5"/>
      <c r="I114" s="5"/>
      <c r="J114" s="5"/>
      <c r="K114" s="5"/>
      <c r="L114" s="5"/>
      <c r="M114" s="5"/>
      <c r="N114" s="5"/>
      <c r="O114" s="5"/>
    </row>
    <row r="115" spans="2:15" ht="20.25" customHeight="1" x14ac:dyDescent="0.2">
      <c r="B115" s="5"/>
      <c r="C115" s="5"/>
      <c r="D115" s="5"/>
      <c r="E115" s="5"/>
      <c r="F115" s="5"/>
      <c r="G115" s="5"/>
      <c r="H115" s="5"/>
      <c r="I115" s="5"/>
      <c r="J115" s="5"/>
      <c r="K115" s="5"/>
      <c r="L115" s="5"/>
      <c r="M115" s="5"/>
      <c r="N115" s="5"/>
      <c r="O115" s="5"/>
    </row>
    <row r="116" spans="2:15" ht="20.25" customHeight="1" x14ac:dyDescent="0.2">
      <c r="B116" s="5"/>
      <c r="C116" s="5"/>
      <c r="D116" s="5"/>
      <c r="E116" s="5"/>
      <c r="F116" s="5"/>
      <c r="G116" s="5"/>
      <c r="H116" s="5"/>
      <c r="I116" s="5"/>
      <c r="J116" s="5"/>
      <c r="K116" s="5"/>
      <c r="L116" s="5"/>
      <c r="M116" s="5"/>
      <c r="N116" s="5"/>
      <c r="O116" s="5"/>
    </row>
    <row r="117" spans="2:15" ht="20.25" customHeight="1" x14ac:dyDescent="0.2">
      <c r="B117" s="5"/>
      <c r="C117" s="5"/>
      <c r="D117" s="5"/>
      <c r="E117" s="5"/>
      <c r="F117" s="5"/>
      <c r="G117" s="5"/>
      <c r="H117" s="5"/>
      <c r="I117" s="5"/>
      <c r="J117" s="5"/>
      <c r="K117" s="5"/>
      <c r="L117" s="5"/>
      <c r="M117" s="5"/>
      <c r="N117" s="5"/>
      <c r="O117" s="5"/>
    </row>
    <row r="118" spans="2:15" ht="20.25" customHeight="1" x14ac:dyDescent="0.2">
      <c r="B118" s="5"/>
      <c r="C118" s="5"/>
      <c r="D118" s="5"/>
      <c r="E118" s="5"/>
      <c r="F118" s="5"/>
      <c r="G118" s="5"/>
      <c r="H118" s="5"/>
      <c r="I118" s="5"/>
      <c r="J118" s="5"/>
      <c r="K118" s="5"/>
      <c r="L118" s="5"/>
      <c r="M118" s="5"/>
      <c r="N118" s="5"/>
      <c r="O118" s="5"/>
    </row>
    <row r="119" spans="2:15" ht="20.25" customHeight="1" x14ac:dyDescent="0.2">
      <c r="B119" s="5"/>
      <c r="C119" s="5"/>
      <c r="D119" s="5"/>
      <c r="E119" s="5"/>
      <c r="F119" s="5"/>
      <c r="G119" s="5"/>
      <c r="H119" s="5"/>
      <c r="I119" s="5"/>
      <c r="J119" s="5"/>
      <c r="K119" s="5"/>
      <c r="L119" s="5"/>
      <c r="M119" s="5"/>
      <c r="N119" s="5"/>
      <c r="O119" s="5"/>
    </row>
    <row r="120" spans="2:15" ht="20.25" customHeight="1" x14ac:dyDescent="0.2">
      <c r="B120" s="5"/>
      <c r="C120" s="5"/>
      <c r="D120" s="5"/>
      <c r="E120" s="5"/>
      <c r="F120" s="5"/>
      <c r="G120" s="5"/>
      <c r="H120" s="5"/>
      <c r="I120" s="5"/>
      <c r="J120" s="5"/>
      <c r="K120" s="5"/>
      <c r="L120" s="5"/>
      <c r="M120" s="5"/>
      <c r="N120" s="5"/>
      <c r="O120" s="5"/>
    </row>
    <row r="121" spans="2:15" ht="20.25" customHeight="1" x14ac:dyDescent="0.2">
      <c r="B121" s="5"/>
      <c r="C121" s="5"/>
      <c r="D121" s="5"/>
      <c r="E121" s="5"/>
      <c r="F121" s="5"/>
      <c r="G121" s="5"/>
      <c r="H121" s="5"/>
      <c r="I121" s="5"/>
      <c r="J121" s="5"/>
      <c r="K121" s="5"/>
      <c r="L121" s="5"/>
      <c r="M121" s="5"/>
      <c r="N121" s="5"/>
      <c r="O121" s="5"/>
    </row>
    <row r="122" spans="2:15" ht="20.25" customHeight="1" x14ac:dyDescent="0.2">
      <c r="B122" s="5"/>
      <c r="C122" s="5"/>
      <c r="D122" s="5"/>
      <c r="E122" s="5"/>
      <c r="F122" s="5"/>
      <c r="G122" s="5"/>
      <c r="H122" s="5"/>
      <c r="I122" s="5"/>
      <c r="J122" s="5"/>
      <c r="K122" s="5"/>
      <c r="L122" s="5"/>
      <c r="M122" s="5"/>
      <c r="N122" s="5"/>
      <c r="O122" s="5"/>
    </row>
    <row r="123" spans="2:15" ht="20.25" customHeight="1" x14ac:dyDescent="0.2">
      <c r="B123" s="5"/>
      <c r="C123" s="5"/>
      <c r="D123" s="5"/>
      <c r="E123" s="5"/>
      <c r="F123" s="5"/>
      <c r="G123" s="5"/>
      <c r="H123" s="5"/>
      <c r="I123" s="5"/>
      <c r="J123" s="5"/>
      <c r="K123" s="5"/>
      <c r="L123" s="5"/>
      <c r="M123" s="5"/>
      <c r="N123" s="5"/>
      <c r="O123" s="5"/>
    </row>
    <row r="124" spans="2:15" ht="20.25" customHeight="1" x14ac:dyDescent="0.2">
      <c r="B124" s="5"/>
      <c r="C124" s="5"/>
      <c r="D124" s="5"/>
      <c r="E124" s="5"/>
      <c r="F124" s="5"/>
      <c r="G124" s="5"/>
      <c r="H124" s="5"/>
      <c r="I124" s="5"/>
      <c r="J124" s="5"/>
      <c r="K124" s="5"/>
      <c r="L124" s="5"/>
      <c r="M124" s="5"/>
      <c r="N124" s="5"/>
      <c r="O124" s="5"/>
    </row>
    <row r="125" spans="2:15" ht="20.25" customHeight="1" x14ac:dyDescent="0.2">
      <c r="B125" s="5"/>
      <c r="C125" s="5"/>
      <c r="D125" s="5"/>
      <c r="E125" s="5"/>
      <c r="F125" s="5"/>
      <c r="G125" s="5"/>
      <c r="H125" s="5"/>
      <c r="I125" s="5"/>
      <c r="J125" s="5"/>
      <c r="K125" s="5"/>
      <c r="L125" s="5"/>
      <c r="M125" s="5"/>
      <c r="N125" s="5"/>
      <c r="O125" s="5"/>
    </row>
    <row r="126" spans="2:15" ht="20.25" customHeight="1" x14ac:dyDescent="0.2">
      <c r="B126" s="5"/>
      <c r="C126" s="5"/>
      <c r="D126" s="5"/>
      <c r="E126" s="5"/>
      <c r="F126" s="5"/>
      <c r="G126" s="5"/>
      <c r="H126" s="5"/>
      <c r="I126" s="5"/>
      <c r="J126" s="5"/>
      <c r="K126" s="5"/>
      <c r="L126" s="5"/>
      <c r="M126" s="5"/>
      <c r="N126" s="5"/>
      <c r="O126" s="5"/>
    </row>
    <row r="127" spans="2:15" ht="20.25" customHeight="1" x14ac:dyDescent="0.2">
      <c r="B127" s="5"/>
      <c r="C127" s="5"/>
      <c r="D127" s="5"/>
      <c r="E127" s="5"/>
      <c r="F127" s="5"/>
      <c r="G127" s="5"/>
      <c r="H127" s="5"/>
      <c r="I127" s="5"/>
      <c r="J127" s="5"/>
      <c r="K127" s="5"/>
      <c r="L127" s="5"/>
      <c r="M127" s="5"/>
      <c r="N127" s="5"/>
      <c r="O127" s="5"/>
    </row>
    <row r="128" spans="2:15" ht="20.25" customHeight="1" x14ac:dyDescent="0.2">
      <c r="B128" s="5"/>
      <c r="C128" s="5"/>
      <c r="D128" s="5"/>
      <c r="E128" s="5"/>
      <c r="F128" s="5"/>
      <c r="G128" s="5"/>
      <c r="H128" s="5"/>
      <c r="I128" s="5"/>
      <c r="J128" s="5"/>
      <c r="K128" s="5"/>
      <c r="L128" s="5"/>
      <c r="M128" s="5"/>
      <c r="N128" s="5"/>
      <c r="O128" s="5"/>
    </row>
    <row r="129" spans="2:15" ht="20.25" customHeight="1" x14ac:dyDescent="0.2">
      <c r="B129" s="5"/>
      <c r="C129" s="5"/>
      <c r="D129" s="5"/>
      <c r="E129" s="5"/>
      <c r="F129" s="5"/>
      <c r="G129" s="5"/>
      <c r="H129" s="5"/>
      <c r="I129" s="5"/>
      <c r="J129" s="5"/>
      <c r="K129" s="5"/>
      <c r="L129" s="5"/>
      <c r="M129" s="5"/>
      <c r="N129" s="5"/>
      <c r="O129" s="5"/>
    </row>
    <row r="130" spans="2:15" ht="20.25" customHeight="1" x14ac:dyDescent="0.2">
      <c r="B130" s="5"/>
      <c r="C130" s="5"/>
      <c r="D130" s="5"/>
      <c r="E130" s="5"/>
      <c r="F130" s="5"/>
      <c r="G130" s="5"/>
      <c r="H130" s="5"/>
      <c r="I130" s="5"/>
      <c r="J130" s="5"/>
      <c r="K130" s="5"/>
      <c r="L130" s="5"/>
      <c r="M130" s="5"/>
      <c r="N130" s="5"/>
      <c r="O130" s="5"/>
    </row>
    <row r="131" spans="2:15" ht="20.25" customHeight="1" x14ac:dyDescent="0.2">
      <c r="B131" s="5"/>
      <c r="C131" s="5"/>
      <c r="D131" s="5"/>
      <c r="E131" s="5"/>
      <c r="F131" s="5"/>
      <c r="G131" s="5"/>
      <c r="H131" s="5"/>
      <c r="I131" s="5"/>
      <c r="J131" s="5"/>
      <c r="K131" s="5"/>
      <c r="L131" s="5"/>
      <c r="M131" s="5"/>
      <c r="N131" s="5"/>
      <c r="O131" s="5"/>
    </row>
    <row r="132" spans="2:15" ht="20.25" customHeight="1" x14ac:dyDescent="0.2">
      <c r="B132" s="5"/>
      <c r="C132" s="5"/>
      <c r="D132" s="5"/>
      <c r="E132" s="5"/>
      <c r="F132" s="5"/>
      <c r="G132" s="5"/>
      <c r="H132" s="5"/>
      <c r="I132" s="5"/>
      <c r="J132" s="5"/>
      <c r="K132" s="5"/>
      <c r="L132" s="5"/>
      <c r="M132" s="5"/>
      <c r="N132" s="5"/>
      <c r="O132" s="5"/>
    </row>
    <row r="133" spans="2:15" ht="20.25" customHeight="1" x14ac:dyDescent="0.2">
      <c r="B133" s="5"/>
      <c r="C133" s="5"/>
      <c r="D133" s="5"/>
      <c r="E133" s="5"/>
      <c r="F133" s="5"/>
      <c r="G133" s="5"/>
      <c r="H133" s="5"/>
      <c r="I133" s="5"/>
      <c r="J133" s="5"/>
      <c r="K133" s="5"/>
      <c r="L133" s="5"/>
      <c r="M133" s="5"/>
      <c r="N133" s="5"/>
      <c r="O133" s="5"/>
    </row>
    <row r="134" spans="2:15" ht="20.25" customHeight="1" x14ac:dyDescent="0.2">
      <c r="B134" s="5"/>
      <c r="C134" s="5"/>
      <c r="D134" s="5"/>
      <c r="E134" s="5"/>
      <c r="F134" s="5"/>
      <c r="G134" s="5"/>
      <c r="H134" s="5"/>
      <c r="I134" s="5"/>
      <c r="J134" s="5"/>
      <c r="K134" s="5"/>
      <c r="L134" s="5"/>
      <c r="M134" s="5"/>
      <c r="N134" s="5"/>
      <c r="O134" s="5"/>
    </row>
    <row r="135" spans="2:15" ht="20.25" customHeight="1" x14ac:dyDescent="0.2">
      <c r="B135" s="5"/>
      <c r="C135" s="5"/>
      <c r="D135" s="5"/>
      <c r="E135" s="5"/>
      <c r="F135" s="5"/>
      <c r="G135" s="5"/>
      <c r="H135" s="5"/>
      <c r="I135" s="5"/>
      <c r="J135" s="5"/>
      <c r="K135" s="5"/>
      <c r="L135" s="5"/>
      <c r="M135" s="5"/>
      <c r="N135" s="5"/>
      <c r="O135" s="5"/>
    </row>
    <row r="136" spans="2:15" ht="20.25" customHeight="1" x14ac:dyDescent="0.2">
      <c r="B136" s="5"/>
      <c r="C136" s="5"/>
      <c r="D136" s="5"/>
      <c r="E136" s="5"/>
      <c r="F136" s="5"/>
      <c r="G136" s="5"/>
      <c r="H136" s="5"/>
      <c r="I136" s="5"/>
      <c r="J136" s="5"/>
      <c r="K136" s="5"/>
      <c r="L136" s="5"/>
      <c r="M136" s="5"/>
      <c r="N136" s="5"/>
      <c r="O136" s="5"/>
    </row>
    <row r="137" spans="2:15" ht="20.25" customHeight="1" x14ac:dyDescent="0.2">
      <c r="B137" s="5"/>
      <c r="C137" s="5"/>
      <c r="D137" s="5"/>
      <c r="E137" s="5"/>
      <c r="F137" s="5"/>
      <c r="G137" s="5"/>
      <c r="H137" s="5"/>
      <c r="I137" s="5"/>
      <c r="J137" s="5"/>
      <c r="K137" s="5"/>
      <c r="L137" s="5"/>
      <c r="M137" s="5"/>
      <c r="N137" s="5"/>
      <c r="O137" s="5"/>
    </row>
    <row r="138" spans="2:15" ht="20.25" customHeight="1" x14ac:dyDescent="0.2">
      <c r="B138" s="5"/>
      <c r="C138" s="5"/>
      <c r="D138" s="5"/>
      <c r="E138" s="5"/>
      <c r="F138" s="5"/>
      <c r="G138" s="5"/>
      <c r="H138" s="5"/>
      <c r="I138" s="5"/>
      <c r="J138" s="5"/>
      <c r="K138" s="5"/>
      <c r="L138" s="5"/>
      <c r="M138" s="5"/>
      <c r="N138" s="5"/>
      <c r="O138" s="5"/>
    </row>
    <row r="139" spans="2:15" ht="20.25" customHeight="1" x14ac:dyDescent="0.2">
      <c r="B139" s="5"/>
      <c r="C139" s="5"/>
      <c r="D139" s="5"/>
      <c r="E139" s="5"/>
      <c r="F139" s="5"/>
      <c r="G139" s="5"/>
      <c r="H139" s="5"/>
      <c r="I139" s="5"/>
      <c r="J139" s="5"/>
      <c r="K139" s="5"/>
      <c r="L139" s="5"/>
      <c r="M139" s="5"/>
      <c r="N139" s="5"/>
      <c r="O139" s="5"/>
    </row>
    <row r="140" spans="2:15" ht="20.25" customHeight="1" x14ac:dyDescent="0.2">
      <c r="B140" s="5"/>
      <c r="C140" s="5"/>
      <c r="D140" s="5"/>
      <c r="E140" s="5"/>
      <c r="F140" s="5"/>
      <c r="G140" s="5"/>
      <c r="H140" s="5"/>
      <c r="I140" s="5"/>
      <c r="J140" s="5"/>
      <c r="K140" s="5"/>
      <c r="L140" s="5"/>
      <c r="M140" s="5"/>
      <c r="N140" s="5"/>
      <c r="O140" s="5"/>
    </row>
    <row r="141" spans="2:15" ht="20.25" customHeight="1" x14ac:dyDescent="0.2">
      <c r="B141" s="5"/>
      <c r="C141" s="5"/>
      <c r="D141" s="5"/>
      <c r="E141" s="5"/>
      <c r="F141" s="5"/>
      <c r="G141" s="5"/>
      <c r="H141" s="5"/>
      <c r="I141" s="5"/>
      <c r="J141" s="5"/>
      <c r="K141" s="5"/>
      <c r="L141" s="5"/>
      <c r="M141" s="5"/>
      <c r="N141" s="5"/>
      <c r="O141" s="5"/>
    </row>
    <row r="142" spans="2:15" ht="20.25" customHeight="1" x14ac:dyDescent="0.2">
      <c r="B142" s="5"/>
      <c r="C142" s="5"/>
      <c r="D142" s="5"/>
      <c r="E142" s="5"/>
      <c r="F142" s="5"/>
      <c r="G142" s="5"/>
      <c r="H142" s="5"/>
      <c r="I142" s="5"/>
      <c r="J142" s="5"/>
      <c r="K142" s="5"/>
      <c r="L142" s="5"/>
      <c r="M142" s="5"/>
      <c r="N142" s="5"/>
      <c r="O142" s="5"/>
    </row>
    <row r="143" spans="2:15" ht="20.25" customHeight="1" x14ac:dyDescent="0.2">
      <c r="B143" s="5"/>
      <c r="C143" s="5"/>
      <c r="D143" s="5"/>
      <c r="E143" s="5"/>
      <c r="F143" s="5"/>
      <c r="G143" s="5"/>
      <c r="H143" s="5"/>
      <c r="I143" s="5"/>
      <c r="J143" s="5"/>
      <c r="K143" s="5"/>
      <c r="L143" s="5"/>
      <c r="M143" s="5"/>
      <c r="N143" s="5"/>
      <c r="O143" s="5"/>
    </row>
    <row r="144" spans="2:15" ht="20.25" customHeight="1" x14ac:dyDescent="0.2">
      <c r="B144" s="5"/>
      <c r="C144" s="5"/>
      <c r="D144" s="5"/>
      <c r="E144" s="5"/>
      <c r="F144" s="5"/>
      <c r="G144" s="5"/>
      <c r="H144" s="5"/>
      <c r="I144" s="5"/>
      <c r="J144" s="5"/>
      <c r="K144" s="5"/>
      <c r="L144" s="5"/>
      <c r="M144" s="5"/>
      <c r="N144" s="5"/>
      <c r="O144" s="5"/>
    </row>
    <row r="145" spans="2:15" ht="20.25" customHeight="1" x14ac:dyDescent="0.2">
      <c r="B145" s="5"/>
      <c r="C145" s="5"/>
      <c r="D145" s="5"/>
      <c r="E145" s="5"/>
      <c r="F145" s="5"/>
      <c r="G145" s="5"/>
      <c r="H145" s="5"/>
      <c r="I145" s="5"/>
      <c r="J145" s="5"/>
      <c r="K145" s="5"/>
      <c r="L145" s="5"/>
      <c r="M145" s="5"/>
      <c r="N145" s="5"/>
      <c r="O145" s="5"/>
    </row>
    <row r="146" spans="2:15" ht="20.25" customHeight="1" x14ac:dyDescent="0.2">
      <c r="B146" s="5"/>
      <c r="C146" s="5"/>
      <c r="D146" s="5"/>
      <c r="E146" s="5"/>
      <c r="F146" s="5"/>
      <c r="G146" s="5"/>
      <c r="H146" s="5"/>
      <c r="I146" s="5"/>
      <c r="J146" s="5"/>
      <c r="K146" s="5"/>
      <c r="L146" s="5"/>
      <c r="M146" s="5"/>
      <c r="N146" s="5"/>
      <c r="O146" s="5"/>
    </row>
    <row r="147" spans="2:15" ht="20.25" customHeight="1" x14ac:dyDescent="0.2">
      <c r="B147" s="5"/>
      <c r="C147" s="5"/>
      <c r="D147" s="5"/>
      <c r="E147" s="5"/>
      <c r="F147" s="5"/>
      <c r="G147" s="5"/>
      <c r="H147" s="5"/>
      <c r="I147" s="5"/>
      <c r="J147" s="5"/>
      <c r="K147" s="5"/>
      <c r="L147" s="5"/>
      <c r="M147" s="5"/>
      <c r="N147" s="5"/>
      <c r="O147" s="5"/>
    </row>
    <row r="148" spans="2:15" ht="20.25" customHeight="1" x14ac:dyDescent="0.2">
      <c r="B148" s="5"/>
      <c r="C148" s="5"/>
      <c r="D148" s="5"/>
      <c r="E148" s="5"/>
      <c r="F148" s="5"/>
      <c r="G148" s="5"/>
      <c r="H148" s="5"/>
      <c r="I148" s="5"/>
      <c r="J148" s="5"/>
      <c r="K148" s="5"/>
      <c r="L148" s="5"/>
      <c r="M148" s="5"/>
      <c r="N148" s="5"/>
      <c r="O148" s="5"/>
    </row>
    <row r="149" spans="2:15" ht="20.25" customHeight="1" x14ac:dyDescent="0.2">
      <c r="B149" s="5"/>
      <c r="C149" s="5"/>
      <c r="D149" s="5"/>
      <c r="E149" s="5"/>
      <c r="F149" s="5"/>
      <c r="G149" s="5"/>
      <c r="H149" s="5"/>
      <c r="I149" s="5"/>
      <c r="J149" s="5"/>
      <c r="K149" s="5"/>
      <c r="L149" s="5"/>
      <c r="M149" s="5"/>
      <c r="N149" s="5"/>
      <c r="O149" s="5"/>
    </row>
    <row r="150" spans="2:15" ht="20.25" customHeight="1" x14ac:dyDescent="0.2">
      <c r="B150" s="5"/>
      <c r="C150" s="5"/>
      <c r="D150" s="5"/>
      <c r="E150" s="5"/>
      <c r="F150" s="5"/>
      <c r="G150" s="5"/>
      <c r="H150" s="5"/>
      <c r="I150" s="5"/>
      <c r="J150" s="5"/>
      <c r="K150" s="5"/>
      <c r="L150" s="5"/>
      <c r="M150" s="5"/>
      <c r="N150" s="5"/>
      <c r="O150" s="5"/>
    </row>
    <row r="151" spans="2:15" ht="20.25" customHeight="1" x14ac:dyDescent="0.2">
      <c r="B151" s="5"/>
      <c r="C151" s="5"/>
      <c r="D151" s="5"/>
      <c r="E151" s="5"/>
      <c r="F151" s="5"/>
      <c r="G151" s="5"/>
      <c r="H151" s="5"/>
      <c r="I151" s="5"/>
      <c r="J151" s="5"/>
      <c r="K151" s="5"/>
      <c r="L151" s="5"/>
      <c r="M151" s="5"/>
      <c r="N151" s="5"/>
      <c r="O151" s="5"/>
    </row>
    <row r="152" spans="2:15" ht="20.25" customHeight="1" x14ac:dyDescent="0.2">
      <c r="B152" s="5"/>
      <c r="C152" s="5"/>
      <c r="D152" s="5"/>
      <c r="E152" s="5"/>
      <c r="F152" s="5"/>
      <c r="G152" s="5"/>
      <c r="H152" s="5"/>
      <c r="I152" s="5"/>
      <c r="J152" s="5"/>
      <c r="K152" s="5"/>
      <c r="L152" s="5"/>
      <c r="M152" s="5"/>
      <c r="N152" s="5"/>
      <c r="O152" s="5"/>
    </row>
    <row r="153" spans="2:15" ht="20.25" customHeight="1" x14ac:dyDescent="0.2">
      <c r="B153" s="5"/>
      <c r="C153" s="5"/>
      <c r="D153" s="5"/>
      <c r="E153" s="5"/>
      <c r="F153" s="5"/>
      <c r="G153" s="5"/>
      <c r="H153" s="5"/>
      <c r="I153" s="5"/>
      <c r="J153" s="5"/>
      <c r="K153" s="5"/>
      <c r="L153" s="5"/>
      <c r="M153" s="5"/>
      <c r="N153" s="5"/>
      <c r="O153" s="5"/>
    </row>
    <row r="154" spans="2:15" ht="20.25" customHeight="1" x14ac:dyDescent="0.2">
      <c r="B154" s="5"/>
      <c r="C154" s="5"/>
      <c r="D154" s="5"/>
      <c r="E154" s="5"/>
      <c r="F154" s="5"/>
      <c r="G154" s="5"/>
      <c r="H154" s="5"/>
      <c r="I154" s="5"/>
      <c r="J154" s="5"/>
      <c r="K154" s="5"/>
      <c r="L154" s="5"/>
      <c r="M154" s="5"/>
      <c r="N154" s="5"/>
      <c r="O154" s="5"/>
    </row>
    <row r="155" spans="2:15" ht="20.25" customHeight="1" x14ac:dyDescent="0.2">
      <c r="B155" s="5"/>
      <c r="C155" s="5"/>
      <c r="D155" s="5"/>
      <c r="E155" s="5"/>
      <c r="F155" s="5"/>
      <c r="G155" s="5"/>
      <c r="H155" s="5"/>
      <c r="I155" s="5"/>
      <c r="J155" s="5"/>
      <c r="K155" s="5"/>
      <c r="L155" s="5"/>
      <c r="M155" s="5"/>
      <c r="N155" s="5"/>
      <c r="O155" s="5"/>
    </row>
    <row r="156" spans="2:15" ht="20.25" customHeight="1" x14ac:dyDescent="0.2">
      <c r="B156" s="5"/>
      <c r="C156" s="5"/>
      <c r="D156" s="5"/>
      <c r="E156" s="5"/>
      <c r="F156" s="5"/>
      <c r="G156" s="5"/>
      <c r="H156" s="5"/>
      <c r="I156" s="5"/>
      <c r="J156" s="5"/>
      <c r="K156" s="5"/>
      <c r="L156" s="5"/>
      <c r="M156" s="5"/>
      <c r="N156" s="5"/>
      <c r="O156" s="5"/>
    </row>
    <row r="157" spans="2:15" ht="20.25" customHeight="1" x14ac:dyDescent="0.2">
      <c r="B157" s="5"/>
      <c r="C157" s="5"/>
      <c r="D157" s="5"/>
      <c r="E157" s="5"/>
      <c r="F157" s="5"/>
      <c r="G157" s="5"/>
      <c r="H157" s="5"/>
      <c r="I157" s="5"/>
      <c r="J157" s="5"/>
      <c r="K157" s="5"/>
      <c r="L157" s="5"/>
      <c r="M157" s="5"/>
      <c r="N157" s="5"/>
      <c r="O157" s="5"/>
    </row>
    <row r="158" spans="2:15" ht="20.25" customHeight="1" x14ac:dyDescent="0.2">
      <c r="B158" s="5"/>
      <c r="C158" s="5"/>
      <c r="D158" s="5"/>
      <c r="E158" s="5"/>
      <c r="F158" s="5"/>
      <c r="G158" s="5"/>
      <c r="H158" s="5"/>
      <c r="I158" s="5"/>
      <c r="J158" s="5"/>
      <c r="K158" s="5"/>
      <c r="L158" s="5"/>
      <c r="M158" s="5"/>
      <c r="N158" s="5"/>
      <c r="O158" s="5"/>
    </row>
    <row r="159" spans="2:15" ht="20.25" customHeight="1" x14ac:dyDescent="0.2">
      <c r="B159" s="5"/>
      <c r="C159" s="5"/>
      <c r="D159" s="5"/>
      <c r="E159" s="5"/>
      <c r="F159" s="5"/>
      <c r="G159" s="5"/>
      <c r="H159" s="5"/>
      <c r="I159" s="5"/>
      <c r="J159" s="5"/>
      <c r="K159" s="5"/>
      <c r="L159" s="5"/>
      <c r="M159" s="5"/>
      <c r="N159" s="5"/>
      <c r="O159" s="5"/>
    </row>
    <row r="160" spans="2:15" ht="20.25" customHeight="1" x14ac:dyDescent="0.2">
      <c r="B160" s="5"/>
      <c r="C160" s="5"/>
      <c r="D160" s="5"/>
      <c r="E160" s="5"/>
      <c r="F160" s="5"/>
      <c r="G160" s="5"/>
      <c r="H160" s="5"/>
      <c r="I160" s="5"/>
      <c r="J160" s="5"/>
      <c r="K160" s="5"/>
      <c r="L160" s="5"/>
      <c r="M160" s="5"/>
      <c r="N160" s="5"/>
      <c r="O160" s="5"/>
    </row>
    <row r="161" spans="2:15" ht="20.25" customHeight="1" x14ac:dyDescent="0.2">
      <c r="B161" s="5"/>
      <c r="C161" s="5"/>
      <c r="D161" s="5"/>
      <c r="E161" s="5"/>
      <c r="F161" s="5"/>
      <c r="G161" s="5"/>
      <c r="H161" s="5"/>
      <c r="I161" s="5"/>
      <c r="J161" s="5"/>
      <c r="K161" s="5"/>
      <c r="L161" s="5"/>
      <c r="M161" s="5"/>
      <c r="N161" s="5"/>
      <c r="O161" s="5"/>
    </row>
    <row r="162" spans="2:15" ht="20.25" customHeight="1" x14ac:dyDescent="0.2">
      <c r="B162" s="5"/>
      <c r="C162" s="5"/>
      <c r="D162" s="5"/>
      <c r="E162" s="5"/>
      <c r="F162" s="5"/>
      <c r="G162" s="5"/>
      <c r="H162" s="5"/>
      <c r="I162" s="5"/>
      <c r="J162" s="5"/>
      <c r="K162" s="5"/>
      <c r="L162" s="5"/>
      <c r="M162" s="5"/>
      <c r="N162" s="5"/>
      <c r="O162" s="5"/>
    </row>
    <row r="163" spans="2:15" ht="20.25" customHeight="1" x14ac:dyDescent="0.2">
      <c r="B163" s="5"/>
      <c r="C163" s="5"/>
      <c r="D163" s="5"/>
      <c r="E163" s="5"/>
      <c r="F163" s="5"/>
      <c r="G163" s="5"/>
      <c r="H163" s="5"/>
      <c r="I163" s="5"/>
      <c r="J163" s="5"/>
      <c r="K163" s="5"/>
      <c r="L163" s="5"/>
      <c r="M163" s="5"/>
      <c r="N163" s="5"/>
      <c r="O163" s="5"/>
    </row>
    <row r="164" spans="2:15" ht="20.25" customHeight="1" x14ac:dyDescent="0.2">
      <c r="B164" s="5"/>
      <c r="C164" s="5"/>
      <c r="D164" s="5"/>
      <c r="E164" s="5"/>
      <c r="F164" s="5"/>
      <c r="G164" s="5"/>
      <c r="H164" s="5"/>
      <c r="I164" s="5"/>
      <c r="J164" s="5"/>
      <c r="K164" s="5"/>
      <c r="L164" s="5"/>
      <c r="M164" s="5"/>
      <c r="N164" s="5"/>
      <c r="O164" s="5"/>
    </row>
    <row r="165" spans="2:15" ht="20.25" customHeight="1" x14ac:dyDescent="0.2">
      <c r="B165" s="5"/>
      <c r="C165" s="5"/>
      <c r="D165" s="5"/>
      <c r="E165" s="5"/>
      <c r="F165" s="5"/>
      <c r="G165" s="5"/>
      <c r="H165" s="5"/>
      <c r="I165" s="5"/>
      <c r="J165" s="5"/>
      <c r="K165" s="5"/>
      <c r="L165" s="5"/>
      <c r="M165" s="5"/>
      <c r="N165" s="5"/>
      <c r="O165" s="5"/>
    </row>
    <row r="166" spans="2:15" ht="20.25" customHeight="1" x14ac:dyDescent="0.2">
      <c r="B166" s="5"/>
      <c r="C166" s="5"/>
      <c r="D166" s="5"/>
      <c r="E166" s="5"/>
      <c r="F166" s="5"/>
      <c r="G166" s="5"/>
      <c r="H166" s="5"/>
      <c r="I166" s="5"/>
      <c r="J166" s="5"/>
      <c r="K166" s="5"/>
      <c r="L166" s="5"/>
      <c r="M166" s="5"/>
      <c r="N166" s="5"/>
      <c r="O166" s="5"/>
    </row>
    <row r="167" spans="2:15" ht="20.25" customHeight="1" x14ac:dyDescent="0.2">
      <c r="B167" s="5"/>
      <c r="C167" s="5"/>
      <c r="D167" s="5"/>
      <c r="E167" s="5"/>
      <c r="F167" s="5"/>
      <c r="G167" s="5"/>
      <c r="H167" s="5"/>
      <c r="I167" s="5"/>
      <c r="J167" s="5"/>
      <c r="K167" s="5"/>
      <c r="L167" s="5"/>
      <c r="M167" s="5"/>
      <c r="N167" s="5"/>
      <c r="O167" s="5"/>
    </row>
    <row r="168" spans="2:15" ht="20.25" customHeight="1" x14ac:dyDescent="0.2">
      <c r="B168" s="5"/>
      <c r="C168" s="5"/>
      <c r="D168" s="5"/>
      <c r="E168" s="5"/>
      <c r="F168" s="5"/>
      <c r="G168" s="5"/>
      <c r="H168" s="5"/>
      <c r="I168" s="5"/>
      <c r="J168" s="5"/>
      <c r="K168" s="5"/>
      <c r="L168" s="5"/>
      <c r="M168" s="5"/>
      <c r="N168" s="5"/>
      <c r="O168" s="5"/>
    </row>
    <row r="169" spans="2:15" ht="20.25" customHeight="1" x14ac:dyDescent="0.2">
      <c r="B169" s="5"/>
      <c r="C169" s="5"/>
      <c r="D169" s="5"/>
      <c r="E169" s="5"/>
      <c r="F169" s="5"/>
      <c r="G169" s="5"/>
      <c r="H169" s="5"/>
      <c r="I169" s="5"/>
      <c r="J169" s="5"/>
      <c r="K169" s="5"/>
      <c r="L169" s="5"/>
      <c r="M169" s="5"/>
      <c r="N169" s="5"/>
      <c r="O169" s="5"/>
    </row>
    <row r="170" spans="2:15" ht="20.25" customHeight="1" x14ac:dyDescent="0.2">
      <c r="B170" s="5"/>
      <c r="C170" s="5"/>
      <c r="D170" s="5"/>
      <c r="E170" s="5"/>
      <c r="F170" s="5"/>
      <c r="G170" s="5"/>
      <c r="H170" s="5"/>
      <c r="I170" s="5"/>
      <c r="J170" s="5"/>
      <c r="K170" s="5"/>
      <c r="L170" s="5"/>
      <c r="M170" s="5"/>
      <c r="N170" s="5"/>
      <c r="O170" s="5"/>
    </row>
    <row r="171" spans="2:15" ht="20.25" customHeight="1" x14ac:dyDescent="0.2">
      <c r="B171" s="5"/>
      <c r="C171" s="5"/>
      <c r="D171" s="5"/>
      <c r="E171" s="5"/>
      <c r="F171" s="5"/>
      <c r="G171" s="5"/>
      <c r="H171" s="5"/>
      <c r="I171" s="5"/>
      <c r="J171" s="5"/>
      <c r="K171" s="5"/>
      <c r="L171" s="5"/>
      <c r="M171" s="5"/>
      <c r="N171" s="5"/>
      <c r="O171" s="5"/>
    </row>
    <row r="172" spans="2:15" ht="20.25" customHeight="1" x14ac:dyDescent="0.2">
      <c r="B172" s="5"/>
      <c r="C172" s="5"/>
      <c r="D172" s="5"/>
      <c r="E172" s="5"/>
      <c r="F172" s="5"/>
      <c r="G172" s="5"/>
      <c r="H172" s="5"/>
      <c r="I172" s="5"/>
      <c r="J172" s="5"/>
      <c r="K172" s="5"/>
      <c r="L172" s="5"/>
      <c r="M172" s="5"/>
      <c r="N172" s="5"/>
      <c r="O172" s="5"/>
    </row>
    <row r="173" spans="2:15" ht="20.25" customHeight="1" x14ac:dyDescent="0.2">
      <c r="B173" s="5"/>
      <c r="C173" s="5"/>
      <c r="D173" s="5"/>
      <c r="E173" s="5"/>
      <c r="F173" s="5"/>
      <c r="G173" s="5"/>
      <c r="H173" s="5"/>
      <c r="I173" s="5"/>
      <c r="J173" s="5"/>
      <c r="K173" s="5"/>
      <c r="L173" s="5"/>
      <c r="M173" s="5"/>
      <c r="N173" s="5"/>
      <c r="O173" s="5"/>
    </row>
    <row r="174" spans="2:15" ht="20.25" customHeight="1" x14ac:dyDescent="0.2">
      <c r="B174" s="5"/>
      <c r="C174" s="5"/>
      <c r="D174" s="5"/>
      <c r="E174" s="5"/>
      <c r="F174" s="5"/>
      <c r="G174" s="5"/>
      <c r="H174" s="5"/>
      <c r="I174" s="5"/>
      <c r="J174" s="5"/>
      <c r="K174" s="5"/>
      <c r="L174" s="5"/>
      <c r="M174" s="5"/>
      <c r="N174" s="5"/>
      <c r="O174" s="5"/>
    </row>
    <row r="175" spans="2:15" ht="20.25" customHeight="1" x14ac:dyDescent="0.2">
      <c r="B175" s="5"/>
      <c r="C175" s="5"/>
      <c r="D175" s="5"/>
      <c r="E175" s="5"/>
      <c r="F175" s="5"/>
      <c r="G175" s="5"/>
      <c r="H175" s="5"/>
      <c r="I175" s="5"/>
      <c r="J175" s="5"/>
      <c r="K175" s="5"/>
      <c r="L175" s="5"/>
      <c r="M175" s="5"/>
      <c r="N175" s="5"/>
      <c r="O175" s="5"/>
    </row>
    <row r="176" spans="2:15" ht="20.25" customHeight="1" x14ac:dyDescent="0.2">
      <c r="B176" s="5"/>
      <c r="C176" s="5"/>
      <c r="D176" s="5"/>
      <c r="E176" s="5"/>
      <c r="F176" s="5"/>
      <c r="G176" s="5"/>
      <c r="H176" s="5"/>
      <c r="I176" s="5"/>
      <c r="J176" s="5"/>
      <c r="K176" s="5"/>
      <c r="L176" s="5"/>
      <c r="M176" s="5"/>
      <c r="N176" s="5"/>
      <c r="O176" s="5"/>
    </row>
    <row r="177" spans="2:15" ht="20.25" customHeight="1" x14ac:dyDescent="0.2">
      <c r="B177" s="5"/>
      <c r="C177" s="5"/>
      <c r="D177" s="5"/>
      <c r="E177" s="5"/>
      <c r="F177" s="5"/>
      <c r="G177" s="5"/>
      <c r="H177" s="5"/>
      <c r="I177" s="5"/>
      <c r="J177" s="5"/>
      <c r="K177" s="5"/>
      <c r="L177" s="5"/>
      <c r="M177" s="5"/>
      <c r="N177" s="5"/>
      <c r="O177" s="5"/>
    </row>
    <row r="178" spans="2:15" ht="20.25" customHeight="1" x14ac:dyDescent="0.2">
      <c r="B178" s="5"/>
      <c r="C178" s="5"/>
      <c r="D178" s="5"/>
      <c r="E178" s="5"/>
      <c r="F178" s="5"/>
      <c r="G178" s="5"/>
      <c r="H178" s="5"/>
      <c r="I178" s="5"/>
      <c r="J178" s="5"/>
      <c r="K178" s="5"/>
      <c r="L178" s="5"/>
      <c r="M178" s="5"/>
      <c r="N178" s="5"/>
      <c r="O178" s="5"/>
    </row>
    <row r="179" spans="2:15" ht="20.25" customHeight="1" x14ac:dyDescent="0.2">
      <c r="B179" s="5"/>
      <c r="C179" s="5"/>
      <c r="D179" s="5"/>
      <c r="E179" s="5"/>
      <c r="F179" s="5"/>
      <c r="G179" s="5"/>
      <c r="H179" s="5"/>
      <c r="I179" s="5"/>
      <c r="J179" s="5"/>
      <c r="K179" s="5"/>
      <c r="L179" s="5"/>
      <c r="M179" s="5"/>
      <c r="N179" s="5"/>
      <c r="O179" s="5"/>
    </row>
    <row r="180" spans="2:15" ht="20.25" customHeight="1" x14ac:dyDescent="0.2">
      <c r="B180" s="5"/>
      <c r="C180" s="5"/>
      <c r="D180" s="5"/>
      <c r="E180" s="5"/>
      <c r="F180" s="5"/>
      <c r="G180" s="5"/>
      <c r="H180" s="5"/>
      <c r="I180" s="5"/>
      <c r="J180" s="5"/>
      <c r="K180" s="5"/>
      <c r="L180" s="5"/>
      <c r="M180" s="5"/>
      <c r="N180" s="5"/>
      <c r="O180" s="5"/>
    </row>
    <row r="181" spans="2:15" ht="20.25" customHeight="1" x14ac:dyDescent="0.2">
      <c r="B181" s="5"/>
      <c r="C181" s="5"/>
      <c r="D181" s="5"/>
      <c r="E181" s="5"/>
      <c r="F181" s="5"/>
      <c r="G181" s="5"/>
      <c r="H181" s="5"/>
      <c r="I181" s="5"/>
      <c r="J181" s="5"/>
      <c r="K181" s="5"/>
      <c r="L181" s="5"/>
      <c r="M181" s="5"/>
      <c r="N181" s="5"/>
      <c r="O181" s="5"/>
    </row>
    <row r="182" spans="2:15" ht="20.25" customHeight="1" x14ac:dyDescent="0.2">
      <c r="B182" s="5"/>
      <c r="C182" s="5"/>
      <c r="D182" s="5"/>
      <c r="E182" s="5"/>
      <c r="F182" s="5"/>
      <c r="G182" s="5"/>
      <c r="H182" s="5"/>
      <c r="I182" s="5"/>
      <c r="J182" s="5"/>
      <c r="K182" s="5"/>
      <c r="L182" s="5"/>
      <c r="M182" s="5"/>
      <c r="N182" s="5"/>
      <c r="O182" s="5"/>
    </row>
    <row r="183" spans="2:15" ht="20.25" customHeight="1" x14ac:dyDescent="0.2">
      <c r="B183" s="5"/>
      <c r="C183" s="5"/>
      <c r="D183" s="5"/>
      <c r="E183" s="5"/>
      <c r="F183" s="5"/>
      <c r="G183" s="5"/>
      <c r="H183" s="5"/>
      <c r="I183" s="5"/>
      <c r="J183" s="5"/>
      <c r="K183" s="5"/>
      <c r="L183" s="5"/>
      <c r="M183" s="5"/>
      <c r="N183" s="5"/>
      <c r="O183" s="5"/>
    </row>
    <row r="184" spans="2:15" ht="20.25" customHeight="1" x14ac:dyDescent="0.2">
      <c r="B184" s="5"/>
      <c r="C184" s="5"/>
      <c r="D184" s="5"/>
      <c r="E184" s="5"/>
      <c r="F184" s="5"/>
      <c r="G184" s="5"/>
      <c r="H184" s="5"/>
      <c r="I184" s="5"/>
      <c r="J184" s="5"/>
      <c r="K184" s="5"/>
      <c r="L184" s="5"/>
      <c r="M184" s="5"/>
      <c r="N184" s="5"/>
      <c r="O184" s="5"/>
    </row>
    <row r="185" spans="2:15" ht="20.25" customHeight="1" x14ac:dyDescent="0.2">
      <c r="B185" s="5"/>
      <c r="C185" s="5"/>
      <c r="D185" s="5"/>
      <c r="E185" s="5"/>
      <c r="F185" s="5"/>
      <c r="G185" s="5"/>
      <c r="H185" s="5"/>
      <c r="I185" s="5"/>
      <c r="J185" s="5"/>
      <c r="K185" s="5"/>
      <c r="L185" s="5"/>
      <c r="M185" s="5"/>
      <c r="N185" s="5"/>
      <c r="O185" s="5"/>
    </row>
    <row r="186" spans="2:15" ht="20.25" customHeight="1" x14ac:dyDescent="0.2">
      <c r="B186" s="5"/>
      <c r="C186" s="5"/>
      <c r="D186" s="5"/>
      <c r="E186" s="5"/>
      <c r="F186" s="5"/>
      <c r="G186" s="5"/>
      <c r="H186" s="5"/>
      <c r="I186" s="5"/>
      <c r="J186" s="5"/>
      <c r="K186" s="5"/>
      <c r="L186" s="5"/>
      <c r="M186" s="5"/>
      <c r="N186" s="5"/>
      <c r="O186" s="5"/>
    </row>
    <row r="187" spans="2:15" ht="20.25" customHeight="1" x14ac:dyDescent="0.2">
      <c r="B187" s="5"/>
      <c r="C187" s="5"/>
      <c r="D187" s="5"/>
      <c r="E187" s="5"/>
      <c r="F187" s="5"/>
      <c r="G187" s="5"/>
      <c r="H187" s="5"/>
      <c r="I187" s="5"/>
      <c r="J187" s="5"/>
      <c r="K187" s="5"/>
      <c r="L187" s="5"/>
      <c r="M187" s="5"/>
      <c r="N187" s="5"/>
      <c r="O187" s="5"/>
    </row>
    <row r="188" spans="2:15" ht="20.25" customHeight="1" x14ac:dyDescent="0.2">
      <c r="B188" s="5"/>
      <c r="C188" s="5"/>
      <c r="D188" s="5"/>
      <c r="E188" s="5"/>
      <c r="F188" s="5"/>
      <c r="G188" s="5"/>
      <c r="H188" s="5"/>
      <c r="I188" s="5"/>
      <c r="J188" s="5"/>
      <c r="K188" s="5"/>
      <c r="L188" s="5"/>
      <c r="M188" s="5"/>
      <c r="N188" s="5"/>
      <c r="O188" s="5"/>
    </row>
    <row r="189" spans="2:15" ht="20.25" customHeight="1" x14ac:dyDescent="0.2">
      <c r="B189" s="5"/>
      <c r="C189" s="5"/>
      <c r="D189" s="5"/>
      <c r="E189" s="5"/>
      <c r="F189" s="5"/>
      <c r="G189" s="5"/>
      <c r="H189" s="5"/>
      <c r="I189" s="5"/>
      <c r="J189" s="5"/>
      <c r="K189" s="5"/>
      <c r="L189" s="5"/>
      <c r="M189" s="5"/>
      <c r="N189" s="5"/>
      <c r="O189" s="5"/>
    </row>
    <row r="190" spans="2:15" ht="20.25" customHeight="1" x14ac:dyDescent="0.2">
      <c r="B190" s="5"/>
      <c r="C190" s="5"/>
      <c r="D190" s="5"/>
      <c r="E190" s="5"/>
      <c r="F190" s="5"/>
      <c r="G190" s="5"/>
      <c r="H190" s="5"/>
      <c r="I190" s="5"/>
      <c r="J190" s="5"/>
      <c r="K190" s="5"/>
      <c r="L190" s="5"/>
      <c r="M190" s="5"/>
      <c r="N190" s="5"/>
      <c r="O190" s="5"/>
    </row>
    <row r="191" spans="2:15" ht="20.25" customHeight="1" x14ac:dyDescent="0.2">
      <c r="B191" s="5"/>
      <c r="C191" s="5"/>
      <c r="D191" s="5"/>
      <c r="E191" s="5"/>
      <c r="F191" s="5"/>
      <c r="G191" s="5"/>
      <c r="H191" s="5"/>
      <c r="I191" s="5"/>
      <c r="J191" s="5"/>
      <c r="K191" s="5"/>
      <c r="L191" s="5"/>
      <c r="M191" s="5"/>
      <c r="N191" s="5"/>
      <c r="O191" s="5"/>
    </row>
    <row r="192" spans="2:15" ht="20.25" customHeight="1" x14ac:dyDescent="0.2">
      <c r="B192" s="5"/>
      <c r="C192" s="5"/>
      <c r="D192" s="5"/>
      <c r="E192" s="5"/>
      <c r="F192" s="5"/>
      <c r="G192" s="5"/>
      <c r="H192" s="5"/>
      <c r="I192" s="5"/>
      <c r="J192" s="5"/>
      <c r="K192" s="5"/>
      <c r="L192" s="5"/>
      <c r="M192" s="5"/>
      <c r="N192" s="5"/>
      <c r="O192" s="5"/>
    </row>
    <row r="193" spans="2:15" ht="20.25" customHeight="1" x14ac:dyDescent="0.2">
      <c r="B193" s="5"/>
      <c r="C193" s="5"/>
      <c r="D193" s="5"/>
      <c r="E193" s="5"/>
      <c r="F193" s="5"/>
      <c r="G193" s="5"/>
      <c r="H193" s="5"/>
      <c r="I193" s="5"/>
      <c r="J193" s="5"/>
      <c r="K193" s="5"/>
      <c r="L193" s="5"/>
      <c r="M193" s="5"/>
      <c r="N193" s="5"/>
      <c r="O193" s="5"/>
    </row>
    <row r="194" spans="2:15" ht="20.25" customHeight="1" x14ac:dyDescent="0.2">
      <c r="B194" s="5"/>
      <c r="C194" s="5"/>
      <c r="D194" s="5"/>
      <c r="E194" s="5"/>
      <c r="F194" s="5"/>
      <c r="G194" s="5"/>
      <c r="H194" s="5"/>
      <c r="I194" s="5"/>
      <c r="J194" s="5"/>
      <c r="K194" s="5"/>
      <c r="L194" s="5"/>
      <c r="M194" s="5"/>
      <c r="N194" s="5"/>
      <c r="O194" s="5"/>
    </row>
    <row r="195" spans="2:15" ht="20.25" customHeight="1" x14ac:dyDescent="0.2">
      <c r="B195" s="5"/>
      <c r="C195" s="5"/>
      <c r="D195" s="5"/>
      <c r="E195" s="5"/>
      <c r="F195" s="5"/>
      <c r="G195" s="5"/>
      <c r="H195" s="5"/>
      <c r="I195" s="5"/>
      <c r="J195" s="5"/>
      <c r="K195" s="5"/>
      <c r="L195" s="5"/>
      <c r="M195" s="5"/>
      <c r="N195" s="5"/>
      <c r="O195" s="5"/>
    </row>
    <row r="196" spans="2:15" ht="20.25" customHeight="1" x14ac:dyDescent="0.2">
      <c r="B196" s="5"/>
      <c r="C196" s="5"/>
      <c r="D196" s="5"/>
      <c r="E196" s="5"/>
      <c r="F196" s="5"/>
      <c r="G196" s="5"/>
      <c r="H196" s="5"/>
      <c r="I196" s="5"/>
      <c r="J196" s="5"/>
      <c r="K196" s="5"/>
      <c r="L196" s="5"/>
      <c r="M196" s="5"/>
      <c r="N196" s="5"/>
      <c r="O196" s="5"/>
    </row>
    <row r="197" spans="2:15" ht="20.25" customHeight="1" x14ac:dyDescent="0.2">
      <c r="B197" s="5"/>
      <c r="C197" s="5"/>
      <c r="D197" s="5"/>
      <c r="E197" s="5"/>
      <c r="F197" s="5"/>
      <c r="G197" s="5"/>
      <c r="H197" s="5"/>
      <c r="I197" s="5"/>
      <c r="J197" s="5"/>
      <c r="K197" s="5"/>
      <c r="L197" s="5"/>
      <c r="M197" s="5"/>
      <c r="N197" s="5"/>
      <c r="O197" s="5"/>
    </row>
    <row r="198" spans="2:15" ht="20.25" customHeight="1" x14ac:dyDescent="0.2">
      <c r="B198" s="5"/>
      <c r="C198" s="5"/>
      <c r="D198" s="5"/>
      <c r="E198" s="5"/>
      <c r="F198" s="5"/>
      <c r="G198" s="5"/>
      <c r="H198" s="5"/>
      <c r="I198" s="5"/>
      <c r="J198" s="5"/>
      <c r="K198" s="5"/>
      <c r="L198" s="5"/>
      <c r="M198" s="5"/>
      <c r="N198" s="5"/>
      <c r="O198" s="5"/>
    </row>
    <row r="199" spans="2:15" ht="20.25" customHeight="1" x14ac:dyDescent="0.2">
      <c r="B199" s="5"/>
      <c r="C199" s="5"/>
      <c r="D199" s="5"/>
      <c r="E199" s="5"/>
      <c r="F199" s="5"/>
      <c r="G199" s="5"/>
      <c r="H199" s="5"/>
      <c r="I199" s="5"/>
      <c r="J199" s="5"/>
      <c r="K199" s="5"/>
      <c r="L199" s="5"/>
      <c r="M199" s="5"/>
      <c r="N199" s="5"/>
      <c r="O199" s="5"/>
    </row>
    <row r="200" spans="2:15" ht="20.25" customHeight="1" x14ac:dyDescent="0.2">
      <c r="B200" s="5"/>
      <c r="C200" s="5"/>
      <c r="D200" s="5"/>
      <c r="E200" s="5"/>
      <c r="F200" s="5"/>
      <c r="G200" s="5"/>
      <c r="H200" s="5"/>
      <c r="I200" s="5"/>
      <c r="J200" s="5"/>
      <c r="K200" s="5"/>
      <c r="L200" s="5"/>
      <c r="M200" s="5"/>
      <c r="N200" s="5"/>
      <c r="O200" s="5"/>
    </row>
    <row r="201" spans="2:15" ht="20.25" customHeight="1" x14ac:dyDescent="0.2">
      <c r="B201" s="5"/>
      <c r="C201" s="5"/>
      <c r="D201" s="5"/>
      <c r="E201" s="5"/>
      <c r="F201" s="5"/>
      <c r="G201" s="5"/>
      <c r="H201" s="5"/>
      <c r="I201" s="5"/>
      <c r="J201" s="5"/>
      <c r="K201" s="5"/>
      <c r="L201" s="5"/>
      <c r="M201" s="5"/>
      <c r="N201" s="5"/>
      <c r="O201" s="5"/>
    </row>
    <row r="202" spans="2:15" ht="20.25" customHeight="1" x14ac:dyDescent="0.2">
      <c r="B202" s="5"/>
      <c r="C202" s="5"/>
      <c r="D202" s="5"/>
      <c r="E202" s="5"/>
      <c r="F202" s="5"/>
      <c r="G202" s="5"/>
      <c r="H202" s="5"/>
      <c r="I202" s="5"/>
      <c r="J202" s="5"/>
      <c r="K202" s="5"/>
      <c r="L202" s="5"/>
      <c r="M202" s="5"/>
      <c r="N202" s="5"/>
      <c r="O202" s="5"/>
    </row>
    <row r="203" spans="2:15" ht="20.25" customHeight="1" x14ac:dyDescent="0.2">
      <c r="B203" s="5"/>
      <c r="C203" s="5"/>
      <c r="D203" s="5"/>
      <c r="E203" s="5"/>
      <c r="F203" s="5"/>
      <c r="G203" s="5"/>
      <c r="H203" s="5"/>
      <c r="I203" s="5"/>
      <c r="J203" s="5"/>
      <c r="K203" s="5"/>
      <c r="L203" s="5"/>
      <c r="M203" s="5"/>
      <c r="N203" s="5"/>
      <c r="O203" s="5"/>
    </row>
    <row r="204" spans="2:15" ht="20.25" customHeight="1" x14ac:dyDescent="0.2">
      <c r="B204" s="5"/>
      <c r="C204" s="5"/>
      <c r="D204" s="5"/>
      <c r="E204" s="5"/>
      <c r="F204" s="5"/>
      <c r="G204" s="5"/>
      <c r="H204" s="5"/>
      <c r="I204" s="5"/>
      <c r="J204" s="5"/>
      <c r="K204" s="5"/>
      <c r="L204" s="5"/>
      <c r="M204" s="5"/>
      <c r="N204" s="5"/>
      <c r="O204" s="5"/>
    </row>
    <row r="205" spans="2:15" ht="20.25" customHeight="1" x14ac:dyDescent="0.2">
      <c r="B205" s="5"/>
      <c r="C205" s="5"/>
      <c r="D205" s="5"/>
      <c r="E205" s="5"/>
      <c r="F205" s="5"/>
      <c r="G205" s="5"/>
      <c r="H205" s="5"/>
      <c r="I205" s="5"/>
      <c r="J205" s="5"/>
      <c r="K205" s="5"/>
      <c r="L205" s="5"/>
      <c r="M205" s="5"/>
      <c r="N205" s="5"/>
      <c r="O205" s="5"/>
    </row>
    <row r="206" spans="2:15" ht="20.25" customHeight="1" x14ac:dyDescent="0.2">
      <c r="B206" s="5"/>
      <c r="C206" s="5"/>
      <c r="D206" s="5"/>
      <c r="E206" s="5"/>
      <c r="F206" s="5"/>
      <c r="G206" s="5"/>
      <c r="H206" s="5"/>
      <c r="I206" s="5"/>
      <c r="J206" s="5"/>
      <c r="K206" s="5"/>
      <c r="L206" s="5"/>
      <c r="M206" s="5"/>
      <c r="N206" s="5"/>
      <c r="O206" s="5"/>
    </row>
    <row r="207" spans="2:15" ht="20.25" customHeight="1" x14ac:dyDescent="0.2">
      <c r="B207" s="5"/>
      <c r="C207" s="5"/>
      <c r="D207" s="5"/>
      <c r="E207" s="5"/>
      <c r="F207" s="5"/>
      <c r="G207" s="5"/>
      <c r="H207" s="5"/>
      <c r="I207" s="5"/>
      <c r="J207" s="5"/>
      <c r="K207" s="5"/>
      <c r="L207" s="5"/>
      <c r="M207" s="5"/>
      <c r="N207" s="5"/>
      <c r="O207" s="5"/>
    </row>
    <row r="208" spans="2:15" ht="20.25" customHeight="1" x14ac:dyDescent="0.2">
      <c r="B208" s="5"/>
      <c r="C208" s="5"/>
      <c r="D208" s="5"/>
      <c r="E208" s="5"/>
      <c r="F208" s="5"/>
      <c r="G208" s="5"/>
      <c r="H208" s="5"/>
      <c r="I208" s="5"/>
      <c r="J208" s="5"/>
      <c r="K208" s="5"/>
      <c r="L208" s="5"/>
      <c r="M208" s="5"/>
      <c r="N208" s="5"/>
      <c r="O208" s="5"/>
    </row>
    <row r="209" spans="2:15" ht="20.25" customHeight="1" x14ac:dyDescent="0.2">
      <c r="B209" s="5"/>
      <c r="C209" s="5"/>
      <c r="D209" s="5"/>
      <c r="E209" s="5"/>
      <c r="F209" s="5"/>
      <c r="G209" s="5"/>
      <c r="H209" s="5"/>
      <c r="I209" s="5"/>
      <c r="J209" s="5"/>
      <c r="K209" s="5"/>
      <c r="L209" s="5"/>
      <c r="M209" s="5"/>
      <c r="N209" s="5"/>
      <c r="O209" s="5"/>
    </row>
    <row r="210" spans="2:15" ht="20.25" customHeight="1" x14ac:dyDescent="0.2">
      <c r="B210" s="5"/>
      <c r="C210" s="5"/>
      <c r="D210" s="5"/>
      <c r="E210" s="5"/>
      <c r="F210" s="5"/>
      <c r="G210" s="5"/>
      <c r="H210" s="5"/>
      <c r="I210" s="5"/>
      <c r="J210" s="5"/>
      <c r="K210" s="5"/>
      <c r="L210" s="5"/>
      <c r="M210" s="5"/>
      <c r="N210" s="5"/>
      <c r="O210" s="5"/>
    </row>
    <row r="211" spans="2:15" ht="20.25" customHeight="1" x14ac:dyDescent="0.2">
      <c r="B211" s="5"/>
      <c r="C211" s="5"/>
      <c r="D211" s="5"/>
      <c r="E211" s="5"/>
      <c r="F211" s="5"/>
      <c r="G211" s="5"/>
      <c r="H211" s="5"/>
      <c r="I211" s="5"/>
      <c r="J211" s="5"/>
      <c r="K211" s="5"/>
      <c r="L211" s="5"/>
      <c r="M211" s="5"/>
      <c r="N211" s="5"/>
      <c r="O211" s="5"/>
    </row>
    <row r="212" spans="2:15" ht="20.25" customHeight="1" x14ac:dyDescent="0.2">
      <c r="B212" s="5"/>
      <c r="C212" s="5"/>
      <c r="D212" s="5"/>
      <c r="E212" s="5"/>
      <c r="F212" s="5"/>
      <c r="G212" s="5"/>
      <c r="H212" s="5"/>
      <c r="I212" s="5"/>
      <c r="J212" s="5"/>
      <c r="K212" s="5"/>
      <c r="L212" s="5"/>
      <c r="M212" s="5"/>
      <c r="N212" s="5"/>
      <c r="O212" s="5"/>
    </row>
    <row r="213" spans="2:15" ht="20.25" customHeight="1" x14ac:dyDescent="0.2">
      <c r="B213" s="5"/>
      <c r="C213" s="5"/>
      <c r="D213" s="5"/>
      <c r="E213" s="5"/>
      <c r="F213" s="5"/>
      <c r="G213" s="5"/>
      <c r="H213" s="5"/>
      <c r="I213" s="5"/>
      <c r="J213" s="5"/>
      <c r="K213" s="5"/>
      <c r="L213" s="5"/>
      <c r="M213" s="5"/>
      <c r="N213" s="5"/>
      <c r="O213" s="5"/>
    </row>
    <row r="214" spans="2:15" ht="20.25" customHeight="1" x14ac:dyDescent="0.2">
      <c r="B214" s="5"/>
      <c r="C214" s="5"/>
      <c r="D214" s="5"/>
      <c r="E214" s="5"/>
      <c r="F214" s="5"/>
      <c r="G214" s="5"/>
      <c r="H214" s="5"/>
      <c r="I214" s="5"/>
      <c r="J214" s="5"/>
      <c r="K214" s="5"/>
      <c r="L214" s="5"/>
      <c r="M214" s="5"/>
      <c r="N214" s="5"/>
      <c r="O214" s="5"/>
    </row>
    <row r="215" spans="2:15" ht="20.25" customHeight="1" x14ac:dyDescent="0.2">
      <c r="B215" s="5"/>
      <c r="C215" s="5"/>
      <c r="D215" s="5"/>
      <c r="E215" s="5"/>
      <c r="F215" s="5"/>
      <c r="G215" s="5"/>
      <c r="H215" s="5"/>
      <c r="I215" s="5"/>
      <c r="J215" s="5"/>
      <c r="K215" s="5"/>
      <c r="L215" s="5"/>
      <c r="M215" s="5"/>
      <c r="N215" s="5"/>
      <c r="O215" s="5"/>
    </row>
    <row r="216" spans="2:15" ht="20.25" customHeight="1" x14ac:dyDescent="0.2">
      <c r="B216" s="5"/>
      <c r="C216" s="5"/>
      <c r="D216" s="5"/>
      <c r="E216" s="5"/>
      <c r="F216" s="5"/>
      <c r="G216" s="5"/>
      <c r="H216" s="5"/>
      <c r="I216" s="5"/>
      <c r="J216" s="5"/>
      <c r="K216" s="5"/>
      <c r="L216" s="5"/>
      <c r="M216" s="5"/>
      <c r="N216" s="5"/>
      <c r="O216" s="5"/>
    </row>
    <row r="217" spans="2:15" ht="20.25" customHeight="1" x14ac:dyDescent="0.2">
      <c r="B217" s="5"/>
      <c r="C217" s="5"/>
      <c r="D217" s="5"/>
      <c r="E217" s="5"/>
      <c r="F217" s="5"/>
      <c r="G217" s="5"/>
      <c r="H217" s="5"/>
      <c r="I217" s="5"/>
      <c r="J217" s="5"/>
      <c r="K217" s="5"/>
      <c r="L217" s="5"/>
      <c r="M217" s="5"/>
      <c r="N217" s="5"/>
      <c r="O217" s="5"/>
    </row>
    <row r="218" spans="2:15" ht="20.25" customHeight="1" x14ac:dyDescent="0.2">
      <c r="B218" s="5"/>
      <c r="C218" s="5"/>
      <c r="D218" s="5"/>
      <c r="E218" s="5"/>
      <c r="F218" s="5"/>
      <c r="G218" s="5"/>
      <c r="H218" s="5"/>
      <c r="I218" s="5"/>
      <c r="J218" s="5"/>
      <c r="K218" s="5"/>
      <c r="L218" s="5"/>
      <c r="M218" s="5"/>
      <c r="N218" s="5"/>
      <c r="O218" s="5"/>
    </row>
    <row r="219" spans="2:15" ht="20.25" customHeight="1" x14ac:dyDescent="0.2">
      <c r="B219" s="5"/>
      <c r="C219" s="5"/>
      <c r="D219" s="5"/>
      <c r="E219" s="5"/>
      <c r="F219" s="5"/>
      <c r="G219" s="5"/>
      <c r="H219" s="5"/>
      <c r="I219" s="5"/>
      <c r="J219" s="5"/>
      <c r="K219" s="5"/>
      <c r="L219" s="5"/>
      <c r="M219" s="5"/>
      <c r="N219" s="5"/>
      <c r="O219" s="5"/>
    </row>
    <row r="220" spans="2:15" ht="20.25" customHeight="1" x14ac:dyDescent="0.2">
      <c r="B220" s="5"/>
      <c r="C220" s="5"/>
      <c r="D220" s="5"/>
      <c r="E220" s="5"/>
      <c r="F220" s="5"/>
      <c r="G220" s="5"/>
      <c r="H220" s="5"/>
      <c r="I220" s="5"/>
      <c r="J220" s="5"/>
      <c r="K220" s="5"/>
      <c r="L220" s="5"/>
      <c r="M220" s="5"/>
      <c r="N220" s="5"/>
      <c r="O220" s="5"/>
    </row>
    <row r="221" spans="2:15" ht="20.25" customHeight="1" x14ac:dyDescent="0.2">
      <c r="B221" s="5"/>
      <c r="C221" s="5"/>
      <c r="D221" s="5"/>
      <c r="E221" s="5"/>
      <c r="F221" s="5"/>
      <c r="G221" s="5"/>
      <c r="H221" s="5"/>
      <c r="I221" s="5"/>
      <c r="J221" s="5"/>
      <c r="K221" s="5"/>
      <c r="L221" s="5"/>
      <c r="M221" s="5"/>
      <c r="N221" s="5"/>
      <c r="O221" s="5"/>
    </row>
    <row r="222" spans="2:15" ht="20.25" customHeight="1" x14ac:dyDescent="0.2">
      <c r="B222" s="5"/>
      <c r="C222" s="5"/>
      <c r="D222" s="5"/>
      <c r="E222" s="5"/>
      <c r="F222" s="5"/>
      <c r="G222" s="5"/>
      <c r="H222" s="5"/>
      <c r="I222" s="5"/>
      <c r="J222" s="5"/>
      <c r="K222" s="5"/>
      <c r="L222" s="5"/>
      <c r="M222" s="5"/>
      <c r="N222" s="5"/>
      <c r="O222" s="5"/>
    </row>
    <row r="223" spans="2:15" ht="20.25" customHeight="1" x14ac:dyDescent="0.2">
      <c r="B223" s="5"/>
      <c r="C223" s="5"/>
      <c r="D223" s="5"/>
      <c r="E223" s="5"/>
      <c r="F223" s="5"/>
      <c r="G223" s="5"/>
      <c r="H223" s="5"/>
      <c r="I223" s="5"/>
      <c r="J223" s="5"/>
      <c r="K223" s="5"/>
      <c r="L223" s="5"/>
      <c r="M223" s="5"/>
      <c r="N223" s="5"/>
      <c r="O223" s="5"/>
    </row>
    <row r="224" spans="2:15" ht="20.25" customHeight="1" x14ac:dyDescent="0.2">
      <c r="B224" s="5"/>
      <c r="C224" s="5"/>
      <c r="D224" s="5"/>
      <c r="E224" s="5"/>
      <c r="F224" s="5"/>
      <c r="G224" s="5"/>
      <c r="H224" s="5"/>
      <c r="I224" s="5"/>
      <c r="J224" s="5"/>
      <c r="K224" s="5"/>
      <c r="L224" s="5"/>
      <c r="M224" s="5"/>
      <c r="N224" s="5"/>
      <c r="O224" s="5"/>
    </row>
    <row r="225" spans="2:15" ht="20.25" customHeight="1" x14ac:dyDescent="0.2">
      <c r="B225" s="5"/>
      <c r="C225" s="5"/>
      <c r="D225" s="5"/>
      <c r="E225" s="5"/>
      <c r="F225" s="5"/>
      <c r="G225" s="5"/>
      <c r="H225" s="5"/>
      <c r="I225" s="5"/>
      <c r="J225" s="5"/>
      <c r="K225" s="5"/>
      <c r="L225" s="5"/>
      <c r="M225" s="5"/>
      <c r="N225" s="5"/>
      <c r="O225" s="5"/>
    </row>
    <row r="226" spans="2:15" ht="20.25" customHeight="1" x14ac:dyDescent="0.2">
      <c r="B226" s="5"/>
      <c r="C226" s="5"/>
      <c r="D226" s="5"/>
      <c r="E226" s="5"/>
      <c r="F226" s="5"/>
      <c r="G226" s="5"/>
      <c r="H226" s="5"/>
      <c r="I226" s="5"/>
      <c r="J226" s="5"/>
      <c r="K226" s="5"/>
      <c r="L226" s="5"/>
      <c r="M226" s="5"/>
      <c r="N226" s="5"/>
      <c r="O226" s="5"/>
    </row>
    <row r="227" spans="2:15" ht="20.25" customHeight="1" x14ac:dyDescent="0.2">
      <c r="B227" s="5"/>
      <c r="C227" s="5"/>
      <c r="D227" s="5"/>
      <c r="E227" s="5"/>
      <c r="F227" s="5"/>
      <c r="G227" s="5"/>
      <c r="H227" s="5"/>
      <c r="I227" s="5"/>
      <c r="J227" s="5"/>
      <c r="K227" s="5"/>
      <c r="L227" s="5"/>
      <c r="M227" s="5"/>
      <c r="N227" s="5"/>
      <c r="O227" s="5"/>
    </row>
    <row r="228" spans="2:15" ht="20.25" customHeight="1" x14ac:dyDescent="0.2">
      <c r="B228" s="5"/>
      <c r="C228" s="5"/>
      <c r="D228" s="5"/>
      <c r="E228" s="5"/>
      <c r="F228" s="5"/>
      <c r="G228" s="5"/>
      <c r="H228" s="5"/>
      <c r="I228" s="5"/>
      <c r="J228" s="5"/>
      <c r="K228" s="5"/>
      <c r="L228" s="5"/>
      <c r="M228" s="5"/>
      <c r="N228" s="5"/>
      <c r="O228" s="5"/>
    </row>
    <row r="229" spans="2:15" ht="20.25" customHeight="1" x14ac:dyDescent="0.2">
      <c r="B229" s="5"/>
      <c r="C229" s="5"/>
      <c r="D229" s="5"/>
      <c r="E229" s="5"/>
      <c r="F229" s="5"/>
      <c r="G229" s="5"/>
      <c r="H229" s="5"/>
      <c r="I229" s="5"/>
      <c r="J229" s="5"/>
      <c r="K229" s="5"/>
      <c r="L229" s="5"/>
      <c r="M229" s="5"/>
      <c r="N229" s="5"/>
      <c r="O229" s="5"/>
    </row>
    <row r="230" spans="2:15" ht="20.25" customHeight="1" x14ac:dyDescent="0.2">
      <c r="B230" s="5"/>
      <c r="C230" s="5"/>
      <c r="D230" s="5"/>
      <c r="E230" s="5"/>
      <c r="F230" s="5"/>
      <c r="G230" s="5"/>
      <c r="H230" s="5"/>
      <c r="I230" s="5"/>
      <c r="J230" s="5"/>
      <c r="K230" s="5"/>
      <c r="L230" s="5"/>
      <c r="M230" s="5"/>
      <c r="N230" s="5"/>
      <c r="O230" s="5"/>
    </row>
    <row r="231" spans="2:15" ht="20.25" customHeight="1" x14ac:dyDescent="0.2">
      <c r="B231" s="5"/>
      <c r="C231" s="5"/>
      <c r="D231" s="5"/>
      <c r="E231" s="5"/>
      <c r="F231" s="5"/>
      <c r="G231" s="5"/>
      <c r="H231" s="5"/>
      <c r="I231" s="5"/>
      <c r="J231" s="5"/>
      <c r="K231" s="5"/>
      <c r="L231" s="5"/>
      <c r="M231" s="5"/>
      <c r="N231" s="5"/>
      <c r="O231" s="5"/>
    </row>
    <row r="232" spans="2:15" ht="20.25" customHeight="1" x14ac:dyDescent="0.2">
      <c r="B232" s="5"/>
      <c r="C232" s="5"/>
      <c r="D232" s="5"/>
      <c r="E232" s="5"/>
      <c r="F232" s="5"/>
      <c r="G232" s="5"/>
      <c r="H232" s="5"/>
      <c r="I232" s="5"/>
      <c r="J232" s="5"/>
      <c r="K232" s="5"/>
      <c r="L232" s="5"/>
      <c r="M232" s="5"/>
      <c r="N232" s="5"/>
      <c r="O232" s="5"/>
    </row>
    <row r="233" spans="2:15" ht="20.25" customHeight="1" x14ac:dyDescent="0.2">
      <c r="B233" s="5"/>
      <c r="C233" s="5"/>
      <c r="D233" s="5"/>
      <c r="E233" s="5"/>
      <c r="F233" s="5"/>
      <c r="G233" s="5"/>
      <c r="H233" s="5"/>
      <c r="I233" s="5"/>
      <c r="J233" s="5"/>
      <c r="K233" s="5"/>
      <c r="L233" s="5"/>
      <c r="M233" s="5"/>
      <c r="N233" s="5"/>
      <c r="O233" s="5"/>
    </row>
    <row r="234" spans="2:15" ht="20.25" customHeight="1" x14ac:dyDescent="0.2">
      <c r="B234" s="5"/>
      <c r="C234" s="5"/>
      <c r="D234" s="5"/>
      <c r="E234" s="5"/>
      <c r="F234" s="5"/>
      <c r="G234" s="5"/>
      <c r="H234" s="5"/>
      <c r="I234" s="5"/>
      <c r="J234" s="5"/>
      <c r="K234" s="5"/>
      <c r="L234" s="5"/>
      <c r="M234" s="5"/>
      <c r="N234" s="5"/>
      <c r="O234" s="5"/>
    </row>
    <row r="235" spans="2:15" ht="20.25" customHeight="1" x14ac:dyDescent="0.2">
      <c r="B235" s="5"/>
      <c r="C235" s="5"/>
      <c r="D235" s="5"/>
      <c r="E235" s="5"/>
      <c r="F235" s="5"/>
      <c r="G235" s="5"/>
      <c r="H235" s="5"/>
      <c r="I235" s="5"/>
      <c r="J235" s="5"/>
      <c r="K235" s="5"/>
      <c r="L235" s="5"/>
      <c r="M235" s="5"/>
      <c r="N235" s="5"/>
      <c r="O235" s="5"/>
    </row>
    <row r="236" spans="2:15" ht="20.25" customHeight="1" x14ac:dyDescent="0.2">
      <c r="B236" s="5"/>
      <c r="C236" s="5"/>
      <c r="D236" s="5"/>
      <c r="E236" s="5"/>
      <c r="F236" s="5"/>
      <c r="G236" s="5"/>
      <c r="H236" s="5"/>
      <c r="I236" s="5"/>
      <c r="J236" s="5"/>
      <c r="K236" s="5"/>
      <c r="L236" s="5"/>
      <c r="M236" s="5"/>
      <c r="N236" s="5"/>
      <c r="O236" s="5"/>
    </row>
    <row r="237" spans="2:15" ht="20.25" customHeight="1" x14ac:dyDescent="0.2">
      <c r="B237" s="5"/>
      <c r="C237" s="5"/>
      <c r="D237" s="5"/>
      <c r="E237" s="5"/>
      <c r="F237" s="5"/>
      <c r="G237" s="5"/>
      <c r="H237" s="5"/>
      <c r="I237" s="5"/>
      <c r="J237" s="5"/>
      <c r="K237" s="5"/>
      <c r="L237" s="5"/>
      <c r="M237" s="5"/>
      <c r="N237" s="5"/>
      <c r="O237" s="5"/>
    </row>
    <row r="238" spans="2:15" ht="20.25" customHeight="1" x14ac:dyDescent="0.2">
      <c r="B238" s="5"/>
      <c r="C238" s="5"/>
      <c r="D238" s="5"/>
      <c r="E238" s="5"/>
      <c r="F238" s="5"/>
      <c r="G238" s="5"/>
      <c r="H238" s="5"/>
      <c r="I238" s="5"/>
      <c r="J238" s="5"/>
      <c r="K238" s="5"/>
      <c r="L238" s="5"/>
      <c r="M238" s="5"/>
      <c r="N238" s="5"/>
      <c r="O238" s="5"/>
    </row>
    <row r="239" spans="2:15" ht="20.25" customHeight="1" x14ac:dyDescent="0.2">
      <c r="B239" s="5"/>
      <c r="C239" s="5"/>
      <c r="D239" s="5"/>
      <c r="E239" s="5"/>
      <c r="F239" s="5"/>
      <c r="G239" s="5"/>
      <c r="H239" s="5"/>
      <c r="I239" s="5"/>
      <c r="J239" s="5"/>
      <c r="K239" s="5"/>
      <c r="L239" s="5"/>
      <c r="M239" s="5"/>
      <c r="N239" s="5"/>
      <c r="O239" s="5"/>
    </row>
    <row r="240" spans="2:15" ht="20.25" customHeight="1" x14ac:dyDescent="0.2">
      <c r="B240" s="5"/>
      <c r="C240" s="5"/>
      <c r="D240" s="5"/>
      <c r="E240" s="5"/>
      <c r="F240" s="5"/>
      <c r="G240" s="5"/>
      <c r="H240" s="5"/>
      <c r="I240" s="5"/>
      <c r="J240" s="5"/>
      <c r="K240" s="5"/>
      <c r="L240" s="5"/>
      <c r="M240" s="5"/>
      <c r="N240" s="5"/>
      <c r="O240" s="5"/>
    </row>
    <row r="241" spans="2:15" ht="20.25" customHeight="1" x14ac:dyDescent="0.2">
      <c r="B241" s="5"/>
      <c r="C241" s="5"/>
      <c r="D241" s="5"/>
      <c r="E241" s="5"/>
      <c r="F241" s="5"/>
      <c r="G241" s="5"/>
      <c r="H241" s="5"/>
      <c r="I241" s="5"/>
      <c r="J241" s="5"/>
      <c r="K241" s="5"/>
      <c r="L241" s="5"/>
      <c r="M241" s="5"/>
      <c r="N241" s="5"/>
      <c r="O241" s="5"/>
    </row>
    <row r="242" spans="2:15" ht="20.25" customHeight="1" x14ac:dyDescent="0.2">
      <c r="B242" s="5"/>
      <c r="C242" s="5"/>
      <c r="D242" s="5"/>
      <c r="E242" s="5"/>
      <c r="F242" s="5"/>
      <c r="G242" s="5"/>
      <c r="H242" s="5"/>
      <c r="I242" s="5"/>
      <c r="J242" s="5"/>
      <c r="K242" s="5"/>
      <c r="L242" s="5"/>
      <c r="M242" s="5"/>
      <c r="N242" s="5"/>
      <c r="O242" s="5"/>
    </row>
    <row r="243" spans="2:15" ht="20.25" customHeight="1" x14ac:dyDescent="0.2">
      <c r="B243" s="5"/>
      <c r="C243" s="5"/>
      <c r="D243" s="5"/>
      <c r="E243" s="5"/>
      <c r="F243" s="5"/>
      <c r="G243" s="5"/>
      <c r="H243" s="5"/>
      <c r="I243" s="5"/>
      <c r="J243" s="5"/>
      <c r="K243" s="5"/>
      <c r="L243" s="5"/>
      <c r="M243" s="5"/>
      <c r="N243" s="5"/>
      <c r="O243" s="5"/>
    </row>
    <row r="244" spans="2:15" ht="20.25" customHeight="1" x14ac:dyDescent="0.2">
      <c r="B244" s="5"/>
      <c r="C244" s="5"/>
      <c r="D244" s="5"/>
      <c r="E244" s="5"/>
      <c r="F244" s="5"/>
      <c r="G244" s="5"/>
      <c r="H244" s="5"/>
      <c r="I244" s="5"/>
      <c r="J244" s="5"/>
      <c r="K244" s="5"/>
      <c r="L244" s="5"/>
      <c r="M244" s="5"/>
      <c r="N244" s="5"/>
      <c r="O244" s="5"/>
    </row>
    <row r="245" spans="2:15" ht="20.25" customHeight="1" x14ac:dyDescent="0.2">
      <c r="B245" s="5"/>
      <c r="C245" s="5"/>
      <c r="D245" s="5"/>
      <c r="E245" s="5"/>
      <c r="F245" s="5"/>
      <c r="G245" s="5"/>
      <c r="H245" s="5"/>
      <c r="I245" s="5"/>
      <c r="J245" s="5"/>
      <c r="K245" s="5"/>
      <c r="L245" s="5"/>
      <c r="M245" s="5"/>
      <c r="N245" s="5"/>
      <c r="O245" s="5"/>
    </row>
    <row r="246" spans="2:15" ht="20.25" customHeight="1" x14ac:dyDescent="0.2">
      <c r="B246" s="5"/>
      <c r="C246" s="5"/>
      <c r="D246" s="5"/>
      <c r="E246" s="5"/>
      <c r="F246" s="5"/>
      <c r="G246" s="5"/>
      <c r="H246" s="5"/>
      <c r="I246" s="5"/>
      <c r="J246" s="5"/>
      <c r="K246" s="5"/>
      <c r="L246" s="5"/>
      <c r="M246" s="5"/>
      <c r="N246" s="5"/>
      <c r="O246" s="5"/>
    </row>
    <row r="247" spans="2:15" ht="20.25" customHeight="1" x14ac:dyDescent="0.2">
      <c r="B247" s="5"/>
      <c r="C247" s="5"/>
      <c r="D247" s="5"/>
      <c r="E247" s="5"/>
      <c r="F247" s="5"/>
      <c r="G247" s="5"/>
      <c r="H247" s="5"/>
      <c r="I247" s="5"/>
      <c r="J247" s="5"/>
      <c r="K247" s="5"/>
      <c r="L247" s="5"/>
      <c r="M247" s="5"/>
      <c r="N247" s="5"/>
      <c r="O247" s="5"/>
    </row>
    <row r="248" spans="2:15" ht="20.25" customHeight="1" x14ac:dyDescent="0.2">
      <c r="B248" s="5"/>
      <c r="C248" s="5"/>
      <c r="D248" s="5"/>
      <c r="E248" s="5"/>
      <c r="F248" s="5"/>
      <c r="G248" s="5"/>
      <c r="H248" s="5"/>
      <c r="I248" s="5"/>
      <c r="J248" s="5"/>
      <c r="K248" s="5"/>
      <c r="L248" s="5"/>
      <c r="M248" s="5"/>
      <c r="N248" s="5"/>
      <c r="O248" s="5"/>
    </row>
    <row r="249" spans="2:15" ht="20.25" customHeight="1" x14ac:dyDescent="0.2">
      <c r="B249" s="5"/>
      <c r="C249" s="5"/>
      <c r="D249" s="5"/>
      <c r="E249" s="5"/>
      <c r="F249" s="5"/>
      <c r="G249" s="5"/>
      <c r="H249" s="5"/>
      <c r="I249" s="5"/>
      <c r="J249" s="5"/>
      <c r="K249" s="5"/>
      <c r="L249" s="5"/>
      <c r="M249" s="5"/>
      <c r="N249" s="5"/>
      <c r="O249" s="5"/>
    </row>
    <row r="250" spans="2:15" ht="20.25" customHeight="1" x14ac:dyDescent="0.2">
      <c r="B250" s="5"/>
      <c r="C250" s="5"/>
      <c r="D250" s="5"/>
      <c r="E250" s="5"/>
      <c r="F250" s="5"/>
      <c r="G250" s="5"/>
      <c r="H250" s="5"/>
      <c r="I250" s="5"/>
      <c r="J250" s="5"/>
      <c r="K250" s="5"/>
      <c r="L250" s="5"/>
      <c r="M250" s="5"/>
      <c r="N250" s="5"/>
      <c r="O250" s="5"/>
    </row>
    <row r="251" spans="2:15" ht="20.25" customHeight="1" x14ac:dyDescent="0.2">
      <c r="B251" s="5"/>
      <c r="C251" s="5"/>
      <c r="D251" s="5"/>
      <c r="E251" s="5"/>
      <c r="F251" s="5"/>
      <c r="G251" s="5"/>
      <c r="H251" s="5"/>
      <c r="I251" s="5"/>
      <c r="J251" s="5"/>
      <c r="K251" s="5"/>
      <c r="L251" s="5"/>
      <c r="M251" s="5"/>
      <c r="N251" s="5"/>
      <c r="O251" s="5"/>
    </row>
    <row r="252" spans="2:15" ht="20.25" customHeight="1" x14ac:dyDescent="0.2">
      <c r="B252" s="5"/>
      <c r="C252" s="5"/>
      <c r="D252" s="5"/>
      <c r="E252" s="5"/>
      <c r="F252" s="5"/>
      <c r="G252" s="5"/>
      <c r="H252" s="5"/>
      <c r="I252" s="5"/>
      <c r="J252" s="5"/>
      <c r="K252" s="5"/>
      <c r="L252" s="5"/>
      <c r="M252" s="5"/>
      <c r="N252" s="5"/>
      <c r="O252" s="5"/>
    </row>
    <row r="253" spans="2:15" ht="20.25" customHeight="1" x14ac:dyDescent="0.2">
      <c r="B253" s="5"/>
      <c r="C253" s="5"/>
      <c r="D253" s="5"/>
      <c r="E253" s="5"/>
      <c r="F253" s="5"/>
      <c r="G253" s="5"/>
      <c r="H253" s="5"/>
      <c r="I253" s="5"/>
      <c r="J253" s="5"/>
      <c r="K253" s="5"/>
      <c r="L253" s="5"/>
      <c r="M253" s="5"/>
      <c r="N253" s="5"/>
      <c r="O253" s="5"/>
    </row>
    <row r="254" spans="2:15" ht="20.25" customHeight="1" x14ac:dyDescent="0.2">
      <c r="B254" s="5"/>
      <c r="C254" s="5"/>
      <c r="D254" s="5"/>
      <c r="E254" s="5"/>
      <c r="F254" s="5"/>
      <c r="G254" s="5"/>
      <c r="H254" s="5"/>
      <c r="I254" s="5"/>
      <c r="J254" s="5"/>
      <c r="K254" s="5"/>
      <c r="L254" s="5"/>
      <c r="M254" s="5"/>
      <c r="N254" s="5"/>
      <c r="O254" s="5"/>
    </row>
    <row r="255" spans="2:15" ht="20.25" customHeight="1" x14ac:dyDescent="0.2">
      <c r="B255" s="5"/>
      <c r="C255" s="5"/>
      <c r="D255" s="5"/>
      <c r="E255" s="5"/>
      <c r="F255" s="5"/>
      <c r="G255" s="5"/>
      <c r="H255" s="5"/>
      <c r="I255" s="5"/>
      <c r="J255" s="5"/>
      <c r="K255" s="5"/>
      <c r="L255" s="5"/>
      <c r="M255" s="5"/>
      <c r="N255" s="5"/>
      <c r="O255" s="5"/>
    </row>
    <row r="256" spans="2:15" ht="20.25" customHeight="1" x14ac:dyDescent="0.2">
      <c r="B256" s="5"/>
      <c r="C256" s="5"/>
      <c r="D256" s="5"/>
      <c r="E256" s="5"/>
      <c r="F256" s="5"/>
      <c r="G256" s="5"/>
      <c r="H256" s="5"/>
      <c r="I256" s="5"/>
      <c r="J256" s="5"/>
      <c r="K256" s="5"/>
      <c r="L256" s="5"/>
      <c r="M256" s="5"/>
      <c r="N256" s="5"/>
      <c r="O256" s="5"/>
    </row>
    <row r="257" spans="2:15" ht="20.25" customHeight="1" x14ac:dyDescent="0.2">
      <c r="B257" s="5"/>
      <c r="C257" s="5"/>
      <c r="D257" s="5"/>
      <c r="E257" s="5"/>
      <c r="F257" s="5"/>
      <c r="G257" s="5"/>
      <c r="H257" s="5"/>
      <c r="I257" s="5"/>
      <c r="J257" s="5"/>
      <c r="K257" s="5"/>
      <c r="L257" s="5"/>
      <c r="M257" s="5"/>
      <c r="N257" s="5"/>
      <c r="O257" s="5"/>
    </row>
    <row r="258" spans="2:15" ht="20.25" customHeight="1" x14ac:dyDescent="0.2">
      <c r="B258" s="5"/>
      <c r="C258" s="5"/>
      <c r="D258" s="5"/>
      <c r="E258" s="5"/>
      <c r="F258" s="5"/>
      <c r="G258" s="5"/>
      <c r="H258" s="5"/>
      <c r="I258" s="5"/>
      <c r="J258" s="5"/>
      <c r="K258" s="5"/>
      <c r="L258" s="5"/>
      <c r="M258" s="5"/>
      <c r="N258" s="5"/>
      <c r="O258" s="5"/>
    </row>
    <row r="259" spans="2:15" ht="20.25" customHeight="1" x14ac:dyDescent="0.2">
      <c r="B259" s="5"/>
      <c r="C259" s="5"/>
      <c r="D259" s="5"/>
      <c r="E259" s="5"/>
      <c r="F259" s="5"/>
      <c r="G259" s="5"/>
      <c r="H259" s="5"/>
      <c r="I259" s="5"/>
      <c r="J259" s="5"/>
      <c r="K259" s="5"/>
      <c r="L259" s="5"/>
      <c r="M259" s="5"/>
      <c r="N259" s="5"/>
      <c r="O259" s="5"/>
    </row>
    <row r="260" spans="2:15" ht="20.25" customHeight="1" x14ac:dyDescent="0.2">
      <c r="B260" s="5"/>
      <c r="C260" s="5"/>
      <c r="D260" s="5"/>
      <c r="E260" s="5"/>
      <c r="F260" s="5"/>
      <c r="G260" s="5"/>
      <c r="H260" s="5"/>
      <c r="I260" s="5"/>
      <c r="J260" s="5"/>
      <c r="K260" s="5"/>
      <c r="L260" s="5"/>
      <c r="M260" s="5"/>
      <c r="N260" s="5"/>
      <c r="O260" s="5"/>
    </row>
    <row r="261" spans="2:15" ht="20.25" customHeight="1" x14ac:dyDescent="0.2">
      <c r="B261" s="5"/>
      <c r="C261" s="5"/>
      <c r="D261" s="5"/>
      <c r="E261" s="5"/>
      <c r="F261" s="5"/>
      <c r="G261" s="5"/>
      <c r="H261" s="5"/>
      <c r="I261" s="5"/>
      <c r="J261" s="5"/>
      <c r="K261" s="5"/>
      <c r="L261" s="5"/>
      <c r="M261" s="5"/>
      <c r="N261" s="5"/>
      <c r="O261" s="5"/>
    </row>
    <row r="262" spans="2:15" ht="20.25" customHeight="1" x14ac:dyDescent="0.2">
      <c r="B262" s="5"/>
      <c r="C262" s="5"/>
      <c r="D262" s="5"/>
      <c r="E262" s="5"/>
      <c r="F262" s="5"/>
      <c r="G262" s="5"/>
      <c r="H262" s="5"/>
      <c r="I262" s="5"/>
      <c r="J262" s="5"/>
      <c r="K262" s="5"/>
      <c r="L262" s="5"/>
      <c r="M262" s="5"/>
      <c r="N262" s="5"/>
      <c r="O262" s="5"/>
    </row>
    <row r="263" spans="2:15" ht="20.25" customHeight="1" x14ac:dyDescent="0.2">
      <c r="B263" s="5"/>
      <c r="C263" s="5"/>
      <c r="D263" s="5"/>
      <c r="E263" s="5"/>
      <c r="F263" s="5"/>
      <c r="G263" s="5"/>
      <c r="H263" s="5"/>
      <c r="I263" s="5"/>
      <c r="J263" s="5"/>
      <c r="K263" s="5"/>
      <c r="L263" s="5"/>
      <c r="M263" s="5"/>
      <c r="N263" s="5"/>
      <c r="O263" s="5"/>
    </row>
    <row r="264" spans="2:15" ht="20.25" customHeight="1" x14ac:dyDescent="0.2">
      <c r="B264" s="5"/>
      <c r="C264" s="5"/>
      <c r="D264" s="5"/>
      <c r="E264" s="5"/>
      <c r="F264" s="5"/>
      <c r="G264" s="5"/>
      <c r="H264" s="5"/>
      <c r="I264" s="5"/>
      <c r="J264" s="5"/>
      <c r="K264" s="5"/>
      <c r="L264" s="5"/>
      <c r="M264" s="5"/>
      <c r="N264" s="5"/>
      <c r="O264" s="5"/>
    </row>
    <row r="265" spans="2:15" ht="20.25" customHeight="1" x14ac:dyDescent="0.2">
      <c r="B265" s="5"/>
      <c r="C265" s="5"/>
      <c r="D265" s="5"/>
      <c r="E265" s="5"/>
      <c r="F265" s="5"/>
      <c r="G265" s="5"/>
      <c r="H265" s="5"/>
      <c r="I265" s="5"/>
      <c r="J265" s="5"/>
      <c r="K265" s="5"/>
      <c r="L265" s="5"/>
      <c r="M265" s="5"/>
      <c r="N265" s="5"/>
      <c r="O265" s="5"/>
    </row>
    <row r="266" spans="2:15" ht="20.25" customHeight="1" x14ac:dyDescent="0.2">
      <c r="B266" s="5"/>
      <c r="C266" s="5"/>
      <c r="D266" s="5"/>
      <c r="E266" s="5"/>
      <c r="F266" s="5"/>
      <c r="G266" s="5"/>
      <c r="H266" s="5"/>
      <c r="I266" s="5"/>
      <c r="J266" s="5"/>
      <c r="K266" s="5"/>
      <c r="L266" s="5"/>
      <c r="M266" s="5"/>
      <c r="N266" s="5"/>
      <c r="O266" s="5"/>
    </row>
    <row r="267" spans="2:15" ht="20.25" customHeight="1" x14ac:dyDescent="0.2">
      <c r="B267" s="5"/>
      <c r="C267" s="5"/>
      <c r="D267" s="5"/>
      <c r="E267" s="5"/>
      <c r="F267" s="5"/>
      <c r="G267" s="5"/>
      <c r="H267" s="5"/>
      <c r="I267" s="5"/>
      <c r="J267" s="5"/>
      <c r="K267" s="5"/>
      <c r="L267" s="5"/>
      <c r="M267" s="5"/>
      <c r="N267" s="5"/>
      <c r="O267" s="5"/>
    </row>
    <row r="268" spans="2:15" ht="20.25" customHeight="1" x14ac:dyDescent="0.2">
      <c r="B268" s="5"/>
      <c r="C268" s="5"/>
      <c r="D268" s="5"/>
      <c r="E268" s="5"/>
      <c r="F268" s="5"/>
      <c r="G268" s="5"/>
      <c r="H268" s="5"/>
      <c r="I268" s="5"/>
      <c r="J268" s="5"/>
      <c r="K268" s="5"/>
      <c r="L268" s="5"/>
      <c r="M268" s="5"/>
      <c r="N268" s="5"/>
      <c r="O268" s="5"/>
    </row>
    <row r="269" spans="2:15" ht="20.25" customHeight="1" x14ac:dyDescent="0.2">
      <c r="B269" s="5"/>
      <c r="C269" s="5"/>
      <c r="D269" s="5"/>
      <c r="E269" s="5"/>
      <c r="F269" s="5"/>
      <c r="G269" s="5"/>
      <c r="H269" s="5"/>
      <c r="I269" s="5"/>
      <c r="J269" s="5"/>
      <c r="K269" s="5"/>
      <c r="L269" s="5"/>
      <c r="M269" s="5"/>
      <c r="N269" s="5"/>
      <c r="O269" s="5"/>
    </row>
    <row r="270" spans="2:15" ht="20.25" customHeight="1" x14ac:dyDescent="0.2">
      <c r="B270" s="5"/>
      <c r="C270" s="5"/>
      <c r="D270" s="5"/>
      <c r="E270" s="5"/>
      <c r="F270" s="5"/>
      <c r="G270" s="5"/>
      <c r="H270" s="5"/>
      <c r="I270" s="5"/>
      <c r="J270" s="5"/>
      <c r="K270" s="5"/>
      <c r="L270" s="5"/>
      <c r="M270" s="5"/>
      <c r="N270" s="5"/>
      <c r="O270" s="5"/>
    </row>
    <row r="271" spans="2:15" ht="20.25" customHeight="1" x14ac:dyDescent="0.2">
      <c r="B271" s="5"/>
      <c r="C271" s="5"/>
      <c r="D271" s="5"/>
      <c r="E271" s="5"/>
      <c r="F271" s="5"/>
      <c r="G271" s="5"/>
      <c r="H271" s="5"/>
      <c r="I271" s="5"/>
      <c r="J271" s="5"/>
      <c r="K271" s="5"/>
      <c r="L271" s="5"/>
      <c r="M271" s="5"/>
      <c r="N271" s="5"/>
      <c r="O271" s="5"/>
    </row>
    <row r="272" spans="2:15" ht="20.25" customHeight="1" x14ac:dyDescent="0.2">
      <c r="B272" s="5"/>
      <c r="C272" s="5"/>
      <c r="D272" s="5"/>
      <c r="E272" s="5"/>
      <c r="F272" s="5"/>
      <c r="G272" s="5"/>
      <c r="H272" s="5"/>
      <c r="I272" s="5"/>
      <c r="J272" s="5"/>
      <c r="K272" s="5"/>
      <c r="L272" s="5"/>
      <c r="M272" s="5"/>
      <c r="N272" s="5"/>
      <c r="O272" s="5"/>
    </row>
    <row r="273" spans="2:15" ht="20.25" customHeight="1" x14ac:dyDescent="0.2">
      <c r="B273" s="5"/>
      <c r="C273" s="5"/>
      <c r="D273" s="5"/>
      <c r="E273" s="5"/>
      <c r="F273" s="5"/>
      <c r="G273" s="5"/>
      <c r="H273" s="5"/>
      <c r="I273" s="5"/>
      <c r="J273" s="5"/>
      <c r="K273" s="5"/>
      <c r="L273" s="5"/>
      <c r="M273" s="5"/>
      <c r="N273" s="5"/>
      <c r="O273" s="5"/>
    </row>
    <row r="274" spans="2:15" ht="20.25" customHeight="1" x14ac:dyDescent="0.2">
      <c r="B274" s="5"/>
      <c r="C274" s="5"/>
      <c r="D274" s="5"/>
      <c r="E274" s="5"/>
      <c r="F274" s="5"/>
      <c r="G274" s="5"/>
      <c r="H274" s="5"/>
      <c r="I274" s="5"/>
      <c r="J274" s="5"/>
      <c r="K274" s="5"/>
      <c r="L274" s="5"/>
      <c r="M274" s="5"/>
      <c r="N274" s="5"/>
      <c r="O274" s="5"/>
    </row>
    <row r="275" spans="2:15" ht="20.25" customHeight="1" x14ac:dyDescent="0.2">
      <c r="B275" s="5"/>
      <c r="C275" s="5"/>
      <c r="D275" s="5"/>
      <c r="E275" s="5"/>
      <c r="F275" s="5"/>
      <c r="G275" s="5"/>
      <c r="H275" s="5"/>
      <c r="I275" s="5"/>
      <c r="J275" s="5"/>
      <c r="K275" s="5"/>
      <c r="L275" s="5"/>
      <c r="M275" s="5"/>
      <c r="N275" s="5"/>
      <c r="O275" s="5"/>
    </row>
    <row r="276" spans="2:15" ht="20.25" customHeight="1" x14ac:dyDescent="0.2">
      <c r="B276" s="5"/>
      <c r="C276" s="5"/>
      <c r="D276" s="5"/>
      <c r="E276" s="5"/>
      <c r="F276" s="5"/>
      <c r="G276" s="5"/>
      <c r="H276" s="5"/>
      <c r="I276" s="5"/>
      <c r="J276" s="5"/>
      <c r="K276" s="5"/>
      <c r="L276" s="5"/>
      <c r="M276" s="5"/>
      <c r="N276" s="5"/>
      <c r="O276" s="5"/>
    </row>
    <row r="277" spans="2:15" ht="20.25" customHeight="1" x14ac:dyDescent="0.2">
      <c r="B277" s="5"/>
      <c r="C277" s="5"/>
      <c r="D277" s="5"/>
      <c r="E277" s="5"/>
      <c r="F277" s="5"/>
      <c r="G277" s="5"/>
      <c r="H277" s="5"/>
      <c r="I277" s="5"/>
      <c r="J277" s="5"/>
      <c r="K277" s="5"/>
      <c r="L277" s="5"/>
      <c r="M277" s="5"/>
      <c r="N277" s="5"/>
      <c r="O277" s="5"/>
    </row>
    <row r="278" spans="2:15" ht="20.25" customHeight="1" x14ac:dyDescent="0.2">
      <c r="B278" s="5"/>
      <c r="C278" s="5"/>
      <c r="D278" s="5"/>
      <c r="E278" s="5"/>
      <c r="F278" s="5"/>
      <c r="G278" s="5"/>
      <c r="H278" s="5"/>
      <c r="I278" s="5"/>
      <c r="J278" s="5"/>
      <c r="K278" s="5"/>
      <c r="L278" s="5"/>
      <c r="M278" s="5"/>
      <c r="N278" s="5"/>
      <c r="O278" s="5"/>
    </row>
    <row r="279" spans="2:15" ht="20.25" customHeight="1" x14ac:dyDescent="0.2">
      <c r="B279" s="5"/>
      <c r="C279" s="5"/>
      <c r="D279" s="5"/>
      <c r="E279" s="5"/>
      <c r="F279" s="5"/>
      <c r="G279" s="5"/>
      <c r="H279" s="5"/>
      <c r="I279" s="5"/>
      <c r="J279" s="5"/>
      <c r="K279" s="5"/>
      <c r="L279" s="5"/>
      <c r="M279" s="5"/>
      <c r="N279" s="5"/>
      <c r="O279" s="5"/>
    </row>
    <row r="280" spans="2:15" ht="20.25" customHeight="1" x14ac:dyDescent="0.2">
      <c r="B280" s="5"/>
      <c r="C280" s="5"/>
      <c r="D280" s="5"/>
      <c r="E280" s="5"/>
      <c r="F280" s="5"/>
      <c r="G280" s="5"/>
      <c r="H280" s="5"/>
      <c r="I280" s="5"/>
      <c r="J280" s="5"/>
      <c r="K280" s="5"/>
      <c r="L280" s="5"/>
      <c r="M280" s="5"/>
      <c r="N280" s="5"/>
      <c r="O280" s="5"/>
    </row>
    <row r="281" spans="2:15" ht="20.25" customHeight="1" x14ac:dyDescent="0.2">
      <c r="B281" s="5"/>
      <c r="C281" s="5"/>
      <c r="D281" s="5"/>
      <c r="E281" s="5"/>
      <c r="F281" s="5"/>
      <c r="G281" s="5"/>
      <c r="H281" s="5"/>
      <c r="I281" s="5"/>
      <c r="J281" s="5"/>
      <c r="K281" s="5"/>
      <c r="L281" s="5"/>
      <c r="M281" s="5"/>
      <c r="N281" s="5"/>
      <c r="O281" s="5"/>
    </row>
    <row r="282" spans="2:15" ht="20.25" customHeight="1" x14ac:dyDescent="0.2">
      <c r="B282" s="5"/>
      <c r="C282" s="5"/>
      <c r="D282" s="5"/>
      <c r="E282" s="5"/>
      <c r="F282" s="5"/>
      <c r="G282" s="5"/>
      <c r="H282" s="5"/>
      <c r="I282" s="5"/>
      <c r="J282" s="5"/>
      <c r="K282" s="5"/>
      <c r="L282" s="5"/>
      <c r="M282" s="5"/>
      <c r="N282" s="5"/>
      <c r="O282" s="5"/>
    </row>
    <row r="283" spans="2:15" ht="20.25" customHeight="1" x14ac:dyDescent="0.2">
      <c r="B283" s="5"/>
      <c r="C283" s="5"/>
      <c r="D283" s="5"/>
      <c r="E283" s="5"/>
      <c r="F283" s="5"/>
      <c r="G283" s="5"/>
      <c r="H283" s="5"/>
      <c r="I283" s="5"/>
      <c r="J283" s="5"/>
      <c r="K283" s="5"/>
      <c r="L283" s="5"/>
      <c r="M283" s="5"/>
      <c r="N283" s="5"/>
      <c r="O283" s="5"/>
    </row>
    <row r="284" spans="2:15" ht="20.25" customHeight="1" x14ac:dyDescent="0.2">
      <c r="B284" s="5"/>
      <c r="C284" s="5"/>
      <c r="D284" s="5"/>
      <c r="E284" s="5"/>
      <c r="F284" s="5"/>
      <c r="G284" s="5"/>
      <c r="H284" s="5"/>
      <c r="I284" s="5"/>
      <c r="J284" s="5"/>
      <c r="K284" s="5"/>
      <c r="L284" s="5"/>
      <c r="M284" s="5"/>
      <c r="N284" s="5"/>
      <c r="O284" s="5"/>
    </row>
    <row r="285" spans="2:15" ht="20.25" customHeight="1" x14ac:dyDescent="0.2">
      <c r="B285" s="5"/>
      <c r="C285" s="5"/>
      <c r="D285" s="5"/>
      <c r="E285" s="5"/>
      <c r="F285" s="5"/>
      <c r="G285" s="5"/>
      <c r="H285" s="5"/>
      <c r="I285" s="5"/>
      <c r="J285" s="5"/>
      <c r="K285" s="5"/>
      <c r="L285" s="5"/>
      <c r="M285" s="5"/>
      <c r="N285" s="5"/>
      <c r="O285" s="5"/>
    </row>
    <row r="286" spans="2:15" ht="20.25" customHeight="1" x14ac:dyDescent="0.2">
      <c r="B286" s="5"/>
      <c r="C286" s="5"/>
      <c r="D286" s="5"/>
      <c r="E286" s="5"/>
      <c r="F286" s="5"/>
      <c r="G286" s="5"/>
      <c r="H286" s="5"/>
      <c r="I286" s="5"/>
      <c r="J286" s="5"/>
      <c r="K286" s="5"/>
      <c r="L286" s="5"/>
      <c r="M286" s="5"/>
      <c r="N286" s="5"/>
      <c r="O286" s="5"/>
    </row>
    <row r="287" spans="2:15" ht="20.25" customHeight="1" x14ac:dyDescent="0.2">
      <c r="B287" s="5"/>
      <c r="C287" s="5"/>
      <c r="D287" s="5"/>
      <c r="E287" s="5"/>
      <c r="F287" s="5"/>
      <c r="G287" s="5"/>
      <c r="H287" s="5"/>
      <c r="I287" s="5"/>
      <c r="J287" s="5"/>
      <c r="K287" s="5"/>
      <c r="L287" s="5"/>
      <c r="M287" s="5"/>
      <c r="N287" s="5"/>
      <c r="O287" s="5"/>
    </row>
    <row r="288" spans="2:15" ht="20.25" customHeight="1" x14ac:dyDescent="0.2">
      <c r="B288" s="5"/>
      <c r="C288" s="5"/>
      <c r="D288" s="5"/>
      <c r="E288" s="5"/>
      <c r="F288" s="5"/>
      <c r="G288" s="5"/>
      <c r="H288" s="5"/>
      <c r="I288" s="5"/>
      <c r="J288" s="5"/>
      <c r="K288" s="5"/>
      <c r="L288" s="5"/>
      <c r="M288" s="5"/>
      <c r="N288" s="5"/>
      <c r="O288" s="5"/>
    </row>
    <row r="289" spans="2:15" ht="20.25" customHeight="1" x14ac:dyDescent="0.2">
      <c r="B289" s="5"/>
      <c r="C289" s="5"/>
      <c r="D289" s="5"/>
      <c r="E289" s="5"/>
      <c r="F289" s="5"/>
      <c r="G289" s="5"/>
      <c r="H289" s="5"/>
      <c r="I289" s="5"/>
      <c r="J289" s="5"/>
      <c r="K289" s="5"/>
      <c r="L289" s="5"/>
      <c r="M289" s="5"/>
      <c r="N289" s="5"/>
      <c r="O289" s="5"/>
    </row>
    <row r="290" spans="2:15" ht="20.25" customHeight="1" x14ac:dyDescent="0.2">
      <c r="B290" s="5"/>
      <c r="C290" s="5"/>
      <c r="D290" s="5"/>
      <c r="E290" s="5"/>
      <c r="F290" s="5"/>
      <c r="G290" s="5"/>
      <c r="H290" s="5"/>
      <c r="I290" s="5"/>
      <c r="J290" s="5"/>
      <c r="K290" s="5"/>
      <c r="L290" s="5"/>
      <c r="M290" s="5"/>
      <c r="N290" s="5"/>
      <c r="O290" s="5"/>
    </row>
    <row r="291" spans="2:15" ht="20.25" customHeight="1" x14ac:dyDescent="0.2">
      <c r="B291" s="5"/>
      <c r="C291" s="5"/>
      <c r="D291" s="5"/>
      <c r="E291" s="5"/>
      <c r="F291" s="5"/>
      <c r="G291" s="5"/>
      <c r="H291" s="5"/>
      <c r="I291" s="5"/>
      <c r="J291" s="5"/>
      <c r="K291" s="5"/>
      <c r="L291" s="5"/>
      <c r="M291" s="5"/>
      <c r="N291" s="5"/>
      <c r="O291" s="5"/>
    </row>
    <row r="292" spans="2:15" ht="20.25" customHeight="1" x14ac:dyDescent="0.2">
      <c r="B292" s="5"/>
      <c r="C292" s="5"/>
      <c r="D292" s="5"/>
      <c r="E292" s="5"/>
      <c r="F292" s="5"/>
      <c r="G292" s="5"/>
      <c r="H292" s="5"/>
      <c r="I292" s="5"/>
      <c r="J292" s="5"/>
      <c r="K292" s="5"/>
      <c r="L292" s="5"/>
      <c r="M292" s="5"/>
      <c r="N292" s="5"/>
      <c r="O292" s="5"/>
    </row>
    <row r="293" spans="2:15" ht="20.25" customHeight="1" x14ac:dyDescent="0.2">
      <c r="B293" s="5"/>
      <c r="C293" s="5"/>
      <c r="D293" s="5"/>
      <c r="E293" s="5"/>
      <c r="F293" s="5"/>
      <c r="G293" s="5"/>
      <c r="H293" s="5"/>
      <c r="I293" s="5"/>
      <c r="J293" s="5"/>
      <c r="K293" s="5"/>
      <c r="L293" s="5"/>
      <c r="M293" s="5"/>
      <c r="N293" s="5"/>
      <c r="O293" s="5"/>
    </row>
    <row r="294" spans="2:15" ht="20.25" customHeight="1" x14ac:dyDescent="0.2">
      <c r="B294" s="5"/>
      <c r="C294" s="5"/>
      <c r="D294" s="5"/>
      <c r="E294" s="5"/>
      <c r="F294" s="5"/>
      <c r="G294" s="5"/>
      <c r="H294" s="5"/>
      <c r="I294" s="5"/>
      <c r="J294" s="5"/>
      <c r="K294" s="5"/>
      <c r="L294" s="5"/>
      <c r="M294" s="5"/>
      <c r="N294" s="5"/>
      <c r="O294" s="5"/>
    </row>
    <row r="295" spans="2:15" ht="20.25" customHeight="1" x14ac:dyDescent="0.2">
      <c r="B295" s="5"/>
      <c r="C295" s="5"/>
      <c r="D295" s="5"/>
      <c r="E295" s="5"/>
      <c r="F295" s="5"/>
      <c r="G295" s="5"/>
      <c r="H295" s="5"/>
      <c r="I295" s="5"/>
      <c r="J295" s="5"/>
      <c r="K295" s="5"/>
      <c r="L295" s="5"/>
      <c r="M295" s="5"/>
      <c r="N295" s="5"/>
      <c r="O295" s="5"/>
    </row>
    <row r="296" spans="2:15" ht="20.25" customHeight="1" x14ac:dyDescent="0.2">
      <c r="B296" s="5"/>
      <c r="C296" s="5"/>
      <c r="D296" s="5"/>
      <c r="E296" s="5"/>
      <c r="F296" s="5"/>
      <c r="G296" s="5"/>
      <c r="H296" s="5"/>
      <c r="I296" s="5"/>
      <c r="J296" s="5"/>
      <c r="K296" s="5"/>
      <c r="L296" s="5"/>
      <c r="M296" s="5"/>
      <c r="N296" s="5"/>
      <c r="O296" s="5"/>
    </row>
    <row r="297" spans="2:15" ht="20.25" customHeight="1" x14ac:dyDescent="0.2">
      <c r="B297" s="5"/>
      <c r="C297" s="5"/>
      <c r="D297" s="5"/>
      <c r="E297" s="5"/>
      <c r="F297" s="5"/>
      <c r="G297" s="5"/>
      <c r="H297" s="5"/>
      <c r="I297" s="5"/>
      <c r="J297" s="5"/>
      <c r="K297" s="5"/>
      <c r="L297" s="5"/>
      <c r="M297" s="5"/>
      <c r="N297" s="5"/>
      <c r="O297" s="5"/>
    </row>
    <row r="298" spans="2:15" ht="20.25" customHeight="1" x14ac:dyDescent="0.2">
      <c r="B298" s="5"/>
      <c r="C298" s="5"/>
      <c r="D298" s="5"/>
      <c r="E298" s="5"/>
      <c r="F298" s="5"/>
      <c r="G298" s="5"/>
      <c r="H298" s="5"/>
      <c r="I298" s="5"/>
      <c r="J298" s="5"/>
      <c r="K298" s="5"/>
      <c r="L298" s="5"/>
      <c r="M298" s="5"/>
      <c r="N298" s="5"/>
      <c r="O298" s="5"/>
    </row>
    <row r="299" spans="2:15" ht="20.25" customHeight="1" x14ac:dyDescent="0.2">
      <c r="B299" s="5"/>
      <c r="C299" s="5"/>
      <c r="D299" s="5"/>
      <c r="E299" s="5"/>
      <c r="F299" s="5"/>
      <c r="G299" s="5"/>
      <c r="H299" s="5"/>
      <c r="I299" s="5"/>
      <c r="J299" s="5"/>
      <c r="K299" s="5"/>
      <c r="L299" s="5"/>
      <c r="M299" s="5"/>
      <c r="N299" s="5"/>
      <c r="O299" s="5"/>
    </row>
    <row r="300" spans="2:15" ht="20.25" customHeight="1" x14ac:dyDescent="0.2">
      <c r="B300" s="5"/>
      <c r="C300" s="5"/>
      <c r="D300" s="5"/>
      <c r="E300" s="5"/>
      <c r="F300" s="5"/>
      <c r="G300" s="5"/>
      <c r="H300" s="5"/>
      <c r="I300" s="5"/>
      <c r="J300" s="5"/>
      <c r="K300" s="5"/>
      <c r="L300" s="5"/>
      <c r="M300" s="5"/>
      <c r="N300" s="5"/>
      <c r="O300" s="5"/>
    </row>
    <row r="301" spans="2:15" ht="20.25" customHeight="1" x14ac:dyDescent="0.2">
      <c r="B301" s="5"/>
      <c r="C301" s="5"/>
      <c r="D301" s="5"/>
      <c r="E301" s="5"/>
      <c r="F301" s="5"/>
      <c r="G301" s="5"/>
      <c r="H301" s="5"/>
      <c r="I301" s="5"/>
      <c r="J301" s="5"/>
      <c r="K301" s="5"/>
      <c r="L301" s="5"/>
      <c r="M301" s="5"/>
      <c r="N301" s="5"/>
      <c r="O301" s="5"/>
    </row>
    <row r="302" spans="2:15" ht="20.25" customHeight="1" x14ac:dyDescent="0.2">
      <c r="B302" s="5"/>
      <c r="C302" s="5"/>
      <c r="D302" s="5"/>
      <c r="E302" s="5"/>
      <c r="F302" s="5"/>
      <c r="G302" s="5"/>
      <c r="H302" s="5"/>
      <c r="I302" s="5"/>
      <c r="J302" s="5"/>
      <c r="K302" s="5"/>
      <c r="L302" s="5"/>
      <c r="M302" s="5"/>
      <c r="N302" s="5"/>
      <c r="O302" s="5"/>
    </row>
    <row r="303" spans="2:15" ht="20.25" customHeight="1" x14ac:dyDescent="0.2">
      <c r="B303" s="5"/>
      <c r="C303" s="5"/>
      <c r="D303" s="5"/>
      <c r="E303" s="5"/>
      <c r="F303" s="5"/>
      <c r="G303" s="5"/>
      <c r="H303" s="5"/>
      <c r="I303" s="5"/>
      <c r="J303" s="5"/>
      <c r="K303" s="5"/>
      <c r="L303" s="5"/>
      <c r="M303" s="5"/>
      <c r="N303" s="5"/>
      <c r="O303" s="5"/>
    </row>
    <row r="304" spans="2:15" ht="20.25" customHeight="1" x14ac:dyDescent="0.2">
      <c r="B304" s="5"/>
      <c r="C304" s="5"/>
      <c r="D304" s="5"/>
      <c r="E304" s="5"/>
      <c r="F304" s="5"/>
      <c r="G304" s="5"/>
      <c r="H304" s="5"/>
      <c r="I304" s="5"/>
      <c r="J304" s="5"/>
      <c r="K304" s="5"/>
      <c r="L304" s="5"/>
      <c r="M304" s="5"/>
      <c r="N304" s="5"/>
      <c r="O304" s="5"/>
    </row>
    <row r="305" spans="2:15" ht="20.25" customHeight="1" x14ac:dyDescent="0.2">
      <c r="B305" s="5"/>
      <c r="C305" s="5"/>
      <c r="D305" s="5"/>
      <c r="E305" s="5"/>
      <c r="F305" s="5"/>
      <c r="G305" s="5"/>
      <c r="H305" s="5"/>
      <c r="I305" s="5"/>
      <c r="J305" s="5"/>
      <c r="K305" s="5"/>
      <c r="L305" s="5"/>
      <c r="M305" s="5"/>
      <c r="N305" s="5"/>
      <c r="O305" s="5"/>
    </row>
    <row r="306" spans="2:15" ht="20.25" customHeight="1" x14ac:dyDescent="0.2">
      <c r="B306" s="5"/>
      <c r="C306" s="5"/>
      <c r="D306" s="5"/>
      <c r="E306" s="5"/>
      <c r="F306" s="5"/>
      <c r="G306" s="5"/>
      <c r="H306" s="5"/>
      <c r="I306" s="5"/>
      <c r="J306" s="5"/>
      <c r="K306" s="5"/>
      <c r="L306" s="5"/>
      <c r="M306" s="5"/>
      <c r="N306" s="5"/>
      <c r="O306" s="5"/>
    </row>
    <row r="307" spans="2:15" ht="20.25" customHeight="1" x14ac:dyDescent="0.2">
      <c r="B307" s="5"/>
      <c r="C307" s="5"/>
      <c r="D307" s="5"/>
      <c r="E307" s="5"/>
      <c r="F307" s="5"/>
      <c r="G307" s="5"/>
      <c r="H307" s="5"/>
      <c r="I307" s="5"/>
      <c r="J307" s="5"/>
      <c r="K307" s="5"/>
      <c r="L307" s="5"/>
      <c r="M307" s="5"/>
      <c r="N307" s="5"/>
      <c r="O307" s="5"/>
    </row>
    <row r="308" spans="2:15" ht="20.25" customHeight="1" x14ac:dyDescent="0.2">
      <c r="B308" s="5"/>
      <c r="C308" s="5"/>
      <c r="D308" s="5"/>
      <c r="E308" s="5"/>
      <c r="F308" s="5"/>
      <c r="G308" s="5"/>
      <c r="H308" s="5"/>
      <c r="I308" s="5"/>
      <c r="J308" s="5"/>
      <c r="K308" s="5"/>
      <c r="L308" s="5"/>
      <c r="M308" s="5"/>
      <c r="N308" s="5"/>
      <c r="O308" s="5"/>
    </row>
    <row r="309" spans="2:15" ht="20.25" customHeight="1" x14ac:dyDescent="0.2">
      <c r="B309" s="5"/>
      <c r="C309" s="5"/>
      <c r="D309" s="5"/>
      <c r="E309" s="5"/>
      <c r="F309" s="5"/>
      <c r="G309" s="5"/>
      <c r="H309" s="5"/>
      <c r="I309" s="5"/>
      <c r="J309" s="5"/>
      <c r="K309" s="5"/>
      <c r="L309" s="5"/>
      <c r="M309" s="5"/>
      <c r="N309" s="5"/>
      <c r="O309" s="5"/>
    </row>
    <row r="310" spans="2:15" ht="20.25" customHeight="1" x14ac:dyDescent="0.2">
      <c r="B310" s="5"/>
      <c r="C310" s="5"/>
      <c r="D310" s="5"/>
      <c r="E310" s="5"/>
      <c r="F310" s="5"/>
      <c r="G310" s="5"/>
      <c r="H310" s="5"/>
      <c r="I310" s="5"/>
      <c r="J310" s="5"/>
      <c r="K310" s="5"/>
      <c r="L310" s="5"/>
      <c r="M310" s="5"/>
      <c r="N310" s="5"/>
      <c r="O310" s="5"/>
    </row>
    <row r="311" spans="2:15" ht="20.25" customHeight="1" x14ac:dyDescent="0.2">
      <c r="B311" s="5"/>
      <c r="C311" s="5"/>
      <c r="D311" s="5"/>
      <c r="E311" s="5"/>
      <c r="F311" s="5"/>
      <c r="G311" s="5"/>
      <c r="H311" s="5"/>
      <c r="I311" s="5"/>
      <c r="J311" s="5"/>
      <c r="K311" s="5"/>
      <c r="L311" s="5"/>
      <c r="M311" s="5"/>
      <c r="N311" s="5"/>
      <c r="O311" s="5"/>
    </row>
    <row r="312" spans="2:15" ht="20.25" customHeight="1" x14ac:dyDescent="0.2">
      <c r="B312" s="5"/>
      <c r="C312" s="5"/>
      <c r="D312" s="5"/>
      <c r="E312" s="5"/>
      <c r="F312" s="5"/>
      <c r="G312" s="5"/>
      <c r="H312" s="5"/>
      <c r="I312" s="5"/>
      <c r="J312" s="5"/>
      <c r="K312" s="5"/>
      <c r="L312" s="5"/>
      <c r="M312" s="5"/>
      <c r="N312" s="5"/>
      <c r="O312" s="5"/>
    </row>
    <row r="313" spans="2:15" ht="20.25" customHeight="1" x14ac:dyDescent="0.2">
      <c r="B313" s="5"/>
      <c r="C313" s="5"/>
      <c r="D313" s="5"/>
      <c r="E313" s="5"/>
      <c r="F313" s="5"/>
      <c r="G313" s="5"/>
      <c r="H313" s="5"/>
      <c r="I313" s="5"/>
      <c r="J313" s="5"/>
      <c r="K313" s="5"/>
      <c r="L313" s="5"/>
      <c r="M313" s="5"/>
      <c r="N313" s="5"/>
      <c r="O313" s="5"/>
    </row>
    <row r="314" spans="2:15" ht="20.25" customHeight="1" x14ac:dyDescent="0.2">
      <c r="B314" s="5"/>
      <c r="C314" s="5"/>
      <c r="D314" s="5"/>
      <c r="E314" s="5"/>
      <c r="F314" s="5"/>
      <c r="G314" s="5"/>
      <c r="H314" s="5"/>
      <c r="I314" s="5"/>
      <c r="J314" s="5"/>
      <c r="K314" s="5"/>
      <c r="L314" s="5"/>
      <c r="M314" s="5"/>
      <c r="N314" s="5"/>
      <c r="O314" s="5"/>
    </row>
    <row r="315" spans="2:15" ht="20.25" customHeight="1" x14ac:dyDescent="0.2">
      <c r="B315" s="5"/>
      <c r="C315" s="5"/>
      <c r="D315" s="5"/>
      <c r="E315" s="5"/>
      <c r="F315" s="5"/>
      <c r="G315" s="5"/>
      <c r="H315" s="5"/>
      <c r="I315" s="5"/>
      <c r="J315" s="5"/>
      <c r="K315" s="5"/>
      <c r="L315" s="5"/>
      <c r="M315" s="5"/>
      <c r="N315" s="5"/>
      <c r="O315" s="5"/>
    </row>
    <row r="316" spans="2:15" ht="20.25" customHeight="1" x14ac:dyDescent="0.2">
      <c r="B316" s="5"/>
      <c r="C316" s="5"/>
      <c r="D316" s="5"/>
      <c r="E316" s="5"/>
      <c r="F316" s="5"/>
      <c r="G316" s="5"/>
      <c r="H316" s="5"/>
      <c r="I316" s="5"/>
      <c r="J316" s="5"/>
      <c r="K316" s="5"/>
      <c r="L316" s="5"/>
      <c r="M316" s="5"/>
      <c r="N316" s="5"/>
      <c r="O316" s="5"/>
    </row>
    <row r="317" spans="2:15" ht="20.25" customHeight="1" x14ac:dyDescent="0.2">
      <c r="B317" s="5"/>
      <c r="C317" s="5"/>
      <c r="D317" s="5"/>
      <c r="E317" s="5"/>
      <c r="F317" s="5"/>
      <c r="G317" s="5"/>
      <c r="H317" s="5"/>
      <c r="I317" s="5"/>
      <c r="J317" s="5"/>
      <c r="K317" s="5"/>
      <c r="L317" s="5"/>
      <c r="M317" s="5"/>
      <c r="N317" s="5"/>
      <c r="O317" s="5"/>
    </row>
    <row r="318" spans="2:15" ht="20.25" customHeight="1" x14ac:dyDescent="0.2">
      <c r="B318" s="5"/>
      <c r="C318" s="5"/>
      <c r="D318" s="5"/>
      <c r="E318" s="5"/>
      <c r="F318" s="5"/>
      <c r="G318" s="5"/>
      <c r="H318" s="5"/>
      <c r="I318" s="5"/>
      <c r="J318" s="5"/>
      <c r="K318" s="5"/>
      <c r="L318" s="5"/>
      <c r="M318" s="5"/>
      <c r="N318" s="5"/>
      <c r="O318" s="5"/>
    </row>
    <row r="319" spans="2:15" ht="20.25" customHeight="1" x14ac:dyDescent="0.2">
      <c r="B319" s="5"/>
      <c r="C319" s="5"/>
      <c r="D319" s="5"/>
      <c r="E319" s="5"/>
      <c r="F319" s="5"/>
      <c r="G319" s="5"/>
      <c r="H319" s="5"/>
      <c r="I319" s="5"/>
      <c r="J319" s="5"/>
      <c r="K319" s="5"/>
      <c r="L319" s="5"/>
      <c r="M319" s="5"/>
      <c r="N319" s="5"/>
      <c r="O319" s="5"/>
    </row>
    <row r="320" spans="2:15" ht="20.25" customHeight="1" x14ac:dyDescent="0.2">
      <c r="B320" s="5"/>
      <c r="C320" s="5"/>
      <c r="D320" s="5"/>
      <c r="E320" s="5"/>
      <c r="F320" s="5"/>
      <c r="G320" s="5"/>
      <c r="H320" s="5"/>
      <c r="I320" s="5"/>
      <c r="J320" s="5"/>
      <c r="K320" s="5"/>
      <c r="L320" s="5"/>
      <c r="M320" s="5"/>
      <c r="N320" s="5"/>
      <c r="O320" s="5"/>
    </row>
    <row r="321" spans="2:15" ht="20.25" customHeight="1" x14ac:dyDescent="0.2">
      <c r="B321" s="5"/>
      <c r="C321" s="5"/>
      <c r="D321" s="5"/>
      <c r="E321" s="5"/>
      <c r="F321" s="5"/>
      <c r="G321" s="5"/>
      <c r="H321" s="5"/>
      <c r="I321" s="5"/>
      <c r="J321" s="5"/>
      <c r="K321" s="5"/>
      <c r="L321" s="5"/>
      <c r="M321" s="5"/>
      <c r="N321" s="5"/>
      <c r="O321" s="5"/>
    </row>
    <row r="322" spans="2:15" ht="20.25" customHeight="1" x14ac:dyDescent="0.2">
      <c r="B322" s="5"/>
      <c r="C322" s="5"/>
      <c r="D322" s="5"/>
      <c r="E322" s="5"/>
      <c r="F322" s="5"/>
      <c r="G322" s="5"/>
      <c r="H322" s="5"/>
      <c r="I322" s="5"/>
      <c r="J322" s="5"/>
      <c r="K322" s="5"/>
      <c r="L322" s="5"/>
      <c r="M322" s="5"/>
      <c r="N322" s="5"/>
      <c r="O322" s="5"/>
    </row>
    <row r="323" spans="2:15" ht="20.25" customHeight="1" x14ac:dyDescent="0.2">
      <c r="B323" s="5"/>
      <c r="C323" s="5"/>
      <c r="D323" s="5"/>
      <c r="E323" s="5"/>
      <c r="F323" s="5"/>
      <c r="G323" s="5"/>
      <c r="H323" s="5"/>
      <c r="I323" s="5"/>
      <c r="J323" s="5"/>
      <c r="K323" s="5"/>
      <c r="L323" s="5"/>
      <c r="M323" s="5"/>
      <c r="N323" s="5"/>
      <c r="O323" s="5"/>
    </row>
    <row r="324" spans="2:15" ht="20.25" customHeight="1" x14ac:dyDescent="0.2">
      <c r="B324" s="5"/>
      <c r="C324" s="5"/>
      <c r="D324" s="5"/>
      <c r="E324" s="5"/>
      <c r="F324" s="5"/>
      <c r="G324" s="5"/>
      <c r="H324" s="5"/>
      <c r="I324" s="5"/>
      <c r="J324" s="5"/>
      <c r="K324" s="5"/>
      <c r="L324" s="5"/>
      <c r="M324" s="5"/>
      <c r="N324" s="5"/>
      <c r="O324" s="5"/>
    </row>
    <row r="325" spans="2:15" ht="20.25" customHeight="1" x14ac:dyDescent="0.2">
      <c r="B325" s="5"/>
      <c r="C325" s="5"/>
      <c r="D325" s="5"/>
      <c r="E325" s="5"/>
      <c r="F325" s="5"/>
      <c r="G325" s="5"/>
      <c r="H325" s="5"/>
      <c r="I325" s="5"/>
      <c r="J325" s="5"/>
      <c r="K325" s="5"/>
      <c r="L325" s="5"/>
      <c r="M325" s="5"/>
      <c r="N325" s="5"/>
      <c r="O325" s="5"/>
    </row>
    <row r="326" spans="2:15" ht="20.25" customHeight="1" x14ac:dyDescent="0.2">
      <c r="B326" s="5"/>
      <c r="C326" s="5"/>
      <c r="D326" s="5"/>
      <c r="E326" s="5"/>
      <c r="F326" s="5"/>
      <c r="G326" s="5"/>
      <c r="H326" s="5"/>
      <c r="I326" s="5"/>
      <c r="J326" s="5"/>
      <c r="K326" s="5"/>
      <c r="L326" s="5"/>
      <c r="M326" s="5"/>
      <c r="N326" s="5"/>
      <c r="O326" s="5"/>
    </row>
    <row r="327" spans="2:15" ht="20.25" customHeight="1" x14ac:dyDescent="0.2">
      <c r="B327" s="5"/>
      <c r="C327" s="5"/>
      <c r="D327" s="5"/>
      <c r="E327" s="5"/>
      <c r="F327" s="5"/>
      <c r="G327" s="5"/>
      <c r="H327" s="5"/>
      <c r="I327" s="5"/>
      <c r="J327" s="5"/>
      <c r="K327" s="5"/>
      <c r="L327" s="5"/>
      <c r="M327" s="5"/>
      <c r="N327" s="5"/>
      <c r="O327" s="5"/>
    </row>
    <row r="328" spans="2:15" ht="20.25" customHeight="1" x14ac:dyDescent="0.2">
      <c r="B328" s="5"/>
      <c r="C328" s="5"/>
      <c r="D328" s="5"/>
      <c r="E328" s="5"/>
      <c r="F328" s="5"/>
      <c r="G328" s="5"/>
      <c r="H328" s="5"/>
      <c r="I328" s="5"/>
      <c r="J328" s="5"/>
      <c r="K328" s="5"/>
      <c r="L328" s="5"/>
      <c r="M328" s="5"/>
      <c r="N328" s="5"/>
      <c r="O328" s="5"/>
    </row>
    <row r="329" spans="2:15" ht="20.25" customHeight="1" x14ac:dyDescent="0.2">
      <c r="B329" s="5"/>
      <c r="C329" s="5"/>
      <c r="D329" s="5"/>
      <c r="E329" s="5"/>
      <c r="F329" s="5"/>
      <c r="G329" s="5"/>
      <c r="H329" s="5"/>
      <c r="I329" s="5"/>
      <c r="J329" s="5"/>
      <c r="K329" s="5"/>
      <c r="L329" s="5"/>
      <c r="M329" s="5"/>
      <c r="N329" s="5"/>
      <c r="O329" s="5"/>
    </row>
    <row r="330" spans="2:15" ht="20.25" customHeight="1" x14ac:dyDescent="0.2">
      <c r="B330" s="5"/>
      <c r="C330" s="5"/>
      <c r="D330" s="5"/>
      <c r="E330" s="5"/>
      <c r="F330" s="5"/>
      <c r="G330" s="5"/>
      <c r="H330" s="5"/>
      <c r="I330" s="5"/>
      <c r="J330" s="5"/>
      <c r="K330" s="5"/>
      <c r="L330" s="5"/>
      <c r="M330" s="5"/>
      <c r="N330" s="5"/>
      <c r="O330" s="5"/>
    </row>
    <row r="331" spans="2:15" ht="20.25" customHeight="1" x14ac:dyDescent="0.2">
      <c r="B331" s="5"/>
      <c r="C331" s="5"/>
      <c r="D331" s="5"/>
      <c r="E331" s="5"/>
      <c r="F331" s="5"/>
      <c r="G331" s="5"/>
      <c r="H331" s="5"/>
      <c r="I331" s="5"/>
      <c r="J331" s="5"/>
      <c r="K331" s="5"/>
      <c r="L331" s="5"/>
      <c r="M331" s="5"/>
      <c r="N331" s="5"/>
      <c r="O331" s="5"/>
    </row>
    <row r="332" spans="2:15" ht="20.25" customHeight="1" x14ac:dyDescent="0.2">
      <c r="B332" s="5"/>
      <c r="C332" s="5"/>
      <c r="D332" s="5"/>
      <c r="E332" s="5"/>
      <c r="F332" s="5"/>
      <c r="G332" s="5"/>
      <c r="H332" s="5"/>
      <c r="I332" s="5"/>
      <c r="J332" s="5"/>
      <c r="K332" s="5"/>
      <c r="L332" s="5"/>
      <c r="M332" s="5"/>
      <c r="N332" s="5"/>
      <c r="O332" s="5"/>
    </row>
    <row r="333" spans="2:15" ht="20.25" customHeight="1" x14ac:dyDescent="0.2">
      <c r="B333" s="5"/>
      <c r="C333" s="5"/>
      <c r="D333" s="5"/>
      <c r="E333" s="5"/>
      <c r="F333" s="5"/>
      <c r="G333" s="5"/>
      <c r="H333" s="5"/>
      <c r="I333" s="5"/>
      <c r="J333" s="5"/>
      <c r="K333" s="5"/>
      <c r="L333" s="5"/>
      <c r="M333" s="5"/>
      <c r="N333" s="5"/>
      <c r="O333" s="5"/>
    </row>
    <row r="334" spans="2:15" ht="20.25" customHeight="1" x14ac:dyDescent="0.2">
      <c r="B334" s="5"/>
      <c r="C334" s="5"/>
      <c r="D334" s="5"/>
      <c r="E334" s="5"/>
      <c r="F334" s="5"/>
      <c r="G334" s="5"/>
      <c r="H334" s="5"/>
      <c r="I334" s="5"/>
      <c r="J334" s="5"/>
      <c r="K334" s="5"/>
      <c r="L334" s="5"/>
      <c r="M334" s="5"/>
      <c r="N334" s="5"/>
      <c r="O334" s="5"/>
    </row>
    <row r="335" spans="2:15" ht="20.25" customHeight="1" x14ac:dyDescent="0.2">
      <c r="B335" s="5"/>
      <c r="C335" s="5"/>
      <c r="D335" s="5"/>
      <c r="E335" s="5"/>
      <c r="F335" s="5"/>
      <c r="G335" s="5"/>
      <c r="H335" s="5"/>
      <c r="I335" s="5"/>
      <c r="J335" s="5"/>
      <c r="K335" s="5"/>
      <c r="L335" s="5"/>
      <c r="M335" s="5"/>
      <c r="N335" s="5"/>
      <c r="O335" s="5"/>
    </row>
    <row r="336" spans="2:15" ht="20.25" customHeight="1" x14ac:dyDescent="0.2">
      <c r="B336" s="5"/>
      <c r="C336" s="5"/>
      <c r="D336" s="5"/>
      <c r="E336" s="5"/>
      <c r="F336" s="5"/>
      <c r="G336" s="5"/>
      <c r="H336" s="5"/>
      <c r="I336" s="5"/>
      <c r="J336" s="5"/>
      <c r="K336" s="5"/>
      <c r="L336" s="5"/>
      <c r="M336" s="5"/>
      <c r="N336" s="5"/>
      <c r="O336" s="5"/>
    </row>
    <row r="337" spans="2:15" ht="20.25" customHeight="1" x14ac:dyDescent="0.2">
      <c r="B337" s="5"/>
      <c r="C337" s="5"/>
      <c r="D337" s="5"/>
      <c r="E337" s="5"/>
      <c r="F337" s="5"/>
      <c r="G337" s="5"/>
      <c r="H337" s="5"/>
      <c r="I337" s="5"/>
      <c r="J337" s="5"/>
      <c r="K337" s="5"/>
      <c r="L337" s="5"/>
      <c r="M337" s="5"/>
      <c r="N337" s="5"/>
      <c r="O337" s="5"/>
    </row>
    <row r="338" spans="2:15" ht="20.25" customHeight="1" x14ac:dyDescent="0.2">
      <c r="B338" s="5"/>
      <c r="C338" s="5"/>
      <c r="D338" s="5"/>
      <c r="E338" s="5"/>
      <c r="F338" s="5"/>
      <c r="G338" s="5"/>
      <c r="H338" s="5"/>
      <c r="I338" s="5"/>
      <c r="J338" s="5"/>
      <c r="K338" s="5"/>
      <c r="L338" s="5"/>
      <c r="M338" s="5"/>
      <c r="N338" s="5"/>
      <c r="O338" s="5"/>
    </row>
    <row r="339" spans="2:15" ht="20.25" customHeight="1" x14ac:dyDescent="0.2">
      <c r="B339" s="5"/>
      <c r="C339" s="5"/>
      <c r="D339" s="5"/>
      <c r="E339" s="5"/>
      <c r="F339" s="5"/>
      <c r="G339" s="5"/>
      <c r="H339" s="5"/>
      <c r="I339" s="5"/>
      <c r="J339" s="5"/>
      <c r="K339" s="5"/>
      <c r="L339" s="5"/>
      <c r="M339" s="5"/>
      <c r="N339" s="5"/>
      <c r="O339" s="5"/>
    </row>
    <row r="340" spans="2:15" ht="20.25" customHeight="1" x14ac:dyDescent="0.2">
      <c r="B340" s="5"/>
      <c r="C340" s="5"/>
      <c r="D340" s="5"/>
      <c r="E340" s="5"/>
      <c r="F340" s="5"/>
      <c r="G340" s="5"/>
      <c r="H340" s="5"/>
      <c r="I340" s="5"/>
      <c r="J340" s="5"/>
      <c r="K340" s="5"/>
      <c r="L340" s="5"/>
      <c r="M340" s="5"/>
      <c r="N340" s="5"/>
      <c r="O340" s="5"/>
    </row>
    <row r="341" spans="2:15" ht="20.25" customHeight="1" x14ac:dyDescent="0.2">
      <c r="B341" s="5"/>
      <c r="C341" s="5"/>
      <c r="D341" s="5"/>
      <c r="E341" s="5"/>
      <c r="F341" s="5"/>
      <c r="G341" s="5"/>
      <c r="H341" s="5"/>
      <c r="I341" s="5"/>
      <c r="J341" s="5"/>
      <c r="K341" s="5"/>
      <c r="L341" s="5"/>
      <c r="M341" s="5"/>
      <c r="N341" s="5"/>
      <c r="O341" s="5"/>
    </row>
    <row r="342" spans="2:15" ht="20.25" customHeight="1" x14ac:dyDescent="0.2">
      <c r="B342" s="5"/>
      <c r="C342" s="5"/>
      <c r="D342" s="5"/>
      <c r="E342" s="5"/>
      <c r="F342" s="5"/>
      <c r="G342" s="5"/>
      <c r="H342" s="5"/>
      <c r="I342" s="5"/>
      <c r="J342" s="5"/>
      <c r="K342" s="5"/>
      <c r="L342" s="5"/>
      <c r="M342" s="5"/>
      <c r="N342" s="5"/>
      <c r="O342" s="5"/>
    </row>
    <row r="343" spans="2:15" ht="20.25" customHeight="1" x14ac:dyDescent="0.2">
      <c r="B343" s="5"/>
      <c r="C343" s="5"/>
      <c r="D343" s="5"/>
      <c r="E343" s="5"/>
      <c r="F343" s="5"/>
      <c r="G343" s="5"/>
      <c r="H343" s="5"/>
      <c r="I343" s="5"/>
      <c r="J343" s="5"/>
      <c r="K343" s="5"/>
      <c r="L343" s="5"/>
      <c r="M343" s="5"/>
      <c r="N343" s="5"/>
      <c r="O343" s="5"/>
    </row>
    <row r="344" spans="2:15" ht="20.25" customHeight="1" x14ac:dyDescent="0.2">
      <c r="B344" s="5"/>
      <c r="C344" s="5"/>
      <c r="D344" s="5"/>
      <c r="E344" s="5"/>
      <c r="F344" s="5"/>
      <c r="G344" s="5"/>
      <c r="H344" s="5"/>
      <c r="I344" s="5"/>
      <c r="J344" s="5"/>
      <c r="K344" s="5"/>
      <c r="L344" s="5"/>
      <c r="M344" s="5"/>
      <c r="N344" s="5"/>
      <c r="O344" s="5"/>
    </row>
    <row r="345" spans="2:15" ht="20.25" customHeight="1" x14ac:dyDescent="0.2">
      <c r="B345" s="5"/>
      <c r="C345" s="5"/>
      <c r="D345" s="5"/>
      <c r="E345" s="5"/>
      <c r="F345" s="5"/>
      <c r="G345" s="5"/>
      <c r="H345" s="5"/>
      <c r="I345" s="5"/>
      <c r="J345" s="5"/>
      <c r="K345" s="5"/>
      <c r="L345" s="5"/>
      <c r="M345" s="5"/>
      <c r="N345" s="5"/>
      <c r="O345" s="5"/>
    </row>
    <row r="346" spans="2:15" ht="20.25" customHeight="1" x14ac:dyDescent="0.2">
      <c r="B346" s="5"/>
      <c r="C346" s="5"/>
      <c r="D346" s="5"/>
      <c r="E346" s="5"/>
      <c r="F346" s="5"/>
      <c r="G346" s="5"/>
      <c r="H346" s="5"/>
      <c r="I346" s="5"/>
      <c r="J346" s="5"/>
      <c r="K346" s="5"/>
      <c r="L346" s="5"/>
      <c r="M346" s="5"/>
      <c r="N346" s="5"/>
      <c r="O346" s="5"/>
    </row>
    <row r="347" spans="2:15" ht="20.25" customHeight="1" x14ac:dyDescent="0.2">
      <c r="B347" s="5"/>
      <c r="C347" s="5"/>
      <c r="D347" s="5"/>
      <c r="E347" s="5"/>
      <c r="F347" s="5"/>
      <c r="G347" s="5"/>
      <c r="H347" s="5"/>
      <c r="I347" s="5"/>
      <c r="J347" s="5"/>
      <c r="K347" s="5"/>
      <c r="L347" s="5"/>
      <c r="M347" s="5"/>
      <c r="N347" s="5"/>
      <c r="O347" s="5"/>
    </row>
    <row r="348" spans="2:15" ht="20.25" customHeight="1" x14ac:dyDescent="0.2">
      <c r="B348" s="5"/>
      <c r="C348" s="5"/>
      <c r="D348" s="5"/>
      <c r="E348" s="5"/>
      <c r="F348" s="5"/>
      <c r="G348" s="5"/>
      <c r="H348" s="5"/>
      <c r="I348" s="5"/>
      <c r="J348" s="5"/>
      <c r="K348" s="5"/>
      <c r="L348" s="5"/>
      <c r="M348" s="5"/>
      <c r="N348" s="5"/>
      <c r="O348" s="5"/>
    </row>
    <row r="349" spans="2:15" ht="20.25" customHeight="1" x14ac:dyDescent="0.2">
      <c r="B349" s="5"/>
      <c r="C349" s="5"/>
      <c r="D349" s="5"/>
      <c r="E349" s="5"/>
      <c r="F349" s="5"/>
      <c r="G349" s="5"/>
      <c r="H349" s="5"/>
      <c r="I349" s="5"/>
      <c r="J349" s="5"/>
      <c r="K349" s="5"/>
      <c r="L349" s="5"/>
      <c r="M349" s="5"/>
      <c r="N349" s="5"/>
      <c r="O349" s="5"/>
    </row>
    <row r="350" spans="2:15" ht="20.25" customHeight="1" x14ac:dyDescent="0.2">
      <c r="B350" s="5"/>
      <c r="C350" s="5"/>
      <c r="D350" s="5"/>
      <c r="E350" s="5"/>
      <c r="F350" s="5"/>
      <c r="G350" s="5"/>
      <c r="H350" s="5"/>
      <c r="I350" s="5"/>
      <c r="J350" s="5"/>
      <c r="K350" s="5"/>
      <c r="L350" s="5"/>
      <c r="M350" s="5"/>
      <c r="N350" s="5"/>
      <c r="O350" s="5"/>
    </row>
    <row r="351" spans="2:15" ht="20.25" customHeight="1" x14ac:dyDescent="0.2">
      <c r="B351" s="5"/>
      <c r="C351" s="5"/>
      <c r="D351" s="5"/>
      <c r="E351" s="5"/>
      <c r="F351" s="5"/>
      <c r="G351" s="5"/>
      <c r="H351" s="5"/>
      <c r="I351" s="5"/>
      <c r="J351" s="5"/>
      <c r="K351" s="5"/>
      <c r="L351" s="5"/>
      <c r="M351" s="5"/>
      <c r="N351" s="5"/>
      <c r="O351" s="5"/>
    </row>
    <row r="352" spans="2:15" ht="20.25" customHeight="1" x14ac:dyDescent="0.2">
      <c r="B352" s="5"/>
      <c r="C352" s="5"/>
      <c r="D352" s="5"/>
      <c r="E352" s="5"/>
      <c r="F352" s="5"/>
      <c r="G352" s="5"/>
      <c r="H352" s="5"/>
      <c r="I352" s="5"/>
      <c r="J352" s="5"/>
      <c r="K352" s="5"/>
      <c r="L352" s="5"/>
      <c r="M352" s="5"/>
      <c r="N352" s="5"/>
      <c r="O352" s="5"/>
    </row>
    <row r="353" spans="2:15" ht="20.25" customHeight="1" x14ac:dyDescent="0.2">
      <c r="B353" s="5"/>
      <c r="C353" s="5"/>
      <c r="D353" s="5"/>
      <c r="E353" s="5"/>
      <c r="F353" s="5"/>
      <c r="G353" s="5"/>
      <c r="H353" s="5"/>
      <c r="I353" s="5"/>
      <c r="J353" s="5"/>
      <c r="K353" s="5"/>
      <c r="L353" s="5"/>
      <c r="M353" s="5"/>
      <c r="N353" s="5"/>
      <c r="O353" s="5"/>
    </row>
    <row r="354" spans="2:15" ht="20.25" customHeight="1" x14ac:dyDescent="0.2">
      <c r="B354" s="5"/>
      <c r="C354" s="5"/>
      <c r="D354" s="5"/>
      <c r="E354" s="5"/>
      <c r="F354" s="5"/>
      <c r="G354" s="5"/>
      <c r="H354" s="5"/>
      <c r="I354" s="5"/>
      <c r="J354" s="5"/>
      <c r="K354" s="5"/>
      <c r="L354" s="5"/>
      <c r="M354" s="5"/>
      <c r="N354" s="5"/>
      <c r="O354" s="5"/>
    </row>
    <row r="355" spans="2:15" ht="20.25" customHeight="1" x14ac:dyDescent="0.2">
      <c r="B355" s="5"/>
      <c r="C355" s="5"/>
      <c r="D355" s="5"/>
      <c r="E355" s="5"/>
      <c r="F355" s="5"/>
      <c r="G355" s="5"/>
      <c r="H355" s="5"/>
      <c r="I355" s="5"/>
      <c r="J355" s="5"/>
      <c r="K355" s="5"/>
      <c r="L355" s="5"/>
      <c r="M355" s="5"/>
      <c r="N355" s="5"/>
      <c r="O355" s="5"/>
    </row>
    <row r="356" spans="2:15" ht="20.25" customHeight="1" x14ac:dyDescent="0.2">
      <c r="B356" s="5"/>
      <c r="C356" s="5"/>
      <c r="D356" s="5"/>
      <c r="E356" s="5"/>
      <c r="F356" s="5"/>
      <c r="G356" s="5"/>
      <c r="H356" s="5"/>
      <c r="I356" s="5"/>
      <c r="J356" s="5"/>
      <c r="K356" s="5"/>
      <c r="L356" s="5"/>
      <c r="M356" s="5"/>
      <c r="N356" s="5"/>
      <c r="O356" s="5"/>
    </row>
    <row r="357" spans="2:15" ht="20.25" customHeight="1" x14ac:dyDescent="0.2">
      <c r="B357" s="5"/>
      <c r="C357" s="5"/>
      <c r="D357" s="5"/>
      <c r="E357" s="5"/>
      <c r="F357" s="5"/>
      <c r="G357" s="5"/>
      <c r="H357" s="5"/>
      <c r="I357" s="5"/>
      <c r="J357" s="5"/>
      <c r="K357" s="5"/>
      <c r="L357" s="5"/>
      <c r="M357" s="5"/>
      <c r="N357" s="5"/>
      <c r="O357" s="5"/>
    </row>
    <row r="358" spans="2:15" ht="20.25" customHeight="1" x14ac:dyDescent="0.2">
      <c r="B358" s="5"/>
      <c r="C358" s="5"/>
      <c r="D358" s="5"/>
      <c r="E358" s="5"/>
      <c r="F358" s="5"/>
      <c r="G358" s="5"/>
      <c r="H358" s="5"/>
      <c r="I358" s="5"/>
      <c r="J358" s="5"/>
      <c r="K358" s="5"/>
      <c r="L358" s="5"/>
      <c r="M358" s="5"/>
      <c r="N358" s="5"/>
      <c r="O358" s="5"/>
    </row>
    <row r="359" spans="2:15" ht="20.25" customHeight="1" x14ac:dyDescent="0.2">
      <c r="B359" s="5"/>
      <c r="C359" s="5"/>
      <c r="D359" s="5"/>
      <c r="E359" s="5"/>
      <c r="F359" s="5"/>
      <c r="G359" s="5"/>
      <c r="H359" s="5"/>
      <c r="I359" s="5"/>
      <c r="J359" s="5"/>
      <c r="K359" s="5"/>
      <c r="L359" s="5"/>
      <c r="M359" s="5"/>
      <c r="N359" s="5"/>
      <c r="O359" s="5"/>
    </row>
    <row r="360" spans="2:15" ht="20.25" customHeight="1" x14ac:dyDescent="0.2">
      <c r="B360" s="5"/>
      <c r="C360" s="5"/>
      <c r="D360" s="5"/>
      <c r="E360" s="5"/>
      <c r="F360" s="5"/>
      <c r="G360" s="5"/>
      <c r="H360" s="5"/>
      <c r="I360" s="5"/>
      <c r="J360" s="5"/>
      <c r="K360" s="5"/>
      <c r="L360" s="5"/>
      <c r="M360" s="5"/>
      <c r="N360" s="5"/>
      <c r="O360" s="5"/>
    </row>
    <row r="361" spans="2:15" ht="20.25" customHeight="1" x14ac:dyDescent="0.2">
      <c r="B361" s="5"/>
      <c r="C361" s="5"/>
      <c r="D361" s="5"/>
      <c r="E361" s="5"/>
      <c r="F361" s="5"/>
      <c r="G361" s="5"/>
      <c r="H361" s="5"/>
      <c r="I361" s="5"/>
      <c r="J361" s="5"/>
      <c r="K361" s="5"/>
      <c r="L361" s="5"/>
      <c r="M361" s="5"/>
      <c r="N361" s="5"/>
      <c r="O361" s="5"/>
    </row>
    <row r="362" spans="2:15" ht="20.25" customHeight="1" x14ac:dyDescent="0.2">
      <c r="B362" s="5"/>
      <c r="C362" s="5"/>
      <c r="D362" s="5"/>
      <c r="E362" s="5"/>
      <c r="F362" s="5"/>
      <c r="G362" s="5"/>
      <c r="H362" s="5"/>
      <c r="I362" s="5"/>
      <c r="J362" s="5"/>
      <c r="K362" s="5"/>
      <c r="L362" s="5"/>
      <c r="M362" s="5"/>
      <c r="N362" s="5"/>
      <c r="O362" s="5"/>
    </row>
    <row r="363" spans="2:15" ht="20.25" customHeight="1" x14ac:dyDescent="0.2">
      <c r="B363" s="5"/>
      <c r="C363" s="5"/>
      <c r="D363" s="5"/>
      <c r="E363" s="5"/>
      <c r="F363" s="5"/>
      <c r="G363" s="5"/>
      <c r="H363" s="5"/>
      <c r="I363" s="5"/>
      <c r="J363" s="5"/>
      <c r="K363" s="5"/>
      <c r="L363" s="5"/>
      <c r="M363" s="5"/>
      <c r="N363" s="5"/>
      <c r="O363" s="5"/>
    </row>
    <row r="364" spans="2:15" ht="20.25" customHeight="1" x14ac:dyDescent="0.2">
      <c r="B364" s="5"/>
      <c r="C364" s="5"/>
      <c r="D364" s="5"/>
      <c r="E364" s="5"/>
      <c r="F364" s="5"/>
      <c r="G364" s="5"/>
      <c r="H364" s="5"/>
      <c r="I364" s="5"/>
      <c r="J364" s="5"/>
      <c r="K364" s="5"/>
      <c r="L364" s="5"/>
      <c r="M364" s="5"/>
      <c r="N364" s="5"/>
      <c r="O364" s="5"/>
    </row>
    <row r="365" spans="2:15" ht="20.25" customHeight="1" x14ac:dyDescent="0.2">
      <c r="B365" s="5"/>
      <c r="C365" s="5"/>
      <c r="D365" s="5"/>
      <c r="E365" s="5"/>
      <c r="F365" s="5"/>
      <c r="G365" s="5"/>
      <c r="H365" s="5"/>
      <c r="I365" s="5"/>
      <c r="J365" s="5"/>
      <c r="K365" s="5"/>
      <c r="L365" s="5"/>
      <c r="M365" s="5"/>
      <c r="N365" s="5"/>
      <c r="O365" s="5"/>
    </row>
    <row r="366" spans="2:15" ht="20.25" customHeight="1" x14ac:dyDescent="0.2">
      <c r="B366" s="5"/>
      <c r="C366" s="5"/>
      <c r="D366" s="5"/>
      <c r="E366" s="5"/>
      <c r="F366" s="5"/>
      <c r="G366" s="5"/>
      <c r="H366" s="5"/>
      <c r="I366" s="5"/>
      <c r="J366" s="5"/>
      <c r="K366" s="5"/>
      <c r="L366" s="5"/>
      <c r="M366" s="5"/>
      <c r="N366" s="5"/>
      <c r="O366" s="5"/>
    </row>
    <row r="367" spans="2:15" ht="20.25" customHeight="1" x14ac:dyDescent="0.2">
      <c r="B367" s="5"/>
      <c r="C367" s="5"/>
      <c r="D367" s="5"/>
      <c r="E367" s="5"/>
      <c r="F367" s="5"/>
      <c r="G367" s="5"/>
      <c r="H367" s="5"/>
      <c r="I367" s="5"/>
      <c r="J367" s="5"/>
      <c r="K367" s="5"/>
      <c r="L367" s="5"/>
      <c r="M367" s="5"/>
      <c r="N367" s="5"/>
      <c r="O367" s="5"/>
    </row>
    <row r="368" spans="2:15" ht="20.25" customHeight="1" x14ac:dyDescent="0.2">
      <c r="B368" s="5"/>
      <c r="C368" s="5"/>
      <c r="D368" s="5"/>
      <c r="E368" s="5"/>
      <c r="F368" s="5"/>
      <c r="G368" s="5"/>
      <c r="H368" s="5"/>
      <c r="I368" s="5"/>
      <c r="J368" s="5"/>
      <c r="K368" s="5"/>
      <c r="L368" s="5"/>
      <c r="M368" s="5"/>
      <c r="N368" s="5"/>
      <c r="O368" s="5"/>
    </row>
    <row r="369" spans="2:15" ht="20.25" customHeight="1" x14ac:dyDescent="0.2">
      <c r="B369" s="5"/>
      <c r="C369" s="5"/>
      <c r="D369" s="5"/>
      <c r="E369" s="5"/>
      <c r="F369" s="5"/>
      <c r="G369" s="5"/>
      <c r="H369" s="5"/>
      <c r="I369" s="5"/>
      <c r="J369" s="5"/>
      <c r="K369" s="5"/>
      <c r="L369" s="5"/>
      <c r="M369" s="5"/>
      <c r="N369" s="5"/>
      <c r="O369" s="5"/>
    </row>
    <row r="370" spans="2:15" ht="20.25" customHeight="1" x14ac:dyDescent="0.2">
      <c r="B370" s="5"/>
      <c r="C370" s="5"/>
      <c r="D370" s="5"/>
      <c r="E370" s="5"/>
      <c r="F370" s="5"/>
      <c r="G370" s="5"/>
      <c r="H370" s="5"/>
      <c r="I370" s="5"/>
      <c r="J370" s="5"/>
      <c r="K370" s="5"/>
      <c r="L370" s="5"/>
      <c r="M370" s="5"/>
      <c r="N370" s="5"/>
      <c r="O370" s="5"/>
    </row>
    <row r="371" spans="2:15" ht="20.25" customHeight="1" x14ac:dyDescent="0.2">
      <c r="B371" s="5"/>
      <c r="C371" s="5"/>
      <c r="D371" s="5"/>
      <c r="E371" s="5"/>
      <c r="F371" s="5"/>
      <c r="G371" s="5"/>
      <c r="H371" s="5"/>
      <c r="I371" s="5"/>
      <c r="J371" s="5"/>
      <c r="K371" s="5"/>
      <c r="L371" s="5"/>
      <c r="M371" s="5"/>
      <c r="N371" s="5"/>
      <c r="O371" s="5"/>
    </row>
    <row r="372" spans="2:15" ht="20.25" customHeight="1" x14ac:dyDescent="0.2">
      <c r="B372" s="5"/>
      <c r="C372" s="5"/>
      <c r="D372" s="5"/>
      <c r="E372" s="5"/>
      <c r="F372" s="5"/>
      <c r="G372" s="5"/>
      <c r="H372" s="5"/>
      <c r="I372" s="5"/>
      <c r="J372" s="5"/>
      <c r="K372" s="5"/>
      <c r="L372" s="5"/>
      <c r="M372" s="5"/>
      <c r="N372" s="5"/>
      <c r="O372" s="5"/>
    </row>
    <row r="373" spans="2:15" ht="20.25" customHeight="1" x14ac:dyDescent="0.2">
      <c r="B373" s="5"/>
      <c r="C373" s="5"/>
      <c r="D373" s="5"/>
      <c r="E373" s="5"/>
      <c r="F373" s="5"/>
      <c r="G373" s="5"/>
      <c r="H373" s="5"/>
      <c r="I373" s="5"/>
      <c r="J373" s="5"/>
      <c r="K373" s="5"/>
      <c r="L373" s="5"/>
      <c r="M373" s="5"/>
      <c r="N373" s="5"/>
      <c r="O373" s="5"/>
    </row>
    <row r="374" spans="2:15" ht="20.25" customHeight="1" x14ac:dyDescent="0.2">
      <c r="B374" s="5"/>
      <c r="C374" s="5"/>
      <c r="D374" s="5"/>
      <c r="E374" s="5"/>
      <c r="F374" s="5"/>
      <c r="G374" s="5"/>
      <c r="H374" s="5"/>
      <c r="I374" s="5"/>
      <c r="J374" s="5"/>
      <c r="K374" s="5"/>
      <c r="L374" s="5"/>
      <c r="M374" s="5"/>
      <c r="N374" s="5"/>
      <c r="O374" s="5"/>
    </row>
    <row r="375" spans="2:15" ht="20.25" customHeight="1" x14ac:dyDescent="0.2">
      <c r="B375" s="5"/>
      <c r="C375" s="5"/>
      <c r="D375" s="5"/>
      <c r="E375" s="5"/>
      <c r="F375" s="5"/>
      <c r="G375" s="5"/>
      <c r="H375" s="5"/>
      <c r="I375" s="5"/>
      <c r="J375" s="5"/>
      <c r="K375" s="5"/>
      <c r="L375" s="5"/>
      <c r="M375" s="5"/>
      <c r="N375" s="5"/>
      <c r="O375" s="5"/>
    </row>
    <row r="376" spans="2:15" ht="20.25" customHeight="1" x14ac:dyDescent="0.2">
      <c r="B376" s="5"/>
      <c r="C376" s="5"/>
      <c r="D376" s="5"/>
      <c r="E376" s="5"/>
      <c r="F376" s="5"/>
      <c r="G376" s="5"/>
      <c r="H376" s="5"/>
      <c r="I376" s="5"/>
      <c r="J376" s="5"/>
      <c r="K376" s="5"/>
      <c r="L376" s="5"/>
      <c r="M376" s="5"/>
      <c r="N376" s="5"/>
      <c r="O376" s="5"/>
    </row>
    <row r="377" spans="2:15" ht="20.25" customHeight="1" x14ac:dyDescent="0.2">
      <c r="B377" s="5"/>
      <c r="C377" s="5"/>
      <c r="D377" s="5"/>
      <c r="E377" s="5"/>
      <c r="F377" s="5"/>
      <c r="G377" s="5"/>
      <c r="H377" s="5"/>
      <c r="I377" s="5"/>
      <c r="J377" s="5"/>
      <c r="K377" s="5"/>
      <c r="L377" s="5"/>
      <c r="M377" s="5"/>
      <c r="N377" s="5"/>
      <c r="O377" s="5"/>
    </row>
    <row r="378" spans="2:15" ht="20.25" customHeight="1" x14ac:dyDescent="0.2">
      <c r="B378" s="5"/>
      <c r="C378" s="5"/>
      <c r="D378" s="5"/>
      <c r="E378" s="5"/>
      <c r="F378" s="5"/>
      <c r="G378" s="5"/>
      <c r="H378" s="5"/>
      <c r="I378" s="5"/>
      <c r="J378" s="5"/>
      <c r="K378" s="5"/>
      <c r="L378" s="5"/>
      <c r="M378" s="5"/>
      <c r="N378" s="5"/>
      <c r="O378" s="5"/>
    </row>
    <row r="379" spans="2:15" ht="20.25" customHeight="1" x14ac:dyDescent="0.2">
      <c r="B379" s="5"/>
      <c r="C379" s="5"/>
      <c r="D379" s="5"/>
      <c r="E379" s="5"/>
      <c r="F379" s="5"/>
      <c r="G379" s="5"/>
      <c r="H379" s="5"/>
      <c r="I379" s="5"/>
      <c r="J379" s="5"/>
      <c r="K379" s="5"/>
      <c r="L379" s="5"/>
      <c r="M379" s="5"/>
      <c r="N379" s="5"/>
      <c r="O379" s="5"/>
    </row>
    <row r="380" spans="2:15" ht="20.25" customHeight="1" x14ac:dyDescent="0.2">
      <c r="B380" s="5"/>
      <c r="C380" s="5"/>
      <c r="D380" s="5"/>
      <c r="E380" s="5"/>
      <c r="F380" s="5"/>
      <c r="G380" s="5"/>
      <c r="H380" s="5"/>
      <c r="I380" s="5"/>
      <c r="J380" s="5"/>
      <c r="K380" s="5"/>
      <c r="L380" s="5"/>
      <c r="M380" s="5"/>
      <c r="N380" s="5"/>
      <c r="O380" s="5"/>
    </row>
    <row r="381" spans="2:15" ht="20.25" customHeight="1" x14ac:dyDescent="0.2">
      <c r="B381" s="5"/>
      <c r="C381" s="5"/>
      <c r="D381" s="5"/>
      <c r="E381" s="5"/>
      <c r="F381" s="5"/>
      <c r="G381" s="5"/>
      <c r="H381" s="5"/>
      <c r="I381" s="5"/>
      <c r="J381" s="5"/>
      <c r="K381" s="5"/>
      <c r="L381" s="5"/>
      <c r="M381" s="5"/>
      <c r="N381" s="5"/>
      <c r="O381" s="5"/>
    </row>
    <row r="382" spans="2:15" ht="20.25" customHeight="1" x14ac:dyDescent="0.2">
      <c r="B382" s="5"/>
      <c r="C382" s="5"/>
      <c r="D382" s="5"/>
      <c r="E382" s="5"/>
      <c r="F382" s="5"/>
      <c r="G382" s="5"/>
      <c r="H382" s="5"/>
      <c r="I382" s="5"/>
      <c r="J382" s="5"/>
      <c r="K382" s="5"/>
      <c r="L382" s="5"/>
      <c r="M382" s="5"/>
      <c r="N382" s="5"/>
      <c r="O382" s="5"/>
    </row>
    <row r="383" spans="2:15" ht="20.25" customHeight="1" x14ac:dyDescent="0.2">
      <c r="B383" s="5"/>
      <c r="C383" s="5"/>
      <c r="D383" s="5"/>
      <c r="E383" s="5"/>
      <c r="F383" s="5"/>
      <c r="G383" s="5"/>
      <c r="H383" s="5"/>
      <c r="I383" s="5"/>
      <c r="J383" s="5"/>
      <c r="K383" s="5"/>
      <c r="L383" s="5"/>
      <c r="M383" s="5"/>
      <c r="N383" s="5"/>
      <c r="O383" s="5"/>
    </row>
    <row r="384" spans="2:15" ht="20.25" customHeight="1" x14ac:dyDescent="0.2">
      <c r="B384" s="5"/>
      <c r="C384" s="5"/>
      <c r="D384" s="5"/>
      <c r="E384" s="5"/>
      <c r="F384" s="5"/>
      <c r="G384" s="5"/>
      <c r="H384" s="5"/>
      <c r="I384" s="5"/>
      <c r="J384" s="5"/>
      <c r="K384" s="5"/>
      <c r="L384" s="5"/>
      <c r="M384" s="5"/>
      <c r="N384" s="5"/>
      <c r="O384" s="5"/>
    </row>
    <row r="385" spans="2:15" ht="20.25" customHeight="1" x14ac:dyDescent="0.2">
      <c r="B385" s="5"/>
      <c r="C385" s="5"/>
      <c r="D385" s="5"/>
      <c r="E385" s="5"/>
      <c r="F385" s="5"/>
      <c r="G385" s="5"/>
      <c r="H385" s="5"/>
      <c r="I385" s="5"/>
      <c r="J385" s="5"/>
      <c r="K385" s="5"/>
      <c r="L385" s="5"/>
      <c r="M385" s="5"/>
      <c r="N385" s="5"/>
      <c r="O385" s="5"/>
    </row>
    <row r="386" spans="2:15" ht="20.25" customHeight="1" x14ac:dyDescent="0.2">
      <c r="B386" s="5"/>
      <c r="C386" s="5"/>
      <c r="D386" s="5"/>
      <c r="E386" s="5"/>
      <c r="F386" s="5"/>
      <c r="G386" s="5"/>
      <c r="H386" s="5"/>
      <c r="I386" s="5"/>
      <c r="J386" s="5"/>
      <c r="K386" s="5"/>
      <c r="L386" s="5"/>
      <c r="M386" s="5"/>
      <c r="N386" s="5"/>
      <c r="O386" s="5"/>
    </row>
    <row r="387" spans="2:15" ht="20.25" customHeight="1" x14ac:dyDescent="0.2">
      <c r="B387" s="5"/>
      <c r="C387" s="5"/>
      <c r="D387" s="5"/>
      <c r="E387" s="5"/>
      <c r="F387" s="5"/>
      <c r="G387" s="5"/>
      <c r="H387" s="5"/>
      <c r="I387" s="5"/>
      <c r="J387" s="5"/>
      <c r="K387" s="5"/>
      <c r="L387" s="5"/>
      <c r="M387" s="5"/>
      <c r="N387" s="5"/>
      <c r="O387" s="5"/>
    </row>
    <row r="388" spans="2:15" ht="20.25" customHeight="1" x14ac:dyDescent="0.2">
      <c r="B388" s="5"/>
      <c r="C388" s="5"/>
      <c r="D388" s="5"/>
      <c r="E388" s="5"/>
      <c r="F388" s="5"/>
      <c r="G388" s="5"/>
      <c r="H388" s="5"/>
      <c r="I388" s="5"/>
      <c r="J388" s="5"/>
      <c r="K388" s="5"/>
      <c r="L388" s="5"/>
      <c r="M388" s="5"/>
      <c r="N388" s="5"/>
      <c r="O388" s="5"/>
    </row>
    <row r="389" spans="2:15" ht="20.25" customHeight="1" x14ac:dyDescent="0.2">
      <c r="B389" s="5"/>
      <c r="C389" s="5"/>
      <c r="D389" s="5"/>
      <c r="E389" s="5"/>
      <c r="F389" s="5"/>
      <c r="G389" s="5"/>
      <c r="H389" s="5"/>
      <c r="I389" s="5"/>
      <c r="J389" s="5"/>
      <c r="K389" s="5"/>
      <c r="L389" s="5"/>
      <c r="M389" s="5"/>
      <c r="N389" s="5"/>
      <c r="O389" s="5"/>
    </row>
    <row r="390" spans="2:15" ht="20.25" customHeight="1" x14ac:dyDescent="0.2">
      <c r="B390" s="5"/>
      <c r="C390" s="5"/>
      <c r="D390" s="5"/>
      <c r="E390" s="5"/>
      <c r="F390" s="5"/>
      <c r="G390" s="5"/>
      <c r="H390" s="5"/>
      <c r="I390" s="5"/>
      <c r="J390" s="5"/>
      <c r="K390" s="5"/>
      <c r="L390" s="5"/>
      <c r="M390" s="5"/>
      <c r="N390" s="5"/>
      <c r="O390" s="5"/>
    </row>
    <row r="391" spans="2:15" ht="20.25" customHeight="1" x14ac:dyDescent="0.2">
      <c r="B391" s="5"/>
      <c r="C391" s="5"/>
      <c r="D391" s="5"/>
      <c r="E391" s="5"/>
      <c r="F391" s="5"/>
      <c r="G391" s="5"/>
      <c r="H391" s="5"/>
      <c r="I391" s="5"/>
      <c r="J391" s="5"/>
      <c r="K391" s="5"/>
      <c r="L391" s="5"/>
      <c r="M391" s="5"/>
      <c r="N391" s="5"/>
      <c r="O391" s="5"/>
    </row>
    <row r="392" spans="2:15" ht="20.25" customHeight="1" x14ac:dyDescent="0.2">
      <c r="B392" s="5"/>
      <c r="C392" s="5"/>
      <c r="D392" s="5"/>
      <c r="E392" s="5"/>
      <c r="F392" s="5"/>
      <c r="G392" s="5"/>
      <c r="H392" s="5"/>
      <c r="I392" s="5"/>
      <c r="J392" s="5"/>
      <c r="K392" s="5"/>
      <c r="L392" s="5"/>
      <c r="M392" s="5"/>
      <c r="N392" s="5"/>
      <c r="O392" s="5"/>
    </row>
    <row r="393" spans="2:15" ht="20.25" customHeight="1" x14ac:dyDescent="0.2">
      <c r="B393" s="5"/>
      <c r="C393" s="5"/>
      <c r="D393" s="5"/>
      <c r="E393" s="5"/>
      <c r="F393" s="5"/>
      <c r="G393" s="5"/>
      <c r="H393" s="5"/>
      <c r="I393" s="5"/>
      <c r="J393" s="5"/>
      <c r="K393" s="5"/>
      <c r="L393" s="5"/>
      <c r="M393" s="5"/>
      <c r="N393" s="5"/>
      <c r="O393" s="5"/>
    </row>
    <row r="394" spans="2:15" ht="20.25" customHeight="1" x14ac:dyDescent="0.2">
      <c r="B394" s="5"/>
      <c r="C394" s="5"/>
      <c r="D394" s="5"/>
      <c r="E394" s="5"/>
      <c r="F394" s="5"/>
      <c r="G394" s="5"/>
      <c r="H394" s="5"/>
      <c r="I394" s="5"/>
      <c r="J394" s="5"/>
      <c r="K394" s="5"/>
      <c r="L394" s="5"/>
      <c r="M394" s="5"/>
      <c r="N394" s="5"/>
      <c r="O394" s="5"/>
    </row>
    <row r="395" spans="2:15" ht="20.25" customHeight="1" x14ac:dyDescent="0.2">
      <c r="B395" s="5"/>
      <c r="C395" s="5"/>
      <c r="D395" s="5"/>
      <c r="E395" s="5"/>
      <c r="F395" s="5"/>
      <c r="G395" s="5"/>
      <c r="H395" s="5"/>
      <c r="I395" s="5"/>
      <c r="J395" s="5"/>
      <c r="K395" s="5"/>
      <c r="L395" s="5"/>
      <c r="M395" s="5"/>
      <c r="N395" s="5"/>
      <c r="O395" s="5"/>
    </row>
    <row r="396" spans="2:15" ht="20.25" customHeight="1" x14ac:dyDescent="0.2">
      <c r="B396" s="5"/>
      <c r="C396" s="5"/>
      <c r="D396" s="5"/>
      <c r="E396" s="5"/>
      <c r="F396" s="5"/>
      <c r="G396" s="5"/>
      <c r="H396" s="5"/>
      <c r="I396" s="5"/>
      <c r="J396" s="5"/>
      <c r="K396" s="5"/>
      <c r="L396" s="5"/>
      <c r="M396" s="5"/>
      <c r="N396" s="5"/>
      <c r="O396" s="5"/>
    </row>
    <row r="397" spans="2:15" ht="20.25" customHeight="1" x14ac:dyDescent="0.2">
      <c r="B397" s="5"/>
      <c r="C397" s="5"/>
      <c r="D397" s="5"/>
      <c r="E397" s="5"/>
      <c r="F397" s="5"/>
      <c r="G397" s="5"/>
      <c r="H397" s="5"/>
      <c r="I397" s="5"/>
      <c r="J397" s="5"/>
      <c r="K397" s="5"/>
      <c r="L397" s="5"/>
      <c r="M397" s="5"/>
      <c r="N397" s="5"/>
      <c r="O397" s="5"/>
    </row>
    <row r="398" spans="2:15" ht="20.25" customHeight="1" x14ac:dyDescent="0.2">
      <c r="B398" s="5"/>
      <c r="C398" s="5"/>
      <c r="D398" s="5"/>
      <c r="E398" s="5"/>
      <c r="F398" s="5"/>
      <c r="G398" s="5"/>
      <c r="H398" s="5"/>
      <c r="I398" s="5"/>
      <c r="J398" s="5"/>
      <c r="K398" s="5"/>
      <c r="L398" s="5"/>
      <c r="M398" s="5"/>
      <c r="N398" s="5"/>
      <c r="O398" s="5"/>
    </row>
    <row r="399" spans="2:15" ht="20.25" customHeight="1" x14ac:dyDescent="0.2">
      <c r="B399" s="5"/>
      <c r="C399" s="5"/>
      <c r="D399" s="5"/>
      <c r="E399" s="5"/>
      <c r="F399" s="5"/>
      <c r="G399" s="5"/>
      <c r="H399" s="5"/>
      <c r="I399" s="5"/>
      <c r="J399" s="5"/>
      <c r="K399" s="5"/>
      <c r="L399" s="5"/>
      <c r="M399" s="5"/>
      <c r="N399" s="5"/>
      <c r="O399" s="5"/>
    </row>
    <row r="400" spans="2:15" ht="20.25" customHeight="1" x14ac:dyDescent="0.2">
      <c r="B400" s="5"/>
      <c r="C400" s="5"/>
      <c r="D400" s="5"/>
      <c r="E400" s="5"/>
      <c r="F400" s="5"/>
      <c r="G400" s="5"/>
      <c r="H400" s="5"/>
      <c r="I400" s="5"/>
      <c r="J400" s="5"/>
      <c r="K400" s="5"/>
      <c r="L400" s="5"/>
      <c r="M400" s="5"/>
      <c r="N400" s="5"/>
      <c r="O400" s="5"/>
    </row>
    <row r="401" spans="2:15" ht="20.25" customHeight="1" x14ac:dyDescent="0.2">
      <c r="B401" s="5"/>
      <c r="C401" s="5"/>
      <c r="D401" s="5"/>
      <c r="E401" s="5"/>
      <c r="F401" s="5"/>
      <c r="G401" s="5"/>
      <c r="H401" s="5"/>
      <c r="I401" s="5"/>
      <c r="J401" s="5"/>
      <c r="K401" s="5"/>
      <c r="L401" s="5"/>
      <c r="M401" s="5"/>
      <c r="N401" s="5"/>
      <c r="O401" s="5"/>
    </row>
    <row r="402" spans="2:15" ht="20.25" customHeight="1" x14ac:dyDescent="0.2">
      <c r="B402" s="5"/>
      <c r="C402" s="5"/>
      <c r="D402" s="5"/>
      <c r="E402" s="5"/>
      <c r="F402" s="5"/>
      <c r="G402" s="5"/>
      <c r="H402" s="5"/>
      <c r="I402" s="5"/>
      <c r="J402" s="5"/>
      <c r="K402" s="5"/>
      <c r="L402" s="5"/>
      <c r="M402" s="5"/>
      <c r="N402" s="5"/>
      <c r="O402" s="5"/>
    </row>
    <row r="403" spans="2:15" ht="20.25" customHeight="1" x14ac:dyDescent="0.2">
      <c r="B403" s="5"/>
      <c r="C403" s="5"/>
      <c r="D403" s="5"/>
      <c r="E403" s="5"/>
      <c r="F403" s="5"/>
      <c r="G403" s="5"/>
      <c r="H403" s="5"/>
      <c r="I403" s="5"/>
      <c r="J403" s="5"/>
      <c r="K403" s="5"/>
      <c r="L403" s="5"/>
      <c r="M403" s="5"/>
      <c r="N403" s="5"/>
      <c r="O403" s="5"/>
    </row>
    <row r="404" spans="2:15" ht="20.25" customHeight="1" x14ac:dyDescent="0.2">
      <c r="B404" s="5"/>
      <c r="C404" s="5"/>
      <c r="D404" s="5"/>
      <c r="E404" s="5"/>
      <c r="F404" s="5"/>
      <c r="G404" s="5"/>
      <c r="H404" s="5"/>
      <c r="I404" s="5"/>
      <c r="J404" s="5"/>
      <c r="K404" s="5"/>
      <c r="L404" s="5"/>
      <c r="M404" s="5"/>
      <c r="N404" s="5"/>
      <c r="O404" s="5"/>
    </row>
    <row r="405" spans="2:15" ht="20.25" customHeight="1" x14ac:dyDescent="0.2">
      <c r="B405" s="5"/>
      <c r="C405" s="5"/>
      <c r="D405" s="5"/>
      <c r="E405" s="5"/>
      <c r="F405" s="5"/>
      <c r="G405" s="5"/>
      <c r="H405" s="5"/>
      <c r="I405" s="5"/>
      <c r="J405" s="5"/>
      <c r="K405" s="5"/>
      <c r="L405" s="5"/>
      <c r="M405" s="5"/>
      <c r="N405" s="5"/>
      <c r="O405" s="5"/>
    </row>
    <row r="406" spans="2:15" ht="20.25" customHeight="1" x14ac:dyDescent="0.2">
      <c r="B406" s="5"/>
      <c r="C406" s="5"/>
      <c r="D406" s="5"/>
      <c r="E406" s="5"/>
      <c r="F406" s="5"/>
      <c r="G406" s="5"/>
      <c r="H406" s="5"/>
      <c r="I406" s="5"/>
      <c r="J406" s="5"/>
      <c r="K406" s="5"/>
      <c r="L406" s="5"/>
      <c r="M406" s="5"/>
      <c r="N406" s="5"/>
      <c r="O406" s="5"/>
    </row>
    <row r="407" spans="2:15" ht="20.25" customHeight="1" x14ac:dyDescent="0.2">
      <c r="B407" s="5"/>
      <c r="C407" s="5"/>
      <c r="D407" s="5"/>
      <c r="E407" s="5"/>
      <c r="F407" s="5"/>
      <c r="G407" s="5"/>
      <c r="H407" s="5"/>
      <c r="I407" s="5"/>
      <c r="J407" s="5"/>
      <c r="K407" s="5"/>
      <c r="L407" s="5"/>
      <c r="M407" s="5"/>
      <c r="N407" s="5"/>
      <c r="O407" s="5"/>
    </row>
    <row r="408" spans="2:15" ht="20.25" customHeight="1" x14ac:dyDescent="0.2">
      <c r="B408" s="5"/>
      <c r="C408" s="5"/>
      <c r="D408" s="5"/>
      <c r="E408" s="5"/>
      <c r="F408" s="5"/>
      <c r="G408" s="5"/>
      <c r="H408" s="5"/>
      <c r="I408" s="5"/>
      <c r="J408" s="5"/>
      <c r="K408" s="5"/>
      <c r="L408" s="5"/>
      <c r="M408" s="5"/>
      <c r="N408" s="5"/>
      <c r="O408" s="5"/>
    </row>
    <row r="409" spans="2:15" ht="20.25" customHeight="1" x14ac:dyDescent="0.2">
      <c r="B409" s="5"/>
      <c r="C409" s="5"/>
      <c r="D409" s="5"/>
      <c r="E409" s="5"/>
      <c r="F409" s="5"/>
      <c r="G409" s="5"/>
      <c r="H409" s="5"/>
      <c r="I409" s="5"/>
      <c r="J409" s="5"/>
      <c r="K409" s="5"/>
      <c r="L409" s="5"/>
      <c r="M409" s="5"/>
      <c r="N409" s="5"/>
      <c r="O409" s="5"/>
    </row>
    <row r="410" spans="2:15" ht="20.25" customHeight="1" x14ac:dyDescent="0.2">
      <c r="B410" s="5"/>
      <c r="C410" s="5"/>
      <c r="D410" s="5"/>
      <c r="E410" s="5"/>
      <c r="F410" s="5"/>
      <c r="G410" s="5"/>
      <c r="H410" s="5"/>
      <c r="I410" s="5"/>
      <c r="J410" s="5"/>
      <c r="K410" s="5"/>
      <c r="L410" s="5"/>
      <c r="M410" s="5"/>
      <c r="N410" s="5"/>
      <c r="O410" s="5"/>
    </row>
    <row r="411" spans="2:15" ht="20.25" customHeight="1" x14ac:dyDescent="0.2">
      <c r="B411" s="5"/>
      <c r="C411" s="5"/>
      <c r="D411" s="5"/>
      <c r="E411" s="5"/>
      <c r="F411" s="5"/>
      <c r="G411" s="5"/>
      <c r="H411" s="5"/>
      <c r="I411" s="5"/>
      <c r="J411" s="5"/>
      <c r="K411" s="5"/>
      <c r="L411" s="5"/>
      <c r="M411" s="5"/>
      <c r="N411" s="5"/>
      <c r="O411" s="5"/>
    </row>
    <row r="412" spans="2:15" ht="20.25" customHeight="1" x14ac:dyDescent="0.2">
      <c r="B412" s="5"/>
      <c r="C412" s="5"/>
      <c r="D412" s="5"/>
      <c r="E412" s="5"/>
      <c r="F412" s="5"/>
      <c r="G412" s="5"/>
      <c r="H412" s="5"/>
      <c r="I412" s="5"/>
      <c r="J412" s="5"/>
      <c r="K412" s="5"/>
      <c r="L412" s="5"/>
      <c r="M412" s="5"/>
      <c r="N412" s="5"/>
      <c r="O412" s="5"/>
    </row>
    <row r="413" spans="2:15" ht="20.25" customHeight="1" x14ac:dyDescent="0.2">
      <c r="B413" s="5"/>
      <c r="C413" s="5"/>
      <c r="D413" s="5"/>
      <c r="E413" s="5"/>
      <c r="F413" s="5"/>
      <c r="G413" s="5"/>
      <c r="H413" s="5"/>
      <c r="I413" s="5"/>
      <c r="J413" s="5"/>
      <c r="K413" s="5"/>
      <c r="L413" s="5"/>
      <c r="M413" s="5"/>
      <c r="N413" s="5"/>
      <c r="O413" s="5"/>
    </row>
    <row r="414" spans="2:15" ht="20.25" customHeight="1" x14ac:dyDescent="0.2">
      <c r="B414" s="5"/>
      <c r="C414" s="5"/>
      <c r="D414" s="5"/>
      <c r="E414" s="5"/>
      <c r="F414" s="5"/>
      <c r="G414" s="5"/>
      <c r="H414" s="5"/>
      <c r="I414" s="5"/>
      <c r="J414" s="5"/>
      <c r="K414" s="5"/>
      <c r="L414" s="5"/>
      <c r="M414" s="5"/>
      <c r="N414" s="5"/>
      <c r="O414" s="5"/>
    </row>
    <row r="415" spans="2:15" ht="20.25" customHeight="1" x14ac:dyDescent="0.2">
      <c r="B415" s="5"/>
      <c r="C415" s="5"/>
      <c r="D415" s="5"/>
      <c r="E415" s="5"/>
      <c r="F415" s="5"/>
      <c r="G415" s="5"/>
      <c r="H415" s="5"/>
      <c r="I415" s="5"/>
      <c r="J415" s="5"/>
      <c r="K415" s="5"/>
      <c r="L415" s="5"/>
      <c r="M415" s="5"/>
      <c r="N415" s="5"/>
      <c r="O415" s="5"/>
    </row>
    <row r="416" spans="2:15" ht="20.25" customHeight="1" x14ac:dyDescent="0.2">
      <c r="B416" s="5"/>
      <c r="C416" s="5"/>
      <c r="D416" s="5"/>
      <c r="E416" s="5"/>
      <c r="F416" s="5"/>
      <c r="G416" s="5"/>
      <c r="H416" s="5"/>
      <c r="I416" s="5"/>
      <c r="J416" s="5"/>
      <c r="K416" s="5"/>
      <c r="L416" s="5"/>
      <c r="M416" s="5"/>
      <c r="N416" s="5"/>
      <c r="O416" s="5"/>
    </row>
    <row r="417" spans="2:15" ht="20.25" customHeight="1" x14ac:dyDescent="0.2">
      <c r="B417" s="5"/>
      <c r="C417" s="5"/>
      <c r="D417" s="5"/>
      <c r="E417" s="5"/>
      <c r="F417" s="5"/>
      <c r="G417" s="5"/>
      <c r="H417" s="5"/>
      <c r="I417" s="5"/>
      <c r="J417" s="5"/>
      <c r="K417" s="5"/>
      <c r="L417" s="5"/>
      <c r="M417" s="5"/>
      <c r="N417" s="5"/>
      <c r="O417" s="5"/>
    </row>
    <row r="418" spans="2:15" ht="20.25" customHeight="1" x14ac:dyDescent="0.2">
      <c r="B418" s="5"/>
      <c r="C418" s="5"/>
      <c r="D418" s="5"/>
      <c r="E418" s="5"/>
      <c r="F418" s="5"/>
      <c r="G418" s="5"/>
      <c r="H418" s="5"/>
      <c r="I418" s="5"/>
      <c r="J418" s="5"/>
      <c r="K418" s="5"/>
      <c r="L418" s="5"/>
      <c r="M418" s="5"/>
      <c r="N418" s="5"/>
      <c r="O418" s="5"/>
    </row>
    <row r="419" spans="2:15" ht="20.25" customHeight="1" x14ac:dyDescent="0.2">
      <c r="B419" s="5"/>
      <c r="C419" s="5"/>
      <c r="D419" s="5"/>
      <c r="E419" s="5"/>
      <c r="F419" s="5"/>
      <c r="G419" s="5"/>
      <c r="H419" s="5"/>
      <c r="I419" s="5"/>
      <c r="J419" s="5"/>
      <c r="K419" s="5"/>
      <c r="L419" s="5"/>
      <c r="M419" s="5"/>
      <c r="N419" s="5"/>
      <c r="O419" s="5"/>
    </row>
    <row r="420" spans="2:15" ht="20.25" customHeight="1" x14ac:dyDescent="0.2">
      <c r="B420" s="5"/>
      <c r="C420" s="5"/>
      <c r="D420" s="5"/>
      <c r="E420" s="5"/>
      <c r="F420" s="5"/>
      <c r="G420" s="5"/>
      <c r="H420" s="5"/>
      <c r="I420" s="5"/>
      <c r="J420" s="5"/>
      <c r="K420" s="5"/>
      <c r="L420" s="5"/>
      <c r="M420" s="5"/>
      <c r="N420" s="5"/>
      <c r="O420" s="5"/>
    </row>
    <row r="421" spans="2:15" ht="20.25" customHeight="1" x14ac:dyDescent="0.2">
      <c r="B421" s="5"/>
      <c r="C421" s="5"/>
      <c r="D421" s="5"/>
      <c r="E421" s="5"/>
      <c r="F421" s="5"/>
      <c r="G421" s="5"/>
      <c r="H421" s="5"/>
      <c r="I421" s="5"/>
      <c r="J421" s="5"/>
      <c r="K421" s="5"/>
      <c r="L421" s="5"/>
      <c r="M421" s="5"/>
      <c r="N421" s="5"/>
      <c r="O421" s="5"/>
    </row>
    <row r="422" spans="2:15" ht="20.25" customHeight="1" x14ac:dyDescent="0.2">
      <c r="B422" s="5"/>
      <c r="C422" s="5"/>
      <c r="D422" s="5"/>
      <c r="E422" s="5"/>
      <c r="F422" s="5"/>
      <c r="G422" s="5"/>
      <c r="H422" s="5"/>
      <c r="I422" s="5"/>
      <c r="J422" s="5"/>
      <c r="K422" s="5"/>
      <c r="L422" s="5"/>
      <c r="M422" s="5"/>
      <c r="N422" s="5"/>
      <c r="O422" s="5"/>
    </row>
    <row r="423" spans="2:15" ht="20.25" customHeight="1" x14ac:dyDescent="0.2">
      <c r="B423" s="5"/>
      <c r="C423" s="5"/>
      <c r="D423" s="5"/>
      <c r="E423" s="5"/>
      <c r="F423" s="5"/>
      <c r="G423" s="5"/>
      <c r="H423" s="5"/>
      <c r="I423" s="5"/>
      <c r="J423" s="5"/>
      <c r="K423" s="5"/>
      <c r="L423" s="5"/>
      <c r="M423" s="5"/>
      <c r="N423" s="5"/>
      <c r="O423" s="5"/>
    </row>
    <row r="424" spans="2:15" ht="20.25" customHeight="1" x14ac:dyDescent="0.2">
      <c r="B424" s="5"/>
      <c r="C424" s="5"/>
      <c r="D424" s="5"/>
      <c r="E424" s="5"/>
      <c r="F424" s="5"/>
      <c r="G424" s="5"/>
      <c r="H424" s="5"/>
      <c r="I424" s="5"/>
      <c r="J424" s="5"/>
      <c r="K424" s="5"/>
      <c r="L424" s="5"/>
      <c r="M424" s="5"/>
      <c r="N424" s="5"/>
      <c r="O424" s="5"/>
    </row>
    <row r="425" spans="2:15" ht="20.25" customHeight="1" x14ac:dyDescent="0.2">
      <c r="B425" s="5"/>
      <c r="C425" s="5"/>
      <c r="D425" s="5"/>
      <c r="E425" s="5"/>
      <c r="F425" s="5"/>
      <c r="G425" s="5"/>
      <c r="H425" s="5"/>
      <c r="I425" s="5"/>
      <c r="J425" s="5"/>
      <c r="K425" s="5"/>
      <c r="L425" s="5"/>
      <c r="M425" s="5"/>
      <c r="N425" s="5"/>
      <c r="O425" s="5"/>
    </row>
    <row r="426" spans="2:15" ht="20.25" customHeight="1" x14ac:dyDescent="0.2">
      <c r="B426" s="5"/>
      <c r="C426" s="5"/>
      <c r="D426" s="5"/>
      <c r="E426" s="5"/>
      <c r="F426" s="5"/>
      <c r="G426" s="5"/>
      <c r="H426" s="5"/>
      <c r="I426" s="5"/>
      <c r="J426" s="5"/>
      <c r="K426" s="5"/>
      <c r="L426" s="5"/>
      <c r="M426" s="5"/>
      <c r="N426" s="5"/>
      <c r="O426" s="5"/>
    </row>
    <row r="427" spans="2:15" ht="20.25" customHeight="1" x14ac:dyDescent="0.2">
      <c r="B427" s="5"/>
      <c r="C427" s="5"/>
      <c r="D427" s="5"/>
      <c r="E427" s="5"/>
      <c r="F427" s="5"/>
      <c r="G427" s="5"/>
      <c r="H427" s="5"/>
      <c r="I427" s="5"/>
      <c r="J427" s="5"/>
      <c r="K427" s="5"/>
      <c r="L427" s="5"/>
      <c r="M427" s="5"/>
      <c r="N427" s="5"/>
      <c r="O427" s="5"/>
    </row>
    <row r="428" spans="2:15" ht="20.25" customHeight="1" x14ac:dyDescent="0.2">
      <c r="B428" s="5"/>
      <c r="C428" s="5"/>
      <c r="D428" s="5"/>
      <c r="E428" s="5"/>
      <c r="F428" s="5"/>
      <c r="G428" s="5"/>
      <c r="H428" s="5"/>
      <c r="I428" s="5"/>
      <c r="J428" s="5"/>
      <c r="K428" s="5"/>
      <c r="L428" s="5"/>
      <c r="M428" s="5"/>
      <c r="N428" s="5"/>
      <c r="O428" s="5"/>
    </row>
    <row r="429" spans="2:15" ht="20.25" customHeight="1" x14ac:dyDescent="0.2">
      <c r="B429" s="5"/>
      <c r="C429" s="5"/>
      <c r="D429" s="5"/>
      <c r="E429" s="5"/>
      <c r="F429" s="5"/>
      <c r="G429" s="5"/>
      <c r="H429" s="5"/>
      <c r="I429" s="5"/>
      <c r="J429" s="5"/>
      <c r="K429" s="5"/>
      <c r="L429" s="5"/>
      <c r="M429" s="5"/>
      <c r="N429" s="5"/>
      <c r="O429" s="5"/>
    </row>
    <row r="430" spans="2:15" ht="20.25" customHeight="1" x14ac:dyDescent="0.2">
      <c r="B430" s="5"/>
      <c r="C430" s="5"/>
      <c r="D430" s="5"/>
      <c r="E430" s="5"/>
      <c r="F430" s="5"/>
      <c r="G430" s="5"/>
      <c r="H430" s="5"/>
      <c r="I430" s="5"/>
      <c r="J430" s="5"/>
      <c r="K430" s="5"/>
      <c r="L430" s="5"/>
      <c r="M430" s="5"/>
      <c r="N430" s="5"/>
      <c r="O430" s="5"/>
    </row>
    <row r="431" spans="2:15" ht="20.25" customHeight="1" x14ac:dyDescent="0.2">
      <c r="B431" s="5"/>
      <c r="C431" s="5"/>
      <c r="D431" s="5"/>
      <c r="E431" s="5"/>
      <c r="F431" s="5"/>
      <c r="G431" s="5"/>
      <c r="H431" s="5"/>
      <c r="I431" s="5"/>
      <c r="J431" s="5"/>
      <c r="K431" s="5"/>
      <c r="L431" s="5"/>
      <c r="M431" s="5"/>
      <c r="N431" s="5"/>
      <c r="O431" s="5"/>
    </row>
    <row r="432" spans="2:15" ht="20.25" customHeight="1" x14ac:dyDescent="0.2">
      <c r="B432" s="5"/>
      <c r="C432" s="5"/>
      <c r="D432" s="5"/>
      <c r="E432" s="5"/>
      <c r="F432" s="5"/>
      <c r="G432" s="5"/>
      <c r="H432" s="5"/>
      <c r="I432" s="5"/>
      <c r="J432" s="5"/>
      <c r="K432" s="5"/>
      <c r="L432" s="5"/>
      <c r="M432" s="5"/>
      <c r="N432" s="5"/>
      <c r="O432" s="5"/>
    </row>
    <row r="433" spans="2:15" ht="20.25" customHeight="1" x14ac:dyDescent="0.2">
      <c r="B433" s="5"/>
      <c r="C433" s="5"/>
      <c r="D433" s="5"/>
      <c r="E433" s="5"/>
      <c r="F433" s="5"/>
      <c r="G433" s="5"/>
      <c r="H433" s="5"/>
      <c r="I433" s="5"/>
      <c r="J433" s="5"/>
      <c r="K433" s="5"/>
      <c r="L433" s="5"/>
      <c r="M433" s="5"/>
      <c r="N433" s="5"/>
      <c r="O433" s="5"/>
    </row>
    <row r="434" spans="2:15" ht="20.25" customHeight="1" x14ac:dyDescent="0.2">
      <c r="B434" s="5"/>
      <c r="C434" s="5"/>
      <c r="D434" s="5"/>
      <c r="E434" s="5"/>
      <c r="F434" s="5"/>
      <c r="G434" s="5"/>
      <c r="H434" s="5"/>
      <c r="I434" s="5"/>
      <c r="J434" s="5"/>
      <c r="K434" s="5"/>
      <c r="L434" s="5"/>
      <c r="M434" s="5"/>
      <c r="N434" s="5"/>
      <c r="O434" s="5"/>
    </row>
    <row r="435" spans="2:15" ht="20.25" customHeight="1" x14ac:dyDescent="0.2">
      <c r="B435" s="5"/>
      <c r="C435" s="5"/>
      <c r="D435" s="5"/>
      <c r="E435" s="5"/>
      <c r="F435" s="5"/>
      <c r="G435" s="5"/>
      <c r="H435" s="5"/>
      <c r="I435" s="5"/>
      <c r="J435" s="5"/>
      <c r="K435" s="5"/>
      <c r="L435" s="5"/>
      <c r="M435" s="5"/>
      <c r="N435" s="5"/>
      <c r="O435" s="5"/>
    </row>
    <row r="436" spans="2:15" ht="20.25" customHeight="1" x14ac:dyDescent="0.2">
      <c r="B436" s="5"/>
      <c r="C436" s="5"/>
      <c r="D436" s="5"/>
      <c r="E436" s="5"/>
      <c r="F436" s="5"/>
      <c r="G436" s="5"/>
      <c r="H436" s="5"/>
      <c r="I436" s="5"/>
      <c r="J436" s="5"/>
      <c r="K436" s="5"/>
      <c r="L436" s="5"/>
      <c r="M436" s="5"/>
      <c r="N436" s="5"/>
      <c r="O436" s="5"/>
    </row>
    <row r="437" spans="2:15" ht="20.25" customHeight="1" x14ac:dyDescent="0.2">
      <c r="B437" s="5"/>
      <c r="C437" s="5"/>
      <c r="D437" s="5"/>
      <c r="E437" s="5"/>
      <c r="F437" s="5"/>
      <c r="G437" s="5"/>
      <c r="H437" s="5"/>
      <c r="I437" s="5"/>
      <c r="J437" s="5"/>
      <c r="K437" s="5"/>
      <c r="L437" s="5"/>
      <c r="M437" s="5"/>
      <c r="N437" s="5"/>
      <c r="O437" s="5"/>
    </row>
    <row r="438" spans="2:15" ht="20.25" customHeight="1" x14ac:dyDescent="0.2">
      <c r="B438" s="5"/>
      <c r="C438" s="5"/>
      <c r="D438" s="5"/>
      <c r="E438" s="5"/>
      <c r="F438" s="5"/>
      <c r="G438" s="5"/>
      <c r="H438" s="5"/>
      <c r="I438" s="5"/>
      <c r="J438" s="5"/>
      <c r="K438" s="5"/>
      <c r="L438" s="5"/>
      <c r="M438" s="5"/>
      <c r="N438" s="5"/>
      <c r="O438" s="5"/>
    </row>
    <row r="439" spans="2:15" ht="20.25" customHeight="1" x14ac:dyDescent="0.2">
      <c r="B439" s="5"/>
      <c r="C439" s="5"/>
      <c r="D439" s="5"/>
      <c r="E439" s="5"/>
      <c r="F439" s="5"/>
      <c r="G439" s="5"/>
      <c r="H439" s="5"/>
      <c r="I439" s="5"/>
      <c r="J439" s="5"/>
      <c r="K439" s="5"/>
      <c r="L439" s="5"/>
      <c r="M439" s="5"/>
      <c r="N439" s="5"/>
      <c r="O439" s="5"/>
    </row>
    <row r="440" spans="2:15" ht="20.25" customHeight="1" x14ac:dyDescent="0.2">
      <c r="B440" s="5"/>
      <c r="C440" s="5"/>
      <c r="D440" s="5"/>
      <c r="E440" s="5"/>
      <c r="F440" s="5"/>
      <c r="G440" s="5"/>
      <c r="H440" s="5"/>
      <c r="I440" s="5"/>
      <c r="J440" s="5"/>
      <c r="K440" s="5"/>
      <c r="L440" s="5"/>
      <c r="M440" s="5"/>
      <c r="N440" s="5"/>
      <c r="O440" s="5"/>
    </row>
    <row r="441" spans="2:15" ht="20.25" customHeight="1" x14ac:dyDescent="0.2">
      <c r="B441" s="5"/>
      <c r="C441" s="5"/>
      <c r="D441" s="5"/>
      <c r="E441" s="5"/>
      <c r="F441" s="5"/>
      <c r="G441" s="5"/>
      <c r="H441" s="5"/>
      <c r="I441" s="5"/>
      <c r="J441" s="5"/>
      <c r="K441" s="5"/>
      <c r="L441" s="5"/>
      <c r="M441" s="5"/>
      <c r="N441" s="5"/>
      <c r="O441" s="5"/>
    </row>
    <row r="442" spans="2:15" ht="20.25" customHeight="1" x14ac:dyDescent="0.2">
      <c r="B442" s="5"/>
      <c r="C442" s="5"/>
      <c r="D442" s="5"/>
      <c r="E442" s="5"/>
      <c r="F442" s="5"/>
      <c r="G442" s="5"/>
      <c r="H442" s="5"/>
      <c r="I442" s="5"/>
      <c r="J442" s="5"/>
      <c r="K442" s="5"/>
      <c r="L442" s="5"/>
      <c r="M442" s="5"/>
      <c r="N442" s="5"/>
      <c r="O442" s="5"/>
    </row>
    <row r="443" spans="2:15" ht="20.25" customHeight="1" x14ac:dyDescent="0.2">
      <c r="B443" s="5"/>
      <c r="C443" s="5"/>
      <c r="D443" s="5"/>
      <c r="E443" s="5"/>
      <c r="F443" s="5"/>
      <c r="G443" s="5"/>
      <c r="H443" s="5"/>
      <c r="I443" s="5"/>
      <c r="J443" s="5"/>
      <c r="K443" s="5"/>
      <c r="L443" s="5"/>
      <c r="M443" s="5"/>
      <c r="N443" s="5"/>
      <c r="O443" s="5"/>
    </row>
    <row r="444" spans="2:15" ht="20.25" customHeight="1" x14ac:dyDescent="0.2">
      <c r="B444" s="5"/>
      <c r="C444" s="5"/>
      <c r="D444" s="5"/>
      <c r="E444" s="5"/>
      <c r="F444" s="5"/>
      <c r="G444" s="5"/>
      <c r="H444" s="5"/>
      <c r="I444" s="5"/>
      <c r="J444" s="5"/>
      <c r="K444" s="5"/>
      <c r="L444" s="5"/>
      <c r="M444" s="5"/>
      <c r="N444" s="5"/>
      <c r="O444" s="5"/>
    </row>
    <row r="445" spans="2:15" ht="20.25" customHeight="1" x14ac:dyDescent="0.2">
      <c r="B445" s="5"/>
      <c r="C445" s="5"/>
      <c r="D445" s="5"/>
      <c r="E445" s="5"/>
      <c r="F445" s="5"/>
      <c r="G445" s="5"/>
      <c r="H445" s="5"/>
      <c r="I445" s="5"/>
      <c r="J445" s="5"/>
      <c r="K445" s="5"/>
      <c r="L445" s="5"/>
      <c r="M445" s="5"/>
      <c r="N445" s="5"/>
      <c r="O445" s="5"/>
    </row>
    <row r="446" spans="2:15" ht="20.25" customHeight="1" x14ac:dyDescent="0.2">
      <c r="B446" s="5"/>
      <c r="C446" s="5"/>
      <c r="D446" s="5"/>
      <c r="E446" s="5"/>
      <c r="F446" s="5"/>
      <c r="G446" s="5"/>
      <c r="H446" s="5"/>
      <c r="I446" s="5"/>
      <c r="J446" s="5"/>
      <c r="K446" s="5"/>
      <c r="L446" s="5"/>
      <c r="M446" s="5"/>
      <c r="N446" s="5"/>
      <c r="O446" s="5"/>
    </row>
    <row r="447" spans="2:15" ht="20.25" customHeight="1" x14ac:dyDescent="0.2">
      <c r="B447" s="5"/>
      <c r="C447" s="5"/>
      <c r="D447" s="5"/>
      <c r="E447" s="5"/>
      <c r="F447" s="5"/>
      <c r="G447" s="5"/>
      <c r="H447" s="5"/>
      <c r="I447" s="5"/>
      <c r="J447" s="5"/>
      <c r="K447" s="5"/>
      <c r="L447" s="5"/>
      <c r="M447" s="5"/>
      <c r="N447" s="5"/>
      <c r="O447" s="5"/>
    </row>
    <row r="448" spans="2:15" ht="20.25" customHeight="1" x14ac:dyDescent="0.2">
      <c r="B448" s="5"/>
      <c r="C448" s="5"/>
      <c r="D448" s="5"/>
      <c r="E448" s="5"/>
      <c r="F448" s="5"/>
      <c r="G448" s="5"/>
      <c r="H448" s="5"/>
      <c r="I448" s="5"/>
      <c r="J448" s="5"/>
      <c r="K448" s="5"/>
      <c r="L448" s="5"/>
      <c r="M448" s="5"/>
      <c r="N448" s="5"/>
      <c r="O448" s="5"/>
    </row>
    <row r="449" spans="2:15" ht="20.25" customHeight="1" x14ac:dyDescent="0.2">
      <c r="B449" s="5"/>
      <c r="C449" s="5"/>
      <c r="D449" s="5"/>
      <c r="E449" s="5"/>
      <c r="F449" s="5"/>
      <c r="G449" s="5"/>
      <c r="H449" s="5"/>
      <c r="I449" s="5"/>
      <c r="J449" s="5"/>
      <c r="K449" s="5"/>
      <c r="L449" s="5"/>
      <c r="M449" s="5"/>
      <c r="N449" s="5"/>
      <c r="O449" s="5"/>
    </row>
    <row r="450" spans="2:15" ht="20.25" customHeight="1" x14ac:dyDescent="0.2">
      <c r="B450" s="5"/>
      <c r="C450" s="5"/>
      <c r="D450" s="5"/>
      <c r="E450" s="5"/>
      <c r="F450" s="5"/>
      <c r="G450" s="5"/>
      <c r="H450" s="5"/>
      <c r="I450" s="5"/>
      <c r="J450" s="5"/>
      <c r="K450" s="5"/>
      <c r="L450" s="5"/>
      <c r="M450" s="5"/>
      <c r="N450" s="5"/>
      <c r="O450" s="5"/>
    </row>
    <row r="451" spans="2:15" ht="20.25" customHeight="1" x14ac:dyDescent="0.2">
      <c r="B451" s="5"/>
      <c r="C451" s="5"/>
      <c r="D451" s="5"/>
      <c r="E451" s="5"/>
      <c r="F451" s="5"/>
      <c r="G451" s="5"/>
      <c r="H451" s="5"/>
      <c r="I451" s="5"/>
      <c r="J451" s="5"/>
      <c r="K451" s="5"/>
      <c r="L451" s="5"/>
      <c r="M451" s="5"/>
      <c r="N451" s="5"/>
      <c r="O451" s="5"/>
    </row>
    <row r="452" spans="2:15" ht="20.25" customHeight="1" x14ac:dyDescent="0.2">
      <c r="B452" s="5"/>
      <c r="C452" s="5"/>
      <c r="D452" s="5"/>
      <c r="E452" s="5"/>
      <c r="F452" s="5"/>
      <c r="G452" s="5"/>
      <c r="H452" s="5"/>
      <c r="I452" s="5"/>
      <c r="J452" s="5"/>
      <c r="K452" s="5"/>
      <c r="L452" s="5"/>
      <c r="M452" s="5"/>
      <c r="N452" s="5"/>
      <c r="O452" s="5"/>
    </row>
    <row r="453" spans="2:15" ht="20.25" customHeight="1" x14ac:dyDescent="0.2">
      <c r="B453" s="5"/>
      <c r="C453" s="5"/>
      <c r="D453" s="5"/>
      <c r="E453" s="5"/>
      <c r="F453" s="5"/>
      <c r="G453" s="5"/>
      <c r="H453" s="5"/>
      <c r="I453" s="5"/>
      <c r="J453" s="5"/>
      <c r="K453" s="5"/>
      <c r="L453" s="5"/>
      <c r="M453" s="5"/>
      <c r="N453" s="5"/>
      <c r="O453" s="5"/>
    </row>
    <row r="454" spans="2:15" ht="20.25" customHeight="1" x14ac:dyDescent="0.2">
      <c r="B454" s="5"/>
      <c r="C454" s="5"/>
      <c r="D454" s="5"/>
      <c r="E454" s="5"/>
      <c r="F454" s="5"/>
      <c r="G454" s="5"/>
      <c r="H454" s="5"/>
      <c r="I454" s="5"/>
      <c r="J454" s="5"/>
      <c r="K454" s="5"/>
      <c r="L454" s="5"/>
      <c r="M454" s="5"/>
      <c r="N454" s="5"/>
      <c r="O454" s="5"/>
    </row>
    <row r="455" spans="2:15" ht="20.25" customHeight="1" x14ac:dyDescent="0.2">
      <c r="B455" s="5"/>
      <c r="C455" s="5"/>
      <c r="D455" s="5"/>
      <c r="E455" s="5"/>
      <c r="F455" s="5"/>
      <c r="G455" s="5"/>
      <c r="H455" s="5"/>
      <c r="I455" s="5"/>
      <c r="J455" s="5"/>
      <c r="K455" s="5"/>
      <c r="L455" s="5"/>
      <c r="M455" s="5"/>
      <c r="N455" s="5"/>
      <c r="O455" s="5"/>
    </row>
    <row r="456" spans="2:15" ht="20.25" customHeight="1" x14ac:dyDescent="0.2">
      <c r="B456" s="5"/>
      <c r="C456" s="5"/>
      <c r="D456" s="5"/>
      <c r="E456" s="5"/>
      <c r="F456" s="5"/>
      <c r="G456" s="5"/>
      <c r="H456" s="5"/>
      <c r="I456" s="5"/>
      <c r="J456" s="5"/>
      <c r="K456" s="5"/>
      <c r="L456" s="5"/>
      <c r="M456" s="5"/>
      <c r="N456" s="5"/>
      <c r="O456" s="5"/>
    </row>
    <row r="457" spans="2:15" ht="20.25" customHeight="1" x14ac:dyDescent="0.2">
      <c r="B457" s="5"/>
      <c r="C457" s="5"/>
      <c r="D457" s="5"/>
      <c r="E457" s="5"/>
      <c r="F457" s="5"/>
      <c r="G457" s="5"/>
      <c r="H457" s="5"/>
      <c r="I457" s="5"/>
      <c r="J457" s="5"/>
      <c r="K457" s="5"/>
      <c r="L457" s="5"/>
      <c r="M457" s="5"/>
      <c r="N457" s="5"/>
      <c r="O457" s="5"/>
    </row>
    <row r="458" spans="2:15" ht="20.25" customHeight="1" x14ac:dyDescent="0.2">
      <c r="B458" s="5"/>
      <c r="C458" s="5"/>
      <c r="D458" s="5"/>
      <c r="E458" s="5"/>
      <c r="F458" s="5"/>
      <c r="G458" s="5"/>
      <c r="H458" s="5"/>
      <c r="I458" s="5"/>
      <c r="J458" s="5"/>
      <c r="K458" s="5"/>
      <c r="L458" s="5"/>
      <c r="M458" s="5"/>
      <c r="N458" s="5"/>
      <c r="O458" s="5"/>
    </row>
    <row r="459" spans="2:15" ht="20.25" customHeight="1" x14ac:dyDescent="0.2">
      <c r="B459" s="5"/>
      <c r="C459" s="5"/>
      <c r="D459" s="5"/>
      <c r="E459" s="5"/>
      <c r="F459" s="5"/>
      <c r="G459" s="5"/>
      <c r="H459" s="5"/>
      <c r="I459" s="5"/>
      <c r="J459" s="5"/>
      <c r="K459" s="5"/>
      <c r="L459" s="5"/>
      <c r="M459" s="5"/>
      <c r="N459" s="5"/>
      <c r="O459" s="5"/>
    </row>
    <row r="460" spans="2:15" ht="20.25" customHeight="1" x14ac:dyDescent="0.2">
      <c r="B460" s="5"/>
      <c r="C460" s="5"/>
      <c r="D460" s="5"/>
      <c r="E460" s="5"/>
      <c r="F460" s="5"/>
      <c r="G460" s="5"/>
      <c r="H460" s="5"/>
      <c r="I460" s="5"/>
      <c r="J460" s="5"/>
      <c r="K460" s="5"/>
      <c r="L460" s="5"/>
      <c r="M460" s="5"/>
      <c r="N460" s="5"/>
      <c r="O460" s="5"/>
    </row>
    <row r="461" spans="2:15" ht="20.25" customHeight="1" x14ac:dyDescent="0.2">
      <c r="B461" s="5"/>
      <c r="C461" s="5"/>
      <c r="D461" s="5"/>
      <c r="E461" s="5"/>
      <c r="F461" s="5"/>
      <c r="G461" s="5"/>
      <c r="H461" s="5"/>
      <c r="I461" s="5"/>
      <c r="J461" s="5"/>
      <c r="K461" s="5"/>
      <c r="L461" s="5"/>
      <c r="M461" s="5"/>
      <c r="N461" s="5"/>
      <c r="O461" s="5"/>
    </row>
    <row r="462" spans="2:15" ht="20.25" customHeight="1" x14ac:dyDescent="0.2">
      <c r="B462" s="5"/>
      <c r="C462" s="5"/>
      <c r="D462" s="5"/>
      <c r="E462" s="5"/>
      <c r="F462" s="5"/>
      <c r="G462" s="5"/>
      <c r="H462" s="5"/>
      <c r="I462" s="5"/>
      <c r="J462" s="5"/>
      <c r="K462" s="5"/>
      <c r="L462" s="5"/>
      <c r="M462" s="5"/>
      <c r="N462" s="5"/>
      <c r="O462" s="5"/>
    </row>
    <row r="463" spans="2:15" ht="20.25" customHeight="1" x14ac:dyDescent="0.2">
      <c r="B463" s="5"/>
      <c r="C463" s="5"/>
      <c r="D463" s="5"/>
      <c r="E463" s="5"/>
      <c r="F463" s="5"/>
      <c r="G463" s="5"/>
      <c r="H463" s="5"/>
      <c r="I463" s="5"/>
      <c r="J463" s="5"/>
      <c r="K463" s="5"/>
      <c r="L463" s="5"/>
      <c r="M463" s="5"/>
      <c r="N463" s="5"/>
      <c r="O463" s="5"/>
    </row>
    <row r="464" spans="2:15" ht="20.25" customHeight="1" x14ac:dyDescent="0.2">
      <c r="B464" s="5"/>
      <c r="C464" s="5"/>
      <c r="D464" s="5"/>
      <c r="E464" s="5"/>
      <c r="F464" s="5"/>
      <c r="G464" s="5"/>
      <c r="H464" s="5"/>
      <c r="I464" s="5"/>
      <c r="J464" s="5"/>
      <c r="K464" s="5"/>
      <c r="L464" s="5"/>
      <c r="M464" s="5"/>
      <c r="N464" s="5"/>
      <c r="O464" s="5"/>
    </row>
    <row r="465" spans="2:15" ht="20.25" customHeight="1" x14ac:dyDescent="0.2">
      <c r="B465" s="5"/>
      <c r="C465" s="5"/>
      <c r="D465" s="5"/>
      <c r="E465" s="5"/>
      <c r="F465" s="5"/>
      <c r="G465" s="5"/>
      <c r="H465" s="5"/>
      <c r="I465" s="5"/>
      <c r="J465" s="5"/>
      <c r="K465" s="5"/>
      <c r="L465" s="5"/>
      <c r="M465" s="5"/>
      <c r="N465" s="5"/>
      <c r="O465" s="5"/>
    </row>
    <row r="466" spans="2:15" ht="20.25" customHeight="1" x14ac:dyDescent="0.2">
      <c r="B466" s="5"/>
      <c r="C466" s="5"/>
      <c r="D466" s="5"/>
      <c r="E466" s="5"/>
      <c r="F466" s="5"/>
      <c r="G466" s="5"/>
      <c r="H466" s="5"/>
      <c r="I466" s="5"/>
      <c r="J466" s="5"/>
      <c r="K466" s="5"/>
      <c r="L466" s="5"/>
      <c r="M466" s="5"/>
      <c r="N466" s="5"/>
      <c r="O466" s="5"/>
    </row>
    <row r="467" spans="2:15" ht="20.25" customHeight="1" x14ac:dyDescent="0.2">
      <c r="B467" s="5"/>
      <c r="C467" s="5"/>
      <c r="D467" s="5"/>
      <c r="E467" s="5"/>
      <c r="F467" s="5"/>
      <c r="G467" s="5"/>
      <c r="H467" s="5"/>
      <c r="I467" s="5"/>
      <c r="J467" s="5"/>
      <c r="K467" s="5"/>
      <c r="L467" s="5"/>
      <c r="M467" s="5"/>
      <c r="N467" s="5"/>
      <c r="O467" s="5"/>
    </row>
    <row r="468" spans="2:15" ht="20.25" customHeight="1" x14ac:dyDescent="0.2">
      <c r="B468" s="5"/>
      <c r="C468" s="5"/>
      <c r="D468" s="5"/>
      <c r="E468" s="5"/>
      <c r="F468" s="5"/>
      <c r="G468" s="5"/>
      <c r="H468" s="5"/>
      <c r="I468" s="5"/>
      <c r="J468" s="5"/>
      <c r="K468" s="5"/>
      <c r="L468" s="5"/>
      <c r="M468" s="5"/>
      <c r="N468" s="5"/>
      <c r="O468" s="5"/>
    </row>
    <row r="469" spans="2:15" ht="20.25" customHeight="1" x14ac:dyDescent="0.2">
      <c r="B469" s="5"/>
      <c r="C469" s="5"/>
      <c r="D469" s="5"/>
      <c r="E469" s="5"/>
      <c r="F469" s="5"/>
      <c r="G469" s="5"/>
      <c r="H469" s="5"/>
      <c r="I469" s="5"/>
      <c r="J469" s="5"/>
      <c r="K469" s="5"/>
      <c r="L469" s="5"/>
      <c r="M469" s="5"/>
      <c r="N469" s="5"/>
      <c r="O469" s="5"/>
    </row>
    <row r="470" spans="2:15" ht="20.25" customHeight="1" x14ac:dyDescent="0.2">
      <c r="B470" s="5"/>
      <c r="C470" s="5"/>
      <c r="D470" s="5"/>
      <c r="E470" s="5"/>
      <c r="F470" s="5"/>
      <c r="G470" s="5"/>
      <c r="H470" s="5"/>
      <c r="I470" s="5"/>
      <c r="J470" s="5"/>
      <c r="K470" s="5"/>
      <c r="L470" s="5"/>
      <c r="M470" s="5"/>
      <c r="N470" s="5"/>
      <c r="O470" s="5"/>
    </row>
    <row r="471" spans="2:15" ht="20.25" customHeight="1" x14ac:dyDescent="0.2">
      <c r="B471" s="5"/>
      <c r="C471" s="5"/>
      <c r="D471" s="5"/>
      <c r="E471" s="5"/>
      <c r="F471" s="5"/>
      <c r="G471" s="5"/>
      <c r="H471" s="5"/>
      <c r="I471" s="5"/>
      <c r="J471" s="5"/>
      <c r="K471" s="5"/>
      <c r="L471" s="5"/>
      <c r="M471" s="5"/>
      <c r="N471" s="5"/>
      <c r="O471" s="5"/>
    </row>
    <row r="472" spans="2:15" ht="20.25" customHeight="1" x14ac:dyDescent="0.2">
      <c r="B472" s="5"/>
      <c r="C472" s="5"/>
      <c r="D472" s="5"/>
      <c r="E472" s="5"/>
      <c r="F472" s="5"/>
      <c r="G472" s="5"/>
      <c r="H472" s="5"/>
      <c r="I472" s="5"/>
      <c r="J472" s="5"/>
      <c r="K472" s="5"/>
      <c r="L472" s="5"/>
      <c r="M472" s="5"/>
      <c r="N472" s="5"/>
      <c r="O472" s="5"/>
    </row>
    <row r="473" spans="2:15" ht="20.25" customHeight="1" x14ac:dyDescent="0.2">
      <c r="B473" s="5"/>
      <c r="C473" s="5"/>
      <c r="D473" s="5"/>
      <c r="E473" s="5"/>
      <c r="F473" s="5"/>
      <c r="G473" s="5"/>
      <c r="H473" s="5"/>
      <c r="I473" s="5"/>
      <c r="J473" s="5"/>
      <c r="K473" s="5"/>
      <c r="L473" s="5"/>
      <c r="M473" s="5"/>
      <c r="N473" s="5"/>
      <c r="O473" s="5"/>
    </row>
    <row r="474" spans="2:15" ht="20.25" customHeight="1" x14ac:dyDescent="0.2">
      <c r="B474" s="5"/>
      <c r="C474" s="5"/>
      <c r="D474" s="5"/>
      <c r="E474" s="5"/>
      <c r="F474" s="5"/>
      <c r="G474" s="5"/>
      <c r="H474" s="5"/>
      <c r="I474" s="5"/>
      <c r="J474" s="5"/>
      <c r="K474" s="5"/>
      <c r="L474" s="5"/>
      <c r="M474" s="5"/>
      <c r="N474" s="5"/>
      <c r="O474" s="5"/>
    </row>
    <row r="475" spans="2:15" ht="20.25" customHeight="1" x14ac:dyDescent="0.2">
      <c r="B475" s="5"/>
      <c r="C475" s="5"/>
      <c r="D475" s="5"/>
      <c r="E475" s="5"/>
      <c r="F475" s="5"/>
      <c r="G475" s="5"/>
      <c r="H475" s="5"/>
      <c r="I475" s="5"/>
      <c r="J475" s="5"/>
      <c r="K475" s="5"/>
      <c r="L475" s="5"/>
      <c r="M475" s="5"/>
      <c r="N475" s="5"/>
      <c r="O475" s="5"/>
    </row>
    <row r="476" spans="2:15" ht="20.25" customHeight="1" x14ac:dyDescent="0.2">
      <c r="B476" s="5"/>
      <c r="C476" s="5"/>
      <c r="D476" s="5"/>
      <c r="E476" s="5"/>
      <c r="F476" s="5"/>
      <c r="G476" s="5"/>
      <c r="H476" s="5"/>
      <c r="I476" s="5"/>
      <c r="J476" s="5"/>
      <c r="K476" s="5"/>
      <c r="L476" s="5"/>
      <c r="M476" s="5"/>
      <c r="N476" s="5"/>
      <c r="O476" s="5"/>
    </row>
    <row r="477" spans="2:15" ht="20.25" customHeight="1" x14ac:dyDescent="0.2">
      <c r="B477" s="5"/>
      <c r="C477" s="5"/>
      <c r="D477" s="5"/>
      <c r="E477" s="5"/>
      <c r="F477" s="5"/>
      <c r="G477" s="5"/>
      <c r="H477" s="5"/>
      <c r="I477" s="5"/>
      <c r="J477" s="5"/>
      <c r="K477" s="5"/>
      <c r="L477" s="5"/>
      <c r="M477" s="5"/>
      <c r="N477" s="5"/>
      <c r="O477" s="5"/>
    </row>
    <row r="478" spans="2:15" ht="20.25" customHeight="1" x14ac:dyDescent="0.2">
      <c r="B478" s="5"/>
      <c r="C478" s="5"/>
      <c r="D478" s="5"/>
      <c r="E478" s="5"/>
      <c r="F478" s="5"/>
      <c r="G478" s="5"/>
      <c r="H478" s="5"/>
      <c r="I478" s="5"/>
      <c r="J478" s="5"/>
      <c r="K478" s="5"/>
      <c r="L478" s="5"/>
      <c r="M478" s="5"/>
      <c r="N478" s="5"/>
      <c r="O478" s="5"/>
    </row>
    <row r="479" spans="2:15" ht="20.25" customHeight="1" x14ac:dyDescent="0.2">
      <c r="B479" s="5"/>
      <c r="C479" s="5"/>
      <c r="D479" s="5"/>
      <c r="E479" s="5"/>
      <c r="F479" s="5"/>
      <c r="G479" s="5"/>
      <c r="H479" s="5"/>
      <c r="I479" s="5"/>
      <c r="J479" s="5"/>
      <c r="K479" s="5"/>
      <c r="L479" s="5"/>
      <c r="M479" s="5"/>
      <c r="N479" s="5"/>
      <c r="O479" s="5"/>
    </row>
    <row r="480" spans="2:15" ht="20.25" customHeight="1" x14ac:dyDescent="0.2">
      <c r="B480" s="5"/>
      <c r="C480" s="5"/>
      <c r="D480" s="5"/>
      <c r="E480" s="5"/>
      <c r="F480" s="5"/>
      <c r="G480" s="5"/>
      <c r="H480" s="5"/>
      <c r="I480" s="5"/>
      <c r="J480" s="5"/>
      <c r="K480" s="5"/>
      <c r="L480" s="5"/>
      <c r="M480" s="5"/>
      <c r="N480" s="5"/>
      <c r="O480" s="5"/>
    </row>
    <row r="481" spans="2:15" ht="20.25" customHeight="1" x14ac:dyDescent="0.2">
      <c r="B481" s="5"/>
      <c r="C481" s="5"/>
      <c r="D481" s="5"/>
      <c r="E481" s="5"/>
      <c r="F481" s="5"/>
      <c r="G481" s="5"/>
      <c r="H481" s="5"/>
      <c r="I481" s="5"/>
      <c r="J481" s="5"/>
      <c r="K481" s="5"/>
      <c r="L481" s="5"/>
      <c r="M481" s="5"/>
      <c r="N481" s="5"/>
      <c r="O481" s="5"/>
    </row>
    <row r="482" spans="2:15" ht="20.25" customHeight="1" x14ac:dyDescent="0.2">
      <c r="B482" s="5"/>
      <c r="C482" s="5"/>
      <c r="D482" s="5"/>
      <c r="E482" s="5"/>
      <c r="F482" s="5"/>
      <c r="G482" s="5"/>
      <c r="H482" s="5"/>
      <c r="I482" s="5"/>
      <c r="J482" s="5"/>
      <c r="K482" s="5"/>
      <c r="L482" s="5"/>
      <c r="M482" s="5"/>
      <c r="N482" s="5"/>
      <c r="O482" s="5"/>
    </row>
    <row r="483" spans="2:15" ht="20.25" customHeight="1" x14ac:dyDescent="0.2">
      <c r="B483" s="5"/>
      <c r="C483" s="5"/>
      <c r="D483" s="5"/>
      <c r="E483" s="5"/>
      <c r="F483" s="5"/>
      <c r="G483" s="5"/>
      <c r="H483" s="5"/>
      <c r="I483" s="5"/>
      <c r="J483" s="5"/>
      <c r="K483" s="5"/>
      <c r="L483" s="5"/>
      <c r="M483" s="5"/>
      <c r="N483" s="5"/>
      <c r="O483" s="5"/>
    </row>
    <row r="484" spans="2:15" ht="20.25" customHeight="1" x14ac:dyDescent="0.2">
      <c r="B484" s="5"/>
      <c r="C484" s="5"/>
      <c r="D484" s="5"/>
      <c r="E484" s="5"/>
      <c r="F484" s="5"/>
      <c r="G484" s="5"/>
      <c r="H484" s="5"/>
      <c r="I484" s="5"/>
      <c r="J484" s="5"/>
      <c r="K484" s="5"/>
      <c r="L484" s="5"/>
      <c r="M484" s="5"/>
      <c r="N484" s="5"/>
      <c r="O484" s="5"/>
    </row>
    <row r="485" spans="2:15" ht="20.25" customHeight="1" x14ac:dyDescent="0.2">
      <c r="B485" s="5"/>
      <c r="C485" s="5"/>
      <c r="D485" s="5"/>
      <c r="E485" s="5"/>
      <c r="F485" s="5"/>
      <c r="G485" s="5"/>
      <c r="H485" s="5"/>
      <c r="I485" s="5"/>
      <c r="J485" s="5"/>
      <c r="K485" s="5"/>
      <c r="L485" s="5"/>
      <c r="M485" s="5"/>
      <c r="N485" s="5"/>
      <c r="O485" s="5"/>
    </row>
    <row r="486" spans="2:15" ht="20.25" customHeight="1" x14ac:dyDescent="0.2">
      <c r="B486" s="5"/>
      <c r="C486" s="5"/>
      <c r="D486" s="5"/>
      <c r="E486" s="5"/>
      <c r="F486" s="5"/>
      <c r="G486" s="5"/>
      <c r="H486" s="5"/>
      <c r="I486" s="5"/>
      <c r="J486" s="5"/>
      <c r="K486" s="5"/>
      <c r="L486" s="5"/>
      <c r="M486" s="5"/>
      <c r="N486" s="5"/>
      <c r="O486" s="5"/>
    </row>
    <row r="487" spans="2:15" ht="20.25" customHeight="1" x14ac:dyDescent="0.2">
      <c r="B487" s="5"/>
      <c r="C487" s="5"/>
      <c r="D487" s="5"/>
      <c r="E487" s="5"/>
      <c r="F487" s="5"/>
      <c r="G487" s="5"/>
      <c r="H487" s="5"/>
      <c r="I487" s="5"/>
      <c r="J487" s="5"/>
      <c r="K487" s="5"/>
      <c r="L487" s="5"/>
      <c r="M487" s="5"/>
      <c r="N487" s="5"/>
      <c r="O487" s="5"/>
    </row>
    <row r="488" spans="2:15" ht="20.25" customHeight="1" x14ac:dyDescent="0.2">
      <c r="B488" s="5"/>
      <c r="C488" s="5"/>
      <c r="D488" s="5"/>
      <c r="E488" s="5"/>
      <c r="F488" s="5"/>
      <c r="G488" s="5"/>
      <c r="H488" s="5"/>
      <c r="I488" s="5"/>
      <c r="J488" s="5"/>
      <c r="K488" s="5"/>
      <c r="L488" s="5"/>
      <c r="M488" s="5"/>
      <c r="N488" s="5"/>
      <c r="O488" s="5"/>
    </row>
    <row r="489" spans="2:15" ht="20.25" customHeight="1" x14ac:dyDescent="0.2">
      <c r="B489" s="5"/>
      <c r="C489" s="5"/>
      <c r="D489" s="5"/>
      <c r="E489" s="5"/>
      <c r="F489" s="5"/>
      <c r="G489" s="5"/>
      <c r="H489" s="5"/>
      <c r="I489" s="5"/>
      <c r="J489" s="5"/>
      <c r="K489" s="5"/>
      <c r="L489" s="5"/>
      <c r="M489" s="5"/>
      <c r="N489" s="5"/>
      <c r="O489" s="5"/>
    </row>
    <row r="490" spans="2:15" ht="20.25" customHeight="1" x14ac:dyDescent="0.2">
      <c r="B490" s="5"/>
      <c r="C490" s="5"/>
      <c r="D490" s="5"/>
      <c r="E490" s="5"/>
      <c r="F490" s="5"/>
      <c r="G490" s="5"/>
      <c r="H490" s="5"/>
      <c r="I490" s="5"/>
      <c r="J490" s="5"/>
      <c r="K490" s="5"/>
      <c r="L490" s="5"/>
      <c r="M490" s="5"/>
      <c r="N490" s="5"/>
      <c r="O490" s="5"/>
    </row>
    <row r="491" spans="2:15" ht="20.25" customHeight="1" x14ac:dyDescent="0.2">
      <c r="B491" s="5"/>
      <c r="C491" s="5"/>
      <c r="D491" s="5"/>
      <c r="E491" s="5"/>
      <c r="F491" s="5"/>
      <c r="G491" s="5"/>
      <c r="H491" s="5"/>
      <c r="I491" s="5"/>
      <c r="J491" s="5"/>
      <c r="K491" s="5"/>
      <c r="L491" s="5"/>
      <c r="M491" s="5"/>
      <c r="N491" s="5"/>
      <c r="O491" s="5"/>
    </row>
    <row r="492" spans="2:15" ht="20.25" customHeight="1" x14ac:dyDescent="0.2">
      <c r="B492" s="5"/>
      <c r="C492" s="5"/>
      <c r="D492" s="5"/>
      <c r="E492" s="5"/>
      <c r="F492" s="5"/>
      <c r="G492" s="5"/>
      <c r="H492" s="5"/>
      <c r="I492" s="5"/>
      <c r="J492" s="5"/>
      <c r="K492" s="5"/>
      <c r="L492" s="5"/>
      <c r="M492" s="5"/>
      <c r="N492" s="5"/>
      <c r="O492" s="5"/>
    </row>
    <row r="493" spans="2:15" ht="20.25" customHeight="1" x14ac:dyDescent="0.2">
      <c r="B493" s="5"/>
      <c r="C493" s="5"/>
      <c r="D493" s="5"/>
      <c r="E493" s="5"/>
      <c r="F493" s="5"/>
      <c r="G493" s="5"/>
      <c r="H493" s="5"/>
      <c r="I493" s="5"/>
      <c r="J493" s="5"/>
      <c r="K493" s="5"/>
      <c r="L493" s="5"/>
      <c r="M493" s="5"/>
      <c r="N493" s="5"/>
      <c r="O493" s="5"/>
    </row>
    <row r="494" spans="2:15" ht="20.25" customHeight="1" x14ac:dyDescent="0.2">
      <c r="B494" s="5"/>
      <c r="C494" s="5"/>
      <c r="D494" s="5"/>
      <c r="E494" s="5"/>
      <c r="F494" s="5"/>
      <c r="G494" s="5"/>
      <c r="H494" s="5"/>
      <c r="I494" s="5"/>
      <c r="J494" s="5"/>
      <c r="K494" s="5"/>
      <c r="L494" s="5"/>
      <c r="M494" s="5"/>
      <c r="N494" s="5"/>
      <c r="O494" s="5"/>
    </row>
    <row r="495" spans="2:15" ht="20.25" customHeight="1" x14ac:dyDescent="0.2">
      <c r="B495" s="5"/>
      <c r="C495" s="5"/>
      <c r="D495" s="5"/>
      <c r="E495" s="5"/>
      <c r="F495" s="5"/>
      <c r="G495" s="5"/>
      <c r="H495" s="5"/>
      <c r="I495" s="5"/>
      <c r="J495" s="5"/>
      <c r="K495" s="5"/>
      <c r="L495" s="5"/>
      <c r="M495" s="5"/>
      <c r="N495" s="5"/>
      <c r="O495" s="5"/>
    </row>
    <row r="496" spans="2:15" ht="20.25" customHeight="1" x14ac:dyDescent="0.2">
      <c r="B496" s="5"/>
      <c r="C496" s="5"/>
      <c r="D496" s="5"/>
      <c r="E496" s="5"/>
      <c r="F496" s="5"/>
      <c r="G496" s="5"/>
      <c r="H496" s="5"/>
      <c r="I496" s="5"/>
      <c r="J496" s="5"/>
      <c r="K496" s="5"/>
      <c r="L496" s="5"/>
      <c r="M496" s="5"/>
      <c r="N496" s="5"/>
      <c r="O496" s="5"/>
    </row>
    <row r="497" spans="2:15" ht="20.25" customHeight="1" x14ac:dyDescent="0.2">
      <c r="B497" s="5"/>
      <c r="C497" s="5"/>
      <c r="D497" s="5"/>
      <c r="E497" s="5"/>
      <c r="F497" s="5"/>
      <c r="G497" s="5"/>
      <c r="H497" s="5"/>
      <c r="I497" s="5"/>
      <c r="J497" s="5"/>
      <c r="K497" s="5"/>
      <c r="L497" s="5"/>
      <c r="M497" s="5"/>
      <c r="N497" s="5"/>
      <c r="O497" s="5"/>
    </row>
    <row r="498" spans="2:15" ht="20.25" customHeight="1" x14ac:dyDescent="0.2">
      <c r="B498" s="5"/>
      <c r="C498" s="5"/>
      <c r="D498" s="5"/>
      <c r="E498" s="5"/>
      <c r="F498" s="5"/>
      <c r="G498" s="5"/>
      <c r="H498" s="5"/>
      <c r="I498" s="5"/>
      <c r="J498" s="5"/>
      <c r="K498" s="5"/>
      <c r="L498" s="5"/>
      <c r="M498" s="5"/>
      <c r="N498" s="5"/>
      <c r="O498" s="5"/>
    </row>
    <row r="499" spans="2:15" ht="20.25" customHeight="1" x14ac:dyDescent="0.2">
      <c r="B499" s="5"/>
      <c r="C499" s="5"/>
      <c r="D499" s="5"/>
      <c r="E499" s="5"/>
      <c r="F499" s="5"/>
      <c r="G499" s="5"/>
      <c r="H499" s="5"/>
      <c r="I499" s="5"/>
      <c r="J499" s="5"/>
      <c r="K499" s="5"/>
      <c r="L499" s="5"/>
      <c r="M499" s="5"/>
      <c r="N499" s="5"/>
      <c r="O499" s="5"/>
    </row>
    <row r="500" spans="2:15" ht="20.25" customHeight="1" x14ac:dyDescent="0.2">
      <c r="B500" s="5"/>
      <c r="C500" s="5"/>
      <c r="D500" s="5"/>
      <c r="E500" s="5"/>
      <c r="F500" s="5"/>
      <c r="G500" s="5"/>
      <c r="H500" s="5"/>
      <c r="I500" s="5"/>
      <c r="J500" s="5"/>
      <c r="K500" s="5"/>
      <c r="L500" s="5"/>
      <c r="M500" s="5"/>
      <c r="N500" s="5"/>
      <c r="O500" s="5"/>
    </row>
    <row r="501" spans="2:15" ht="20.25" customHeight="1" x14ac:dyDescent="0.2">
      <c r="B501" s="5"/>
      <c r="C501" s="5"/>
      <c r="D501" s="5"/>
      <c r="E501" s="5"/>
      <c r="F501" s="5"/>
      <c r="G501" s="5"/>
      <c r="H501" s="5"/>
      <c r="I501" s="5"/>
      <c r="J501" s="5"/>
      <c r="K501" s="5"/>
      <c r="L501" s="5"/>
      <c r="M501" s="5"/>
      <c r="N501" s="5"/>
      <c r="O501" s="5"/>
    </row>
    <row r="502" spans="2:15" ht="20.25" customHeight="1" x14ac:dyDescent="0.2">
      <c r="B502" s="5"/>
      <c r="C502" s="5"/>
      <c r="D502" s="5"/>
      <c r="E502" s="5"/>
      <c r="F502" s="5"/>
      <c r="G502" s="5"/>
      <c r="H502" s="5"/>
      <c r="I502" s="5"/>
      <c r="J502" s="5"/>
      <c r="K502" s="5"/>
      <c r="L502" s="5"/>
      <c r="M502" s="5"/>
      <c r="N502" s="5"/>
      <c r="O502" s="5"/>
    </row>
    <row r="503" spans="2:15" ht="20.25" customHeight="1" x14ac:dyDescent="0.2">
      <c r="B503" s="5"/>
      <c r="C503" s="5"/>
      <c r="D503" s="5"/>
      <c r="E503" s="5"/>
      <c r="F503" s="5"/>
      <c r="G503" s="5"/>
      <c r="H503" s="5"/>
      <c r="I503" s="5"/>
      <c r="J503" s="5"/>
      <c r="K503" s="5"/>
      <c r="L503" s="5"/>
      <c r="M503" s="5"/>
      <c r="N503" s="5"/>
      <c r="O503" s="5"/>
    </row>
    <row r="504" spans="2:15" ht="20.25" customHeight="1" x14ac:dyDescent="0.2">
      <c r="B504" s="5"/>
      <c r="C504" s="5"/>
      <c r="D504" s="5"/>
      <c r="E504" s="5"/>
      <c r="F504" s="5"/>
      <c r="G504" s="5"/>
      <c r="H504" s="5"/>
      <c r="I504" s="5"/>
      <c r="J504" s="5"/>
      <c r="K504" s="5"/>
      <c r="L504" s="5"/>
      <c r="M504" s="5"/>
      <c r="N504" s="5"/>
      <c r="O504" s="5"/>
    </row>
    <row r="505" spans="2:15" ht="20.25" customHeight="1" x14ac:dyDescent="0.2">
      <c r="B505" s="5"/>
      <c r="C505" s="5"/>
      <c r="D505" s="5"/>
      <c r="E505" s="5"/>
      <c r="F505" s="5"/>
      <c r="G505" s="5"/>
      <c r="H505" s="5"/>
      <c r="I505" s="5"/>
      <c r="J505" s="5"/>
      <c r="K505" s="5"/>
      <c r="L505" s="5"/>
      <c r="M505" s="5"/>
      <c r="N505" s="5"/>
      <c r="O505" s="5"/>
    </row>
    <row r="506" spans="2:15" ht="20.25" customHeight="1" x14ac:dyDescent="0.2">
      <c r="B506" s="5"/>
      <c r="C506" s="5"/>
      <c r="D506" s="5"/>
      <c r="E506" s="5"/>
      <c r="F506" s="5"/>
      <c r="G506" s="5"/>
      <c r="H506" s="5"/>
      <c r="I506" s="5"/>
      <c r="J506" s="5"/>
      <c r="K506" s="5"/>
      <c r="L506" s="5"/>
      <c r="M506" s="5"/>
      <c r="N506" s="5"/>
      <c r="O506" s="5"/>
    </row>
    <row r="507" spans="2:15" ht="20.25" customHeight="1" x14ac:dyDescent="0.2">
      <c r="B507" s="5"/>
      <c r="C507" s="5"/>
      <c r="D507" s="5"/>
      <c r="E507" s="5"/>
      <c r="F507" s="5"/>
      <c r="G507" s="5"/>
      <c r="H507" s="5"/>
      <c r="I507" s="5"/>
      <c r="J507" s="5"/>
      <c r="K507" s="5"/>
      <c r="L507" s="5"/>
      <c r="M507" s="5"/>
      <c r="N507" s="5"/>
      <c r="O507" s="5"/>
    </row>
    <row r="508" spans="2:15" ht="20.25" customHeight="1" x14ac:dyDescent="0.2">
      <c r="B508" s="5"/>
      <c r="C508" s="5"/>
      <c r="D508" s="5"/>
      <c r="E508" s="5"/>
      <c r="F508" s="5"/>
      <c r="G508" s="5"/>
      <c r="H508" s="5"/>
      <c r="I508" s="5"/>
      <c r="J508" s="5"/>
      <c r="K508" s="5"/>
      <c r="L508" s="5"/>
      <c r="M508" s="5"/>
      <c r="N508" s="5"/>
      <c r="O508" s="5"/>
    </row>
    <row r="509" spans="2:15" ht="20.25" customHeight="1" x14ac:dyDescent="0.2">
      <c r="B509" s="5"/>
      <c r="C509" s="5"/>
      <c r="D509" s="5"/>
      <c r="E509" s="5"/>
      <c r="F509" s="5"/>
      <c r="G509" s="5"/>
      <c r="H509" s="5"/>
      <c r="I509" s="5"/>
      <c r="J509" s="5"/>
      <c r="K509" s="5"/>
      <c r="L509" s="5"/>
      <c r="M509" s="5"/>
      <c r="N509" s="5"/>
      <c r="O509" s="5"/>
    </row>
    <row r="510" spans="2:15" ht="20.25" customHeight="1" x14ac:dyDescent="0.2">
      <c r="B510" s="5"/>
      <c r="C510" s="5"/>
      <c r="D510" s="5"/>
      <c r="E510" s="5"/>
      <c r="F510" s="5"/>
      <c r="G510" s="5"/>
      <c r="H510" s="5"/>
      <c r="I510" s="5"/>
      <c r="J510" s="5"/>
      <c r="K510" s="5"/>
      <c r="L510" s="5"/>
      <c r="M510" s="5"/>
      <c r="N510" s="5"/>
      <c r="O510" s="5"/>
    </row>
    <row r="511" spans="2:15" ht="20.25" customHeight="1" x14ac:dyDescent="0.2">
      <c r="B511" s="5"/>
      <c r="C511" s="5"/>
      <c r="D511" s="5"/>
      <c r="E511" s="5"/>
      <c r="F511" s="5"/>
      <c r="G511" s="5"/>
      <c r="H511" s="5"/>
      <c r="I511" s="5"/>
      <c r="J511" s="5"/>
      <c r="K511" s="5"/>
      <c r="L511" s="5"/>
      <c r="M511" s="5"/>
      <c r="N511" s="5"/>
      <c r="O511" s="5"/>
    </row>
    <row r="512" spans="2:15" ht="20.25" customHeight="1" x14ac:dyDescent="0.2">
      <c r="B512" s="5"/>
      <c r="C512" s="5"/>
      <c r="D512" s="5"/>
      <c r="E512" s="5"/>
      <c r="F512" s="5"/>
      <c r="G512" s="5"/>
      <c r="H512" s="5"/>
      <c r="I512" s="5"/>
      <c r="J512" s="5"/>
      <c r="K512" s="5"/>
      <c r="L512" s="5"/>
      <c r="M512" s="5"/>
      <c r="N512" s="5"/>
      <c r="O512" s="5"/>
    </row>
    <row r="513" spans="2:15" ht="20.25" customHeight="1" x14ac:dyDescent="0.2">
      <c r="B513" s="5"/>
      <c r="C513" s="5"/>
      <c r="D513" s="5"/>
      <c r="E513" s="5"/>
      <c r="F513" s="5"/>
      <c r="G513" s="5"/>
      <c r="H513" s="5"/>
      <c r="I513" s="5"/>
      <c r="J513" s="5"/>
      <c r="K513" s="5"/>
      <c r="L513" s="5"/>
      <c r="M513" s="5"/>
      <c r="N513" s="5"/>
      <c r="O513" s="5"/>
    </row>
    <row r="514" spans="2:15" ht="20.25" customHeight="1" x14ac:dyDescent="0.2">
      <c r="B514" s="5"/>
      <c r="C514" s="5"/>
      <c r="D514" s="5"/>
      <c r="E514" s="5"/>
      <c r="F514" s="5"/>
      <c r="G514" s="5"/>
      <c r="H514" s="5"/>
      <c r="I514" s="5"/>
      <c r="J514" s="5"/>
      <c r="K514" s="5"/>
      <c r="L514" s="5"/>
      <c r="M514" s="5"/>
      <c r="N514" s="5"/>
      <c r="O514" s="5"/>
    </row>
    <row r="515" spans="2:15" ht="20.25" customHeight="1" x14ac:dyDescent="0.2">
      <c r="B515" s="5"/>
      <c r="C515" s="5"/>
      <c r="D515" s="5"/>
      <c r="E515" s="5"/>
      <c r="F515" s="5"/>
      <c r="G515" s="5"/>
      <c r="H515" s="5"/>
      <c r="I515" s="5"/>
      <c r="J515" s="5"/>
      <c r="K515" s="5"/>
      <c r="L515" s="5"/>
      <c r="M515" s="5"/>
      <c r="N515" s="5"/>
      <c r="O515" s="5"/>
    </row>
    <row r="516" spans="2:15" ht="20.25" customHeight="1" x14ac:dyDescent="0.2">
      <c r="B516" s="5"/>
      <c r="C516" s="5"/>
      <c r="D516" s="5"/>
      <c r="E516" s="5"/>
      <c r="F516" s="5"/>
      <c r="G516" s="5"/>
      <c r="H516" s="5"/>
      <c r="I516" s="5"/>
      <c r="J516" s="5"/>
      <c r="K516" s="5"/>
      <c r="L516" s="5"/>
      <c r="M516" s="5"/>
      <c r="N516" s="5"/>
      <c r="O516" s="5"/>
    </row>
    <row r="517" spans="2:15" ht="20.25" customHeight="1" x14ac:dyDescent="0.2">
      <c r="B517" s="5"/>
      <c r="C517" s="5"/>
      <c r="D517" s="5"/>
      <c r="E517" s="5"/>
      <c r="F517" s="5"/>
      <c r="G517" s="5"/>
      <c r="H517" s="5"/>
      <c r="I517" s="5"/>
      <c r="J517" s="5"/>
      <c r="K517" s="5"/>
      <c r="L517" s="5"/>
      <c r="M517" s="5"/>
      <c r="N517" s="5"/>
      <c r="O517" s="5"/>
    </row>
    <row r="518" spans="2:15" ht="20.25" customHeight="1" x14ac:dyDescent="0.2">
      <c r="B518" s="5"/>
      <c r="C518" s="5"/>
      <c r="D518" s="5"/>
      <c r="E518" s="5"/>
      <c r="F518" s="5"/>
      <c r="G518" s="5"/>
      <c r="H518" s="5"/>
      <c r="I518" s="5"/>
      <c r="J518" s="5"/>
      <c r="K518" s="5"/>
      <c r="L518" s="5"/>
      <c r="M518" s="5"/>
      <c r="N518" s="5"/>
      <c r="O518" s="5"/>
    </row>
    <row r="519" spans="2:15" ht="20.25" customHeight="1" x14ac:dyDescent="0.2">
      <c r="B519" s="5"/>
      <c r="C519" s="5"/>
      <c r="D519" s="5"/>
      <c r="E519" s="5"/>
      <c r="F519" s="5"/>
      <c r="G519" s="5"/>
      <c r="H519" s="5"/>
      <c r="I519" s="5"/>
      <c r="J519" s="5"/>
      <c r="K519" s="5"/>
      <c r="L519" s="5"/>
      <c r="M519" s="5"/>
      <c r="N519" s="5"/>
      <c r="O519" s="5"/>
    </row>
    <row r="520" spans="2:15" ht="20.25" customHeight="1" x14ac:dyDescent="0.2">
      <c r="B520" s="5"/>
      <c r="C520" s="5"/>
      <c r="D520" s="5"/>
      <c r="E520" s="5"/>
      <c r="F520" s="5"/>
      <c r="G520" s="5"/>
      <c r="H520" s="5"/>
      <c r="I520" s="5"/>
      <c r="J520" s="5"/>
      <c r="K520" s="5"/>
      <c r="L520" s="5"/>
      <c r="M520" s="5"/>
      <c r="N520" s="5"/>
      <c r="O520" s="5"/>
    </row>
    <row r="521" spans="2:15" ht="20.25" customHeight="1" x14ac:dyDescent="0.2">
      <c r="B521" s="5"/>
      <c r="C521" s="5"/>
      <c r="D521" s="5"/>
      <c r="E521" s="5"/>
      <c r="F521" s="5"/>
      <c r="G521" s="5"/>
      <c r="H521" s="5"/>
      <c r="I521" s="5"/>
      <c r="J521" s="5"/>
      <c r="K521" s="5"/>
      <c r="L521" s="5"/>
      <c r="M521" s="5"/>
      <c r="N521" s="5"/>
      <c r="O521" s="5"/>
    </row>
    <row r="522" spans="2:15" ht="20.25" customHeight="1" x14ac:dyDescent="0.2">
      <c r="B522" s="5"/>
      <c r="C522" s="5"/>
      <c r="D522" s="5"/>
      <c r="E522" s="5"/>
      <c r="F522" s="5"/>
      <c r="G522" s="5"/>
      <c r="H522" s="5"/>
      <c r="I522" s="5"/>
      <c r="J522" s="5"/>
      <c r="K522" s="5"/>
      <c r="L522" s="5"/>
      <c r="M522" s="5"/>
      <c r="N522" s="5"/>
      <c r="O522" s="5"/>
    </row>
    <row r="523" spans="2:15" ht="20.25" customHeight="1" x14ac:dyDescent="0.2">
      <c r="B523" s="5"/>
      <c r="C523" s="5"/>
      <c r="D523" s="5"/>
      <c r="E523" s="5"/>
      <c r="F523" s="5"/>
      <c r="G523" s="5"/>
      <c r="H523" s="5"/>
      <c r="I523" s="5"/>
      <c r="J523" s="5"/>
      <c r="K523" s="5"/>
      <c r="L523" s="5"/>
      <c r="M523" s="5"/>
      <c r="N523" s="5"/>
      <c r="O523" s="5"/>
    </row>
    <row r="524" spans="2:15" ht="20.25" customHeight="1" x14ac:dyDescent="0.2">
      <c r="B524" s="5"/>
      <c r="C524" s="5"/>
      <c r="D524" s="5"/>
      <c r="E524" s="5"/>
      <c r="F524" s="5"/>
      <c r="G524" s="5"/>
      <c r="H524" s="5"/>
      <c r="I524" s="5"/>
      <c r="J524" s="5"/>
      <c r="K524" s="5"/>
      <c r="L524" s="5"/>
      <c r="M524" s="5"/>
      <c r="N524" s="5"/>
      <c r="O524" s="5"/>
    </row>
    <row r="525" spans="2:15" ht="20.25" customHeight="1" x14ac:dyDescent="0.2">
      <c r="B525" s="5"/>
      <c r="C525" s="5"/>
      <c r="D525" s="5"/>
      <c r="E525" s="5"/>
      <c r="F525" s="5"/>
      <c r="G525" s="5"/>
      <c r="H525" s="5"/>
      <c r="I525" s="5"/>
      <c r="J525" s="5"/>
      <c r="K525" s="5"/>
      <c r="L525" s="5"/>
      <c r="M525" s="5"/>
      <c r="N525" s="5"/>
      <c r="O525" s="5"/>
    </row>
    <row r="526" spans="2:15" ht="20.25" customHeight="1" x14ac:dyDescent="0.2">
      <c r="B526" s="5"/>
      <c r="C526" s="5"/>
      <c r="D526" s="5"/>
      <c r="E526" s="5"/>
      <c r="F526" s="5"/>
      <c r="G526" s="5"/>
      <c r="H526" s="5"/>
      <c r="I526" s="5"/>
      <c r="J526" s="5"/>
      <c r="K526" s="5"/>
      <c r="L526" s="5"/>
      <c r="M526" s="5"/>
      <c r="N526" s="5"/>
      <c r="O526" s="5"/>
    </row>
    <row r="527" spans="2:15" ht="20.25" customHeight="1" x14ac:dyDescent="0.2">
      <c r="B527" s="5"/>
      <c r="C527" s="5"/>
      <c r="D527" s="5"/>
      <c r="E527" s="5"/>
      <c r="F527" s="5"/>
      <c r="G527" s="5"/>
      <c r="H527" s="5"/>
      <c r="I527" s="5"/>
      <c r="J527" s="5"/>
      <c r="K527" s="5"/>
      <c r="L527" s="5"/>
      <c r="M527" s="5"/>
      <c r="N527" s="5"/>
      <c r="O527" s="5"/>
    </row>
    <row r="528" spans="2:15" ht="20.25" customHeight="1" x14ac:dyDescent="0.2">
      <c r="B528" s="5"/>
      <c r="C528" s="5"/>
      <c r="D528" s="5"/>
      <c r="E528" s="5"/>
      <c r="F528" s="5"/>
      <c r="G528" s="5"/>
      <c r="H528" s="5"/>
      <c r="I528" s="5"/>
      <c r="J528" s="5"/>
      <c r="K528" s="5"/>
      <c r="L528" s="5"/>
      <c r="M528" s="5"/>
      <c r="N528" s="5"/>
      <c r="O528" s="5"/>
    </row>
    <row r="529" spans="2:15" ht="20.25" customHeight="1" x14ac:dyDescent="0.2">
      <c r="B529" s="5"/>
      <c r="C529" s="5"/>
      <c r="D529" s="5"/>
      <c r="E529" s="5"/>
      <c r="F529" s="5"/>
      <c r="G529" s="5"/>
      <c r="H529" s="5"/>
      <c r="I529" s="5"/>
      <c r="J529" s="5"/>
      <c r="K529" s="5"/>
      <c r="L529" s="5"/>
      <c r="M529" s="5"/>
      <c r="N529" s="5"/>
      <c r="O529" s="5"/>
    </row>
    <row r="530" spans="2:15" ht="20.25" customHeight="1" x14ac:dyDescent="0.2">
      <c r="B530" s="5"/>
      <c r="C530" s="5"/>
      <c r="D530" s="5"/>
      <c r="E530" s="5"/>
      <c r="F530" s="5"/>
      <c r="G530" s="5"/>
      <c r="H530" s="5"/>
      <c r="I530" s="5"/>
      <c r="J530" s="5"/>
      <c r="K530" s="5"/>
      <c r="L530" s="5"/>
      <c r="M530" s="5"/>
      <c r="N530" s="5"/>
      <c r="O530" s="5"/>
    </row>
    <row r="531" spans="2:15" ht="20.25" customHeight="1" x14ac:dyDescent="0.2">
      <c r="B531" s="5"/>
      <c r="C531" s="5"/>
      <c r="D531" s="5"/>
      <c r="E531" s="5"/>
      <c r="F531" s="5"/>
      <c r="G531" s="5"/>
      <c r="H531" s="5"/>
      <c r="I531" s="5"/>
      <c r="J531" s="5"/>
      <c r="K531" s="5"/>
      <c r="L531" s="5"/>
      <c r="M531" s="5"/>
      <c r="N531" s="5"/>
      <c r="O531" s="5"/>
    </row>
    <row r="532" spans="2:15" ht="20.25" customHeight="1" x14ac:dyDescent="0.2">
      <c r="B532" s="5"/>
      <c r="C532" s="5"/>
      <c r="D532" s="5"/>
      <c r="E532" s="5"/>
      <c r="F532" s="5"/>
      <c r="G532" s="5"/>
      <c r="H532" s="5"/>
      <c r="I532" s="5"/>
      <c r="J532" s="5"/>
      <c r="K532" s="5"/>
      <c r="L532" s="5"/>
      <c r="M532" s="5"/>
      <c r="N532" s="5"/>
      <c r="O532" s="5"/>
    </row>
    <row r="533" spans="2:15" ht="20.25" customHeight="1" x14ac:dyDescent="0.2">
      <c r="B533" s="5"/>
      <c r="C533" s="5"/>
      <c r="D533" s="5"/>
      <c r="E533" s="5"/>
      <c r="F533" s="5"/>
      <c r="G533" s="5"/>
      <c r="H533" s="5"/>
      <c r="I533" s="5"/>
      <c r="J533" s="5"/>
      <c r="K533" s="5"/>
      <c r="L533" s="5"/>
      <c r="M533" s="5"/>
      <c r="N533" s="5"/>
      <c r="O533" s="5"/>
    </row>
    <row r="534" spans="2:15" ht="20.25" customHeight="1" x14ac:dyDescent="0.2">
      <c r="B534" s="5"/>
      <c r="C534" s="5"/>
      <c r="D534" s="5"/>
      <c r="E534" s="5"/>
      <c r="F534" s="5"/>
      <c r="G534" s="5"/>
      <c r="H534" s="5"/>
      <c r="I534" s="5"/>
      <c r="J534" s="5"/>
      <c r="K534" s="5"/>
      <c r="L534" s="5"/>
      <c r="M534" s="5"/>
      <c r="N534" s="5"/>
      <c r="O534" s="5"/>
    </row>
    <row r="535" spans="2:15" ht="20.25" customHeight="1" x14ac:dyDescent="0.2">
      <c r="B535" s="5"/>
      <c r="C535" s="5"/>
      <c r="D535" s="5"/>
      <c r="E535" s="5"/>
      <c r="F535" s="5"/>
      <c r="G535" s="5"/>
      <c r="H535" s="5"/>
      <c r="I535" s="5"/>
      <c r="J535" s="5"/>
      <c r="K535" s="5"/>
      <c r="L535" s="5"/>
      <c r="M535" s="5"/>
      <c r="N535" s="5"/>
      <c r="O535" s="5"/>
    </row>
    <row r="536" spans="2:15" ht="20.25" customHeight="1" x14ac:dyDescent="0.2">
      <c r="B536" s="5"/>
      <c r="C536" s="5"/>
      <c r="D536" s="5"/>
      <c r="E536" s="5"/>
      <c r="F536" s="5"/>
      <c r="G536" s="5"/>
      <c r="H536" s="5"/>
      <c r="I536" s="5"/>
      <c r="J536" s="5"/>
      <c r="K536" s="5"/>
      <c r="L536" s="5"/>
      <c r="M536" s="5"/>
      <c r="N536" s="5"/>
      <c r="O536" s="5"/>
    </row>
    <row r="537" spans="2:15" ht="20.25" customHeight="1" x14ac:dyDescent="0.2">
      <c r="B537" s="5"/>
      <c r="C537" s="5"/>
      <c r="D537" s="5"/>
      <c r="E537" s="5"/>
      <c r="F537" s="5"/>
      <c r="G537" s="5"/>
      <c r="H537" s="5"/>
      <c r="I537" s="5"/>
      <c r="J537" s="5"/>
      <c r="K537" s="5"/>
      <c r="L537" s="5"/>
      <c r="M537" s="5"/>
      <c r="N537" s="5"/>
      <c r="O537" s="5"/>
    </row>
    <row r="538" spans="2:15" ht="20.25" customHeight="1" x14ac:dyDescent="0.2">
      <c r="B538" s="5"/>
      <c r="C538" s="5"/>
      <c r="D538" s="5"/>
      <c r="E538" s="5"/>
      <c r="F538" s="5"/>
      <c r="G538" s="5"/>
      <c r="H538" s="5"/>
      <c r="I538" s="5"/>
      <c r="J538" s="5"/>
      <c r="K538" s="5"/>
      <c r="L538" s="5"/>
      <c r="M538" s="5"/>
      <c r="N538" s="5"/>
      <c r="O538" s="5"/>
    </row>
    <row r="539" spans="2:15" ht="20.25" customHeight="1" x14ac:dyDescent="0.2">
      <c r="B539" s="5"/>
      <c r="C539" s="5"/>
      <c r="D539" s="5"/>
      <c r="E539" s="5"/>
      <c r="F539" s="5"/>
      <c r="G539" s="5"/>
      <c r="H539" s="5"/>
      <c r="I539" s="5"/>
      <c r="J539" s="5"/>
      <c r="K539" s="5"/>
      <c r="L539" s="5"/>
      <c r="M539" s="5"/>
      <c r="N539" s="5"/>
      <c r="O539" s="5"/>
    </row>
    <row r="540" spans="2:15" ht="20.25" customHeight="1" x14ac:dyDescent="0.2">
      <c r="B540" s="5"/>
      <c r="C540" s="5"/>
      <c r="D540" s="5"/>
      <c r="E540" s="5"/>
      <c r="F540" s="5"/>
      <c r="G540" s="5"/>
      <c r="H540" s="5"/>
      <c r="I540" s="5"/>
      <c r="J540" s="5"/>
      <c r="K540" s="5"/>
      <c r="L540" s="5"/>
      <c r="M540" s="5"/>
      <c r="N540" s="5"/>
      <c r="O540" s="5"/>
    </row>
    <row r="541" spans="2:15" ht="20.25" customHeight="1" x14ac:dyDescent="0.2">
      <c r="B541" s="5"/>
      <c r="C541" s="5"/>
      <c r="D541" s="5"/>
      <c r="E541" s="5"/>
      <c r="F541" s="5"/>
      <c r="G541" s="5"/>
      <c r="H541" s="5"/>
      <c r="I541" s="5"/>
      <c r="J541" s="5"/>
      <c r="K541" s="5"/>
      <c r="L541" s="5"/>
      <c r="M541" s="5"/>
      <c r="N541" s="5"/>
      <c r="O541" s="5"/>
    </row>
    <row r="542" spans="2:15" ht="20.25" customHeight="1" x14ac:dyDescent="0.2">
      <c r="B542" s="5"/>
      <c r="C542" s="5"/>
      <c r="D542" s="5"/>
      <c r="E542" s="5"/>
      <c r="F542" s="5"/>
      <c r="G542" s="5"/>
      <c r="H542" s="5"/>
      <c r="I542" s="5"/>
      <c r="J542" s="5"/>
      <c r="K542" s="5"/>
      <c r="L542" s="5"/>
      <c r="M542" s="5"/>
      <c r="N542" s="5"/>
      <c r="O542" s="5"/>
    </row>
    <row r="543" spans="2:15" ht="20.25" customHeight="1" x14ac:dyDescent="0.2">
      <c r="B543" s="5"/>
      <c r="C543" s="5"/>
      <c r="D543" s="5"/>
      <c r="E543" s="5"/>
      <c r="F543" s="5"/>
      <c r="G543" s="5"/>
      <c r="H543" s="5"/>
      <c r="I543" s="5"/>
      <c r="J543" s="5"/>
      <c r="K543" s="5"/>
      <c r="L543" s="5"/>
      <c r="M543" s="5"/>
      <c r="N543" s="5"/>
      <c r="O543" s="5"/>
    </row>
    <row r="544" spans="2:15" ht="20.25" customHeight="1" x14ac:dyDescent="0.2">
      <c r="B544" s="5"/>
      <c r="C544" s="5"/>
      <c r="D544" s="5"/>
      <c r="E544" s="5"/>
      <c r="F544" s="5"/>
      <c r="G544" s="5"/>
      <c r="H544" s="5"/>
      <c r="I544" s="5"/>
      <c r="J544" s="5"/>
      <c r="K544" s="5"/>
      <c r="L544" s="5"/>
      <c r="M544" s="5"/>
      <c r="N544" s="5"/>
      <c r="O544" s="5"/>
    </row>
    <row r="545" spans="2:15" ht="20.25" customHeight="1" x14ac:dyDescent="0.2">
      <c r="B545" s="5"/>
      <c r="C545" s="5"/>
      <c r="D545" s="5"/>
      <c r="E545" s="5"/>
      <c r="F545" s="5"/>
      <c r="G545" s="5"/>
      <c r="H545" s="5"/>
      <c r="I545" s="5"/>
      <c r="J545" s="5"/>
      <c r="K545" s="5"/>
      <c r="L545" s="5"/>
      <c r="M545" s="5"/>
      <c r="N545" s="5"/>
      <c r="O545" s="5"/>
    </row>
    <row r="546" spans="2:15" ht="20.25" customHeight="1" x14ac:dyDescent="0.2">
      <c r="B546" s="5"/>
      <c r="C546" s="5"/>
      <c r="D546" s="5"/>
      <c r="E546" s="5"/>
      <c r="F546" s="5"/>
      <c r="G546" s="5"/>
      <c r="H546" s="5"/>
      <c r="I546" s="5"/>
      <c r="J546" s="5"/>
      <c r="K546" s="5"/>
      <c r="L546" s="5"/>
      <c r="M546" s="5"/>
      <c r="N546" s="5"/>
      <c r="O546" s="5"/>
    </row>
    <row r="547" spans="2:15" ht="20.25" customHeight="1" x14ac:dyDescent="0.2">
      <c r="B547" s="5"/>
      <c r="C547" s="5"/>
      <c r="D547" s="5"/>
      <c r="E547" s="5"/>
      <c r="F547" s="5"/>
      <c r="G547" s="5"/>
      <c r="H547" s="5"/>
      <c r="I547" s="5"/>
      <c r="J547" s="5"/>
      <c r="K547" s="5"/>
      <c r="L547" s="5"/>
      <c r="M547" s="5"/>
      <c r="N547" s="5"/>
      <c r="O547" s="5"/>
    </row>
    <row r="548" spans="2:15" ht="20.25" customHeight="1" x14ac:dyDescent="0.2">
      <c r="B548" s="5"/>
      <c r="C548" s="5"/>
      <c r="D548" s="5"/>
      <c r="E548" s="5"/>
      <c r="F548" s="5"/>
      <c r="G548" s="5"/>
      <c r="H548" s="5"/>
      <c r="I548" s="5"/>
      <c r="J548" s="5"/>
      <c r="K548" s="5"/>
      <c r="L548" s="5"/>
      <c r="M548" s="5"/>
      <c r="N548" s="5"/>
      <c r="O548" s="5"/>
    </row>
    <row r="549" spans="2:15" ht="20.25" customHeight="1" x14ac:dyDescent="0.2">
      <c r="B549" s="5"/>
      <c r="C549" s="5"/>
      <c r="D549" s="5"/>
      <c r="E549" s="5"/>
      <c r="F549" s="5"/>
      <c r="G549" s="5"/>
      <c r="H549" s="5"/>
      <c r="I549" s="5"/>
      <c r="J549" s="5"/>
      <c r="K549" s="5"/>
      <c r="L549" s="5"/>
      <c r="M549" s="5"/>
      <c r="N549" s="5"/>
      <c r="O549" s="5"/>
    </row>
    <row r="550" spans="2:15" ht="20.25" customHeight="1" x14ac:dyDescent="0.2">
      <c r="B550" s="5"/>
      <c r="C550" s="5"/>
      <c r="D550" s="5"/>
      <c r="E550" s="5"/>
      <c r="F550" s="5"/>
      <c r="G550" s="5"/>
      <c r="H550" s="5"/>
      <c r="I550" s="5"/>
      <c r="J550" s="5"/>
      <c r="K550" s="5"/>
      <c r="L550" s="5"/>
      <c r="M550" s="5"/>
      <c r="N550" s="5"/>
      <c r="O550" s="5"/>
    </row>
    <row r="551" spans="2:15" ht="20.25" customHeight="1" x14ac:dyDescent="0.2">
      <c r="B551" s="5"/>
      <c r="C551" s="5"/>
      <c r="D551" s="5"/>
      <c r="E551" s="5"/>
      <c r="F551" s="5"/>
      <c r="G551" s="5"/>
      <c r="H551" s="5"/>
      <c r="I551" s="5"/>
      <c r="J551" s="5"/>
      <c r="K551" s="5"/>
      <c r="L551" s="5"/>
      <c r="M551" s="5"/>
      <c r="N551" s="5"/>
      <c r="O551" s="5"/>
    </row>
    <row r="552" spans="2:15" ht="20.25" customHeight="1" x14ac:dyDescent="0.2">
      <c r="B552" s="5"/>
      <c r="C552" s="5"/>
      <c r="D552" s="5"/>
      <c r="E552" s="5"/>
      <c r="F552" s="5"/>
      <c r="G552" s="5"/>
      <c r="H552" s="5"/>
      <c r="I552" s="5"/>
      <c r="J552" s="5"/>
      <c r="K552" s="5"/>
      <c r="L552" s="5"/>
      <c r="M552" s="5"/>
      <c r="N552" s="5"/>
      <c r="O552" s="5"/>
    </row>
    <row r="553" spans="2:15" ht="20.25" customHeight="1" x14ac:dyDescent="0.2">
      <c r="B553" s="5"/>
      <c r="C553" s="5"/>
      <c r="D553" s="5"/>
      <c r="E553" s="5"/>
      <c r="F553" s="5"/>
      <c r="G553" s="5"/>
      <c r="H553" s="5"/>
      <c r="I553" s="5"/>
      <c r="J553" s="5"/>
      <c r="K553" s="5"/>
      <c r="L553" s="5"/>
      <c r="M553" s="5"/>
      <c r="N553" s="5"/>
      <c r="O553" s="5"/>
    </row>
    <row r="554" spans="2:15" ht="20.25" customHeight="1" x14ac:dyDescent="0.2">
      <c r="B554" s="5"/>
      <c r="C554" s="5"/>
      <c r="D554" s="5"/>
      <c r="E554" s="5"/>
      <c r="F554" s="5"/>
      <c r="G554" s="5"/>
      <c r="H554" s="5"/>
      <c r="I554" s="5"/>
      <c r="J554" s="5"/>
      <c r="K554" s="5"/>
      <c r="L554" s="5"/>
      <c r="M554" s="5"/>
      <c r="N554" s="5"/>
      <c r="O554" s="5"/>
    </row>
    <row r="555" spans="2:15" ht="20.25" customHeight="1" x14ac:dyDescent="0.2">
      <c r="B555" s="5"/>
      <c r="C555" s="5"/>
      <c r="D555" s="5"/>
      <c r="E555" s="5"/>
      <c r="F555" s="5"/>
      <c r="G555" s="5"/>
      <c r="H555" s="5"/>
      <c r="I555" s="5"/>
      <c r="J555" s="5"/>
      <c r="K555" s="5"/>
      <c r="L555" s="5"/>
      <c r="M555" s="5"/>
      <c r="N555" s="5"/>
      <c r="O555" s="5"/>
    </row>
    <row r="556" spans="2:15" ht="20.25" customHeight="1" x14ac:dyDescent="0.2">
      <c r="B556" s="5"/>
      <c r="C556" s="5"/>
      <c r="D556" s="5"/>
      <c r="E556" s="5"/>
      <c r="F556" s="5"/>
      <c r="G556" s="5"/>
      <c r="H556" s="5"/>
      <c r="I556" s="5"/>
      <c r="J556" s="5"/>
      <c r="K556" s="5"/>
      <c r="L556" s="5"/>
      <c r="M556" s="5"/>
      <c r="N556" s="5"/>
      <c r="O556" s="5"/>
    </row>
    <row r="557" spans="2:15" ht="20.25" customHeight="1" x14ac:dyDescent="0.2">
      <c r="B557" s="5"/>
      <c r="C557" s="5"/>
      <c r="D557" s="5"/>
      <c r="E557" s="5"/>
      <c r="F557" s="5"/>
      <c r="G557" s="5"/>
      <c r="H557" s="5"/>
      <c r="I557" s="5"/>
      <c r="J557" s="5"/>
      <c r="K557" s="5"/>
      <c r="L557" s="5"/>
      <c r="M557" s="5"/>
      <c r="N557" s="5"/>
      <c r="O557" s="5"/>
    </row>
    <row r="558" spans="2:15" ht="20.25" customHeight="1" x14ac:dyDescent="0.2">
      <c r="B558" s="5"/>
      <c r="C558" s="5"/>
      <c r="D558" s="5"/>
      <c r="E558" s="5"/>
      <c r="F558" s="5"/>
      <c r="G558" s="5"/>
      <c r="H558" s="5"/>
      <c r="I558" s="5"/>
      <c r="J558" s="5"/>
      <c r="K558" s="5"/>
      <c r="L558" s="5"/>
      <c r="M558" s="5"/>
      <c r="N558" s="5"/>
      <c r="O558" s="5"/>
    </row>
    <row r="559" spans="2:15" ht="20.25" customHeight="1" x14ac:dyDescent="0.2">
      <c r="B559" s="5"/>
      <c r="C559" s="5"/>
      <c r="D559" s="5"/>
      <c r="E559" s="5"/>
      <c r="F559" s="5"/>
      <c r="G559" s="5"/>
      <c r="H559" s="5"/>
      <c r="I559" s="5"/>
      <c r="J559" s="5"/>
      <c r="K559" s="5"/>
      <c r="L559" s="5"/>
      <c r="M559" s="5"/>
      <c r="N559" s="5"/>
      <c r="O559" s="5"/>
    </row>
    <row r="560" spans="2:15" ht="20.25" customHeight="1" x14ac:dyDescent="0.2">
      <c r="B560" s="5"/>
      <c r="C560" s="5"/>
      <c r="D560" s="5"/>
      <c r="E560" s="5"/>
      <c r="F560" s="5"/>
      <c r="G560" s="5"/>
      <c r="H560" s="5"/>
      <c r="I560" s="5"/>
      <c r="J560" s="5"/>
      <c r="K560" s="5"/>
      <c r="L560" s="5"/>
      <c r="M560" s="5"/>
      <c r="N560" s="5"/>
      <c r="O560" s="5"/>
    </row>
    <row r="561" spans="2:15" ht="20.25" customHeight="1" x14ac:dyDescent="0.2">
      <c r="B561" s="5"/>
      <c r="C561" s="5"/>
      <c r="D561" s="5"/>
      <c r="E561" s="5"/>
      <c r="F561" s="5"/>
      <c r="G561" s="5"/>
      <c r="H561" s="5"/>
      <c r="I561" s="5"/>
      <c r="J561" s="5"/>
      <c r="K561" s="5"/>
      <c r="L561" s="5"/>
      <c r="M561" s="5"/>
      <c r="N561" s="5"/>
      <c r="O561" s="5"/>
    </row>
    <row r="562" spans="2:15" ht="20.25" customHeight="1" x14ac:dyDescent="0.2">
      <c r="B562" s="5"/>
      <c r="C562" s="5"/>
      <c r="D562" s="5"/>
      <c r="E562" s="5"/>
      <c r="F562" s="5"/>
      <c r="G562" s="5"/>
      <c r="H562" s="5"/>
      <c r="I562" s="5"/>
      <c r="J562" s="5"/>
      <c r="K562" s="5"/>
      <c r="L562" s="5"/>
      <c r="M562" s="5"/>
      <c r="N562" s="5"/>
      <c r="O562" s="5"/>
    </row>
    <row r="563" spans="2:15" ht="20.25" customHeight="1" x14ac:dyDescent="0.2">
      <c r="B563" s="5"/>
      <c r="C563" s="5"/>
      <c r="D563" s="5"/>
      <c r="E563" s="5"/>
      <c r="F563" s="5"/>
      <c r="G563" s="5"/>
      <c r="H563" s="5"/>
      <c r="I563" s="5"/>
      <c r="J563" s="5"/>
      <c r="K563" s="5"/>
      <c r="L563" s="5"/>
      <c r="M563" s="5"/>
      <c r="N563" s="5"/>
      <c r="O563" s="5"/>
    </row>
    <row r="564" spans="2:15" ht="20.25" customHeight="1" x14ac:dyDescent="0.2">
      <c r="B564" s="5"/>
      <c r="C564" s="5"/>
      <c r="D564" s="5"/>
      <c r="E564" s="5"/>
      <c r="F564" s="5"/>
      <c r="G564" s="5"/>
      <c r="H564" s="5"/>
      <c r="I564" s="5"/>
      <c r="J564" s="5"/>
      <c r="K564" s="5"/>
      <c r="L564" s="5"/>
      <c r="M564" s="5"/>
      <c r="N564" s="5"/>
      <c r="O564" s="5"/>
    </row>
    <row r="565" spans="2:15" ht="20.25" customHeight="1" x14ac:dyDescent="0.2">
      <c r="B565" s="5"/>
      <c r="C565" s="5"/>
      <c r="D565" s="5"/>
      <c r="E565" s="5"/>
      <c r="F565" s="5"/>
      <c r="G565" s="5"/>
      <c r="H565" s="5"/>
      <c r="I565" s="5"/>
      <c r="J565" s="5"/>
      <c r="K565" s="5"/>
      <c r="L565" s="5"/>
      <c r="M565" s="5"/>
      <c r="N565" s="5"/>
      <c r="O565" s="5"/>
    </row>
    <row r="566" spans="2:15" ht="20.25" customHeight="1" x14ac:dyDescent="0.2">
      <c r="B566" s="5"/>
      <c r="C566" s="5"/>
      <c r="D566" s="5"/>
      <c r="E566" s="5"/>
      <c r="F566" s="5"/>
      <c r="G566" s="5"/>
      <c r="H566" s="5"/>
      <c r="I566" s="5"/>
      <c r="J566" s="5"/>
      <c r="K566" s="5"/>
      <c r="L566" s="5"/>
      <c r="M566" s="5"/>
      <c r="N566" s="5"/>
      <c r="O566" s="5"/>
    </row>
    <row r="567" spans="2:15" ht="20.25" customHeight="1" x14ac:dyDescent="0.2">
      <c r="B567" s="5"/>
      <c r="C567" s="5"/>
      <c r="D567" s="5"/>
      <c r="E567" s="5"/>
      <c r="F567" s="5"/>
      <c r="G567" s="5"/>
      <c r="H567" s="5"/>
      <c r="I567" s="5"/>
      <c r="J567" s="5"/>
      <c r="K567" s="5"/>
      <c r="L567" s="5"/>
      <c r="M567" s="5"/>
      <c r="N567" s="5"/>
      <c r="O567" s="5"/>
    </row>
    <row r="568" spans="2:15" ht="20.25" customHeight="1" x14ac:dyDescent="0.2">
      <c r="B568" s="5"/>
      <c r="C568" s="5"/>
      <c r="D568" s="5"/>
      <c r="E568" s="5"/>
      <c r="F568" s="5"/>
      <c r="G568" s="5"/>
      <c r="H568" s="5"/>
      <c r="I568" s="5"/>
      <c r="J568" s="5"/>
      <c r="K568" s="5"/>
      <c r="L568" s="5"/>
      <c r="M568" s="5"/>
      <c r="N568" s="5"/>
      <c r="O568" s="5"/>
    </row>
    <row r="569" spans="2:15" ht="20.25" customHeight="1" x14ac:dyDescent="0.2">
      <c r="B569" s="5"/>
      <c r="C569" s="5"/>
      <c r="D569" s="5"/>
      <c r="E569" s="5"/>
      <c r="F569" s="5"/>
      <c r="G569" s="5"/>
      <c r="H569" s="5"/>
      <c r="I569" s="5"/>
      <c r="J569" s="5"/>
      <c r="K569" s="5"/>
      <c r="L569" s="5"/>
      <c r="M569" s="5"/>
      <c r="N569" s="5"/>
      <c r="O569" s="5"/>
    </row>
    <row r="570" spans="2:15" ht="20.25" customHeight="1" x14ac:dyDescent="0.2">
      <c r="B570" s="5"/>
      <c r="C570" s="5"/>
      <c r="D570" s="5"/>
      <c r="E570" s="5"/>
      <c r="F570" s="5"/>
      <c r="G570" s="5"/>
      <c r="H570" s="5"/>
      <c r="I570" s="5"/>
      <c r="J570" s="5"/>
      <c r="K570" s="5"/>
      <c r="L570" s="5"/>
      <c r="M570" s="5"/>
      <c r="N570" s="5"/>
      <c r="O570" s="5"/>
    </row>
    <row r="571" spans="2:15" ht="20.25" customHeight="1" x14ac:dyDescent="0.2">
      <c r="B571" s="5"/>
      <c r="C571" s="5"/>
      <c r="D571" s="5"/>
      <c r="E571" s="5"/>
      <c r="F571" s="5"/>
      <c r="G571" s="5"/>
      <c r="H571" s="5"/>
      <c r="I571" s="5"/>
      <c r="J571" s="5"/>
      <c r="K571" s="5"/>
      <c r="L571" s="5"/>
      <c r="M571" s="5"/>
      <c r="N571" s="5"/>
      <c r="O571" s="5"/>
    </row>
    <row r="572" spans="2:15" ht="20.25" customHeight="1" x14ac:dyDescent="0.2">
      <c r="B572" s="5"/>
      <c r="C572" s="5"/>
      <c r="D572" s="5"/>
      <c r="E572" s="5"/>
      <c r="F572" s="5"/>
      <c r="G572" s="5"/>
      <c r="H572" s="5"/>
      <c r="I572" s="5"/>
      <c r="J572" s="5"/>
      <c r="K572" s="5"/>
      <c r="L572" s="5"/>
      <c r="M572" s="5"/>
      <c r="N572" s="5"/>
      <c r="O572" s="5"/>
    </row>
    <row r="573" spans="2:15" ht="20.25" customHeight="1" x14ac:dyDescent="0.2">
      <c r="B573" s="5"/>
      <c r="C573" s="5"/>
      <c r="D573" s="5"/>
      <c r="E573" s="5"/>
      <c r="F573" s="5"/>
      <c r="G573" s="5"/>
      <c r="H573" s="5"/>
      <c r="I573" s="5"/>
      <c r="J573" s="5"/>
      <c r="K573" s="5"/>
      <c r="L573" s="5"/>
      <c r="M573" s="5"/>
      <c r="N573" s="5"/>
      <c r="O573" s="5"/>
    </row>
    <row r="574" spans="2:15" ht="20.25" customHeight="1" x14ac:dyDescent="0.2">
      <c r="B574" s="5"/>
      <c r="C574" s="5"/>
      <c r="D574" s="5"/>
      <c r="E574" s="5"/>
      <c r="F574" s="5"/>
      <c r="G574" s="5"/>
      <c r="H574" s="5"/>
      <c r="I574" s="5"/>
      <c r="J574" s="5"/>
      <c r="K574" s="5"/>
      <c r="L574" s="5"/>
      <c r="M574" s="5"/>
      <c r="N574" s="5"/>
      <c r="O574" s="5"/>
    </row>
    <row r="575" spans="2:15" ht="20.25" customHeight="1" x14ac:dyDescent="0.2">
      <c r="B575" s="5"/>
      <c r="C575" s="5"/>
      <c r="D575" s="5"/>
      <c r="E575" s="5"/>
      <c r="F575" s="5"/>
      <c r="G575" s="5"/>
      <c r="H575" s="5"/>
      <c r="I575" s="5"/>
      <c r="J575" s="5"/>
      <c r="K575" s="5"/>
      <c r="L575" s="5"/>
      <c r="M575" s="5"/>
      <c r="N575" s="5"/>
      <c r="O575" s="5"/>
    </row>
    <row r="576" spans="2:15" ht="20.25" customHeight="1" x14ac:dyDescent="0.2">
      <c r="B576" s="5"/>
      <c r="C576" s="5"/>
      <c r="D576" s="5"/>
      <c r="E576" s="5"/>
      <c r="F576" s="5"/>
      <c r="G576" s="5"/>
      <c r="H576" s="5"/>
      <c r="I576" s="5"/>
      <c r="J576" s="5"/>
      <c r="K576" s="5"/>
      <c r="L576" s="5"/>
      <c r="M576" s="5"/>
      <c r="N576" s="5"/>
      <c r="O576" s="5"/>
    </row>
    <row r="577" spans="2:15" ht="20.25" customHeight="1" x14ac:dyDescent="0.2">
      <c r="B577" s="5"/>
      <c r="C577" s="5"/>
      <c r="D577" s="5"/>
      <c r="E577" s="5"/>
      <c r="F577" s="5"/>
      <c r="G577" s="5"/>
      <c r="H577" s="5"/>
      <c r="I577" s="5"/>
      <c r="J577" s="5"/>
      <c r="K577" s="5"/>
      <c r="L577" s="5"/>
      <c r="M577" s="5"/>
      <c r="N577" s="5"/>
      <c r="O577" s="5"/>
    </row>
    <row r="578" spans="2:15" ht="20.25" customHeight="1" x14ac:dyDescent="0.2">
      <c r="B578" s="5"/>
      <c r="C578" s="5"/>
      <c r="D578" s="5"/>
      <c r="E578" s="5"/>
      <c r="F578" s="5"/>
      <c r="G578" s="5"/>
      <c r="H578" s="5"/>
      <c r="I578" s="5"/>
      <c r="J578" s="5"/>
      <c r="K578" s="5"/>
      <c r="L578" s="5"/>
      <c r="M578" s="5"/>
      <c r="N578" s="5"/>
      <c r="O578" s="5"/>
    </row>
    <row r="579" spans="2:15" ht="20.25" customHeight="1" x14ac:dyDescent="0.2">
      <c r="B579" s="5"/>
      <c r="C579" s="5"/>
      <c r="D579" s="5"/>
      <c r="E579" s="5"/>
      <c r="F579" s="5"/>
      <c r="G579" s="5"/>
      <c r="H579" s="5"/>
      <c r="I579" s="5"/>
      <c r="J579" s="5"/>
      <c r="K579" s="5"/>
      <c r="L579" s="5"/>
      <c r="M579" s="5"/>
      <c r="N579" s="5"/>
      <c r="O579" s="5"/>
    </row>
    <row r="580" spans="2:15" ht="20.25" customHeight="1" x14ac:dyDescent="0.2">
      <c r="B580" s="5"/>
      <c r="C580" s="5"/>
      <c r="D580" s="5"/>
      <c r="E580" s="5"/>
      <c r="F580" s="5"/>
      <c r="G580" s="5"/>
      <c r="H580" s="5"/>
      <c r="I580" s="5"/>
      <c r="J580" s="5"/>
      <c r="K580" s="5"/>
      <c r="L580" s="5"/>
      <c r="M580" s="5"/>
      <c r="N580" s="5"/>
      <c r="O580" s="5"/>
    </row>
    <row r="581" spans="2:15" ht="20.25" customHeight="1" x14ac:dyDescent="0.2">
      <c r="B581" s="5"/>
      <c r="C581" s="5"/>
      <c r="D581" s="5"/>
      <c r="E581" s="5"/>
      <c r="F581" s="5"/>
      <c r="G581" s="5"/>
      <c r="H581" s="5"/>
      <c r="I581" s="5"/>
      <c r="J581" s="5"/>
      <c r="K581" s="5"/>
      <c r="L581" s="5"/>
      <c r="M581" s="5"/>
      <c r="N581" s="5"/>
      <c r="O581" s="5"/>
    </row>
    <row r="582" spans="2:15" ht="20.25" customHeight="1" x14ac:dyDescent="0.2">
      <c r="B582" s="5"/>
      <c r="C582" s="5"/>
      <c r="D582" s="5"/>
      <c r="E582" s="5"/>
      <c r="F582" s="5"/>
      <c r="G582" s="5"/>
      <c r="H582" s="5"/>
      <c r="I582" s="5"/>
      <c r="J582" s="5"/>
      <c r="K582" s="5"/>
      <c r="L582" s="5"/>
      <c r="M582" s="5"/>
      <c r="N582" s="5"/>
      <c r="O582" s="5"/>
    </row>
    <row r="583" spans="2:15" ht="20.25" customHeight="1" x14ac:dyDescent="0.2">
      <c r="B583" s="5"/>
      <c r="C583" s="5"/>
      <c r="D583" s="5"/>
      <c r="E583" s="5"/>
      <c r="F583" s="5"/>
      <c r="G583" s="5"/>
      <c r="H583" s="5"/>
      <c r="I583" s="5"/>
      <c r="J583" s="5"/>
      <c r="K583" s="5"/>
      <c r="L583" s="5"/>
      <c r="M583" s="5"/>
      <c r="N583" s="5"/>
      <c r="O583" s="5"/>
    </row>
    <row r="584" spans="2:15" ht="20.25" customHeight="1" x14ac:dyDescent="0.2">
      <c r="B584" s="5"/>
      <c r="C584" s="5"/>
      <c r="D584" s="5"/>
      <c r="E584" s="5"/>
      <c r="F584" s="5"/>
      <c r="G584" s="5"/>
      <c r="H584" s="5"/>
      <c r="I584" s="5"/>
      <c r="J584" s="5"/>
      <c r="K584" s="5"/>
      <c r="L584" s="5"/>
      <c r="M584" s="5"/>
      <c r="N584" s="5"/>
      <c r="O584" s="5"/>
    </row>
    <row r="585" spans="2:15" ht="20.25" customHeight="1" x14ac:dyDescent="0.2">
      <c r="B585" s="5"/>
      <c r="C585" s="5"/>
      <c r="D585" s="5"/>
      <c r="E585" s="5"/>
      <c r="F585" s="5"/>
      <c r="G585" s="5"/>
      <c r="H585" s="5"/>
      <c r="I585" s="5"/>
      <c r="J585" s="5"/>
      <c r="K585" s="5"/>
      <c r="L585" s="5"/>
      <c r="M585" s="5"/>
      <c r="N585" s="5"/>
      <c r="O585" s="5"/>
    </row>
    <row r="586" spans="2:15" ht="20.25" customHeight="1" x14ac:dyDescent="0.2">
      <c r="B586" s="5"/>
      <c r="C586" s="5"/>
      <c r="D586" s="5"/>
      <c r="E586" s="5"/>
      <c r="F586" s="5"/>
      <c r="G586" s="5"/>
      <c r="H586" s="5"/>
      <c r="I586" s="5"/>
      <c r="J586" s="5"/>
      <c r="K586" s="5"/>
      <c r="L586" s="5"/>
      <c r="M586" s="5"/>
      <c r="N586" s="5"/>
      <c r="O586" s="5"/>
    </row>
    <row r="587" spans="2:15" ht="20.25" customHeight="1" x14ac:dyDescent="0.2">
      <c r="B587" s="5"/>
      <c r="C587" s="5"/>
      <c r="D587" s="5"/>
      <c r="E587" s="5"/>
      <c r="F587" s="5"/>
      <c r="G587" s="5"/>
      <c r="H587" s="5"/>
      <c r="I587" s="5"/>
      <c r="J587" s="5"/>
      <c r="K587" s="5"/>
      <c r="L587" s="5"/>
      <c r="M587" s="5"/>
      <c r="N587" s="5"/>
      <c r="O587" s="5"/>
    </row>
    <row r="588" spans="2:15" ht="20.25" customHeight="1" x14ac:dyDescent="0.2">
      <c r="B588" s="5"/>
      <c r="C588" s="5"/>
      <c r="D588" s="5"/>
      <c r="E588" s="5"/>
      <c r="F588" s="5"/>
      <c r="G588" s="5"/>
      <c r="H588" s="5"/>
      <c r="I588" s="5"/>
      <c r="J588" s="5"/>
      <c r="K588" s="5"/>
      <c r="L588" s="5"/>
      <c r="M588" s="5"/>
      <c r="N588" s="5"/>
      <c r="O588" s="5"/>
    </row>
    <row r="589" spans="2:15" ht="20.25" customHeight="1" x14ac:dyDescent="0.2">
      <c r="B589" s="5"/>
      <c r="C589" s="5"/>
      <c r="D589" s="5"/>
      <c r="E589" s="5"/>
      <c r="F589" s="5"/>
      <c r="G589" s="5"/>
      <c r="H589" s="5"/>
      <c r="I589" s="5"/>
      <c r="J589" s="5"/>
      <c r="K589" s="5"/>
      <c r="L589" s="5"/>
      <c r="M589" s="5"/>
      <c r="N589" s="5"/>
      <c r="O589" s="5"/>
    </row>
    <row r="590" spans="2:15" ht="20.25" customHeight="1" x14ac:dyDescent="0.2">
      <c r="B590" s="5"/>
      <c r="C590" s="5"/>
      <c r="D590" s="5"/>
      <c r="E590" s="5"/>
      <c r="F590" s="5"/>
      <c r="G590" s="5"/>
      <c r="H590" s="5"/>
      <c r="I590" s="5"/>
      <c r="J590" s="5"/>
      <c r="K590" s="5"/>
      <c r="L590" s="5"/>
      <c r="M590" s="5"/>
      <c r="N590" s="5"/>
      <c r="O590" s="5"/>
    </row>
    <row r="591" spans="2:15" ht="20.25" customHeight="1" x14ac:dyDescent="0.2">
      <c r="B591" s="5"/>
      <c r="C591" s="5"/>
      <c r="D591" s="5"/>
      <c r="E591" s="5"/>
      <c r="F591" s="5"/>
      <c r="G591" s="5"/>
      <c r="H591" s="5"/>
      <c r="I591" s="5"/>
      <c r="J591" s="5"/>
      <c r="K591" s="5"/>
      <c r="L591" s="5"/>
      <c r="M591" s="5"/>
      <c r="N591" s="5"/>
      <c r="O591" s="5"/>
    </row>
    <row r="592" spans="2:15" ht="20.25" customHeight="1" x14ac:dyDescent="0.2">
      <c r="B592" s="5"/>
      <c r="C592" s="5"/>
      <c r="D592" s="5"/>
      <c r="E592" s="5"/>
      <c r="F592" s="5"/>
      <c r="G592" s="5"/>
      <c r="H592" s="5"/>
      <c r="I592" s="5"/>
      <c r="J592" s="5"/>
      <c r="K592" s="5"/>
      <c r="L592" s="5"/>
      <c r="M592" s="5"/>
      <c r="N592" s="5"/>
      <c r="O592" s="5"/>
    </row>
    <row r="593" spans="2:15" ht="20.25" customHeight="1" x14ac:dyDescent="0.2">
      <c r="B593" s="5"/>
      <c r="C593" s="5"/>
      <c r="D593" s="5"/>
      <c r="E593" s="5"/>
      <c r="F593" s="5"/>
      <c r="G593" s="5"/>
      <c r="H593" s="5"/>
      <c r="I593" s="5"/>
      <c r="J593" s="5"/>
      <c r="K593" s="5"/>
      <c r="L593" s="5"/>
      <c r="M593" s="5"/>
      <c r="N593" s="5"/>
      <c r="O593" s="5"/>
    </row>
    <row r="594" spans="2:15" ht="20.25" customHeight="1" x14ac:dyDescent="0.2">
      <c r="B594" s="5"/>
      <c r="C594" s="5"/>
      <c r="D594" s="5"/>
      <c r="E594" s="5"/>
      <c r="F594" s="5"/>
      <c r="G594" s="5"/>
      <c r="H594" s="5"/>
      <c r="I594" s="5"/>
      <c r="J594" s="5"/>
      <c r="K594" s="5"/>
      <c r="L594" s="5"/>
      <c r="M594" s="5"/>
      <c r="N594" s="5"/>
      <c r="O594" s="5"/>
    </row>
    <row r="595" spans="2:15" ht="20.25" customHeight="1" x14ac:dyDescent="0.2">
      <c r="B595" s="5"/>
      <c r="C595" s="5"/>
      <c r="D595" s="5"/>
      <c r="E595" s="5"/>
      <c r="F595" s="5"/>
      <c r="G595" s="5"/>
      <c r="H595" s="5"/>
      <c r="I595" s="5"/>
      <c r="J595" s="5"/>
      <c r="K595" s="5"/>
      <c r="L595" s="5"/>
      <c r="M595" s="5"/>
      <c r="N595" s="5"/>
      <c r="O595" s="5"/>
    </row>
    <row r="596" spans="2:15" ht="20.25" customHeight="1" x14ac:dyDescent="0.2">
      <c r="B596" s="5"/>
      <c r="C596" s="5"/>
      <c r="D596" s="5"/>
      <c r="E596" s="5"/>
      <c r="F596" s="5"/>
      <c r="G596" s="5"/>
      <c r="H596" s="5"/>
      <c r="I596" s="5"/>
      <c r="J596" s="5"/>
      <c r="K596" s="5"/>
      <c r="L596" s="5"/>
      <c r="M596" s="5"/>
      <c r="N596" s="5"/>
      <c r="O596" s="5"/>
    </row>
    <row r="597" spans="2:15" ht="20.25" customHeight="1" x14ac:dyDescent="0.2">
      <c r="B597" s="5"/>
      <c r="C597" s="5"/>
      <c r="D597" s="5"/>
      <c r="E597" s="5"/>
      <c r="F597" s="5"/>
      <c r="G597" s="5"/>
      <c r="H597" s="5"/>
      <c r="I597" s="5"/>
      <c r="J597" s="5"/>
      <c r="K597" s="5"/>
      <c r="L597" s="5"/>
      <c r="M597" s="5"/>
      <c r="N597" s="5"/>
      <c r="O597" s="5"/>
    </row>
    <row r="598" spans="2:15" ht="20.25" customHeight="1" x14ac:dyDescent="0.2">
      <c r="B598" s="5"/>
      <c r="C598" s="5"/>
      <c r="D598" s="5"/>
      <c r="E598" s="5"/>
      <c r="F598" s="5"/>
      <c r="G598" s="5"/>
      <c r="H598" s="5"/>
      <c r="I598" s="5"/>
      <c r="J598" s="5"/>
      <c r="K598" s="5"/>
      <c r="L598" s="5"/>
      <c r="M598" s="5"/>
      <c r="N598" s="5"/>
      <c r="O598" s="5"/>
    </row>
    <row r="599" spans="2:15" ht="20.25" customHeight="1" x14ac:dyDescent="0.2">
      <c r="B599" s="5"/>
      <c r="C599" s="5"/>
      <c r="D599" s="5"/>
      <c r="E599" s="5"/>
      <c r="F599" s="5"/>
      <c r="G599" s="5"/>
      <c r="H599" s="5"/>
      <c r="I599" s="5"/>
      <c r="J599" s="5"/>
      <c r="K599" s="5"/>
      <c r="L599" s="5"/>
      <c r="M599" s="5"/>
      <c r="N599" s="5"/>
      <c r="O599" s="5"/>
    </row>
    <row r="600" spans="2:15" ht="20.25" customHeight="1" x14ac:dyDescent="0.2">
      <c r="B600" s="5"/>
      <c r="C600" s="5"/>
      <c r="D600" s="5"/>
      <c r="E600" s="5"/>
      <c r="F600" s="5"/>
      <c r="G600" s="5"/>
      <c r="H600" s="5"/>
      <c r="I600" s="5"/>
      <c r="J600" s="5"/>
      <c r="K600" s="5"/>
      <c r="L600" s="5"/>
      <c r="M600" s="5"/>
      <c r="N600" s="5"/>
      <c r="O600" s="5"/>
    </row>
    <row r="601" spans="2:15" ht="20.25" customHeight="1" x14ac:dyDescent="0.2">
      <c r="B601" s="5"/>
      <c r="C601" s="5"/>
      <c r="D601" s="5"/>
      <c r="E601" s="5"/>
      <c r="F601" s="5"/>
      <c r="G601" s="5"/>
      <c r="H601" s="5"/>
      <c r="I601" s="5"/>
      <c r="J601" s="5"/>
      <c r="K601" s="5"/>
      <c r="L601" s="5"/>
      <c r="M601" s="5"/>
      <c r="N601" s="5"/>
      <c r="O601" s="5"/>
    </row>
    <row r="602" spans="2:15" ht="20.25" customHeight="1" x14ac:dyDescent="0.2">
      <c r="B602" s="5"/>
      <c r="C602" s="5"/>
      <c r="D602" s="5"/>
      <c r="E602" s="5"/>
      <c r="F602" s="5"/>
      <c r="G602" s="5"/>
      <c r="H602" s="5"/>
      <c r="I602" s="5"/>
      <c r="J602" s="5"/>
      <c r="K602" s="5"/>
      <c r="L602" s="5"/>
      <c r="M602" s="5"/>
      <c r="N602" s="5"/>
      <c r="O602" s="5"/>
    </row>
    <row r="603" spans="2:15" ht="20.25" customHeight="1" x14ac:dyDescent="0.2">
      <c r="B603" s="5"/>
      <c r="C603" s="5"/>
      <c r="D603" s="5"/>
      <c r="E603" s="5"/>
      <c r="F603" s="5"/>
      <c r="G603" s="5"/>
      <c r="H603" s="5"/>
      <c r="I603" s="5"/>
      <c r="J603" s="5"/>
      <c r="K603" s="5"/>
      <c r="L603" s="5"/>
      <c r="M603" s="5"/>
      <c r="N603" s="5"/>
      <c r="O603" s="5"/>
    </row>
    <row r="604" spans="2:15" ht="20.25" customHeight="1" x14ac:dyDescent="0.2">
      <c r="B604" s="5"/>
      <c r="C604" s="5"/>
      <c r="D604" s="5"/>
      <c r="E604" s="5"/>
      <c r="F604" s="5"/>
      <c r="G604" s="5"/>
      <c r="H604" s="5"/>
      <c r="I604" s="5"/>
      <c r="J604" s="5"/>
      <c r="K604" s="5"/>
      <c r="L604" s="5"/>
      <c r="M604" s="5"/>
      <c r="N604" s="5"/>
      <c r="O604" s="5"/>
    </row>
    <row r="605" spans="2:15" ht="20.25" customHeight="1" x14ac:dyDescent="0.2">
      <c r="B605" s="5"/>
      <c r="C605" s="5"/>
      <c r="D605" s="5"/>
      <c r="E605" s="5"/>
      <c r="F605" s="5"/>
      <c r="G605" s="5"/>
      <c r="H605" s="5"/>
      <c r="I605" s="5"/>
      <c r="J605" s="5"/>
      <c r="K605" s="5"/>
      <c r="L605" s="5"/>
      <c r="M605" s="5"/>
      <c r="N605" s="5"/>
      <c r="O605" s="5"/>
    </row>
    <row r="606" spans="2:15" ht="20.25" customHeight="1" x14ac:dyDescent="0.2">
      <c r="B606" s="5"/>
      <c r="C606" s="5"/>
      <c r="D606" s="5"/>
      <c r="E606" s="5"/>
      <c r="F606" s="5"/>
      <c r="G606" s="5"/>
      <c r="H606" s="5"/>
      <c r="I606" s="5"/>
      <c r="J606" s="5"/>
      <c r="K606" s="5"/>
      <c r="L606" s="5"/>
      <c r="M606" s="5"/>
      <c r="N606" s="5"/>
      <c r="O606" s="5"/>
    </row>
    <row r="607" spans="2:15" ht="20.25" customHeight="1" x14ac:dyDescent="0.2">
      <c r="B607" s="5"/>
      <c r="C607" s="5"/>
      <c r="D607" s="5"/>
      <c r="E607" s="5"/>
      <c r="F607" s="5"/>
      <c r="G607" s="5"/>
      <c r="H607" s="5"/>
      <c r="I607" s="5"/>
      <c r="J607" s="5"/>
      <c r="K607" s="5"/>
      <c r="L607" s="5"/>
      <c r="M607" s="5"/>
      <c r="N607" s="5"/>
      <c r="O607" s="5"/>
    </row>
    <row r="608" spans="2:15" ht="20.25" customHeight="1" x14ac:dyDescent="0.2">
      <c r="B608" s="5"/>
      <c r="C608" s="5"/>
      <c r="D608" s="5"/>
      <c r="E608" s="5"/>
      <c r="F608" s="5"/>
      <c r="G608" s="5"/>
      <c r="H608" s="5"/>
      <c r="I608" s="5"/>
      <c r="J608" s="5"/>
      <c r="K608" s="5"/>
      <c r="L608" s="5"/>
      <c r="M608" s="5"/>
      <c r="N608" s="5"/>
      <c r="O608" s="5"/>
    </row>
    <row r="609" spans="2:15" ht="20.25" customHeight="1" x14ac:dyDescent="0.2">
      <c r="B609" s="5"/>
      <c r="C609" s="5"/>
      <c r="D609" s="5"/>
      <c r="E609" s="5"/>
      <c r="F609" s="5"/>
      <c r="G609" s="5"/>
      <c r="H609" s="5"/>
      <c r="I609" s="5"/>
      <c r="J609" s="5"/>
      <c r="K609" s="5"/>
      <c r="L609" s="5"/>
      <c r="M609" s="5"/>
      <c r="N609" s="5"/>
      <c r="O609" s="5"/>
    </row>
    <row r="610" spans="2:15" ht="20.25" customHeight="1" x14ac:dyDescent="0.2">
      <c r="B610" s="5"/>
      <c r="C610" s="5"/>
      <c r="D610" s="5"/>
      <c r="E610" s="5"/>
      <c r="F610" s="5"/>
      <c r="G610" s="5"/>
      <c r="H610" s="5"/>
      <c r="I610" s="5"/>
      <c r="J610" s="5"/>
      <c r="K610" s="5"/>
      <c r="L610" s="5"/>
      <c r="M610" s="5"/>
      <c r="N610" s="5"/>
      <c r="O610" s="5"/>
    </row>
    <row r="611" spans="2:15" ht="20.25" customHeight="1" x14ac:dyDescent="0.2">
      <c r="B611" s="5"/>
      <c r="C611" s="5"/>
      <c r="D611" s="5"/>
      <c r="E611" s="5"/>
      <c r="F611" s="5"/>
      <c r="G611" s="5"/>
      <c r="H611" s="5"/>
      <c r="I611" s="5"/>
      <c r="J611" s="5"/>
      <c r="K611" s="5"/>
      <c r="L611" s="5"/>
      <c r="M611" s="5"/>
      <c r="N611" s="5"/>
      <c r="O611" s="5"/>
    </row>
    <row r="612" spans="2:15" ht="20.25" customHeight="1" x14ac:dyDescent="0.2">
      <c r="B612" s="5"/>
      <c r="C612" s="5"/>
      <c r="D612" s="5"/>
      <c r="E612" s="5"/>
      <c r="F612" s="5"/>
      <c r="G612" s="5"/>
      <c r="H612" s="5"/>
      <c r="I612" s="5"/>
      <c r="J612" s="5"/>
      <c r="K612" s="5"/>
      <c r="L612" s="5"/>
      <c r="M612" s="5"/>
      <c r="N612" s="5"/>
      <c r="O612" s="5"/>
    </row>
    <row r="613" spans="2:15" ht="20.25" customHeight="1" x14ac:dyDescent="0.2">
      <c r="B613" s="5"/>
      <c r="C613" s="5"/>
      <c r="D613" s="5"/>
      <c r="E613" s="5"/>
      <c r="F613" s="5"/>
      <c r="G613" s="5"/>
      <c r="H613" s="5"/>
      <c r="I613" s="5"/>
      <c r="J613" s="5"/>
      <c r="K613" s="5"/>
      <c r="L613" s="5"/>
      <c r="M613" s="5"/>
      <c r="N613" s="5"/>
      <c r="O613" s="5"/>
    </row>
    <row r="614" spans="2:15" ht="20.25" customHeight="1" x14ac:dyDescent="0.2">
      <c r="B614" s="5"/>
      <c r="C614" s="5"/>
      <c r="D614" s="5"/>
      <c r="E614" s="5"/>
      <c r="F614" s="5"/>
      <c r="G614" s="5"/>
      <c r="H614" s="5"/>
      <c r="I614" s="5"/>
      <c r="J614" s="5"/>
      <c r="K614" s="5"/>
      <c r="L614" s="5"/>
      <c r="M614" s="5"/>
      <c r="N614" s="5"/>
      <c r="O614" s="5"/>
    </row>
    <row r="615" spans="2:15" ht="20.25" customHeight="1" x14ac:dyDescent="0.2">
      <c r="B615" s="5"/>
      <c r="C615" s="5"/>
      <c r="D615" s="5"/>
      <c r="E615" s="5"/>
      <c r="F615" s="5"/>
      <c r="G615" s="5"/>
      <c r="H615" s="5"/>
      <c r="I615" s="5"/>
      <c r="J615" s="5"/>
      <c r="K615" s="5"/>
      <c r="L615" s="5"/>
      <c r="M615" s="5"/>
      <c r="N615" s="5"/>
      <c r="O615" s="5"/>
    </row>
    <row r="616" spans="2:15" ht="20.25" customHeight="1" x14ac:dyDescent="0.2">
      <c r="B616" s="5"/>
      <c r="C616" s="5"/>
      <c r="D616" s="5"/>
      <c r="E616" s="5"/>
      <c r="F616" s="5"/>
      <c r="G616" s="5"/>
      <c r="H616" s="5"/>
      <c r="I616" s="5"/>
      <c r="J616" s="5"/>
      <c r="K616" s="5"/>
      <c r="L616" s="5"/>
      <c r="M616" s="5"/>
      <c r="N616" s="5"/>
      <c r="O616" s="5"/>
    </row>
    <row r="617" spans="2:15" ht="20.25" customHeight="1" x14ac:dyDescent="0.2">
      <c r="B617" s="5"/>
      <c r="C617" s="5"/>
      <c r="D617" s="5"/>
      <c r="E617" s="5"/>
      <c r="F617" s="5"/>
      <c r="G617" s="5"/>
      <c r="H617" s="5"/>
      <c r="I617" s="5"/>
      <c r="J617" s="5"/>
      <c r="K617" s="5"/>
      <c r="L617" s="5"/>
      <c r="M617" s="5"/>
      <c r="N617" s="5"/>
      <c r="O617" s="5"/>
    </row>
    <row r="618" spans="2:15" ht="20.25" customHeight="1" x14ac:dyDescent="0.2">
      <c r="B618" s="5"/>
      <c r="C618" s="5"/>
      <c r="D618" s="5"/>
      <c r="E618" s="5"/>
      <c r="F618" s="5"/>
      <c r="G618" s="5"/>
      <c r="H618" s="5"/>
      <c r="I618" s="5"/>
      <c r="J618" s="5"/>
      <c r="K618" s="5"/>
      <c r="L618" s="5"/>
      <c r="M618" s="5"/>
      <c r="N618" s="5"/>
      <c r="O618" s="5"/>
    </row>
    <row r="619" spans="2:15" ht="20.25" customHeight="1" x14ac:dyDescent="0.2">
      <c r="B619" s="5"/>
      <c r="C619" s="5"/>
      <c r="D619" s="5"/>
      <c r="E619" s="5"/>
      <c r="F619" s="5"/>
      <c r="G619" s="5"/>
      <c r="H619" s="5"/>
      <c r="I619" s="5"/>
      <c r="J619" s="5"/>
      <c r="K619" s="5"/>
      <c r="L619" s="5"/>
      <c r="M619" s="5"/>
      <c r="N619" s="5"/>
      <c r="O619" s="5"/>
    </row>
    <row r="620" spans="2:15" ht="20.25" customHeight="1" x14ac:dyDescent="0.2">
      <c r="B620" s="5"/>
      <c r="C620" s="5"/>
      <c r="D620" s="5"/>
      <c r="E620" s="5"/>
      <c r="F620" s="5"/>
      <c r="G620" s="5"/>
      <c r="H620" s="5"/>
      <c r="I620" s="5"/>
      <c r="J620" s="5"/>
      <c r="K620" s="5"/>
      <c r="L620" s="5"/>
      <c r="M620" s="5"/>
      <c r="N620" s="5"/>
      <c r="O620" s="5"/>
    </row>
    <row r="621" spans="2:15" ht="20.25" customHeight="1" x14ac:dyDescent="0.2">
      <c r="B621" s="5"/>
      <c r="C621" s="5"/>
      <c r="D621" s="5"/>
      <c r="E621" s="5"/>
      <c r="F621" s="5"/>
      <c r="G621" s="5"/>
      <c r="H621" s="5"/>
      <c r="I621" s="5"/>
      <c r="J621" s="5"/>
      <c r="K621" s="5"/>
      <c r="L621" s="5"/>
      <c r="M621" s="5"/>
      <c r="N621" s="5"/>
      <c r="O621" s="5"/>
    </row>
    <row r="622" spans="2:15" ht="20.25" customHeight="1" x14ac:dyDescent="0.2">
      <c r="B622" s="5"/>
      <c r="C622" s="5"/>
      <c r="D622" s="5"/>
      <c r="E622" s="5"/>
      <c r="F622" s="5"/>
      <c r="G622" s="5"/>
      <c r="H622" s="5"/>
      <c r="I622" s="5"/>
      <c r="J622" s="5"/>
      <c r="K622" s="5"/>
      <c r="L622" s="5"/>
      <c r="M622" s="5"/>
      <c r="N622" s="5"/>
      <c r="O622" s="5"/>
    </row>
    <row r="623" spans="2:15" ht="20.25" customHeight="1" x14ac:dyDescent="0.2">
      <c r="B623" s="5"/>
      <c r="C623" s="5"/>
      <c r="D623" s="5"/>
      <c r="E623" s="5"/>
      <c r="F623" s="5"/>
      <c r="G623" s="5"/>
      <c r="H623" s="5"/>
      <c r="I623" s="5"/>
      <c r="J623" s="5"/>
      <c r="K623" s="5"/>
      <c r="L623" s="5"/>
      <c r="M623" s="5"/>
      <c r="N623" s="5"/>
      <c r="O623" s="5"/>
    </row>
    <row r="624" spans="2:15" ht="20.25" customHeight="1" x14ac:dyDescent="0.2">
      <c r="B624" s="5"/>
      <c r="C624" s="5"/>
      <c r="D624" s="5"/>
      <c r="E624" s="5"/>
      <c r="F624" s="5"/>
      <c r="G624" s="5"/>
      <c r="H624" s="5"/>
      <c r="I624" s="5"/>
      <c r="J624" s="5"/>
      <c r="K624" s="5"/>
      <c r="L624" s="5"/>
      <c r="M624" s="5"/>
      <c r="N624" s="5"/>
      <c r="O624" s="5"/>
    </row>
    <row r="625" spans="2:15" ht="20.25" customHeight="1" x14ac:dyDescent="0.2">
      <c r="B625" s="5"/>
      <c r="C625" s="5"/>
      <c r="D625" s="5"/>
      <c r="E625" s="5"/>
      <c r="F625" s="5"/>
      <c r="G625" s="5"/>
      <c r="H625" s="5"/>
      <c r="I625" s="5"/>
      <c r="J625" s="5"/>
      <c r="K625" s="5"/>
      <c r="L625" s="5"/>
      <c r="M625" s="5"/>
      <c r="N625" s="5"/>
      <c r="O625" s="5"/>
    </row>
    <row r="626" spans="2:15" ht="20.25" customHeight="1" x14ac:dyDescent="0.2">
      <c r="B626" s="5"/>
      <c r="C626" s="5"/>
      <c r="D626" s="5"/>
      <c r="E626" s="5"/>
      <c r="F626" s="5"/>
      <c r="G626" s="5"/>
      <c r="H626" s="5"/>
      <c r="I626" s="5"/>
      <c r="J626" s="5"/>
      <c r="K626" s="5"/>
      <c r="L626" s="5"/>
      <c r="M626" s="5"/>
      <c r="N626" s="5"/>
      <c r="O626" s="5"/>
    </row>
    <row r="627" spans="2:15" ht="20.25" customHeight="1" x14ac:dyDescent="0.2">
      <c r="B627" s="5"/>
      <c r="C627" s="5"/>
      <c r="D627" s="5"/>
      <c r="E627" s="5"/>
      <c r="F627" s="5"/>
      <c r="G627" s="5"/>
      <c r="H627" s="5"/>
      <c r="I627" s="5"/>
      <c r="J627" s="5"/>
      <c r="K627" s="5"/>
      <c r="L627" s="5"/>
      <c r="M627" s="5"/>
      <c r="N627" s="5"/>
      <c r="O627" s="5"/>
    </row>
    <row r="628" spans="2:15" ht="20.25" customHeight="1" x14ac:dyDescent="0.2">
      <c r="B628" s="5"/>
      <c r="C628" s="5"/>
      <c r="D628" s="5"/>
      <c r="E628" s="5"/>
      <c r="F628" s="5"/>
      <c r="G628" s="5"/>
      <c r="H628" s="5"/>
      <c r="I628" s="5"/>
      <c r="J628" s="5"/>
      <c r="K628" s="5"/>
      <c r="L628" s="5"/>
      <c r="M628" s="5"/>
      <c r="N628" s="5"/>
      <c r="O628" s="5"/>
    </row>
    <row r="629" spans="2:15" ht="20.25" customHeight="1" x14ac:dyDescent="0.2">
      <c r="B629" s="5"/>
      <c r="C629" s="5"/>
      <c r="D629" s="5"/>
      <c r="E629" s="5"/>
      <c r="F629" s="5"/>
      <c r="G629" s="5"/>
      <c r="H629" s="5"/>
      <c r="I629" s="5"/>
      <c r="J629" s="5"/>
      <c r="K629" s="5"/>
      <c r="L629" s="5"/>
      <c r="M629" s="5"/>
      <c r="N629" s="5"/>
      <c r="O629" s="5"/>
    </row>
    <row r="630" spans="2:15" ht="20.25" customHeight="1" x14ac:dyDescent="0.2">
      <c r="B630" s="5"/>
      <c r="C630" s="5"/>
      <c r="D630" s="5"/>
      <c r="E630" s="5"/>
      <c r="F630" s="5"/>
      <c r="G630" s="5"/>
      <c r="H630" s="5"/>
      <c r="I630" s="5"/>
      <c r="J630" s="5"/>
      <c r="K630" s="5"/>
      <c r="L630" s="5"/>
      <c r="M630" s="5"/>
      <c r="N630" s="5"/>
      <c r="O630" s="5"/>
    </row>
    <row r="631" spans="2:15" ht="20.25" customHeight="1" x14ac:dyDescent="0.2">
      <c r="B631" s="5"/>
      <c r="C631" s="5"/>
      <c r="D631" s="5"/>
      <c r="E631" s="5"/>
      <c r="F631" s="5"/>
      <c r="G631" s="5"/>
      <c r="H631" s="5"/>
      <c r="I631" s="5"/>
      <c r="J631" s="5"/>
      <c r="K631" s="5"/>
      <c r="L631" s="5"/>
      <c r="M631" s="5"/>
      <c r="N631" s="5"/>
      <c r="O631" s="5"/>
    </row>
    <row r="632" spans="2:15" ht="20.25" customHeight="1" x14ac:dyDescent="0.2">
      <c r="B632" s="5"/>
      <c r="C632" s="5"/>
      <c r="D632" s="5"/>
      <c r="E632" s="5"/>
      <c r="F632" s="5"/>
      <c r="G632" s="5"/>
      <c r="H632" s="5"/>
      <c r="I632" s="5"/>
      <c r="J632" s="5"/>
      <c r="K632" s="5"/>
      <c r="L632" s="5"/>
      <c r="M632" s="5"/>
      <c r="N632" s="5"/>
      <c r="O632" s="5"/>
    </row>
    <row r="633" spans="2:15" ht="20.25" customHeight="1" x14ac:dyDescent="0.2">
      <c r="B633" s="5"/>
      <c r="C633" s="5"/>
      <c r="D633" s="5"/>
      <c r="E633" s="5"/>
      <c r="F633" s="5"/>
      <c r="G633" s="5"/>
      <c r="H633" s="5"/>
      <c r="I633" s="5"/>
      <c r="J633" s="5"/>
      <c r="K633" s="5"/>
      <c r="L633" s="5"/>
      <c r="M633" s="5"/>
      <c r="N633" s="5"/>
      <c r="O633" s="5"/>
    </row>
    <row r="634" spans="2:15" ht="20.25" customHeight="1" x14ac:dyDescent="0.2">
      <c r="B634" s="5"/>
      <c r="C634" s="5"/>
      <c r="D634" s="5"/>
      <c r="E634" s="5"/>
      <c r="F634" s="5"/>
      <c r="G634" s="5"/>
      <c r="H634" s="5"/>
      <c r="I634" s="5"/>
      <c r="J634" s="5"/>
      <c r="K634" s="5"/>
      <c r="L634" s="5"/>
      <c r="M634" s="5"/>
      <c r="N634" s="5"/>
      <c r="O634" s="5"/>
    </row>
    <row r="635" spans="2:15" ht="20.25" customHeight="1" x14ac:dyDescent="0.2">
      <c r="B635" s="5"/>
      <c r="C635" s="5"/>
      <c r="D635" s="5"/>
      <c r="E635" s="5"/>
      <c r="F635" s="5"/>
      <c r="G635" s="5"/>
      <c r="H635" s="5"/>
      <c r="I635" s="5"/>
      <c r="J635" s="5"/>
      <c r="K635" s="5"/>
      <c r="L635" s="5"/>
      <c r="M635" s="5"/>
      <c r="N635" s="5"/>
      <c r="O635" s="5"/>
    </row>
    <row r="636" spans="2:15" ht="20.25" customHeight="1" x14ac:dyDescent="0.2">
      <c r="B636" s="5"/>
      <c r="C636" s="5"/>
      <c r="D636" s="5"/>
      <c r="E636" s="5"/>
      <c r="F636" s="5"/>
      <c r="G636" s="5"/>
      <c r="H636" s="5"/>
      <c r="I636" s="5"/>
      <c r="J636" s="5"/>
      <c r="K636" s="5"/>
      <c r="L636" s="5"/>
      <c r="M636" s="5"/>
      <c r="N636" s="5"/>
      <c r="O636" s="5"/>
    </row>
    <row r="637" spans="2:15" ht="20.25" customHeight="1" x14ac:dyDescent="0.2">
      <c r="B637" s="5"/>
      <c r="C637" s="5"/>
      <c r="D637" s="5"/>
      <c r="E637" s="5"/>
      <c r="F637" s="5"/>
      <c r="G637" s="5"/>
      <c r="H637" s="5"/>
      <c r="I637" s="5"/>
      <c r="J637" s="5"/>
      <c r="K637" s="5"/>
      <c r="L637" s="5"/>
      <c r="M637" s="5"/>
      <c r="N637" s="5"/>
      <c r="O637" s="5"/>
    </row>
    <row r="638" spans="2:15" ht="20.25" customHeight="1" x14ac:dyDescent="0.2">
      <c r="B638" s="5"/>
      <c r="C638" s="5"/>
      <c r="D638" s="5"/>
      <c r="E638" s="5"/>
      <c r="F638" s="5"/>
      <c r="G638" s="5"/>
      <c r="H638" s="5"/>
      <c r="I638" s="5"/>
      <c r="J638" s="5"/>
      <c r="K638" s="5"/>
      <c r="L638" s="5"/>
      <c r="M638" s="5"/>
      <c r="N638" s="5"/>
      <c r="O638" s="5"/>
    </row>
    <row r="639" spans="2:15" ht="20.25" customHeight="1" x14ac:dyDescent="0.2">
      <c r="B639" s="5"/>
      <c r="C639" s="5"/>
      <c r="D639" s="5"/>
      <c r="E639" s="5"/>
      <c r="F639" s="5"/>
      <c r="G639" s="5"/>
      <c r="H639" s="5"/>
      <c r="I639" s="5"/>
      <c r="J639" s="5"/>
      <c r="K639" s="5"/>
      <c r="L639" s="5"/>
      <c r="M639" s="5"/>
      <c r="N639" s="5"/>
      <c r="O639" s="5"/>
    </row>
    <row r="640" spans="2:15" ht="20.25" customHeight="1" x14ac:dyDescent="0.2">
      <c r="B640" s="5"/>
      <c r="C640" s="5"/>
      <c r="D640" s="5"/>
      <c r="E640" s="5"/>
      <c r="F640" s="5"/>
      <c r="G640" s="5"/>
      <c r="H640" s="5"/>
      <c r="I640" s="5"/>
      <c r="J640" s="5"/>
      <c r="K640" s="5"/>
      <c r="L640" s="5"/>
      <c r="M640" s="5"/>
      <c r="N640" s="5"/>
      <c r="O640" s="5"/>
    </row>
    <row r="641" spans="2:15" ht="20.25" customHeight="1" x14ac:dyDescent="0.2">
      <c r="B641" s="5"/>
      <c r="C641" s="5"/>
      <c r="D641" s="5"/>
      <c r="E641" s="5"/>
      <c r="F641" s="5"/>
      <c r="G641" s="5"/>
      <c r="H641" s="5"/>
      <c r="I641" s="5"/>
      <c r="J641" s="5"/>
      <c r="K641" s="5"/>
      <c r="L641" s="5"/>
      <c r="M641" s="5"/>
      <c r="N641" s="5"/>
      <c r="O641" s="5"/>
    </row>
    <row r="642" spans="2:15" ht="20.25" customHeight="1" x14ac:dyDescent="0.2">
      <c r="B642" s="5"/>
      <c r="C642" s="5"/>
      <c r="D642" s="5"/>
      <c r="E642" s="5"/>
      <c r="F642" s="5"/>
      <c r="G642" s="5"/>
      <c r="H642" s="5"/>
      <c r="I642" s="5"/>
      <c r="J642" s="5"/>
      <c r="K642" s="5"/>
      <c r="L642" s="5"/>
      <c r="M642" s="5"/>
      <c r="N642" s="5"/>
      <c r="O642" s="5"/>
    </row>
    <row r="643" spans="2:15" ht="20.25" customHeight="1" x14ac:dyDescent="0.2">
      <c r="B643" s="5"/>
      <c r="C643" s="5"/>
      <c r="D643" s="5"/>
      <c r="E643" s="5"/>
      <c r="F643" s="5"/>
      <c r="G643" s="5"/>
      <c r="H643" s="5"/>
      <c r="I643" s="5"/>
      <c r="J643" s="5"/>
      <c r="K643" s="5"/>
      <c r="L643" s="5"/>
      <c r="M643" s="5"/>
      <c r="N643" s="5"/>
      <c r="O643" s="5"/>
    </row>
    <row r="644" spans="2:15" ht="20.25" customHeight="1" x14ac:dyDescent="0.2">
      <c r="B644" s="5"/>
      <c r="C644" s="5"/>
      <c r="D644" s="5"/>
      <c r="E644" s="5"/>
      <c r="F644" s="5"/>
      <c r="G644" s="5"/>
      <c r="H644" s="5"/>
      <c r="I644" s="5"/>
      <c r="J644" s="5"/>
      <c r="K644" s="5"/>
      <c r="L644" s="5"/>
      <c r="M644" s="5"/>
      <c r="N644" s="5"/>
      <c r="O644" s="5"/>
    </row>
    <row r="645" spans="2:15" ht="20.25" customHeight="1" x14ac:dyDescent="0.2">
      <c r="B645" s="5"/>
      <c r="C645" s="5"/>
      <c r="D645" s="5"/>
      <c r="E645" s="5"/>
      <c r="F645" s="5"/>
      <c r="G645" s="5"/>
      <c r="H645" s="5"/>
      <c r="I645" s="5"/>
      <c r="J645" s="5"/>
      <c r="K645" s="5"/>
      <c r="L645" s="5"/>
      <c r="M645" s="5"/>
      <c r="N645" s="5"/>
      <c r="O645" s="5"/>
    </row>
    <row r="646" spans="2:15" ht="20.25" customHeight="1" x14ac:dyDescent="0.2">
      <c r="B646" s="5"/>
      <c r="C646" s="5"/>
      <c r="D646" s="5"/>
      <c r="E646" s="5"/>
      <c r="F646" s="5"/>
      <c r="G646" s="5"/>
      <c r="H646" s="5"/>
      <c r="I646" s="5"/>
      <c r="J646" s="5"/>
      <c r="K646" s="5"/>
      <c r="L646" s="5"/>
      <c r="M646" s="5"/>
      <c r="N646" s="5"/>
      <c r="O646" s="5"/>
    </row>
    <row r="647" spans="2:15" ht="20.25" customHeight="1" x14ac:dyDescent="0.2">
      <c r="B647" s="5"/>
      <c r="C647" s="5"/>
      <c r="D647" s="5"/>
      <c r="E647" s="5"/>
      <c r="F647" s="5"/>
      <c r="G647" s="5"/>
      <c r="H647" s="5"/>
      <c r="I647" s="5"/>
      <c r="J647" s="5"/>
      <c r="K647" s="5"/>
      <c r="L647" s="5"/>
      <c r="M647" s="5"/>
      <c r="N647" s="5"/>
      <c r="O647" s="5"/>
    </row>
    <row r="648" spans="2:15" ht="20.25" customHeight="1" x14ac:dyDescent="0.2">
      <c r="B648" s="5"/>
      <c r="C648" s="5"/>
      <c r="D648" s="5"/>
      <c r="E648" s="5"/>
      <c r="F648" s="5"/>
      <c r="G648" s="5"/>
      <c r="H648" s="5"/>
      <c r="I648" s="5"/>
      <c r="J648" s="5"/>
      <c r="K648" s="5"/>
      <c r="L648" s="5"/>
      <c r="M648" s="5"/>
      <c r="N648" s="5"/>
      <c r="O648" s="5"/>
    </row>
    <row r="649" spans="2:15" ht="20.25" customHeight="1" x14ac:dyDescent="0.2">
      <c r="B649" s="5"/>
      <c r="C649" s="5"/>
      <c r="D649" s="5"/>
      <c r="E649" s="5"/>
      <c r="F649" s="5"/>
      <c r="G649" s="5"/>
      <c r="H649" s="5"/>
      <c r="I649" s="5"/>
      <c r="J649" s="5"/>
      <c r="K649" s="5"/>
      <c r="L649" s="5"/>
      <c r="M649" s="5"/>
      <c r="N649" s="5"/>
      <c r="O649" s="5"/>
    </row>
    <row r="650" spans="2:15" ht="20.25" customHeight="1" x14ac:dyDescent="0.2">
      <c r="B650" s="5"/>
      <c r="C650" s="5"/>
      <c r="D650" s="5"/>
      <c r="E650" s="5"/>
      <c r="F650" s="5"/>
      <c r="G650" s="5"/>
      <c r="H650" s="5"/>
      <c r="I650" s="5"/>
      <c r="J650" s="5"/>
      <c r="K650" s="5"/>
      <c r="L650" s="5"/>
      <c r="M650" s="5"/>
      <c r="N650" s="5"/>
      <c r="O650" s="5"/>
    </row>
    <row r="651" spans="2:15" ht="20.25" customHeight="1" x14ac:dyDescent="0.2">
      <c r="B651" s="5"/>
      <c r="C651" s="5"/>
      <c r="D651" s="5"/>
      <c r="E651" s="5"/>
      <c r="F651" s="5"/>
      <c r="G651" s="5"/>
      <c r="H651" s="5"/>
      <c r="I651" s="5"/>
      <c r="J651" s="5"/>
      <c r="K651" s="5"/>
      <c r="L651" s="5"/>
      <c r="M651" s="5"/>
      <c r="N651" s="5"/>
      <c r="O651" s="5"/>
    </row>
    <row r="652" spans="2:15" ht="20.25" customHeight="1" x14ac:dyDescent="0.2">
      <c r="B652" s="5"/>
      <c r="C652" s="5"/>
      <c r="D652" s="5"/>
      <c r="E652" s="5"/>
      <c r="F652" s="5"/>
      <c r="G652" s="5"/>
      <c r="H652" s="5"/>
      <c r="I652" s="5"/>
      <c r="J652" s="5"/>
      <c r="K652" s="5"/>
      <c r="L652" s="5"/>
      <c r="M652" s="5"/>
      <c r="N652" s="5"/>
      <c r="O652" s="5"/>
    </row>
    <row r="653" spans="2:15" ht="20.25" customHeight="1" x14ac:dyDescent="0.2">
      <c r="B653" s="5"/>
      <c r="C653" s="5"/>
      <c r="D653" s="5"/>
      <c r="E653" s="5"/>
      <c r="F653" s="5"/>
      <c r="G653" s="5"/>
      <c r="H653" s="5"/>
      <c r="I653" s="5"/>
      <c r="J653" s="5"/>
      <c r="K653" s="5"/>
      <c r="L653" s="5"/>
      <c r="M653" s="5"/>
      <c r="N653" s="5"/>
      <c r="O653" s="5"/>
    </row>
    <row r="654" spans="2:15" ht="20.25" customHeight="1" x14ac:dyDescent="0.2">
      <c r="B654" s="5"/>
      <c r="C654" s="5"/>
      <c r="D654" s="5"/>
      <c r="E654" s="5"/>
      <c r="F654" s="5"/>
      <c r="G654" s="5"/>
      <c r="H654" s="5"/>
      <c r="I654" s="5"/>
      <c r="J654" s="5"/>
      <c r="K654" s="5"/>
      <c r="L654" s="5"/>
      <c r="M654" s="5"/>
      <c r="N654" s="5"/>
      <c r="O654" s="5"/>
    </row>
    <row r="655" spans="2:15" ht="20.25" customHeight="1" x14ac:dyDescent="0.2">
      <c r="B655" s="5"/>
      <c r="C655" s="5"/>
      <c r="D655" s="5"/>
      <c r="E655" s="5"/>
      <c r="F655" s="5"/>
      <c r="G655" s="5"/>
      <c r="H655" s="5"/>
      <c r="I655" s="5"/>
      <c r="J655" s="5"/>
      <c r="K655" s="5"/>
      <c r="L655" s="5"/>
      <c r="M655" s="5"/>
      <c r="N655" s="5"/>
      <c r="O655" s="5"/>
    </row>
    <row r="656" spans="2:15" ht="20.25" customHeight="1" x14ac:dyDescent="0.2">
      <c r="B656" s="5"/>
      <c r="C656" s="5"/>
      <c r="D656" s="5"/>
      <c r="E656" s="5"/>
      <c r="F656" s="5"/>
      <c r="G656" s="5"/>
      <c r="H656" s="5"/>
      <c r="I656" s="5"/>
      <c r="J656" s="5"/>
      <c r="K656" s="5"/>
      <c r="L656" s="5"/>
      <c r="M656" s="5"/>
      <c r="N656" s="5"/>
      <c r="O656" s="5"/>
    </row>
    <row r="657" spans="2:15" ht="20.25" customHeight="1" x14ac:dyDescent="0.2">
      <c r="B657" s="5"/>
      <c r="C657" s="5"/>
      <c r="D657" s="5"/>
      <c r="E657" s="5"/>
      <c r="F657" s="5"/>
      <c r="G657" s="5"/>
      <c r="H657" s="5"/>
      <c r="I657" s="5"/>
      <c r="J657" s="5"/>
      <c r="K657" s="5"/>
      <c r="L657" s="5"/>
      <c r="M657" s="5"/>
      <c r="N657" s="5"/>
      <c r="O657" s="5"/>
    </row>
    <row r="658" spans="2:15" ht="20.25" customHeight="1" x14ac:dyDescent="0.2">
      <c r="B658" s="5"/>
      <c r="C658" s="5"/>
      <c r="D658" s="5"/>
      <c r="E658" s="5"/>
      <c r="F658" s="5"/>
      <c r="G658" s="5"/>
      <c r="H658" s="5"/>
      <c r="I658" s="5"/>
      <c r="J658" s="5"/>
      <c r="K658" s="5"/>
      <c r="L658" s="5"/>
      <c r="M658" s="5"/>
      <c r="N658" s="5"/>
      <c r="O658" s="5"/>
    </row>
    <row r="659" spans="2:15" ht="20.25" customHeight="1" x14ac:dyDescent="0.2">
      <c r="B659" s="5"/>
      <c r="C659" s="5"/>
      <c r="D659" s="5"/>
      <c r="E659" s="5"/>
      <c r="F659" s="5"/>
      <c r="G659" s="5"/>
      <c r="H659" s="5"/>
      <c r="I659" s="5"/>
      <c r="J659" s="5"/>
      <c r="K659" s="5"/>
      <c r="L659" s="5"/>
      <c r="M659" s="5"/>
      <c r="N659" s="5"/>
      <c r="O659" s="5"/>
    </row>
    <row r="660" spans="2:15" ht="20.25" customHeight="1" x14ac:dyDescent="0.2">
      <c r="B660" s="5"/>
      <c r="C660" s="5"/>
      <c r="D660" s="5"/>
      <c r="E660" s="5"/>
      <c r="F660" s="5"/>
      <c r="G660" s="5"/>
      <c r="H660" s="5"/>
      <c r="I660" s="5"/>
      <c r="J660" s="5"/>
      <c r="K660" s="5"/>
      <c r="L660" s="5"/>
      <c r="M660" s="5"/>
      <c r="N660" s="5"/>
      <c r="O660" s="5"/>
    </row>
    <row r="661" spans="2:15" ht="20.25" customHeight="1" x14ac:dyDescent="0.2">
      <c r="B661" s="5"/>
      <c r="C661" s="5"/>
      <c r="D661" s="5"/>
      <c r="E661" s="5"/>
      <c r="F661" s="5"/>
      <c r="G661" s="5"/>
      <c r="H661" s="5"/>
      <c r="I661" s="5"/>
      <c r="J661" s="5"/>
      <c r="K661" s="5"/>
      <c r="L661" s="5"/>
      <c r="M661" s="5"/>
      <c r="N661" s="5"/>
      <c r="O661" s="5"/>
    </row>
    <row r="662" spans="2:15" ht="20.25" customHeight="1" x14ac:dyDescent="0.2">
      <c r="B662" s="5"/>
      <c r="C662" s="5"/>
      <c r="D662" s="5"/>
      <c r="E662" s="5"/>
      <c r="F662" s="5"/>
      <c r="G662" s="5"/>
      <c r="H662" s="5"/>
      <c r="I662" s="5"/>
      <c r="J662" s="5"/>
      <c r="K662" s="5"/>
      <c r="L662" s="5"/>
      <c r="M662" s="5"/>
      <c r="N662" s="5"/>
      <c r="O662" s="5"/>
    </row>
    <row r="663" spans="2:15" ht="20.25" customHeight="1" x14ac:dyDescent="0.2">
      <c r="B663" s="5"/>
      <c r="C663" s="5"/>
      <c r="D663" s="5"/>
      <c r="E663" s="5"/>
      <c r="F663" s="5"/>
      <c r="G663" s="5"/>
      <c r="H663" s="5"/>
      <c r="I663" s="5"/>
      <c r="J663" s="5"/>
      <c r="K663" s="5"/>
      <c r="L663" s="5"/>
      <c r="M663" s="5"/>
      <c r="N663" s="5"/>
      <c r="O663" s="5"/>
    </row>
    <row r="664" spans="2:15" ht="20.25" customHeight="1" x14ac:dyDescent="0.2">
      <c r="B664" s="5"/>
      <c r="C664" s="5"/>
      <c r="D664" s="5"/>
      <c r="E664" s="5"/>
      <c r="F664" s="5"/>
      <c r="G664" s="5"/>
      <c r="H664" s="5"/>
      <c r="I664" s="5"/>
      <c r="J664" s="5"/>
      <c r="K664" s="5"/>
      <c r="L664" s="5"/>
      <c r="M664" s="5"/>
      <c r="N664" s="5"/>
      <c r="O664" s="5"/>
    </row>
    <row r="665" spans="2:15" ht="20.25" customHeight="1" x14ac:dyDescent="0.2">
      <c r="B665" s="5"/>
      <c r="C665" s="5"/>
      <c r="D665" s="5"/>
      <c r="E665" s="5"/>
      <c r="F665" s="5"/>
      <c r="G665" s="5"/>
      <c r="H665" s="5"/>
      <c r="I665" s="5"/>
      <c r="J665" s="5"/>
      <c r="K665" s="5"/>
      <c r="L665" s="5"/>
      <c r="M665" s="5"/>
      <c r="N665" s="5"/>
      <c r="O665" s="5"/>
    </row>
    <row r="666" spans="2:15" ht="20.25" customHeight="1" x14ac:dyDescent="0.2">
      <c r="B666" s="5"/>
      <c r="C666" s="5"/>
      <c r="D666" s="5"/>
      <c r="E666" s="5"/>
      <c r="F666" s="5"/>
      <c r="G666" s="5"/>
      <c r="H666" s="5"/>
      <c r="I666" s="5"/>
      <c r="J666" s="5"/>
      <c r="K666" s="5"/>
      <c r="L666" s="5"/>
      <c r="M666" s="5"/>
      <c r="N666" s="5"/>
      <c r="O666" s="5"/>
    </row>
    <row r="667" spans="2:15" ht="20.25" customHeight="1" x14ac:dyDescent="0.2">
      <c r="B667" s="5"/>
      <c r="C667" s="5"/>
      <c r="D667" s="5"/>
      <c r="E667" s="5"/>
      <c r="F667" s="5"/>
      <c r="G667" s="5"/>
      <c r="H667" s="5"/>
      <c r="I667" s="5"/>
      <c r="J667" s="5"/>
      <c r="K667" s="5"/>
      <c r="L667" s="5"/>
      <c r="M667" s="5"/>
      <c r="N667" s="5"/>
      <c r="O667" s="5"/>
    </row>
    <row r="668" spans="2:15" ht="20.25" customHeight="1" x14ac:dyDescent="0.2">
      <c r="B668" s="5"/>
      <c r="C668" s="5"/>
      <c r="D668" s="5"/>
      <c r="E668" s="5"/>
      <c r="F668" s="5"/>
      <c r="G668" s="5"/>
      <c r="H668" s="5"/>
      <c r="I668" s="5"/>
      <c r="J668" s="5"/>
      <c r="K668" s="5"/>
      <c r="L668" s="5"/>
      <c r="M668" s="5"/>
      <c r="N668" s="5"/>
      <c r="O668" s="5"/>
    </row>
    <row r="669" spans="2:15" ht="20.25" customHeight="1" x14ac:dyDescent="0.2">
      <c r="B669" s="5"/>
      <c r="C669" s="5"/>
      <c r="D669" s="5"/>
      <c r="E669" s="5"/>
      <c r="F669" s="5"/>
      <c r="G669" s="5"/>
      <c r="H669" s="5"/>
      <c r="I669" s="5"/>
      <c r="J669" s="5"/>
      <c r="K669" s="5"/>
      <c r="L669" s="5"/>
      <c r="M669" s="5"/>
      <c r="N669" s="5"/>
      <c r="O669" s="5"/>
    </row>
    <row r="670" spans="2:15" ht="20.25" customHeight="1" x14ac:dyDescent="0.2">
      <c r="B670" s="5"/>
      <c r="C670" s="5"/>
      <c r="D670" s="5"/>
      <c r="E670" s="5"/>
      <c r="F670" s="5"/>
      <c r="G670" s="5"/>
      <c r="H670" s="5"/>
      <c r="I670" s="5"/>
      <c r="J670" s="5"/>
      <c r="K670" s="5"/>
      <c r="L670" s="5"/>
      <c r="M670" s="5"/>
      <c r="N670" s="5"/>
      <c r="O670" s="5"/>
    </row>
    <row r="671" spans="2:15" ht="20.25" customHeight="1" x14ac:dyDescent="0.2">
      <c r="B671" s="5"/>
      <c r="C671" s="5"/>
      <c r="D671" s="5"/>
      <c r="E671" s="5"/>
      <c r="F671" s="5"/>
      <c r="G671" s="5"/>
      <c r="H671" s="5"/>
      <c r="I671" s="5"/>
      <c r="J671" s="5"/>
      <c r="K671" s="5"/>
      <c r="L671" s="5"/>
      <c r="M671" s="5"/>
      <c r="N671" s="5"/>
      <c r="O671" s="5"/>
    </row>
    <row r="672" spans="2:15" ht="20.25" customHeight="1" x14ac:dyDescent="0.2">
      <c r="B672" s="5"/>
      <c r="C672" s="5"/>
      <c r="D672" s="5"/>
      <c r="E672" s="5"/>
      <c r="F672" s="5"/>
      <c r="G672" s="5"/>
      <c r="H672" s="5"/>
      <c r="I672" s="5"/>
      <c r="J672" s="5"/>
      <c r="K672" s="5"/>
      <c r="L672" s="5"/>
      <c r="M672" s="5"/>
      <c r="N672" s="5"/>
      <c r="O672" s="5"/>
    </row>
    <row r="673" spans="2:15" ht="20.25" customHeight="1" x14ac:dyDescent="0.2">
      <c r="B673" s="5"/>
      <c r="C673" s="5"/>
      <c r="D673" s="5"/>
      <c r="E673" s="5"/>
      <c r="F673" s="5"/>
      <c r="G673" s="5"/>
      <c r="H673" s="5"/>
      <c r="I673" s="5"/>
      <c r="J673" s="5"/>
      <c r="K673" s="5"/>
      <c r="L673" s="5"/>
      <c r="M673" s="5"/>
      <c r="N673" s="5"/>
      <c r="O673" s="5"/>
    </row>
    <row r="674" spans="2:15" ht="20.25" customHeight="1" x14ac:dyDescent="0.2">
      <c r="B674" s="5"/>
      <c r="C674" s="5"/>
      <c r="D674" s="5"/>
      <c r="E674" s="5"/>
      <c r="F674" s="5"/>
      <c r="G674" s="5"/>
      <c r="H674" s="5"/>
      <c r="I674" s="5"/>
      <c r="J674" s="5"/>
      <c r="K674" s="5"/>
      <c r="L674" s="5"/>
      <c r="M674" s="5"/>
      <c r="N674" s="5"/>
      <c r="O674" s="5"/>
    </row>
    <row r="675" spans="2:15" ht="20.25" customHeight="1" x14ac:dyDescent="0.2">
      <c r="B675" s="5"/>
      <c r="C675" s="5"/>
      <c r="D675" s="5"/>
      <c r="E675" s="5"/>
      <c r="F675" s="5"/>
      <c r="G675" s="5"/>
      <c r="H675" s="5"/>
      <c r="I675" s="5"/>
      <c r="J675" s="5"/>
      <c r="K675" s="5"/>
      <c r="L675" s="5"/>
      <c r="M675" s="5"/>
      <c r="N675" s="5"/>
      <c r="O675" s="5"/>
    </row>
    <row r="676" spans="2:15" ht="20.25" customHeight="1" x14ac:dyDescent="0.2">
      <c r="B676" s="5"/>
      <c r="C676" s="5"/>
      <c r="D676" s="5"/>
      <c r="E676" s="5"/>
      <c r="F676" s="5"/>
      <c r="G676" s="5"/>
      <c r="H676" s="5"/>
      <c r="I676" s="5"/>
      <c r="J676" s="5"/>
      <c r="K676" s="5"/>
      <c r="L676" s="5"/>
      <c r="M676" s="5"/>
      <c r="N676" s="5"/>
      <c r="O676" s="5"/>
    </row>
    <row r="677" spans="2:15" ht="20.25" customHeight="1" x14ac:dyDescent="0.2">
      <c r="B677" s="5"/>
      <c r="C677" s="5"/>
      <c r="D677" s="5"/>
      <c r="E677" s="5"/>
      <c r="F677" s="5"/>
      <c r="G677" s="5"/>
      <c r="H677" s="5"/>
      <c r="I677" s="5"/>
      <c r="J677" s="5"/>
      <c r="K677" s="5"/>
      <c r="L677" s="5"/>
      <c r="M677" s="5"/>
      <c r="N677" s="5"/>
      <c r="O677" s="5"/>
    </row>
    <row r="678" spans="2:15" ht="20.25" customHeight="1" x14ac:dyDescent="0.2">
      <c r="B678" s="5"/>
      <c r="C678" s="5"/>
      <c r="D678" s="5"/>
      <c r="E678" s="5"/>
      <c r="F678" s="5"/>
      <c r="G678" s="5"/>
      <c r="H678" s="5"/>
      <c r="I678" s="5"/>
      <c r="J678" s="5"/>
      <c r="K678" s="5"/>
      <c r="L678" s="5"/>
      <c r="M678" s="5"/>
      <c r="N678" s="5"/>
      <c r="O678" s="5"/>
    </row>
    <row r="679" spans="2:15" ht="20.25" customHeight="1" x14ac:dyDescent="0.2">
      <c r="B679" s="5"/>
      <c r="C679" s="5"/>
      <c r="D679" s="5"/>
      <c r="E679" s="5"/>
      <c r="F679" s="5"/>
      <c r="G679" s="5"/>
      <c r="H679" s="5"/>
      <c r="I679" s="5"/>
      <c r="J679" s="5"/>
      <c r="K679" s="5"/>
      <c r="L679" s="5"/>
      <c r="M679" s="5"/>
      <c r="N679" s="5"/>
      <c r="O679" s="5"/>
    </row>
    <row r="680" spans="2:15" ht="20.25" customHeight="1" x14ac:dyDescent="0.2">
      <c r="B680" s="5"/>
      <c r="C680" s="5"/>
      <c r="D680" s="5"/>
      <c r="E680" s="5"/>
      <c r="F680" s="5"/>
      <c r="G680" s="5"/>
      <c r="H680" s="5"/>
      <c r="I680" s="5"/>
      <c r="J680" s="5"/>
      <c r="K680" s="5"/>
      <c r="L680" s="5"/>
      <c r="M680" s="5"/>
      <c r="N680" s="5"/>
      <c r="O680" s="5"/>
    </row>
    <row r="681" spans="2:15" ht="20.25" customHeight="1" x14ac:dyDescent="0.2">
      <c r="B681" s="5"/>
      <c r="C681" s="5"/>
      <c r="D681" s="5"/>
      <c r="E681" s="5"/>
      <c r="F681" s="5"/>
      <c r="G681" s="5"/>
      <c r="H681" s="5"/>
      <c r="I681" s="5"/>
      <c r="J681" s="5"/>
      <c r="K681" s="5"/>
      <c r="L681" s="5"/>
      <c r="M681" s="5"/>
      <c r="N681" s="5"/>
      <c r="O681" s="5"/>
    </row>
    <row r="682" spans="2:15" ht="20.25" customHeight="1" x14ac:dyDescent="0.2">
      <c r="B682" s="5"/>
      <c r="C682" s="5"/>
      <c r="D682" s="5"/>
      <c r="E682" s="5"/>
      <c r="F682" s="5"/>
      <c r="G682" s="5"/>
      <c r="H682" s="5"/>
      <c r="I682" s="5"/>
      <c r="J682" s="5"/>
      <c r="K682" s="5"/>
      <c r="L682" s="5"/>
      <c r="M682" s="5"/>
      <c r="N682" s="5"/>
      <c r="O682" s="5"/>
    </row>
    <row r="683" spans="2:15" ht="20.25" customHeight="1" x14ac:dyDescent="0.2">
      <c r="B683" s="5"/>
      <c r="C683" s="5"/>
      <c r="D683" s="5"/>
      <c r="E683" s="5"/>
      <c r="F683" s="5"/>
      <c r="G683" s="5"/>
      <c r="H683" s="5"/>
      <c r="I683" s="5"/>
      <c r="J683" s="5"/>
      <c r="K683" s="5"/>
      <c r="L683" s="5"/>
      <c r="M683" s="5"/>
      <c r="N683" s="5"/>
      <c r="O683" s="5"/>
    </row>
    <row r="684" spans="2:15" ht="20.25" customHeight="1" x14ac:dyDescent="0.2">
      <c r="B684" s="5"/>
      <c r="C684" s="5"/>
      <c r="D684" s="5"/>
      <c r="E684" s="5"/>
      <c r="F684" s="5"/>
      <c r="G684" s="5"/>
      <c r="H684" s="5"/>
      <c r="I684" s="5"/>
      <c r="J684" s="5"/>
      <c r="K684" s="5"/>
      <c r="L684" s="5"/>
      <c r="M684" s="5"/>
      <c r="N684" s="5"/>
      <c r="O684" s="5"/>
    </row>
    <row r="685" spans="2:15" ht="20.25" customHeight="1" x14ac:dyDescent="0.2">
      <c r="B685" s="5"/>
      <c r="C685" s="5"/>
      <c r="D685" s="5"/>
      <c r="E685" s="5"/>
      <c r="F685" s="5"/>
      <c r="G685" s="5"/>
      <c r="H685" s="5"/>
      <c r="I685" s="5"/>
      <c r="J685" s="5"/>
      <c r="K685" s="5"/>
      <c r="L685" s="5"/>
      <c r="M685" s="5"/>
      <c r="N685" s="5"/>
      <c r="O685" s="5"/>
    </row>
    <row r="686" spans="2:15" ht="20.25" customHeight="1" x14ac:dyDescent="0.2">
      <c r="B686" s="5"/>
      <c r="C686" s="5"/>
      <c r="D686" s="5"/>
      <c r="E686" s="5"/>
      <c r="F686" s="5"/>
      <c r="G686" s="5"/>
      <c r="H686" s="5"/>
      <c r="I686" s="5"/>
      <c r="J686" s="5"/>
      <c r="K686" s="5"/>
      <c r="L686" s="5"/>
      <c r="M686" s="5"/>
      <c r="N686" s="5"/>
      <c r="O686" s="5"/>
    </row>
    <row r="687" spans="2:15" ht="20.25" customHeight="1" x14ac:dyDescent="0.2">
      <c r="B687" s="5"/>
      <c r="C687" s="5"/>
      <c r="D687" s="5"/>
      <c r="E687" s="5"/>
      <c r="F687" s="5"/>
      <c r="G687" s="5"/>
      <c r="H687" s="5"/>
      <c r="I687" s="5"/>
      <c r="J687" s="5"/>
      <c r="K687" s="5"/>
      <c r="L687" s="5"/>
      <c r="M687" s="5"/>
      <c r="N687" s="5"/>
      <c r="O687" s="5"/>
    </row>
    <row r="688" spans="2:15" ht="20.25" customHeight="1" x14ac:dyDescent="0.2">
      <c r="B688" s="5"/>
      <c r="C688" s="5"/>
      <c r="D688" s="5"/>
      <c r="E688" s="5"/>
      <c r="F688" s="5"/>
      <c r="G688" s="5"/>
      <c r="H688" s="5"/>
      <c r="I688" s="5"/>
      <c r="J688" s="5"/>
      <c r="K688" s="5"/>
      <c r="L688" s="5"/>
      <c r="M688" s="5"/>
      <c r="N688" s="5"/>
      <c r="O688" s="5"/>
    </row>
    <row r="689" spans="2:15" ht="20.25" customHeight="1" x14ac:dyDescent="0.2">
      <c r="B689" s="5"/>
      <c r="C689" s="5"/>
      <c r="D689" s="5"/>
      <c r="E689" s="5"/>
      <c r="F689" s="5"/>
      <c r="G689" s="5"/>
      <c r="H689" s="5"/>
      <c r="I689" s="5"/>
      <c r="J689" s="5"/>
      <c r="K689" s="5"/>
      <c r="L689" s="5"/>
      <c r="M689" s="5"/>
      <c r="N689" s="5"/>
      <c r="O689" s="5"/>
    </row>
    <row r="690" spans="2:15" ht="20.25" customHeight="1" x14ac:dyDescent="0.2">
      <c r="B690" s="5"/>
      <c r="C690" s="5"/>
      <c r="D690" s="5"/>
      <c r="E690" s="5"/>
      <c r="F690" s="5"/>
      <c r="G690" s="5"/>
      <c r="H690" s="5"/>
      <c r="I690" s="5"/>
      <c r="J690" s="5"/>
      <c r="K690" s="5"/>
      <c r="L690" s="5"/>
      <c r="M690" s="5"/>
      <c r="N690" s="5"/>
      <c r="O690" s="5"/>
    </row>
    <row r="691" spans="2:15" ht="20.25" customHeight="1" x14ac:dyDescent="0.2">
      <c r="B691" s="5"/>
      <c r="C691" s="5"/>
      <c r="D691" s="5"/>
      <c r="E691" s="5"/>
      <c r="F691" s="5"/>
      <c r="G691" s="5"/>
      <c r="H691" s="5"/>
      <c r="I691" s="5"/>
      <c r="J691" s="5"/>
      <c r="K691" s="5"/>
      <c r="L691" s="5"/>
      <c r="M691" s="5"/>
      <c r="N691" s="5"/>
      <c r="O691" s="5"/>
    </row>
    <row r="692" spans="2:15" ht="20.25" customHeight="1" x14ac:dyDescent="0.2">
      <c r="B692" s="5"/>
      <c r="C692" s="5"/>
      <c r="D692" s="5"/>
      <c r="E692" s="5"/>
      <c r="F692" s="5"/>
      <c r="G692" s="5"/>
      <c r="H692" s="5"/>
      <c r="I692" s="5"/>
      <c r="J692" s="5"/>
      <c r="K692" s="5"/>
      <c r="L692" s="5"/>
      <c r="M692" s="5"/>
      <c r="N692" s="5"/>
      <c r="O692" s="5"/>
    </row>
    <row r="693" spans="2:15" ht="20.25" customHeight="1" x14ac:dyDescent="0.2">
      <c r="B693" s="5"/>
      <c r="C693" s="5"/>
      <c r="D693" s="5"/>
      <c r="E693" s="5"/>
      <c r="F693" s="5"/>
      <c r="G693" s="5"/>
      <c r="H693" s="5"/>
      <c r="I693" s="5"/>
      <c r="J693" s="5"/>
      <c r="K693" s="5"/>
      <c r="L693" s="5"/>
      <c r="M693" s="5"/>
      <c r="N693" s="5"/>
      <c r="O693" s="5"/>
    </row>
    <row r="694" spans="2:15" ht="20.25" customHeight="1" x14ac:dyDescent="0.2">
      <c r="B694" s="5"/>
      <c r="C694" s="5"/>
      <c r="D694" s="5"/>
      <c r="E694" s="5"/>
      <c r="F694" s="5"/>
      <c r="G694" s="5"/>
      <c r="H694" s="5"/>
      <c r="I694" s="5"/>
      <c r="J694" s="5"/>
      <c r="K694" s="5"/>
      <c r="L694" s="5"/>
      <c r="M694" s="5"/>
      <c r="N694" s="5"/>
      <c r="O694" s="5"/>
    </row>
    <row r="695" spans="2:15" ht="20.25" customHeight="1" x14ac:dyDescent="0.2">
      <c r="B695" s="5"/>
      <c r="C695" s="5"/>
      <c r="D695" s="5"/>
      <c r="E695" s="5"/>
      <c r="F695" s="5"/>
      <c r="G695" s="5"/>
      <c r="H695" s="5"/>
      <c r="I695" s="5"/>
      <c r="J695" s="5"/>
      <c r="K695" s="5"/>
      <c r="L695" s="5"/>
      <c r="M695" s="5"/>
      <c r="N695" s="5"/>
      <c r="O695" s="5"/>
    </row>
    <row r="696" spans="2:15" ht="20.25" customHeight="1" x14ac:dyDescent="0.2">
      <c r="B696" s="5"/>
      <c r="C696" s="5"/>
      <c r="D696" s="5"/>
      <c r="E696" s="5"/>
      <c r="F696" s="5"/>
      <c r="G696" s="5"/>
      <c r="H696" s="5"/>
      <c r="I696" s="5"/>
      <c r="J696" s="5"/>
      <c r="K696" s="5"/>
      <c r="L696" s="5"/>
      <c r="M696" s="5"/>
      <c r="N696" s="5"/>
      <c r="O696" s="5"/>
    </row>
    <row r="697" spans="2:15" ht="20.25" customHeight="1" x14ac:dyDescent="0.2">
      <c r="B697" s="5"/>
      <c r="C697" s="5"/>
      <c r="D697" s="5"/>
      <c r="E697" s="5"/>
      <c r="F697" s="5"/>
      <c r="G697" s="5"/>
      <c r="H697" s="5"/>
      <c r="I697" s="5"/>
      <c r="J697" s="5"/>
      <c r="K697" s="5"/>
      <c r="L697" s="5"/>
      <c r="M697" s="5"/>
      <c r="N697" s="5"/>
      <c r="O697" s="5"/>
    </row>
    <row r="698" spans="2:15" ht="20.25" customHeight="1" x14ac:dyDescent="0.2">
      <c r="B698" s="5"/>
      <c r="C698" s="5"/>
      <c r="D698" s="5"/>
      <c r="E698" s="5"/>
      <c r="F698" s="5"/>
      <c r="G698" s="5"/>
      <c r="H698" s="5"/>
      <c r="I698" s="5"/>
      <c r="J698" s="5"/>
      <c r="K698" s="5"/>
      <c r="L698" s="5"/>
      <c r="M698" s="5"/>
      <c r="N698" s="5"/>
      <c r="O698" s="5"/>
    </row>
    <row r="699" spans="2:15" ht="20.25" customHeight="1" x14ac:dyDescent="0.2">
      <c r="B699" s="5"/>
      <c r="C699" s="5"/>
      <c r="D699" s="5"/>
      <c r="E699" s="5"/>
      <c r="F699" s="5"/>
      <c r="G699" s="5"/>
      <c r="H699" s="5"/>
      <c r="I699" s="5"/>
      <c r="J699" s="5"/>
      <c r="K699" s="5"/>
      <c r="L699" s="5"/>
      <c r="M699" s="5"/>
      <c r="N699" s="5"/>
      <c r="O699" s="5"/>
    </row>
    <row r="700" spans="2:15" ht="20.25" customHeight="1" x14ac:dyDescent="0.2">
      <c r="B700" s="5"/>
      <c r="C700" s="5"/>
      <c r="D700" s="5"/>
      <c r="E700" s="5"/>
      <c r="F700" s="5"/>
      <c r="G700" s="5"/>
      <c r="H700" s="5"/>
      <c r="I700" s="5"/>
      <c r="J700" s="5"/>
      <c r="K700" s="5"/>
      <c r="L700" s="5"/>
      <c r="M700" s="5"/>
      <c r="N700" s="5"/>
      <c r="O700" s="5"/>
    </row>
    <row r="701" spans="2:15" ht="20.25" customHeight="1" x14ac:dyDescent="0.2">
      <c r="B701" s="5"/>
      <c r="C701" s="5"/>
      <c r="D701" s="5"/>
      <c r="E701" s="5"/>
      <c r="F701" s="5"/>
      <c r="G701" s="5"/>
      <c r="H701" s="5"/>
      <c r="I701" s="5"/>
      <c r="J701" s="5"/>
      <c r="K701" s="5"/>
      <c r="L701" s="5"/>
      <c r="M701" s="5"/>
      <c r="N701" s="5"/>
      <c r="O701" s="5"/>
    </row>
    <row r="702" spans="2:15" ht="20.25" customHeight="1" x14ac:dyDescent="0.2">
      <c r="B702" s="5"/>
      <c r="C702" s="5"/>
      <c r="D702" s="5"/>
      <c r="E702" s="5"/>
      <c r="F702" s="5"/>
      <c r="G702" s="5"/>
      <c r="H702" s="5"/>
      <c r="I702" s="5"/>
      <c r="J702" s="5"/>
      <c r="K702" s="5"/>
      <c r="L702" s="5"/>
      <c r="M702" s="5"/>
      <c r="N702" s="5"/>
      <c r="O702" s="5"/>
    </row>
    <row r="703" spans="2:15" ht="20.25" customHeight="1" x14ac:dyDescent="0.2">
      <c r="B703" s="5"/>
      <c r="C703" s="5"/>
      <c r="D703" s="5"/>
      <c r="E703" s="5"/>
      <c r="F703" s="5"/>
      <c r="G703" s="5"/>
      <c r="H703" s="5"/>
      <c r="I703" s="5"/>
      <c r="J703" s="5"/>
      <c r="K703" s="5"/>
      <c r="L703" s="5"/>
      <c r="M703" s="5"/>
      <c r="N703" s="5"/>
      <c r="O703" s="5"/>
    </row>
    <row r="704" spans="2:15" ht="20.25" customHeight="1" x14ac:dyDescent="0.2">
      <c r="B704" s="5"/>
      <c r="C704" s="5"/>
      <c r="D704" s="5"/>
      <c r="E704" s="5"/>
      <c r="F704" s="5"/>
      <c r="G704" s="5"/>
      <c r="H704" s="5"/>
      <c r="I704" s="5"/>
      <c r="J704" s="5"/>
      <c r="K704" s="5"/>
      <c r="L704" s="5"/>
      <c r="M704" s="5"/>
      <c r="N704" s="5"/>
      <c r="O704" s="5"/>
    </row>
    <row r="705" spans="2:15" ht="20.25" customHeight="1" x14ac:dyDescent="0.2">
      <c r="B705" s="5"/>
      <c r="C705" s="5"/>
      <c r="D705" s="5"/>
      <c r="E705" s="5"/>
      <c r="F705" s="5"/>
      <c r="G705" s="5"/>
      <c r="H705" s="5"/>
      <c r="I705" s="5"/>
      <c r="J705" s="5"/>
      <c r="K705" s="5"/>
      <c r="L705" s="5"/>
      <c r="M705" s="5"/>
      <c r="N705" s="5"/>
      <c r="O705" s="5"/>
    </row>
    <row r="706" spans="2:15" ht="20.25" customHeight="1" x14ac:dyDescent="0.2">
      <c r="B706" s="5"/>
      <c r="C706" s="5"/>
      <c r="D706" s="5"/>
      <c r="E706" s="5"/>
      <c r="F706" s="5"/>
      <c r="G706" s="5"/>
      <c r="H706" s="5"/>
      <c r="I706" s="5"/>
      <c r="J706" s="5"/>
      <c r="K706" s="5"/>
      <c r="L706" s="5"/>
      <c r="M706" s="5"/>
      <c r="N706" s="5"/>
      <c r="O706" s="5"/>
    </row>
    <row r="707" spans="2:15" ht="20.25" customHeight="1" x14ac:dyDescent="0.2">
      <c r="B707" s="5"/>
      <c r="C707" s="5"/>
      <c r="D707" s="5"/>
      <c r="E707" s="5"/>
      <c r="F707" s="5"/>
      <c r="G707" s="5"/>
      <c r="H707" s="5"/>
      <c r="I707" s="5"/>
      <c r="J707" s="5"/>
      <c r="K707" s="5"/>
      <c r="L707" s="5"/>
      <c r="M707" s="5"/>
      <c r="N707" s="5"/>
      <c r="O707" s="5"/>
    </row>
    <row r="708" spans="2:15" ht="20.25" customHeight="1" x14ac:dyDescent="0.2">
      <c r="B708" s="5"/>
      <c r="C708" s="5"/>
      <c r="D708" s="5"/>
      <c r="E708" s="5"/>
      <c r="F708" s="5"/>
      <c r="G708" s="5"/>
      <c r="H708" s="5"/>
      <c r="I708" s="5"/>
      <c r="J708" s="5"/>
      <c r="K708" s="5"/>
      <c r="L708" s="5"/>
      <c r="M708" s="5"/>
      <c r="N708" s="5"/>
      <c r="O708" s="5"/>
    </row>
    <row r="709" spans="2:15" ht="20.25" customHeight="1" x14ac:dyDescent="0.2">
      <c r="B709" s="5"/>
      <c r="C709" s="5"/>
      <c r="D709" s="5"/>
      <c r="E709" s="5"/>
      <c r="F709" s="5"/>
      <c r="G709" s="5"/>
      <c r="H709" s="5"/>
      <c r="I709" s="5"/>
      <c r="J709" s="5"/>
      <c r="K709" s="5"/>
      <c r="L709" s="5"/>
      <c r="M709" s="5"/>
      <c r="N709" s="5"/>
      <c r="O709" s="5"/>
    </row>
    <row r="710" spans="2:15" ht="20.25" customHeight="1" x14ac:dyDescent="0.2">
      <c r="B710" s="5"/>
      <c r="C710" s="5"/>
      <c r="D710" s="5"/>
      <c r="E710" s="5"/>
      <c r="F710" s="5"/>
      <c r="G710" s="5"/>
      <c r="H710" s="5"/>
      <c r="I710" s="5"/>
      <c r="J710" s="5"/>
      <c r="K710" s="5"/>
      <c r="L710" s="5"/>
      <c r="M710" s="5"/>
      <c r="N710" s="5"/>
      <c r="O710" s="5"/>
    </row>
    <row r="711" spans="2:15" ht="20.25" customHeight="1" x14ac:dyDescent="0.2">
      <c r="B711" s="5"/>
      <c r="C711" s="5"/>
      <c r="D711" s="5"/>
      <c r="E711" s="5"/>
      <c r="F711" s="5"/>
      <c r="G711" s="5"/>
      <c r="H711" s="5"/>
      <c r="I711" s="5"/>
      <c r="J711" s="5"/>
      <c r="K711" s="5"/>
      <c r="L711" s="5"/>
      <c r="M711" s="5"/>
      <c r="N711" s="5"/>
      <c r="O711" s="5"/>
    </row>
    <row r="712" spans="2:15" ht="20.25" customHeight="1" x14ac:dyDescent="0.2">
      <c r="B712" s="5"/>
      <c r="C712" s="5"/>
      <c r="D712" s="5"/>
      <c r="E712" s="5"/>
      <c r="F712" s="5"/>
      <c r="G712" s="5"/>
      <c r="H712" s="5"/>
      <c r="I712" s="5"/>
      <c r="J712" s="5"/>
      <c r="K712" s="5"/>
      <c r="L712" s="5"/>
      <c r="M712" s="5"/>
      <c r="N712" s="5"/>
      <c r="O712" s="5"/>
    </row>
    <row r="713" spans="2:15" ht="20.25" customHeight="1" x14ac:dyDescent="0.2">
      <c r="B713" s="5"/>
      <c r="C713" s="5"/>
      <c r="D713" s="5"/>
      <c r="E713" s="5"/>
      <c r="F713" s="5"/>
      <c r="G713" s="5"/>
      <c r="H713" s="5"/>
      <c r="I713" s="5"/>
      <c r="J713" s="5"/>
      <c r="K713" s="5"/>
      <c r="L713" s="5"/>
      <c r="M713" s="5"/>
      <c r="N713" s="5"/>
      <c r="O713" s="5"/>
    </row>
    <row r="714" spans="2:15" ht="20.25" customHeight="1" x14ac:dyDescent="0.2">
      <c r="B714" s="5"/>
      <c r="C714" s="5"/>
      <c r="D714" s="5"/>
      <c r="E714" s="5"/>
      <c r="F714" s="5"/>
      <c r="G714" s="5"/>
      <c r="H714" s="5"/>
      <c r="I714" s="5"/>
      <c r="J714" s="5"/>
      <c r="K714" s="5"/>
      <c r="L714" s="5"/>
      <c r="M714" s="5"/>
      <c r="N714" s="5"/>
      <c r="O714" s="5"/>
    </row>
    <row r="715" spans="2:15" ht="20.25" customHeight="1" x14ac:dyDescent="0.2">
      <c r="B715" s="5"/>
      <c r="C715" s="5"/>
      <c r="D715" s="5"/>
      <c r="E715" s="5"/>
      <c r="F715" s="5"/>
      <c r="G715" s="5"/>
      <c r="H715" s="5"/>
      <c r="I715" s="5"/>
      <c r="J715" s="5"/>
      <c r="K715" s="5"/>
      <c r="L715" s="5"/>
      <c r="M715" s="5"/>
      <c r="N715" s="5"/>
      <c r="O715" s="5"/>
    </row>
    <row r="716" spans="2:15" ht="20.25" customHeight="1" x14ac:dyDescent="0.2">
      <c r="B716" s="5"/>
      <c r="C716" s="5"/>
      <c r="D716" s="5"/>
      <c r="E716" s="5"/>
      <c r="F716" s="5"/>
      <c r="G716" s="5"/>
      <c r="H716" s="5"/>
      <c r="I716" s="5"/>
      <c r="J716" s="5"/>
      <c r="K716" s="5"/>
      <c r="L716" s="5"/>
      <c r="M716" s="5"/>
      <c r="N716" s="5"/>
      <c r="O716" s="5"/>
    </row>
    <row r="717" spans="2:15" ht="20.25" customHeight="1" x14ac:dyDescent="0.2">
      <c r="B717" s="5"/>
      <c r="C717" s="5"/>
      <c r="D717" s="5"/>
      <c r="E717" s="5"/>
      <c r="F717" s="5"/>
      <c r="G717" s="5"/>
      <c r="H717" s="5"/>
      <c r="I717" s="5"/>
      <c r="J717" s="5"/>
      <c r="K717" s="5"/>
      <c r="L717" s="5"/>
      <c r="M717" s="5"/>
      <c r="N717" s="5"/>
      <c r="O717" s="5"/>
    </row>
    <row r="718" spans="2:15" ht="20.25" customHeight="1" x14ac:dyDescent="0.2">
      <c r="B718" s="5"/>
      <c r="C718" s="5"/>
      <c r="D718" s="5"/>
      <c r="E718" s="5"/>
      <c r="F718" s="5"/>
      <c r="G718" s="5"/>
      <c r="H718" s="5"/>
      <c r="I718" s="5"/>
      <c r="J718" s="5"/>
      <c r="K718" s="5"/>
      <c r="L718" s="5"/>
      <c r="M718" s="5"/>
      <c r="N718" s="5"/>
      <c r="O718" s="5"/>
    </row>
    <row r="719" spans="2:15" ht="20.25" customHeight="1" x14ac:dyDescent="0.2">
      <c r="B719" s="5"/>
      <c r="C719" s="5"/>
      <c r="D719" s="5"/>
      <c r="E719" s="5"/>
      <c r="F719" s="5"/>
      <c r="G719" s="5"/>
      <c r="H719" s="5"/>
      <c r="I719" s="5"/>
      <c r="J719" s="5"/>
      <c r="K719" s="5"/>
      <c r="L719" s="5"/>
      <c r="M719" s="5"/>
      <c r="N719" s="5"/>
      <c r="O719" s="5"/>
    </row>
    <row r="720" spans="2:15" ht="20.25" customHeight="1" x14ac:dyDescent="0.2">
      <c r="B720" s="5"/>
      <c r="C720" s="5"/>
      <c r="D720" s="5"/>
      <c r="E720" s="5"/>
      <c r="F720" s="5"/>
      <c r="G720" s="5"/>
      <c r="H720" s="5"/>
      <c r="I720" s="5"/>
      <c r="J720" s="5"/>
      <c r="K720" s="5"/>
      <c r="L720" s="5"/>
      <c r="M720" s="5"/>
      <c r="N720" s="5"/>
      <c r="O720" s="5"/>
    </row>
    <row r="721" spans="2:15" ht="20.25" customHeight="1" x14ac:dyDescent="0.2">
      <c r="B721" s="5"/>
      <c r="C721" s="5"/>
      <c r="D721" s="5"/>
      <c r="E721" s="5"/>
      <c r="F721" s="5"/>
      <c r="G721" s="5"/>
      <c r="H721" s="5"/>
      <c r="I721" s="5"/>
      <c r="J721" s="5"/>
      <c r="K721" s="5"/>
      <c r="L721" s="5"/>
      <c r="M721" s="5"/>
      <c r="N721" s="5"/>
      <c r="O721" s="5"/>
    </row>
    <row r="722" spans="2:15" ht="20.25" customHeight="1" x14ac:dyDescent="0.2">
      <c r="B722" s="5"/>
      <c r="C722" s="5"/>
      <c r="D722" s="5"/>
      <c r="E722" s="5"/>
      <c r="F722" s="5"/>
      <c r="G722" s="5"/>
      <c r="H722" s="5"/>
      <c r="I722" s="5"/>
      <c r="J722" s="5"/>
      <c r="K722" s="5"/>
      <c r="L722" s="5"/>
      <c r="M722" s="5"/>
      <c r="N722" s="5"/>
      <c r="O722" s="5"/>
    </row>
    <row r="723" spans="2:15" ht="20.25" customHeight="1" x14ac:dyDescent="0.2">
      <c r="B723" s="5"/>
      <c r="C723" s="5"/>
      <c r="D723" s="5"/>
      <c r="E723" s="5"/>
      <c r="F723" s="5"/>
      <c r="G723" s="5"/>
      <c r="H723" s="5"/>
      <c r="I723" s="5"/>
      <c r="J723" s="5"/>
      <c r="K723" s="5"/>
      <c r="L723" s="5"/>
      <c r="M723" s="5"/>
      <c r="N723" s="5"/>
      <c r="O723" s="5"/>
    </row>
    <row r="724" spans="2:15" ht="20.25" customHeight="1" x14ac:dyDescent="0.2">
      <c r="B724" s="5"/>
      <c r="C724" s="5"/>
      <c r="D724" s="5"/>
      <c r="E724" s="5"/>
      <c r="F724" s="5"/>
      <c r="G724" s="5"/>
      <c r="H724" s="5"/>
      <c r="I724" s="5"/>
      <c r="J724" s="5"/>
      <c r="K724" s="5"/>
      <c r="L724" s="5"/>
      <c r="M724" s="5"/>
      <c r="N724" s="5"/>
      <c r="O724" s="5"/>
    </row>
    <row r="725" spans="2:15" ht="20.25" customHeight="1" x14ac:dyDescent="0.2">
      <c r="B725" s="5"/>
      <c r="C725" s="5"/>
      <c r="D725" s="5"/>
      <c r="E725" s="5"/>
      <c r="F725" s="5"/>
      <c r="G725" s="5"/>
      <c r="H725" s="5"/>
      <c r="I725" s="5"/>
      <c r="J725" s="5"/>
      <c r="K725" s="5"/>
      <c r="L725" s="5"/>
      <c r="M725" s="5"/>
      <c r="N725" s="5"/>
      <c r="O725" s="5"/>
    </row>
    <row r="726" spans="2:15" ht="20.25" customHeight="1" x14ac:dyDescent="0.2">
      <c r="B726" s="5"/>
      <c r="C726" s="5"/>
      <c r="D726" s="5"/>
      <c r="E726" s="5"/>
      <c r="F726" s="5"/>
      <c r="G726" s="5"/>
      <c r="H726" s="5"/>
      <c r="I726" s="5"/>
      <c r="J726" s="5"/>
      <c r="K726" s="5"/>
      <c r="L726" s="5"/>
      <c r="M726" s="5"/>
      <c r="N726" s="5"/>
      <c r="O726" s="5"/>
    </row>
    <row r="727" spans="2:15" ht="20.25" customHeight="1" x14ac:dyDescent="0.2">
      <c r="B727" s="5"/>
      <c r="C727" s="5"/>
      <c r="D727" s="5"/>
      <c r="E727" s="5"/>
      <c r="F727" s="5"/>
      <c r="G727" s="5"/>
      <c r="H727" s="5"/>
      <c r="I727" s="5"/>
      <c r="J727" s="5"/>
      <c r="K727" s="5"/>
      <c r="L727" s="5"/>
      <c r="M727" s="5"/>
      <c r="N727" s="5"/>
      <c r="O727" s="5"/>
    </row>
    <row r="728" spans="2:15" ht="20.25" customHeight="1" x14ac:dyDescent="0.2">
      <c r="B728" s="5"/>
      <c r="C728" s="5"/>
      <c r="D728" s="5"/>
      <c r="E728" s="5"/>
      <c r="F728" s="5"/>
      <c r="G728" s="5"/>
      <c r="H728" s="5"/>
      <c r="I728" s="5"/>
      <c r="J728" s="5"/>
      <c r="K728" s="5"/>
      <c r="L728" s="5"/>
      <c r="M728" s="5"/>
      <c r="N728" s="5"/>
      <c r="O728" s="5"/>
    </row>
    <row r="729" spans="2:15" ht="20.25" customHeight="1" x14ac:dyDescent="0.2">
      <c r="B729" s="5"/>
      <c r="C729" s="5"/>
      <c r="D729" s="5"/>
      <c r="E729" s="5"/>
      <c r="F729" s="5"/>
      <c r="G729" s="5"/>
      <c r="H729" s="5"/>
      <c r="I729" s="5"/>
      <c r="J729" s="5"/>
      <c r="K729" s="5"/>
      <c r="L729" s="5"/>
      <c r="M729" s="5"/>
      <c r="N729" s="5"/>
      <c r="O729" s="5"/>
    </row>
    <row r="730" spans="2:15" ht="20.25" customHeight="1" x14ac:dyDescent="0.2">
      <c r="B730" s="5"/>
      <c r="C730" s="5"/>
      <c r="D730" s="5"/>
      <c r="E730" s="5"/>
      <c r="F730" s="5"/>
      <c r="G730" s="5"/>
      <c r="H730" s="5"/>
      <c r="I730" s="5"/>
      <c r="J730" s="5"/>
      <c r="K730" s="5"/>
      <c r="L730" s="5"/>
      <c r="M730" s="5"/>
      <c r="N730" s="5"/>
      <c r="O730" s="5"/>
    </row>
    <row r="731" spans="2:15" ht="20.25" customHeight="1" x14ac:dyDescent="0.2">
      <c r="B731" s="5"/>
      <c r="C731" s="5"/>
      <c r="D731" s="5"/>
      <c r="E731" s="5"/>
      <c r="F731" s="5"/>
      <c r="G731" s="5"/>
      <c r="H731" s="5"/>
      <c r="I731" s="5"/>
      <c r="J731" s="5"/>
      <c r="K731" s="5"/>
      <c r="L731" s="5"/>
      <c r="M731" s="5"/>
      <c r="N731" s="5"/>
      <c r="O731" s="5"/>
    </row>
    <row r="732" spans="2:15" ht="20.25" customHeight="1" x14ac:dyDescent="0.2">
      <c r="B732" s="5"/>
      <c r="C732" s="5"/>
      <c r="D732" s="5"/>
      <c r="E732" s="5"/>
      <c r="F732" s="5"/>
      <c r="G732" s="5"/>
      <c r="H732" s="5"/>
      <c r="I732" s="5"/>
      <c r="J732" s="5"/>
      <c r="K732" s="5"/>
      <c r="L732" s="5"/>
      <c r="M732" s="5"/>
      <c r="N732" s="5"/>
      <c r="O732" s="5"/>
    </row>
    <row r="733" spans="2:15" ht="20.25" customHeight="1" x14ac:dyDescent="0.2">
      <c r="B733" s="5"/>
      <c r="C733" s="5"/>
      <c r="D733" s="5"/>
      <c r="E733" s="5"/>
      <c r="F733" s="5"/>
      <c r="G733" s="5"/>
      <c r="H733" s="5"/>
      <c r="I733" s="5"/>
      <c r="J733" s="5"/>
      <c r="K733" s="5"/>
      <c r="L733" s="5"/>
      <c r="M733" s="5"/>
      <c r="N733" s="5"/>
      <c r="O733" s="5"/>
    </row>
    <row r="734" spans="2:15" ht="20.25" customHeight="1" x14ac:dyDescent="0.2">
      <c r="B734" s="5"/>
      <c r="C734" s="5"/>
      <c r="D734" s="5"/>
      <c r="E734" s="5"/>
      <c r="F734" s="5"/>
      <c r="G734" s="5"/>
      <c r="H734" s="5"/>
      <c r="I734" s="5"/>
      <c r="J734" s="5"/>
      <c r="K734" s="5"/>
      <c r="L734" s="5"/>
      <c r="M734" s="5"/>
      <c r="N734" s="5"/>
      <c r="O734" s="5"/>
    </row>
    <row r="735" spans="2:15" ht="20.25" customHeight="1" x14ac:dyDescent="0.2">
      <c r="B735" s="5"/>
      <c r="C735" s="5"/>
      <c r="D735" s="5"/>
      <c r="E735" s="5"/>
      <c r="F735" s="5"/>
      <c r="G735" s="5"/>
      <c r="H735" s="5"/>
      <c r="I735" s="5"/>
      <c r="J735" s="5"/>
      <c r="K735" s="5"/>
      <c r="L735" s="5"/>
      <c r="M735" s="5"/>
      <c r="N735" s="5"/>
      <c r="O735" s="5"/>
    </row>
    <row r="736" spans="2:15" ht="20.25" customHeight="1" x14ac:dyDescent="0.2">
      <c r="B736" s="5"/>
      <c r="C736" s="5"/>
      <c r="D736" s="5"/>
      <c r="E736" s="5"/>
      <c r="F736" s="5"/>
      <c r="G736" s="5"/>
      <c r="H736" s="5"/>
      <c r="I736" s="5"/>
      <c r="J736" s="5"/>
      <c r="K736" s="5"/>
      <c r="L736" s="5"/>
      <c r="M736" s="5"/>
      <c r="N736" s="5"/>
      <c r="O736" s="5"/>
    </row>
    <row r="737" spans="2:15" ht="20.25" customHeight="1" x14ac:dyDescent="0.2">
      <c r="B737" s="5"/>
      <c r="C737" s="5"/>
      <c r="D737" s="5"/>
      <c r="E737" s="5"/>
      <c r="F737" s="5"/>
      <c r="G737" s="5"/>
      <c r="H737" s="5"/>
      <c r="I737" s="5"/>
      <c r="J737" s="5"/>
      <c r="K737" s="5"/>
      <c r="L737" s="5"/>
      <c r="M737" s="5"/>
      <c r="N737" s="5"/>
      <c r="O737" s="5"/>
    </row>
    <row r="738" spans="2:15" ht="20.25" customHeight="1" x14ac:dyDescent="0.2">
      <c r="B738" s="5"/>
      <c r="C738" s="5"/>
      <c r="D738" s="5"/>
      <c r="E738" s="5"/>
      <c r="F738" s="5"/>
      <c r="G738" s="5"/>
      <c r="H738" s="5"/>
      <c r="I738" s="5"/>
      <c r="J738" s="5"/>
      <c r="K738" s="5"/>
      <c r="L738" s="5"/>
      <c r="M738" s="5"/>
      <c r="N738" s="5"/>
      <c r="O738" s="5"/>
    </row>
    <row r="739" spans="2:15" ht="20.25" customHeight="1" x14ac:dyDescent="0.2">
      <c r="B739" s="5"/>
      <c r="C739" s="5"/>
      <c r="D739" s="5"/>
      <c r="E739" s="5"/>
      <c r="F739" s="5"/>
      <c r="G739" s="5"/>
      <c r="H739" s="5"/>
      <c r="I739" s="5"/>
      <c r="J739" s="5"/>
      <c r="K739" s="5"/>
      <c r="L739" s="5"/>
      <c r="M739" s="5"/>
      <c r="N739" s="5"/>
      <c r="O739" s="5"/>
    </row>
    <row r="740" spans="2:15" ht="20.25" customHeight="1" x14ac:dyDescent="0.2">
      <c r="B740" s="5"/>
      <c r="C740" s="5"/>
      <c r="D740" s="5"/>
      <c r="E740" s="5"/>
      <c r="F740" s="5"/>
      <c r="G740" s="5"/>
      <c r="H740" s="5"/>
      <c r="I740" s="5"/>
      <c r="J740" s="5"/>
      <c r="K740" s="5"/>
      <c r="L740" s="5"/>
      <c r="M740" s="5"/>
      <c r="N740" s="5"/>
      <c r="O740" s="5"/>
    </row>
    <row r="741" spans="2:15" ht="20.25" customHeight="1" x14ac:dyDescent="0.2">
      <c r="B741" s="5"/>
      <c r="C741" s="5"/>
      <c r="D741" s="5"/>
      <c r="E741" s="5"/>
      <c r="F741" s="5"/>
      <c r="G741" s="5"/>
      <c r="H741" s="5"/>
      <c r="I741" s="5"/>
      <c r="J741" s="5"/>
      <c r="K741" s="5"/>
      <c r="L741" s="5"/>
      <c r="M741" s="5"/>
      <c r="N741" s="5"/>
      <c r="O741" s="5"/>
    </row>
    <row r="742" spans="2:15" ht="20.25" customHeight="1" x14ac:dyDescent="0.2">
      <c r="B742" s="5"/>
      <c r="C742" s="5"/>
      <c r="D742" s="5"/>
      <c r="E742" s="5"/>
      <c r="F742" s="5"/>
      <c r="G742" s="5"/>
      <c r="H742" s="5"/>
      <c r="I742" s="5"/>
      <c r="J742" s="5"/>
      <c r="K742" s="5"/>
      <c r="L742" s="5"/>
      <c r="M742" s="5"/>
      <c r="N742" s="5"/>
      <c r="O742" s="5"/>
    </row>
    <row r="743" spans="2:15" ht="20.25" customHeight="1" x14ac:dyDescent="0.2">
      <c r="B743" s="5"/>
      <c r="C743" s="5"/>
      <c r="D743" s="5"/>
      <c r="E743" s="5"/>
      <c r="F743" s="5"/>
      <c r="G743" s="5"/>
      <c r="H743" s="5"/>
      <c r="I743" s="5"/>
      <c r="J743" s="5"/>
      <c r="K743" s="5"/>
      <c r="L743" s="5"/>
      <c r="M743" s="5"/>
      <c r="N743" s="5"/>
      <c r="O743" s="5"/>
    </row>
    <row r="744" spans="2:15" ht="20.25" customHeight="1" x14ac:dyDescent="0.2">
      <c r="B744" s="5"/>
      <c r="C744" s="5"/>
      <c r="D744" s="5"/>
      <c r="E744" s="5"/>
      <c r="F744" s="5"/>
      <c r="G744" s="5"/>
      <c r="H744" s="5"/>
      <c r="I744" s="5"/>
      <c r="J744" s="5"/>
      <c r="K744" s="5"/>
      <c r="L744" s="5"/>
      <c r="M744" s="5"/>
      <c r="N744" s="5"/>
      <c r="O744" s="5"/>
    </row>
    <row r="745" spans="2:15" ht="20.25" customHeight="1" x14ac:dyDescent="0.2">
      <c r="B745" s="5"/>
      <c r="C745" s="5"/>
      <c r="D745" s="5"/>
      <c r="E745" s="5"/>
      <c r="F745" s="5"/>
      <c r="G745" s="5"/>
      <c r="H745" s="5"/>
      <c r="I745" s="5"/>
      <c r="J745" s="5"/>
      <c r="K745" s="5"/>
      <c r="L745" s="5"/>
      <c r="M745" s="5"/>
      <c r="N745" s="5"/>
      <c r="O745" s="5"/>
    </row>
    <row r="746" spans="2:15" ht="20.25" customHeight="1" x14ac:dyDescent="0.2">
      <c r="B746" s="5"/>
      <c r="C746" s="5"/>
      <c r="D746" s="5"/>
      <c r="E746" s="5"/>
      <c r="F746" s="5"/>
      <c r="G746" s="5"/>
      <c r="H746" s="5"/>
      <c r="I746" s="5"/>
      <c r="J746" s="5"/>
      <c r="K746" s="5"/>
      <c r="L746" s="5"/>
      <c r="M746" s="5"/>
      <c r="N746" s="5"/>
      <c r="O746" s="5"/>
    </row>
    <row r="747" spans="2:15" ht="20.25" customHeight="1" x14ac:dyDescent="0.2">
      <c r="B747" s="5"/>
      <c r="C747" s="5"/>
      <c r="D747" s="5"/>
      <c r="E747" s="5"/>
      <c r="F747" s="5"/>
      <c r="G747" s="5"/>
      <c r="H747" s="5"/>
      <c r="I747" s="5"/>
      <c r="J747" s="5"/>
      <c r="K747" s="5"/>
      <c r="L747" s="5"/>
      <c r="M747" s="5"/>
      <c r="N747" s="5"/>
      <c r="O747" s="5"/>
    </row>
    <row r="748" spans="2:15" ht="20.25" customHeight="1" x14ac:dyDescent="0.2">
      <c r="B748" s="5"/>
      <c r="C748" s="5"/>
      <c r="D748" s="5"/>
      <c r="E748" s="5"/>
      <c r="F748" s="5"/>
      <c r="G748" s="5"/>
      <c r="H748" s="5"/>
      <c r="I748" s="5"/>
      <c r="J748" s="5"/>
      <c r="K748" s="5"/>
      <c r="L748" s="5"/>
      <c r="M748" s="5"/>
      <c r="N748" s="5"/>
      <c r="O748" s="5"/>
    </row>
    <row r="749" spans="2:15" ht="20.25" customHeight="1" x14ac:dyDescent="0.2">
      <c r="B749" s="5"/>
      <c r="C749" s="5"/>
      <c r="D749" s="5"/>
      <c r="E749" s="5"/>
      <c r="F749" s="5"/>
      <c r="G749" s="5"/>
      <c r="H749" s="5"/>
      <c r="I749" s="5"/>
      <c r="J749" s="5"/>
      <c r="K749" s="5"/>
      <c r="L749" s="5"/>
      <c r="M749" s="5"/>
      <c r="N749" s="5"/>
      <c r="O749" s="5"/>
    </row>
    <row r="750" spans="2:15" ht="20.25" customHeight="1" x14ac:dyDescent="0.2">
      <c r="B750" s="5"/>
      <c r="C750" s="5"/>
      <c r="D750" s="5"/>
      <c r="E750" s="5"/>
      <c r="F750" s="5"/>
      <c r="G750" s="5"/>
      <c r="H750" s="5"/>
      <c r="I750" s="5"/>
      <c r="J750" s="5"/>
      <c r="K750" s="5"/>
      <c r="L750" s="5"/>
      <c r="M750" s="5"/>
      <c r="N750" s="5"/>
      <c r="O750" s="5"/>
    </row>
    <row r="751" spans="2:15" ht="20.25" customHeight="1" x14ac:dyDescent="0.2">
      <c r="B751" s="5"/>
      <c r="C751" s="5"/>
      <c r="D751" s="5"/>
      <c r="E751" s="5"/>
      <c r="F751" s="5"/>
      <c r="G751" s="5"/>
      <c r="H751" s="5"/>
      <c r="I751" s="5"/>
      <c r="J751" s="5"/>
      <c r="K751" s="5"/>
      <c r="L751" s="5"/>
      <c r="M751" s="5"/>
      <c r="N751" s="5"/>
      <c r="O751" s="5"/>
    </row>
    <row r="752" spans="2:15" ht="20.25" customHeight="1" x14ac:dyDescent="0.2">
      <c r="B752" s="5"/>
      <c r="C752" s="5"/>
      <c r="D752" s="5"/>
      <c r="E752" s="5"/>
      <c r="F752" s="5"/>
      <c r="G752" s="5"/>
      <c r="H752" s="5"/>
      <c r="I752" s="5"/>
      <c r="J752" s="5"/>
      <c r="K752" s="5"/>
      <c r="L752" s="5"/>
      <c r="M752" s="5"/>
      <c r="N752" s="5"/>
      <c r="O752" s="5"/>
    </row>
    <row r="753" spans="2:15" ht="20.25" customHeight="1" x14ac:dyDescent="0.2">
      <c r="B753" s="5"/>
      <c r="C753" s="5"/>
      <c r="D753" s="5"/>
      <c r="E753" s="5"/>
      <c r="F753" s="5"/>
      <c r="G753" s="5"/>
      <c r="H753" s="5"/>
      <c r="I753" s="5"/>
      <c r="J753" s="5"/>
      <c r="K753" s="5"/>
      <c r="L753" s="5"/>
      <c r="M753" s="5"/>
      <c r="N753" s="5"/>
      <c r="O753" s="5"/>
    </row>
    <row r="754" spans="2:15" ht="20.25" customHeight="1" x14ac:dyDescent="0.2">
      <c r="B754" s="5"/>
      <c r="C754" s="5"/>
      <c r="D754" s="5"/>
      <c r="E754" s="5"/>
      <c r="F754" s="5"/>
      <c r="G754" s="5"/>
      <c r="H754" s="5"/>
      <c r="I754" s="5"/>
      <c r="J754" s="5"/>
      <c r="K754" s="5"/>
      <c r="L754" s="5"/>
      <c r="M754" s="5"/>
      <c r="N754" s="5"/>
      <c r="O754" s="5"/>
    </row>
    <row r="755" spans="2:15" ht="20.25" customHeight="1" x14ac:dyDescent="0.2">
      <c r="B755" s="5"/>
      <c r="C755" s="5"/>
      <c r="D755" s="5"/>
      <c r="E755" s="5"/>
      <c r="F755" s="5"/>
      <c r="G755" s="5"/>
      <c r="H755" s="5"/>
      <c r="I755" s="5"/>
      <c r="J755" s="5"/>
      <c r="K755" s="5"/>
      <c r="L755" s="5"/>
      <c r="M755" s="5"/>
      <c r="N755" s="5"/>
      <c r="O755" s="5"/>
    </row>
    <row r="756" spans="2:15" ht="20.25" customHeight="1" x14ac:dyDescent="0.2">
      <c r="B756" s="5"/>
      <c r="C756" s="5"/>
      <c r="D756" s="5"/>
      <c r="E756" s="5"/>
      <c r="F756" s="5"/>
      <c r="G756" s="5"/>
      <c r="H756" s="5"/>
      <c r="I756" s="5"/>
      <c r="J756" s="5"/>
      <c r="K756" s="5"/>
      <c r="L756" s="5"/>
      <c r="M756" s="5"/>
      <c r="N756" s="5"/>
      <c r="O756" s="5"/>
    </row>
    <row r="757" spans="2:15" ht="20.25" customHeight="1" x14ac:dyDescent="0.2">
      <c r="B757" s="5"/>
      <c r="C757" s="5"/>
      <c r="D757" s="5"/>
      <c r="E757" s="5"/>
      <c r="F757" s="5"/>
      <c r="G757" s="5"/>
      <c r="H757" s="5"/>
      <c r="I757" s="5"/>
      <c r="J757" s="5"/>
      <c r="K757" s="5"/>
      <c r="L757" s="5"/>
      <c r="M757" s="5"/>
      <c r="N757" s="5"/>
      <c r="O757" s="5"/>
    </row>
    <row r="758" spans="2:15" ht="20.25" customHeight="1" x14ac:dyDescent="0.2">
      <c r="B758" s="5"/>
      <c r="C758" s="5"/>
      <c r="D758" s="5"/>
      <c r="E758" s="5"/>
      <c r="F758" s="5"/>
      <c r="G758" s="5"/>
      <c r="H758" s="5"/>
      <c r="I758" s="5"/>
      <c r="J758" s="5"/>
      <c r="K758" s="5"/>
      <c r="L758" s="5"/>
      <c r="M758" s="5"/>
      <c r="N758" s="5"/>
      <c r="O758" s="5"/>
    </row>
    <row r="759" spans="2:15" ht="20.25" customHeight="1" x14ac:dyDescent="0.2">
      <c r="B759" s="5"/>
      <c r="C759" s="5"/>
      <c r="D759" s="5"/>
      <c r="E759" s="5"/>
      <c r="F759" s="5"/>
      <c r="G759" s="5"/>
      <c r="H759" s="5"/>
      <c r="I759" s="5"/>
      <c r="J759" s="5"/>
      <c r="K759" s="5"/>
      <c r="L759" s="5"/>
      <c r="M759" s="5"/>
      <c r="N759" s="5"/>
      <c r="O759" s="5"/>
    </row>
    <row r="760" spans="2:15" ht="20.25" customHeight="1" x14ac:dyDescent="0.2">
      <c r="B760" s="5"/>
      <c r="C760" s="5"/>
      <c r="D760" s="5"/>
      <c r="E760" s="5"/>
      <c r="F760" s="5"/>
      <c r="G760" s="5"/>
      <c r="H760" s="5"/>
      <c r="I760" s="5"/>
      <c r="J760" s="5"/>
      <c r="K760" s="5"/>
      <c r="L760" s="5"/>
      <c r="M760" s="5"/>
      <c r="N760" s="5"/>
      <c r="O760" s="5"/>
    </row>
    <row r="761" spans="2:15" ht="20.25" customHeight="1" x14ac:dyDescent="0.2">
      <c r="B761" s="5"/>
      <c r="C761" s="5"/>
      <c r="D761" s="5"/>
      <c r="E761" s="5"/>
      <c r="F761" s="5"/>
      <c r="G761" s="5"/>
      <c r="H761" s="5"/>
      <c r="I761" s="5"/>
      <c r="J761" s="5"/>
      <c r="K761" s="5"/>
      <c r="L761" s="5"/>
      <c r="M761" s="5"/>
      <c r="N761" s="5"/>
      <c r="O761" s="5"/>
    </row>
    <row r="762" spans="2:15" ht="20.25" customHeight="1" x14ac:dyDescent="0.2">
      <c r="B762" s="5"/>
      <c r="C762" s="5"/>
      <c r="D762" s="5"/>
      <c r="E762" s="5"/>
      <c r="F762" s="5"/>
      <c r="G762" s="5"/>
      <c r="H762" s="5"/>
      <c r="I762" s="5"/>
      <c r="J762" s="5"/>
      <c r="K762" s="5"/>
      <c r="L762" s="5"/>
      <c r="M762" s="5"/>
      <c r="N762" s="5"/>
      <c r="O762" s="5"/>
    </row>
    <row r="763" spans="2:15" ht="20.25" customHeight="1" x14ac:dyDescent="0.2">
      <c r="B763" s="5"/>
      <c r="C763" s="5"/>
      <c r="D763" s="5"/>
      <c r="E763" s="5"/>
      <c r="F763" s="5"/>
      <c r="G763" s="5"/>
      <c r="H763" s="5"/>
      <c r="I763" s="5"/>
      <c r="J763" s="5"/>
      <c r="K763" s="5"/>
      <c r="L763" s="5"/>
      <c r="M763" s="5"/>
      <c r="N763" s="5"/>
      <c r="O763" s="5"/>
    </row>
    <row r="764" spans="2:15" ht="20.25" customHeight="1" x14ac:dyDescent="0.2">
      <c r="B764" s="5"/>
      <c r="C764" s="5"/>
      <c r="D764" s="5"/>
      <c r="E764" s="5"/>
      <c r="F764" s="5"/>
      <c r="G764" s="5"/>
      <c r="H764" s="5"/>
      <c r="I764" s="5"/>
      <c r="J764" s="5"/>
      <c r="K764" s="5"/>
      <c r="L764" s="5"/>
      <c r="M764" s="5"/>
      <c r="N764" s="5"/>
      <c r="O764" s="5"/>
    </row>
    <row r="765" spans="2:15" ht="20.25" customHeight="1" x14ac:dyDescent="0.2">
      <c r="B765" s="5"/>
      <c r="C765" s="5"/>
      <c r="D765" s="5"/>
      <c r="E765" s="5"/>
      <c r="F765" s="5"/>
      <c r="G765" s="5"/>
      <c r="H765" s="5"/>
      <c r="I765" s="5"/>
      <c r="J765" s="5"/>
      <c r="K765" s="5"/>
      <c r="L765" s="5"/>
      <c r="M765" s="5"/>
      <c r="N765" s="5"/>
      <c r="O765" s="5"/>
    </row>
    <row r="766" spans="2:15" ht="20.25" customHeight="1" x14ac:dyDescent="0.2">
      <c r="B766" s="5"/>
      <c r="C766" s="5"/>
      <c r="D766" s="5"/>
      <c r="E766" s="5"/>
      <c r="F766" s="5"/>
      <c r="G766" s="5"/>
      <c r="H766" s="5"/>
      <c r="I766" s="5"/>
      <c r="J766" s="5"/>
      <c r="K766" s="5"/>
      <c r="L766" s="5"/>
      <c r="M766" s="5"/>
      <c r="N766" s="5"/>
      <c r="O766" s="5"/>
    </row>
    <row r="767" spans="2:15" ht="20.25" customHeight="1" x14ac:dyDescent="0.2">
      <c r="B767" s="5"/>
      <c r="C767" s="5"/>
      <c r="D767" s="5"/>
      <c r="E767" s="5"/>
      <c r="F767" s="5"/>
      <c r="G767" s="5"/>
      <c r="H767" s="5"/>
      <c r="I767" s="5"/>
      <c r="J767" s="5"/>
      <c r="K767" s="5"/>
      <c r="L767" s="5"/>
      <c r="M767" s="5"/>
      <c r="N767" s="5"/>
      <c r="O767" s="5"/>
    </row>
    <row r="768" spans="2:15" ht="20.25" customHeight="1" x14ac:dyDescent="0.2">
      <c r="B768" s="5"/>
      <c r="C768" s="5"/>
      <c r="D768" s="5"/>
      <c r="E768" s="5"/>
      <c r="F768" s="5"/>
      <c r="G768" s="5"/>
      <c r="H768" s="5"/>
      <c r="I768" s="5"/>
      <c r="J768" s="5"/>
      <c r="K768" s="5"/>
      <c r="L768" s="5"/>
      <c r="M768" s="5"/>
      <c r="N768" s="5"/>
      <c r="O768" s="5"/>
    </row>
    <row r="769" spans="2:15" ht="20.25" customHeight="1" x14ac:dyDescent="0.2">
      <c r="B769" s="5"/>
      <c r="C769" s="5"/>
      <c r="D769" s="5"/>
      <c r="E769" s="5"/>
      <c r="F769" s="5"/>
      <c r="G769" s="5"/>
      <c r="H769" s="5"/>
      <c r="I769" s="5"/>
      <c r="J769" s="5"/>
      <c r="K769" s="5"/>
      <c r="L769" s="5"/>
      <c r="M769" s="5"/>
      <c r="N769" s="5"/>
      <c r="O769" s="5"/>
    </row>
    <row r="770" spans="2:15" ht="20.25" customHeight="1" x14ac:dyDescent="0.2">
      <c r="B770" s="5"/>
      <c r="C770" s="5"/>
      <c r="D770" s="5"/>
      <c r="E770" s="5"/>
      <c r="F770" s="5"/>
      <c r="G770" s="5"/>
      <c r="H770" s="5"/>
      <c r="I770" s="5"/>
      <c r="J770" s="5"/>
      <c r="K770" s="5"/>
      <c r="L770" s="5"/>
      <c r="M770" s="5"/>
      <c r="N770" s="5"/>
      <c r="O770" s="5"/>
    </row>
    <row r="771" spans="2:15" ht="20.25" customHeight="1" x14ac:dyDescent="0.2">
      <c r="B771" s="5"/>
      <c r="C771" s="5"/>
      <c r="D771" s="5"/>
      <c r="E771" s="5"/>
      <c r="F771" s="5"/>
      <c r="G771" s="5"/>
      <c r="H771" s="5"/>
      <c r="I771" s="5"/>
      <c r="J771" s="5"/>
      <c r="K771" s="5"/>
      <c r="L771" s="5"/>
      <c r="M771" s="5"/>
      <c r="N771" s="5"/>
      <c r="O771" s="5"/>
    </row>
    <row r="772" spans="2:15" ht="20.25" customHeight="1" x14ac:dyDescent="0.2">
      <c r="B772" s="5"/>
      <c r="C772" s="5"/>
      <c r="D772" s="5"/>
      <c r="E772" s="5"/>
      <c r="F772" s="5"/>
      <c r="G772" s="5"/>
      <c r="H772" s="5"/>
      <c r="I772" s="5"/>
      <c r="J772" s="5"/>
      <c r="K772" s="5"/>
      <c r="L772" s="5"/>
      <c r="M772" s="5"/>
      <c r="N772" s="5"/>
      <c r="O772" s="5"/>
    </row>
    <row r="773" spans="2:15" ht="20.25" customHeight="1" x14ac:dyDescent="0.2">
      <c r="B773" s="5"/>
      <c r="C773" s="5"/>
      <c r="D773" s="5"/>
      <c r="E773" s="5"/>
      <c r="F773" s="5"/>
      <c r="G773" s="5"/>
      <c r="H773" s="5"/>
      <c r="I773" s="5"/>
      <c r="J773" s="5"/>
      <c r="K773" s="5"/>
      <c r="L773" s="5"/>
      <c r="M773" s="5"/>
      <c r="N773" s="5"/>
      <c r="O773" s="5"/>
    </row>
    <row r="774" spans="2:15" ht="20.25" customHeight="1" x14ac:dyDescent="0.2">
      <c r="B774" s="5"/>
      <c r="C774" s="5"/>
      <c r="D774" s="5"/>
      <c r="E774" s="5"/>
      <c r="F774" s="5"/>
      <c r="G774" s="5"/>
      <c r="H774" s="5"/>
      <c r="I774" s="5"/>
      <c r="J774" s="5"/>
      <c r="K774" s="5"/>
      <c r="L774" s="5"/>
      <c r="M774" s="5"/>
      <c r="N774" s="5"/>
      <c r="O774" s="5"/>
    </row>
    <row r="775" spans="2:15" ht="20.25" customHeight="1" x14ac:dyDescent="0.2">
      <c r="B775" s="5"/>
      <c r="C775" s="5"/>
      <c r="D775" s="5"/>
      <c r="E775" s="5"/>
      <c r="F775" s="5"/>
      <c r="G775" s="5"/>
      <c r="H775" s="5"/>
      <c r="I775" s="5"/>
      <c r="J775" s="5"/>
      <c r="K775" s="5"/>
      <c r="L775" s="5"/>
      <c r="M775" s="5"/>
      <c r="N775" s="5"/>
      <c r="O775" s="5"/>
    </row>
    <row r="776" spans="2:15" ht="20.25" customHeight="1" x14ac:dyDescent="0.2">
      <c r="B776" s="5"/>
      <c r="C776" s="5"/>
      <c r="D776" s="5"/>
      <c r="E776" s="5"/>
      <c r="F776" s="5"/>
      <c r="G776" s="5"/>
      <c r="H776" s="5"/>
      <c r="I776" s="5"/>
      <c r="J776" s="5"/>
      <c r="K776" s="5"/>
      <c r="L776" s="5"/>
      <c r="M776" s="5"/>
      <c r="N776" s="5"/>
      <c r="O776" s="5"/>
    </row>
    <row r="777" spans="2:15" ht="20.25" customHeight="1" x14ac:dyDescent="0.2">
      <c r="B777" s="5"/>
      <c r="C777" s="5"/>
      <c r="D777" s="5"/>
      <c r="E777" s="5"/>
      <c r="F777" s="5"/>
      <c r="G777" s="5"/>
      <c r="H777" s="5"/>
      <c r="I777" s="5"/>
      <c r="J777" s="5"/>
      <c r="K777" s="5"/>
      <c r="L777" s="5"/>
      <c r="M777" s="5"/>
      <c r="N777" s="5"/>
      <c r="O777" s="5"/>
    </row>
    <row r="778" spans="2:15" ht="20.25" customHeight="1" x14ac:dyDescent="0.2">
      <c r="B778" s="5"/>
      <c r="C778" s="5"/>
      <c r="D778" s="5"/>
      <c r="E778" s="5"/>
      <c r="F778" s="5"/>
      <c r="G778" s="5"/>
      <c r="H778" s="5"/>
      <c r="I778" s="5"/>
      <c r="J778" s="5"/>
      <c r="K778" s="5"/>
      <c r="L778" s="5"/>
      <c r="M778" s="5"/>
      <c r="N778" s="5"/>
      <c r="O778" s="5"/>
    </row>
    <row r="779" spans="2:15" ht="20.25" customHeight="1" x14ac:dyDescent="0.2">
      <c r="B779" s="5"/>
      <c r="C779" s="5"/>
      <c r="D779" s="5"/>
      <c r="E779" s="5"/>
      <c r="F779" s="5"/>
      <c r="G779" s="5"/>
      <c r="H779" s="5"/>
      <c r="I779" s="5"/>
      <c r="J779" s="5"/>
      <c r="K779" s="5"/>
      <c r="L779" s="5"/>
      <c r="M779" s="5"/>
      <c r="N779" s="5"/>
      <c r="O779" s="5"/>
    </row>
    <row r="780" spans="2:15" ht="20.25" customHeight="1" x14ac:dyDescent="0.2">
      <c r="B780" s="5"/>
      <c r="C780" s="5"/>
      <c r="D780" s="5"/>
      <c r="E780" s="5"/>
      <c r="F780" s="5"/>
      <c r="G780" s="5"/>
      <c r="H780" s="5"/>
      <c r="I780" s="5"/>
      <c r="J780" s="5"/>
      <c r="K780" s="5"/>
      <c r="L780" s="5"/>
      <c r="M780" s="5"/>
      <c r="N780" s="5"/>
      <c r="O780" s="5"/>
    </row>
    <row r="781" spans="2:15" ht="20.25" customHeight="1" x14ac:dyDescent="0.2">
      <c r="B781" s="5"/>
      <c r="C781" s="5"/>
      <c r="D781" s="5"/>
      <c r="E781" s="5"/>
      <c r="F781" s="5"/>
      <c r="G781" s="5"/>
      <c r="H781" s="5"/>
      <c r="I781" s="5"/>
      <c r="J781" s="5"/>
      <c r="K781" s="5"/>
      <c r="L781" s="5"/>
      <c r="M781" s="5"/>
      <c r="N781" s="5"/>
      <c r="O781" s="5"/>
    </row>
    <row r="782" spans="2:15" ht="20.25" customHeight="1" x14ac:dyDescent="0.2">
      <c r="B782" s="5"/>
      <c r="C782" s="5"/>
      <c r="D782" s="5"/>
      <c r="E782" s="5"/>
      <c r="F782" s="5"/>
      <c r="G782" s="5"/>
      <c r="H782" s="5"/>
      <c r="I782" s="5"/>
      <c r="J782" s="5"/>
      <c r="K782" s="5"/>
      <c r="L782" s="5"/>
      <c r="M782" s="5"/>
      <c r="N782" s="5"/>
      <c r="O782" s="5"/>
    </row>
    <row r="783" spans="2:15" ht="20.25" customHeight="1" x14ac:dyDescent="0.2">
      <c r="B783" s="5"/>
      <c r="C783" s="5"/>
      <c r="D783" s="5"/>
      <c r="E783" s="5"/>
      <c r="F783" s="5"/>
      <c r="G783" s="5"/>
      <c r="H783" s="5"/>
      <c r="I783" s="5"/>
      <c r="J783" s="5"/>
      <c r="K783" s="5"/>
      <c r="L783" s="5"/>
      <c r="M783" s="5"/>
      <c r="N783" s="5"/>
      <c r="O783" s="5"/>
    </row>
    <row r="784" spans="2:15" ht="20.25" customHeight="1" x14ac:dyDescent="0.2">
      <c r="B784" s="5"/>
      <c r="C784" s="5"/>
      <c r="D784" s="5"/>
      <c r="E784" s="5"/>
      <c r="F784" s="5"/>
      <c r="G784" s="5"/>
      <c r="H784" s="5"/>
      <c r="I784" s="5"/>
      <c r="J784" s="5"/>
      <c r="K784" s="5"/>
      <c r="L784" s="5"/>
      <c r="M784" s="5"/>
      <c r="N784" s="5"/>
      <c r="O784" s="5"/>
    </row>
    <row r="785" spans="2:15" ht="20.25" customHeight="1" x14ac:dyDescent="0.2">
      <c r="B785" s="5"/>
      <c r="C785" s="5"/>
      <c r="D785" s="5"/>
      <c r="E785" s="5"/>
      <c r="F785" s="5"/>
      <c r="G785" s="5"/>
      <c r="H785" s="5"/>
      <c r="I785" s="5"/>
      <c r="J785" s="5"/>
      <c r="K785" s="5"/>
      <c r="L785" s="5"/>
      <c r="M785" s="5"/>
      <c r="N785" s="5"/>
      <c r="O785" s="5"/>
    </row>
    <row r="786" spans="2:15" ht="20.25" customHeight="1" x14ac:dyDescent="0.2">
      <c r="B786" s="5"/>
      <c r="C786" s="5"/>
      <c r="D786" s="5"/>
      <c r="E786" s="5"/>
      <c r="F786" s="5"/>
      <c r="G786" s="5"/>
      <c r="H786" s="5"/>
      <c r="I786" s="5"/>
      <c r="J786" s="5"/>
      <c r="K786" s="5"/>
      <c r="L786" s="5"/>
      <c r="M786" s="5"/>
      <c r="N786" s="5"/>
      <c r="O786" s="5"/>
    </row>
    <row r="787" spans="2:15" ht="20.25" customHeight="1" x14ac:dyDescent="0.2">
      <c r="B787" s="5"/>
      <c r="C787" s="5"/>
      <c r="D787" s="5"/>
      <c r="E787" s="5"/>
      <c r="F787" s="5"/>
      <c r="G787" s="5"/>
      <c r="H787" s="5"/>
      <c r="I787" s="5"/>
      <c r="J787" s="5"/>
      <c r="K787" s="5"/>
      <c r="L787" s="5"/>
      <c r="M787" s="5"/>
      <c r="N787" s="5"/>
      <c r="O787" s="5"/>
    </row>
    <row r="788" spans="2:15" ht="20.25" customHeight="1" x14ac:dyDescent="0.2">
      <c r="B788" s="5"/>
      <c r="C788" s="5"/>
      <c r="D788" s="5"/>
      <c r="E788" s="5"/>
      <c r="F788" s="5"/>
      <c r="G788" s="5"/>
      <c r="H788" s="5"/>
      <c r="I788" s="5"/>
      <c r="J788" s="5"/>
      <c r="K788" s="5"/>
      <c r="L788" s="5"/>
      <c r="M788" s="5"/>
      <c r="N788" s="5"/>
      <c r="O788" s="5"/>
    </row>
    <row r="789" spans="2:15" ht="20.25" customHeight="1" x14ac:dyDescent="0.2">
      <c r="B789" s="5"/>
      <c r="C789" s="5"/>
      <c r="D789" s="5"/>
      <c r="E789" s="5"/>
      <c r="F789" s="5"/>
      <c r="G789" s="5"/>
      <c r="H789" s="5"/>
      <c r="I789" s="5"/>
      <c r="J789" s="5"/>
      <c r="K789" s="5"/>
      <c r="L789" s="5"/>
      <c r="M789" s="5"/>
      <c r="N789" s="5"/>
      <c r="O789" s="5"/>
    </row>
    <row r="790" spans="2:15" ht="20.25" customHeight="1" x14ac:dyDescent="0.2">
      <c r="B790" s="5"/>
      <c r="C790" s="5"/>
      <c r="D790" s="5"/>
      <c r="E790" s="5"/>
      <c r="F790" s="5"/>
      <c r="G790" s="5"/>
      <c r="H790" s="5"/>
      <c r="I790" s="5"/>
      <c r="J790" s="5"/>
      <c r="K790" s="5"/>
      <c r="L790" s="5"/>
      <c r="M790" s="5"/>
      <c r="N790" s="5"/>
      <c r="O790" s="5"/>
    </row>
    <row r="791" spans="2:15" ht="20.25" customHeight="1" x14ac:dyDescent="0.2">
      <c r="B791" s="5"/>
      <c r="C791" s="5"/>
      <c r="D791" s="5"/>
      <c r="E791" s="5"/>
      <c r="F791" s="5"/>
      <c r="G791" s="5"/>
      <c r="H791" s="5"/>
      <c r="I791" s="5"/>
      <c r="J791" s="5"/>
      <c r="K791" s="5"/>
      <c r="L791" s="5"/>
      <c r="M791" s="5"/>
      <c r="N791" s="5"/>
      <c r="O791" s="5"/>
    </row>
    <row r="792" spans="2:15" ht="20.25" customHeight="1" x14ac:dyDescent="0.2">
      <c r="B792" s="5"/>
      <c r="C792" s="5"/>
      <c r="D792" s="5"/>
      <c r="E792" s="5"/>
      <c r="F792" s="5"/>
      <c r="G792" s="5"/>
      <c r="H792" s="5"/>
      <c r="I792" s="5"/>
      <c r="J792" s="5"/>
      <c r="K792" s="5"/>
      <c r="L792" s="5"/>
      <c r="M792" s="5"/>
      <c r="N792" s="5"/>
      <c r="O792" s="5"/>
    </row>
    <row r="793" spans="2:15" ht="20.25" customHeight="1" x14ac:dyDescent="0.2">
      <c r="B793" s="5"/>
      <c r="C793" s="5"/>
      <c r="D793" s="5"/>
      <c r="E793" s="5"/>
      <c r="F793" s="5"/>
      <c r="G793" s="5"/>
      <c r="H793" s="5"/>
      <c r="I793" s="5"/>
      <c r="J793" s="5"/>
      <c r="K793" s="5"/>
      <c r="L793" s="5"/>
      <c r="M793" s="5"/>
      <c r="N793" s="5"/>
      <c r="O793" s="5"/>
    </row>
    <row r="794" spans="2:15" ht="20.25" customHeight="1" x14ac:dyDescent="0.2">
      <c r="B794" s="5"/>
      <c r="C794" s="5"/>
      <c r="D794" s="5"/>
      <c r="E794" s="5"/>
      <c r="F794" s="5"/>
      <c r="G794" s="5"/>
      <c r="H794" s="5"/>
      <c r="I794" s="5"/>
      <c r="J794" s="5"/>
      <c r="K794" s="5"/>
      <c r="L794" s="5"/>
      <c r="M794" s="5"/>
      <c r="N794" s="5"/>
      <c r="O794" s="5"/>
    </row>
    <row r="795" spans="2:15" ht="20.25" customHeight="1" x14ac:dyDescent="0.2">
      <c r="B795" s="5"/>
      <c r="C795" s="5"/>
      <c r="D795" s="5"/>
      <c r="E795" s="5"/>
      <c r="F795" s="5"/>
      <c r="G795" s="5"/>
      <c r="H795" s="5"/>
      <c r="I795" s="5"/>
      <c r="J795" s="5"/>
      <c r="K795" s="5"/>
      <c r="L795" s="5"/>
      <c r="M795" s="5"/>
      <c r="N795" s="5"/>
      <c r="O795" s="5"/>
    </row>
    <row r="796" spans="2:15" ht="20.25" customHeight="1" x14ac:dyDescent="0.2">
      <c r="B796" s="5"/>
      <c r="C796" s="5"/>
      <c r="D796" s="5"/>
      <c r="E796" s="5"/>
      <c r="F796" s="5"/>
      <c r="G796" s="5"/>
      <c r="H796" s="5"/>
      <c r="I796" s="5"/>
      <c r="J796" s="5"/>
      <c r="K796" s="5"/>
      <c r="L796" s="5"/>
      <c r="M796" s="5"/>
      <c r="N796" s="5"/>
      <c r="O796" s="5"/>
    </row>
    <row r="797" spans="2:15" ht="20.25" customHeight="1" x14ac:dyDescent="0.2">
      <c r="B797" s="5"/>
      <c r="C797" s="5"/>
      <c r="D797" s="5"/>
      <c r="E797" s="5"/>
      <c r="F797" s="5"/>
      <c r="G797" s="5"/>
      <c r="H797" s="5"/>
      <c r="I797" s="5"/>
      <c r="J797" s="5"/>
      <c r="K797" s="5"/>
      <c r="L797" s="5"/>
      <c r="M797" s="5"/>
      <c r="N797" s="5"/>
      <c r="O797" s="5"/>
    </row>
    <row r="798" spans="2:15" ht="20.25" customHeight="1" x14ac:dyDescent="0.2">
      <c r="B798" s="5"/>
      <c r="C798" s="5"/>
      <c r="D798" s="5"/>
      <c r="E798" s="5"/>
      <c r="F798" s="5"/>
      <c r="G798" s="5"/>
      <c r="H798" s="5"/>
      <c r="I798" s="5"/>
      <c r="J798" s="5"/>
      <c r="K798" s="5"/>
      <c r="L798" s="5"/>
      <c r="M798" s="5"/>
      <c r="N798" s="5"/>
      <c r="O798" s="5"/>
    </row>
    <row r="799" spans="2:15" ht="20.25" customHeight="1" x14ac:dyDescent="0.2">
      <c r="B799" s="5"/>
      <c r="C799" s="5"/>
      <c r="D799" s="5"/>
      <c r="E799" s="5"/>
      <c r="F799" s="5"/>
      <c r="G799" s="5"/>
      <c r="H799" s="5"/>
      <c r="I799" s="5"/>
      <c r="J799" s="5"/>
      <c r="K799" s="5"/>
      <c r="L799" s="5"/>
      <c r="M799" s="5"/>
      <c r="N799" s="5"/>
      <c r="O799" s="5"/>
    </row>
    <row r="800" spans="2:15" ht="20.25" customHeight="1" x14ac:dyDescent="0.2">
      <c r="B800" s="5"/>
      <c r="C800" s="5"/>
      <c r="D800" s="5"/>
      <c r="E800" s="5"/>
      <c r="F800" s="5"/>
      <c r="G800" s="5"/>
      <c r="H800" s="5"/>
      <c r="I800" s="5"/>
      <c r="J800" s="5"/>
      <c r="K800" s="5"/>
      <c r="L800" s="5"/>
      <c r="M800" s="5"/>
      <c r="N800" s="5"/>
      <c r="O800" s="5"/>
    </row>
    <row r="801" spans="2:15" ht="20.25" customHeight="1" x14ac:dyDescent="0.2">
      <c r="B801" s="5"/>
      <c r="C801" s="5"/>
      <c r="D801" s="5"/>
      <c r="E801" s="5"/>
      <c r="F801" s="5"/>
      <c r="G801" s="5"/>
      <c r="H801" s="5"/>
      <c r="I801" s="5"/>
      <c r="J801" s="5"/>
      <c r="K801" s="5"/>
      <c r="L801" s="5"/>
      <c r="M801" s="5"/>
      <c r="N801" s="5"/>
      <c r="O801" s="5"/>
    </row>
    <row r="802" spans="2:15" ht="20.25" customHeight="1" x14ac:dyDescent="0.2">
      <c r="B802" s="5"/>
      <c r="C802" s="5"/>
      <c r="D802" s="5"/>
      <c r="E802" s="5"/>
      <c r="F802" s="5"/>
      <c r="G802" s="5"/>
      <c r="H802" s="5"/>
      <c r="I802" s="5"/>
      <c r="J802" s="5"/>
      <c r="K802" s="5"/>
      <c r="L802" s="5"/>
      <c r="M802" s="5"/>
      <c r="N802" s="5"/>
      <c r="O802" s="5"/>
    </row>
    <row r="803" spans="2:15" ht="20.25" customHeight="1" x14ac:dyDescent="0.2">
      <c r="B803" s="5"/>
      <c r="C803" s="5"/>
      <c r="D803" s="5"/>
      <c r="E803" s="5"/>
      <c r="F803" s="5"/>
      <c r="G803" s="5"/>
      <c r="H803" s="5"/>
      <c r="I803" s="5"/>
      <c r="J803" s="5"/>
      <c r="K803" s="5"/>
      <c r="L803" s="5"/>
      <c r="M803" s="5"/>
      <c r="N803" s="5"/>
      <c r="O803" s="5"/>
    </row>
    <row r="804" spans="2:15" ht="20.25" customHeight="1" x14ac:dyDescent="0.2">
      <c r="B804" s="5"/>
      <c r="C804" s="5"/>
      <c r="D804" s="5"/>
      <c r="E804" s="5"/>
      <c r="F804" s="5"/>
      <c r="G804" s="5"/>
      <c r="H804" s="5"/>
      <c r="I804" s="5"/>
      <c r="J804" s="5"/>
      <c r="K804" s="5"/>
      <c r="L804" s="5"/>
      <c r="M804" s="5"/>
      <c r="N804" s="5"/>
      <c r="O804" s="5"/>
    </row>
    <row r="805" spans="2:15" ht="20.25" customHeight="1" x14ac:dyDescent="0.2">
      <c r="B805" s="5"/>
      <c r="C805" s="5"/>
      <c r="D805" s="5"/>
      <c r="E805" s="5"/>
      <c r="F805" s="5"/>
      <c r="G805" s="5"/>
      <c r="H805" s="5"/>
      <c r="I805" s="5"/>
      <c r="J805" s="5"/>
      <c r="K805" s="5"/>
      <c r="L805" s="5"/>
      <c r="M805" s="5"/>
      <c r="N805" s="5"/>
      <c r="O805" s="5"/>
    </row>
    <row r="806" spans="2:15" ht="20.25" customHeight="1" x14ac:dyDescent="0.2">
      <c r="B806" s="5"/>
      <c r="C806" s="5"/>
      <c r="D806" s="5"/>
      <c r="E806" s="5"/>
      <c r="F806" s="5"/>
      <c r="G806" s="5"/>
      <c r="H806" s="5"/>
      <c r="I806" s="5"/>
      <c r="J806" s="5"/>
      <c r="K806" s="5"/>
      <c r="L806" s="5"/>
      <c r="M806" s="5"/>
      <c r="N806" s="5"/>
      <c r="O806" s="5"/>
    </row>
    <row r="807" spans="2:15" ht="20.25" customHeight="1" x14ac:dyDescent="0.2">
      <c r="B807" s="5"/>
      <c r="C807" s="5"/>
      <c r="D807" s="5"/>
      <c r="E807" s="5"/>
      <c r="F807" s="5"/>
      <c r="G807" s="5"/>
      <c r="H807" s="5"/>
      <c r="I807" s="5"/>
      <c r="J807" s="5"/>
      <c r="K807" s="5"/>
      <c r="L807" s="5"/>
      <c r="M807" s="5"/>
      <c r="N807" s="5"/>
      <c r="O807" s="5"/>
    </row>
    <row r="808" spans="2:15" ht="20.25" customHeight="1" x14ac:dyDescent="0.2">
      <c r="B808" s="5"/>
      <c r="C808" s="5"/>
      <c r="D808" s="5"/>
      <c r="E808" s="5"/>
      <c r="F808" s="5"/>
      <c r="G808" s="5"/>
      <c r="H808" s="5"/>
      <c r="I808" s="5"/>
      <c r="J808" s="5"/>
      <c r="K808" s="5"/>
      <c r="L808" s="5"/>
      <c r="M808" s="5"/>
      <c r="N808" s="5"/>
      <c r="O808" s="5"/>
    </row>
    <row r="809" spans="2:15" ht="20.25" customHeight="1" x14ac:dyDescent="0.2">
      <c r="B809" s="5"/>
      <c r="C809" s="5"/>
      <c r="D809" s="5"/>
      <c r="E809" s="5"/>
      <c r="F809" s="5"/>
      <c r="G809" s="5"/>
      <c r="H809" s="5"/>
      <c r="I809" s="5"/>
      <c r="J809" s="5"/>
      <c r="K809" s="5"/>
      <c r="L809" s="5"/>
      <c r="M809" s="5"/>
      <c r="N809" s="5"/>
      <c r="O809" s="5"/>
    </row>
    <row r="810" spans="2:15" ht="20.25" customHeight="1" x14ac:dyDescent="0.2">
      <c r="B810" s="5"/>
      <c r="C810" s="5"/>
      <c r="D810" s="5"/>
      <c r="E810" s="5"/>
      <c r="F810" s="5"/>
      <c r="G810" s="5"/>
      <c r="H810" s="5"/>
      <c r="I810" s="5"/>
      <c r="J810" s="5"/>
      <c r="K810" s="5"/>
      <c r="L810" s="5"/>
      <c r="M810" s="5"/>
      <c r="N810" s="5"/>
      <c r="O810" s="5"/>
    </row>
    <row r="811" spans="2:15" ht="20.25" customHeight="1" x14ac:dyDescent="0.2">
      <c r="B811" s="5"/>
      <c r="C811" s="5"/>
      <c r="D811" s="5"/>
      <c r="E811" s="5"/>
      <c r="F811" s="5"/>
      <c r="G811" s="5"/>
      <c r="H811" s="5"/>
      <c r="I811" s="5"/>
      <c r="J811" s="5"/>
      <c r="K811" s="5"/>
      <c r="L811" s="5"/>
      <c r="M811" s="5"/>
      <c r="N811" s="5"/>
      <c r="O811" s="5"/>
    </row>
    <row r="812" spans="2:15" ht="20.25" customHeight="1" x14ac:dyDescent="0.2">
      <c r="B812" s="5"/>
      <c r="C812" s="5"/>
      <c r="D812" s="5"/>
      <c r="E812" s="5"/>
      <c r="F812" s="5"/>
      <c r="G812" s="5"/>
      <c r="H812" s="5"/>
      <c r="I812" s="5"/>
      <c r="J812" s="5"/>
      <c r="K812" s="5"/>
      <c r="L812" s="5"/>
      <c r="M812" s="5"/>
      <c r="N812" s="5"/>
      <c r="O812" s="5"/>
    </row>
    <row r="813" spans="2:15" ht="20.25" customHeight="1" x14ac:dyDescent="0.2">
      <c r="B813" s="5"/>
      <c r="C813" s="5"/>
      <c r="D813" s="5"/>
      <c r="E813" s="5"/>
      <c r="F813" s="5"/>
      <c r="G813" s="5"/>
      <c r="H813" s="5"/>
      <c r="I813" s="5"/>
      <c r="J813" s="5"/>
      <c r="K813" s="5"/>
      <c r="L813" s="5"/>
      <c r="M813" s="5"/>
      <c r="N813" s="5"/>
      <c r="O813" s="5"/>
    </row>
    <row r="814" spans="2:15" ht="20.25" customHeight="1" x14ac:dyDescent="0.2">
      <c r="B814" s="5"/>
      <c r="C814" s="5"/>
      <c r="D814" s="5"/>
      <c r="E814" s="5"/>
      <c r="F814" s="5"/>
      <c r="G814" s="5"/>
      <c r="H814" s="5"/>
      <c r="I814" s="5"/>
      <c r="J814" s="5"/>
      <c r="K814" s="5"/>
      <c r="L814" s="5"/>
      <c r="M814" s="5"/>
      <c r="N814" s="5"/>
      <c r="O814" s="5"/>
    </row>
    <row r="815" spans="2:15" ht="20.25" customHeight="1" x14ac:dyDescent="0.2">
      <c r="B815" s="5"/>
      <c r="C815" s="5"/>
      <c r="D815" s="5"/>
      <c r="E815" s="5"/>
      <c r="F815" s="5"/>
      <c r="G815" s="5"/>
      <c r="H815" s="5"/>
      <c r="I815" s="5"/>
      <c r="J815" s="5"/>
      <c r="K815" s="5"/>
      <c r="L815" s="5"/>
      <c r="M815" s="5"/>
      <c r="N815" s="5"/>
      <c r="O815" s="5"/>
    </row>
    <row r="816" spans="2:15" ht="20.25" customHeight="1" x14ac:dyDescent="0.2">
      <c r="B816" s="5"/>
      <c r="C816" s="5"/>
      <c r="D816" s="5"/>
      <c r="E816" s="5"/>
      <c r="F816" s="5"/>
      <c r="G816" s="5"/>
      <c r="H816" s="5"/>
      <c r="I816" s="5"/>
      <c r="J816" s="5"/>
      <c r="K816" s="5"/>
      <c r="L816" s="5"/>
      <c r="M816" s="5"/>
      <c r="N816" s="5"/>
      <c r="O816" s="5"/>
    </row>
    <row r="817" spans="2:15" ht="20.25" customHeight="1" x14ac:dyDescent="0.2">
      <c r="B817" s="5"/>
      <c r="C817" s="5"/>
      <c r="D817" s="5"/>
      <c r="E817" s="5"/>
      <c r="F817" s="5"/>
      <c r="G817" s="5"/>
      <c r="H817" s="5"/>
      <c r="I817" s="5"/>
      <c r="J817" s="5"/>
      <c r="K817" s="5"/>
      <c r="L817" s="5"/>
      <c r="M817" s="5"/>
      <c r="N817" s="5"/>
      <c r="O817" s="5"/>
    </row>
    <row r="818" spans="2:15" ht="20.25" customHeight="1" x14ac:dyDescent="0.2">
      <c r="B818" s="5"/>
      <c r="C818" s="5"/>
      <c r="D818" s="5"/>
      <c r="E818" s="5"/>
      <c r="F818" s="5"/>
      <c r="G818" s="5"/>
      <c r="H818" s="5"/>
      <c r="I818" s="5"/>
      <c r="J818" s="5"/>
      <c r="K818" s="5"/>
      <c r="L818" s="5"/>
      <c r="M818" s="5"/>
      <c r="N818" s="5"/>
      <c r="O818" s="5"/>
    </row>
    <row r="819" spans="2:15" ht="20.25" customHeight="1" x14ac:dyDescent="0.2">
      <c r="B819" s="5"/>
      <c r="C819" s="5"/>
      <c r="D819" s="5"/>
      <c r="E819" s="5"/>
      <c r="F819" s="5"/>
      <c r="G819" s="5"/>
      <c r="H819" s="5"/>
      <c r="I819" s="5"/>
      <c r="J819" s="5"/>
      <c r="K819" s="5"/>
      <c r="L819" s="5"/>
      <c r="M819" s="5"/>
      <c r="N819" s="5"/>
      <c r="O819" s="5"/>
    </row>
    <row r="820" spans="2:15" ht="20.25" customHeight="1" x14ac:dyDescent="0.2">
      <c r="B820" s="5"/>
      <c r="C820" s="5"/>
      <c r="D820" s="5"/>
      <c r="E820" s="5"/>
      <c r="F820" s="5"/>
      <c r="G820" s="5"/>
      <c r="H820" s="5"/>
      <c r="I820" s="5"/>
      <c r="J820" s="5"/>
      <c r="K820" s="5"/>
      <c r="L820" s="5"/>
      <c r="M820" s="5"/>
      <c r="N820" s="5"/>
      <c r="O820" s="5"/>
    </row>
    <row r="821" spans="2:15" ht="20.25" customHeight="1" x14ac:dyDescent="0.2">
      <c r="B821" s="5"/>
      <c r="C821" s="5"/>
      <c r="D821" s="5"/>
      <c r="E821" s="5"/>
      <c r="F821" s="5"/>
      <c r="G821" s="5"/>
      <c r="H821" s="5"/>
      <c r="I821" s="5"/>
      <c r="J821" s="5"/>
      <c r="K821" s="5"/>
      <c r="L821" s="5"/>
      <c r="M821" s="5"/>
      <c r="N821" s="5"/>
      <c r="O821" s="5"/>
    </row>
    <row r="822" spans="2:15" ht="20.25" customHeight="1" x14ac:dyDescent="0.2">
      <c r="B822" s="5"/>
      <c r="C822" s="5"/>
      <c r="D822" s="5"/>
      <c r="E822" s="5"/>
      <c r="F822" s="5"/>
      <c r="G822" s="5"/>
      <c r="H822" s="5"/>
      <c r="I822" s="5"/>
      <c r="J822" s="5"/>
      <c r="K822" s="5"/>
      <c r="L822" s="5"/>
      <c r="M822" s="5"/>
      <c r="N822" s="5"/>
      <c r="O822" s="5"/>
    </row>
    <row r="823" spans="2:15" ht="20.25" customHeight="1" x14ac:dyDescent="0.2">
      <c r="B823" s="5"/>
      <c r="C823" s="5"/>
      <c r="D823" s="5"/>
      <c r="E823" s="5"/>
      <c r="F823" s="5"/>
      <c r="G823" s="5"/>
      <c r="H823" s="5"/>
      <c r="I823" s="5"/>
      <c r="J823" s="5"/>
      <c r="K823" s="5"/>
      <c r="L823" s="5"/>
      <c r="M823" s="5"/>
      <c r="N823" s="5"/>
      <c r="O823" s="5"/>
    </row>
    <row r="824" spans="2:15" ht="20.25" customHeight="1" x14ac:dyDescent="0.2">
      <c r="B824" s="5"/>
      <c r="C824" s="5"/>
      <c r="D824" s="5"/>
      <c r="E824" s="5"/>
      <c r="F824" s="5"/>
      <c r="G824" s="5"/>
      <c r="H824" s="5"/>
      <c r="I824" s="5"/>
      <c r="J824" s="5"/>
      <c r="K824" s="5"/>
      <c r="L824" s="5"/>
      <c r="M824" s="5"/>
      <c r="N824" s="5"/>
      <c r="O824" s="5"/>
    </row>
    <row r="825" spans="2:15" ht="20.25" customHeight="1" x14ac:dyDescent="0.2">
      <c r="B825" s="5"/>
      <c r="C825" s="5"/>
      <c r="D825" s="5"/>
      <c r="E825" s="5"/>
      <c r="F825" s="5"/>
      <c r="G825" s="5"/>
      <c r="H825" s="5"/>
      <c r="I825" s="5"/>
      <c r="J825" s="5"/>
      <c r="K825" s="5"/>
      <c r="L825" s="5"/>
      <c r="M825" s="5"/>
      <c r="N825" s="5"/>
      <c r="O825" s="5"/>
    </row>
    <row r="826" spans="2:15" ht="20.25" customHeight="1" x14ac:dyDescent="0.2">
      <c r="B826" s="5"/>
      <c r="C826" s="5"/>
      <c r="D826" s="5"/>
      <c r="E826" s="5"/>
      <c r="F826" s="5"/>
      <c r="G826" s="5"/>
      <c r="H826" s="5"/>
      <c r="I826" s="5"/>
      <c r="J826" s="5"/>
      <c r="K826" s="5"/>
      <c r="L826" s="5"/>
      <c r="M826" s="5"/>
      <c r="N826" s="5"/>
      <c r="O826" s="5"/>
    </row>
    <row r="827" spans="2:15" ht="20.25" customHeight="1" x14ac:dyDescent="0.2">
      <c r="B827" s="5"/>
      <c r="C827" s="5"/>
      <c r="D827" s="5"/>
      <c r="E827" s="5"/>
      <c r="F827" s="5"/>
      <c r="G827" s="5"/>
      <c r="H827" s="5"/>
      <c r="I827" s="5"/>
      <c r="J827" s="5"/>
      <c r="K827" s="5"/>
      <c r="L827" s="5"/>
      <c r="M827" s="5"/>
      <c r="N827" s="5"/>
      <c r="O827" s="5"/>
    </row>
    <row r="828" spans="2:15" ht="20.25" customHeight="1" x14ac:dyDescent="0.2">
      <c r="B828" s="5"/>
      <c r="C828" s="5"/>
      <c r="D828" s="5"/>
      <c r="E828" s="5"/>
      <c r="F828" s="5"/>
      <c r="G828" s="5"/>
      <c r="H828" s="5"/>
      <c r="I828" s="5"/>
      <c r="J828" s="5"/>
      <c r="K828" s="5"/>
      <c r="L828" s="5"/>
      <c r="M828" s="5"/>
      <c r="N828" s="5"/>
      <c r="O828" s="5"/>
    </row>
    <row r="829" spans="2:15" ht="20.25" customHeight="1" x14ac:dyDescent="0.2">
      <c r="B829" s="5"/>
      <c r="C829" s="5"/>
      <c r="D829" s="5"/>
      <c r="E829" s="5"/>
      <c r="F829" s="5"/>
      <c r="G829" s="5"/>
      <c r="H829" s="5"/>
      <c r="I829" s="5"/>
      <c r="J829" s="5"/>
      <c r="K829" s="5"/>
      <c r="L829" s="5"/>
      <c r="M829" s="5"/>
      <c r="N829" s="5"/>
      <c r="O829" s="5"/>
    </row>
    <row r="830" spans="2:15" ht="20.25" customHeight="1" x14ac:dyDescent="0.2">
      <c r="B830" s="5"/>
      <c r="C830" s="5"/>
      <c r="D830" s="5"/>
      <c r="E830" s="5"/>
      <c r="F830" s="5"/>
      <c r="G830" s="5"/>
      <c r="H830" s="5"/>
      <c r="I830" s="5"/>
      <c r="J830" s="5"/>
      <c r="K830" s="5"/>
      <c r="L830" s="5"/>
      <c r="M830" s="5"/>
      <c r="N830" s="5"/>
      <c r="O830" s="5"/>
    </row>
    <row r="831" spans="2:15" ht="20.25" customHeight="1" x14ac:dyDescent="0.2">
      <c r="B831" s="5"/>
      <c r="C831" s="5"/>
      <c r="D831" s="5"/>
      <c r="E831" s="5"/>
      <c r="F831" s="5"/>
      <c r="G831" s="5"/>
      <c r="H831" s="5"/>
      <c r="I831" s="5"/>
      <c r="J831" s="5"/>
      <c r="K831" s="5"/>
      <c r="L831" s="5"/>
      <c r="M831" s="5"/>
      <c r="N831" s="5"/>
      <c r="O831" s="5"/>
    </row>
    <row r="832" spans="2:15" ht="20.25" customHeight="1" x14ac:dyDescent="0.2">
      <c r="B832" s="5"/>
      <c r="C832" s="5"/>
      <c r="D832" s="5"/>
      <c r="E832" s="5"/>
      <c r="F832" s="5"/>
      <c r="G832" s="5"/>
      <c r="H832" s="5"/>
      <c r="I832" s="5"/>
      <c r="J832" s="5"/>
      <c r="K832" s="5"/>
      <c r="L832" s="5"/>
      <c r="M832" s="5"/>
      <c r="N832" s="5"/>
      <c r="O832" s="5"/>
    </row>
    <row r="833" spans="2:15" ht="20.25" customHeight="1" x14ac:dyDescent="0.2">
      <c r="B833" s="5"/>
      <c r="C833" s="5"/>
      <c r="D833" s="5"/>
      <c r="E833" s="5"/>
      <c r="F833" s="5"/>
      <c r="G833" s="5"/>
      <c r="H833" s="5"/>
      <c r="I833" s="5"/>
      <c r="J833" s="5"/>
      <c r="K833" s="5"/>
      <c r="L833" s="5"/>
      <c r="M833" s="5"/>
      <c r="N833" s="5"/>
      <c r="O833" s="5"/>
    </row>
    <row r="834" spans="2:15" ht="20.25" customHeight="1" x14ac:dyDescent="0.2">
      <c r="B834" s="5"/>
      <c r="C834" s="5"/>
      <c r="D834" s="5"/>
      <c r="E834" s="5"/>
      <c r="F834" s="5"/>
      <c r="G834" s="5"/>
      <c r="H834" s="5"/>
      <c r="I834" s="5"/>
      <c r="J834" s="5"/>
      <c r="K834" s="5"/>
      <c r="L834" s="5"/>
      <c r="M834" s="5"/>
      <c r="N834" s="5"/>
      <c r="O834" s="5"/>
    </row>
    <row r="835" spans="2:15" ht="20.25" customHeight="1" x14ac:dyDescent="0.2">
      <c r="B835" s="5"/>
      <c r="C835" s="5"/>
      <c r="D835" s="5"/>
      <c r="E835" s="5"/>
      <c r="F835" s="5"/>
      <c r="G835" s="5"/>
      <c r="H835" s="5"/>
      <c r="I835" s="5"/>
      <c r="J835" s="5"/>
      <c r="K835" s="5"/>
      <c r="L835" s="5"/>
      <c r="M835" s="5"/>
      <c r="N835" s="5"/>
      <c r="O835" s="5"/>
    </row>
    <row r="836" spans="2:15" ht="20.25" customHeight="1" x14ac:dyDescent="0.2">
      <c r="B836" s="5"/>
      <c r="C836" s="5"/>
      <c r="D836" s="5"/>
      <c r="E836" s="5"/>
      <c r="F836" s="5"/>
      <c r="G836" s="5"/>
      <c r="H836" s="5"/>
      <c r="I836" s="5"/>
      <c r="J836" s="5"/>
      <c r="K836" s="5"/>
      <c r="L836" s="5"/>
      <c r="M836" s="5"/>
      <c r="N836" s="5"/>
      <c r="O836" s="5"/>
    </row>
    <row r="837" spans="2:15" ht="20.25" customHeight="1" x14ac:dyDescent="0.2">
      <c r="B837" s="5"/>
      <c r="C837" s="5"/>
      <c r="D837" s="5"/>
      <c r="E837" s="5"/>
      <c r="F837" s="5"/>
      <c r="G837" s="5"/>
      <c r="H837" s="5"/>
      <c r="I837" s="5"/>
      <c r="J837" s="5"/>
      <c r="K837" s="5"/>
      <c r="L837" s="5"/>
      <c r="M837" s="5"/>
      <c r="N837" s="5"/>
      <c r="O837" s="5"/>
    </row>
    <row r="838" spans="2:15" ht="20.25" customHeight="1" x14ac:dyDescent="0.2">
      <c r="B838" s="5"/>
      <c r="C838" s="5"/>
      <c r="D838" s="5"/>
      <c r="E838" s="5"/>
      <c r="F838" s="5"/>
      <c r="G838" s="5"/>
      <c r="H838" s="5"/>
      <c r="I838" s="5"/>
      <c r="J838" s="5"/>
      <c r="K838" s="5"/>
      <c r="L838" s="5"/>
      <c r="M838" s="5"/>
      <c r="N838" s="5"/>
      <c r="O838" s="5"/>
    </row>
    <row r="839" spans="2:15" ht="20.25" customHeight="1" x14ac:dyDescent="0.2">
      <c r="B839" s="5"/>
      <c r="C839" s="5"/>
      <c r="D839" s="5"/>
      <c r="E839" s="5"/>
      <c r="F839" s="5"/>
      <c r="G839" s="5"/>
      <c r="H839" s="5"/>
      <c r="I839" s="5"/>
      <c r="J839" s="5"/>
      <c r="K839" s="5"/>
      <c r="L839" s="5"/>
      <c r="M839" s="5"/>
      <c r="N839" s="5"/>
      <c r="O839" s="5"/>
    </row>
    <row r="840" spans="2:15" ht="20.25" customHeight="1" x14ac:dyDescent="0.2">
      <c r="B840" s="5"/>
      <c r="C840" s="5"/>
      <c r="D840" s="5"/>
      <c r="E840" s="5"/>
      <c r="F840" s="5"/>
      <c r="G840" s="5"/>
      <c r="H840" s="5"/>
      <c r="I840" s="5"/>
      <c r="J840" s="5"/>
      <c r="K840" s="5"/>
      <c r="L840" s="5"/>
      <c r="M840" s="5"/>
      <c r="N840" s="5"/>
      <c r="O840" s="5"/>
    </row>
    <row r="841" spans="2:15" ht="20.25" customHeight="1" x14ac:dyDescent="0.2">
      <c r="B841" s="5"/>
      <c r="C841" s="5"/>
      <c r="D841" s="5"/>
      <c r="E841" s="5"/>
      <c r="F841" s="5"/>
      <c r="G841" s="5"/>
      <c r="H841" s="5"/>
      <c r="I841" s="5"/>
      <c r="J841" s="5"/>
      <c r="K841" s="5"/>
      <c r="L841" s="5"/>
      <c r="M841" s="5"/>
      <c r="N841" s="5"/>
      <c r="O841" s="5"/>
    </row>
    <row r="842" spans="2:15" ht="20.25" customHeight="1" x14ac:dyDescent="0.2">
      <c r="B842" s="5"/>
      <c r="C842" s="5"/>
      <c r="D842" s="5"/>
      <c r="E842" s="5"/>
      <c r="F842" s="5"/>
      <c r="G842" s="5"/>
      <c r="H842" s="5"/>
      <c r="I842" s="5"/>
      <c r="J842" s="5"/>
      <c r="K842" s="5"/>
      <c r="L842" s="5"/>
      <c r="M842" s="5"/>
      <c r="N842" s="5"/>
      <c r="O842" s="5"/>
    </row>
    <row r="843" spans="2:15" ht="20.25" customHeight="1" x14ac:dyDescent="0.2">
      <c r="B843" s="5"/>
      <c r="C843" s="5"/>
      <c r="D843" s="5"/>
      <c r="E843" s="5"/>
      <c r="F843" s="5"/>
      <c r="G843" s="5"/>
      <c r="H843" s="5"/>
      <c r="I843" s="5"/>
      <c r="J843" s="5"/>
      <c r="K843" s="5"/>
      <c r="L843" s="5"/>
      <c r="M843" s="5"/>
      <c r="N843" s="5"/>
      <c r="O843" s="5"/>
    </row>
    <row r="844" spans="2:15" ht="20.25" customHeight="1" x14ac:dyDescent="0.2">
      <c r="B844" s="5"/>
      <c r="C844" s="5"/>
      <c r="D844" s="5"/>
      <c r="E844" s="5"/>
      <c r="F844" s="5"/>
      <c r="G844" s="5"/>
      <c r="H844" s="5"/>
      <c r="I844" s="5"/>
      <c r="J844" s="5"/>
      <c r="K844" s="5"/>
      <c r="L844" s="5"/>
      <c r="M844" s="5"/>
      <c r="N844" s="5"/>
      <c r="O844" s="5"/>
    </row>
    <row r="845" spans="2:15" ht="20.25" customHeight="1" x14ac:dyDescent="0.2">
      <c r="B845" s="5"/>
      <c r="C845" s="5"/>
      <c r="D845" s="5"/>
      <c r="E845" s="5"/>
      <c r="F845" s="5"/>
      <c r="G845" s="5"/>
      <c r="H845" s="5"/>
      <c r="I845" s="5"/>
      <c r="J845" s="5"/>
      <c r="K845" s="5"/>
      <c r="L845" s="5"/>
      <c r="M845" s="5"/>
      <c r="N845" s="5"/>
      <c r="O845" s="5"/>
    </row>
    <row r="846" spans="2:15" ht="20.25" customHeight="1" x14ac:dyDescent="0.2">
      <c r="B846" s="5"/>
      <c r="C846" s="5"/>
      <c r="D846" s="5"/>
      <c r="E846" s="5"/>
      <c r="F846" s="5"/>
      <c r="G846" s="5"/>
      <c r="H846" s="5"/>
      <c r="I846" s="5"/>
      <c r="J846" s="5"/>
      <c r="K846" s="5"/>
      <c r="L846" s="5"/>
      <c r="M846" s="5"/>
      <c r="N846" s="5"/>
      <c r="O846" s="5"/>
    </row>
    <row r="847" spans="2:15" ht="20.25" customHeight="1" x14ac:dyDescent="0.2">
      <c r="B847" s="5"/>
      <c r="C847" s="5"/>
      <c r="D847" s="5"/>
      <c r="E847" s="5"/>
      <c r="F847" s="5"/>
      <c r="G847" s="5"/>
      <c r="H847" s="5"/>
      <c r="I847" s="5"/>
      <c r="J847" s="5"/>
      <c r="K847" s="5"/>
      <c r="L847" s="5"/>
      <c r="M847" s="5"/>
      <c r="N847" s="5"/>
      <c r="O847" s="5"/>
    </row>
    <row r="848" spans="2:15" ht="20.25" customHeight="1" x14ac:dyDescent="0.2">
      <c r="B848" s="5"/>
      <c r="C848" s="5"/>
      <c r="D848" s="5"/>
      <c r="E848" s="5"/>
      <c r="F848" s="5"/>
      <c r="G848" s="5"/>
      <c r="H848" s="5"/>
      <c r="I848" s="5"/>
      <c r="J848" s="5"/>
      <c r="K848" s="5"/>
      <c r="L848" s="5"/>
      <c r="M848" s="5"/>
      <c r="N848" s="5"/>
      <c r="O848" s="5"/>
    </row>
    <row r="849" spans="2:15" ht="20.25" customHeight="1" x14ac:dyDescent="0.2">
      <c r="B849" s="5"/>
      <c r="C849" s="5"/>
      <c r="D849" s="5"/>
      <c r="E849" s="5"/>
      <c r="F849" s="5"/>
      <c r="G849" s="5"/>
      <c r="H849" s="5"/>
      <c r="I849" s="5"/>
      <c r="J849" s="5"/>
      <c r="K849" s="5"/>
      <c r="L849" s="5"/>
      <c r="M849" s="5"/>
      <c r="N849" s="5"/>
      <c r="O849" s="5"/>
    </row>
    <row r="850" spans="2:15" ht="20.25" customHeight="1" x14ac:dyDescent="0.2">
      <c r="B850" s="5"/>
      <c r="C850" s="5"/>
      <c r="D850" s="5"/>
      <c r="E850" s="5"/>
      <c r="F850" s="5"/>
      <c r="G850" s="5"/>
      <c r="H850" s="5"/>
      <c r="I850" s="5"/>
      <c r="J850" s="5"/>
      <c r="K850" s="5"/>
      <c r="L850" s="5"/>
      <c r="M850" s="5"/>
      <c r="N850" s="5"/>
      <c r="O850" s="5"/>
    </row>
    <row r="851" spans="2:15" ht="20.25" customHeight="1" x14ac:dyDescent="0.2">
      <c r="B851" s="5"/>
      <c r="C851" s="5"/>
      <c r="D851" s="5"/>
      <c r="E851" s="5"/>
      <c r="F851" s="5"/>
      <c r="G851" s="5"/>
      <c r="H851" s="5"/>
      <c r="I851" s="5"/>
      <c r="J851" s="5"/>
      <c r="K851" s="5"/>
      <c r="L851" s="5"/>
      <c r="M851" s="5"/>
      <c r="N851" s="5"/>
      <c r="O851" s="5"/>
    </row>
    <row r="852" spans="2:15" ht="20.25" customHeight="1" x14ac:dyDescent="0.2">
      <c r="B852" s="5"/>
      <c r="C852" s="5"/>
      <c r="D852" s="5"/>
      <c r="E852" s="5"/>
      <c r="F852" s="5"/>
      <c r="G852" s="5"/>
      <c r="H852" s="5"/>
      <c r="I852" s="5"/>
      <c r="J852" s="5"/>
      <c r="K852" s="5"/>
      <c r="L852" s="5"/>
      <c r="M852" s="5"/>
      <c r="N852" s="5"/>
      <c r="O852" s="5"/>
    </row>
    <row r="853" spans="2:15" ht="20.25" customHeight="1" x14ac:dyDescent="0.2">
      <c r="B853" s="5"/>
      <c r="C853" s="5"/>
      <c r="D853" s="5"/>
      <c r="E853" s="5"/>
      <c r="F853" s="5"/>
      <c r="G853" s="5"/>
      <c r="H853" s="5"/>
      <c r="I853" s="5"/>
      <c r="J853" s="5"/>
      <c r="K853" s="5"/>
      <c r="L853" s="5"/>
      <c r="M853" s="5"/>
      <c r="N853" s="5"/>
      <c r="O853" s="5"/>
    </row>
    <row r="854" spans="2:15" ht="20.25" customHeight="1" x14ac:dyDescent="0.2">
      <c r="B854" s="5"/>
      <c r="C854" s="5"/>
      <c r="D854" s="5"/>
      <c r="E854" s="5"/>
      <c r="F854" s="5"/>
      <c r="G854" s="5"/>
      <c r="H854" s="5"/>
      <c r="I854" s="5"/>
      <c r="J854" s="5"/>
      <c r="K854" s="5"/>
      <c r="L854" s="5"/>
      <c r="M854" s="5"/>
      <c r="N854" s="5"/>
      <c r="O854" s="5"/>
    </row>
    <row r="855" spans="2:15" ht="20.25" customHeight="1" x14ac:dyDescent="0.2">
      <c r="B855" s="5"/>
      <c r="C855" s="5"/>
      <c r="D855" s="5"/>
      <c r="E855" s="5"/>
      <c r="F855" s="5"/>
      <c r="G855" s="5"/>
      <c r="H855" s="5"/>
      <c r="I855" s="5"/>
      <c r="J855" s="5"/>
      <c r="K855" s="5"/>
      <c r="L855" s="5"/>
      <c r="M855" s="5"/>
      <c r="N855" s="5"/>
      <c r="O855" s="5"/>
    </row>
    <row r="856" spans="2:15" ht="20.25" customHeight="1" x14ac:dyDescent="0.2">
      <c r="B856" s="5"/>
      <c r="C856" s="5"/>
      <c r="D856" s="5"/>
      <c r="E856" s="5"/>
      <c r="F856" s="5"/>
      <c r="G856" s="5"/>
      <c r="H856" s="5"/>
      <c r="I856" s="5"/>
      <c r="J856" s="5"/>
      <c r="K856" s="5"/>
      <c r="L856" s="5"/>
      <c r="M856" s="5"/>
      <c r="N856" s="5"/>
      <c r="O856" s="5"/>
    </row>
    <row r="857" spans="2:15" ht="20.25" customHeight="1" x14ac:dyDescent="0.2">
      <c r="B857" s="5"/>
      <c r="C857" s="5"/>
      <c r="D857" s="5"/>
      <c r="E857" s="5"/>
      <c r="F857" s="5"/>
      <c r="G857" s="5"/>
      <c r="H857" s="5"/>
      <c r="I857" s="5"/>
      <c r="J857" s="5"/>
      <c r="K857" s="5"/>
      <c r="L857" s="5"/>
      <c r="M857" s="5"/>
      <c r="N857" s="5"/>
      <c r="O857" s="5"/>
    </row>
    <row r="858" spans="2:15" ht="20.25" customHeight="1" x14ac:dyDescent="0.2">
      <c r="B858" s="5"/>
      <c r="C858" s="5"/>
      <c r="D858" s="5"/>
      <c r="E858" s="5"/>
      <c r="F858" s="5"/>
      <c r="G858" s="5"/>
      <c r="H858" s="5"/>
      <c r="I858" s="5"/>
      <c r="J858" s="5"/>
      <c r="K858" s="5"/>
      <c r="L858" s="5"/>
      <c r="M858" s="5"/>
      <c r="N858" s="5"/>
      <c r="O858" s="5"/>
    </row>
    <row r="859" spans="2:15" ht="20.25" customHeight="1" x14ac:dyDescent="0.2">
      <c r="B859" s="5"/>
      <c r="C859" s="5"/>
      <c r="D859" s="5"/>
      <c r="E859" s="5"/>
      <c r="F859" s="5"/>
      <c r="G859" s="5"/>
      <c r="H859" s="5"/>
      <c r="I859" s="5"/>
      <c r="J859" s="5"/>
      <c r="K859" s="5"/>
      <c r="L859" s="5"/>
      <c r="M859" s="5"/>
      <c r="N859" s="5"/>
      <c r="O859" s="5"/>
    </row>
    <row r="860" spans="2:15" ht="20.25" customHeight="1" x14ac:dyDescent="0.2">
      <c r="B860" s="5"/>
      <c r="C860" s="5"/>
      <c r="D860" s="5"/>
      <c r="E860" s="5"/>
      <c r="F860" s="5"/>
      <c r="G860" s="5"/>
      <c r="H860" s="5"/>
      <c r="I860" s="5"/>
      <c r="J860" s="5"/>
      <c r="K860" s="5"/>
      <c r="L860" s="5"/>
      <c r="M860" s="5"/>
      <c r="N860" s="5"/>
      <c r="O860" s="5"/>
    </row>
    <row r="861" spans="2:15" ht="20.25" customHeight="1" x14ac:dyDescent="0.2">
      <c r="B861" s="5"/>
      <c r="C861" s="5"/>
      <c r="D861" s="5"/>
      <c r="E861" s="5"/>
      <c r="F861" s="5"/>
      <c r="G861" s="5"/>
      <c r="H861" s="5"/>
      <c r="I861" s="5"/>
      <c r="J861" s="5"/>
      <c r="K861" s="5"/>
      <c r="L861" s="5"/>
      <c r="M861" s="5"/>
      <c r="N861" s="5"/>
      <c r="O861" s="5"/>
    </row>
    <row r="862" spans="2:15" ht="20.25" customHeight="1" x14ac:dyDescent="0.2">
      <c r="B862" s="5"/>
      <c r="C862" s="5"/>
      <c r="D862" s="5"/>
      <c r="E862" s="5"/>
      <c r="F862" s="5"/>
      <c r="G862" s="5"/>
      <c r="H862" s="5"/>
      <c r="I862" s="5"/>
      <c r="J862" s="5"/>
      <c r="K862" s="5"/>
      <c r="L862" s="5"/>
      <c r="M862" s="5"/>
      <c r="N862" s="5"/>
      <c r="O862" s="5"/>
    </row>
    <row r="863" spans="2:15" ht="20.25" customHeight="1" x14ac:dyDescent="0.2">
      <c r="B863" s="5"/>
      <c r="C863" s="5"/>
      <c r="D863" s="5"/>
      <c r="E863" s="5"/>
      <c r="F863" s="5"/>
      <c r="G863" s="5"/>
      <c r="H863" s="5"/>
      <c r="I863" s="5"/>
      <c r="J863" s="5"/>
      <c r="K863" s="5"/>
      <c r="L863" s="5"/>
      <c r="M863" s="5"/>
      <c r="N863" s="5"/>
      <c r="O863" s="5"/>
    </row>
    <row r="864" spans="2:15" ht="20.25" customHeight="1" x14ac:dyDescent="0.2">
      <c r="B864" s="5"/>
      <c r="C864" s="5"/>
      <c r="D864" s="5"/>
      <c r="E864" s="5"/>
      <c r="F864" s="5"/>
      <c r="G864" s="5"/>
      <c r="H864" s="5"/>
      <c r="I864" s="5"/>
      <c r="J864" s="5"/>
      <c r="K864" s="5"/>
      <c r="L864" s="5"/>
      <c r="M864" s="5"/>
      <c r="N864" s="5"/>
      <c r="O864" s="5"/>
    </row>
    <row r="865" spans="2:15" ht="20.25" customHeight="1" x14ac:dyDescent="0.2">
      <c r="B865" s="5"/>
      <c r="C865" s="5"/>
      <c r="D865" s="5"/>
      <c r="E865" s="5"/>
      <c r="F865" s="5"/>
      <c r="G865" s="5"/>
      <c r="H865" s="5"/>
      <c r="I865" s="5"/>
      <c r="J865" s="5"/>
      <c r="K865" s="5"/>
      <c r="L865" s="5"/>
      <c r="M865" s="5"/>
      <c r="N865" s="5"/>
      <c r="O865" s="5"/>
    </row>
    <row r="866" spans="2:15" ht="20.25" customHeight="1" x14ac:dyDescent="0.2">
      <c r="B866" s="5"/>
      <c r="C866" s="5"/>
      <c r="D866" s="5"/>
      <c r="E866" s="5"/>
      <c r="F866" s="5"/>
      <c r="G866" s="5"/>
      <c r="H866" s="5"/>
      <c r="I866" s="5"/>
      <c r="J866" s="5"/>
      <c r="K866" s="5"/>
      <c r="L866" s="5"/>
      <c r="M866" s="5"/>
      <c r="N866" s="5"/>
      <c r="O866" s="5"/>
    </row>
    <row r="867" spans="2:15" ht="20.25" customHeight="1" x14ac:dyDescent="0.2">
      <c r="B867" s="5"/>
      <c r="C867" s="5"/>
      <c r="D867" s="5"/>
      <c r="E867" s="5"/>
      <c r="F867" s="5"/>
      <c r="G867" s="5"/>
      <c r="H867" s="5"/>
      <c r="I867" s="5"/>
      <c r="J867" s="5"/>
      <c r="K867" s="5"/>
      <c r="L867" s="5"/>
      <c r="M867" s="5"/>
      <c r="N867" s="5"/>
      <c r="O867" s="5"/>
    </row>
    <row r="868" spans="2:15" ht="20.25" customHeight="1" x14ac:dyDescent="0.2">
      <c r="B868" s="5"/>
      <c r="C868" s="5"/>
      <c r="D868" s="5"/>
      <c r="E868" s="5"/>
      <c r="F868" s="5"/>
      <c r="G868" s="5"/>
      <c r="H868" s="5"/>
      <c r="I868" s="5"/>
      <c r="J868" s="5"/>
      <c r="K868" s="5"/>
      <c r="L868" s="5"/>
      <c r="M868" s="5"/>
      <c r="N868" s="5"/>
      <c r="O868" s="5"/>
    </row>
    <row r="869" spans="2:15" ht="20.25" customHeight="1" x14ac:dyDescent="0.2">
      <c r="B869" s="5"/>
      <c r="C869" s="5"/>
      <c r="D869" s="5"/>
      <c r="E869" s="5"/>
      <c r="F869" s="5"/>
      <c r="G869" s="5"/>
      <c r="H869" s="5"/>
      <c r="I869" s="5"/>
      <c r="J869" s="5"/>
      <c r="K869" s="5"/>
      <c r="L869" s="5"/>
      <c r="M869" s="5"/>
      <c r="N869" s="5"/>
      <c r="O869" s="5"/>
    </row>
    <row r="870" spans="2:15" ht="20.25" customHeight="1" x14ac:dyDescent="0.2">
      <c r="B870" s="5"/>
      <c r="C870" s="5"/>
      <c r="D870" s="5"/>
      <c r="E870" s="5"/>
      <c r="F870" s="5"/>
      <c r="G870" s="5"/>
      <c r="H870" s="5"/>
      <c r="I870" s="5"/>
      <c r="J870" s="5"/>
      <c r="K870" s="5"/>
      <c r="L870" s="5"/>
      <c r="M870" s="5"/>
      <c r="N870" s="5"/>
      <c r="O870" s="5"/>
    </row>
    <row r="871" spans="2:15" ht="20.25" customHeight="1" x14ac:dyDescent="0.2">
      <c r="B871" s="5"/>
      <c r="C871" s="5"/>
      <c r="D871" s="5"/>
      <c r="E871" s="5"/>
      <c r="F871" s="5"/>
      <c r="G871" s="5"/>
      <c r="H871" s="5"/>
      <c r="I871" s="5"/>
      <c r="J871" s="5"/>
      <c r="K871" s="5"/>
      <c r="L871" s="5"/>
      <c r="M871" s="5"/>
      <c r="N871" s="5"/>
      <c r="O871" s="5"/>
    </row>
    <row r="872" spans="2:15" ht="20.25" customHeight="1" x14ac:dyDescent="0.2">
      <c r="B872" s="5"/>
      <c r="C872" s="5"/>
      <c r="D872" s="5"/>
      <c r="E872" s="5"/>
      <c r="F872" s="5"/>
      <c r="G872" s="5"/>
      <c r="H872" s="5"/>
      <c r="I872" s="5"/>
      <c r="J872" s="5"/>
      <c r="K872" s="5"/>
      <c r="L872" s="5"/>
      <c r="M872" s="5"/>
      <c r="N872" s="5"/>
      <c r="O872" s="5"/>
    </row>
    <row r="873" spans="2:15" ht="20.25" customHeight="1" x14ac:dyDescent="0.2">
      <c r="B873" s="5"/>
      <c r="C873" s="5"/>
      <c r="D873" s="5"/>
      <c r="E873" s="5"/>
      <c r="F873" s="5"/>
      <c r="G873" s="5"/>
      <c r="H873" s="5"/>
      <c r="I873" s="5"/>
      <c r="J873" s="5"/>
      <c r="K873" s="5"/>
      <c r="L873" s="5"/>
      <c r="M873" s="5"/>
      <c r="N873" s="5"/>
      <c r="O873" s="5"/>
    </row>
    <row r="874" spans="2:15" ht="20.25" customHeight="1" x14ac:dyDescent="0.2">
      <c r="B874" s="5"/>
      <c r="C874" s="5"/>
      <c r="D874" s="5"/>
      <c r="E874" s="5"/>
      <c r="F874" s="5"/>
      <c r="G874" s="5"/>
      <c r="H874" s="5"/>
      <c r="I874" s="5"/>
      <c r="J874" s="5"/>
      <c r="K874" s="5"/>
      <c r="L874" s="5"/>
      <c r="M874" s="5"/>
      <c r="N874" s="5"/>
      <c r="O874" s="5"/>
    </row>
    <row r="875" spans="2:15" ht="20.25" customHeight="1" x14ac:dyDescent="0.2">
      <c r="B875" s="5"/>
      <c r="C875" s="5"/>
      <c r="D875" s="5"/>
      <c r="E875" s="5"/>
      <c r="F875" s="5"/>
      <c r="G875" s="5"/>
      <c r="H875" s="5"/>
      <c r="I875" s="5"/>
      <c r="J875" s="5"/>
      <c r="K875" s="5"/>
      <c r="L875" s="5"/>
      <c r="M875" s="5"/>
      <c r="N875" s="5"/>
      <c r="O875" s="5"/>
    </row>
    <row r="876" spans="2:15" ht="20.25" customHeight="1" x14ac:dyDescent="0.2">
      <c r="B876" s="5"/>
      <c r="C876" s="5"/>
      <c r="D876" s="5"/>
      <c r="E876" s="5"/>
      <c r="F876" s="5"/>
      <c r="G876" s="5"/>
      <c r="H876" s="5"/>
      <c r="I876" s="5"/>
      <c r="J876" s="5"/>
      <c r="K876" s="5"/>
      <c r="L876" s="5"/>
      <c r="M876" s="5"/>
      <c r="N876" s="5"/>
      <c r="O876" s="5"/>
    </row>
    <row r="877" spans="2:15" ht="20.25" customHeight="1" x14ac:dyDescent="0.2">
      <c r="B877" s="5"/>
      <c r="C877" s="5"/>
      <c r="D877" s="5"/>
      <c r="E877" s="5"/>
      <c r="F877" s="5"/>
      <c r="G877" s="5"/>
      <c r="H877" s="5"/>
      <c r="I877" s="5"/>
      <c r="J877" s="5"/>
      <c r="K877" s="5"/>
      <c r="L877" s="5"/>
      <c r="M877" s="5"/>
      <c r="N877" s="5"/>
      <c r="O877" s="5"/>
    </row>
    <row r="878" spans="2:15" ht="20.25" customHeight="1" x14ac:dyDescent="0.2">
      <c r="B878" s="5"/>
      <c r="C878" s="5"/>
      <c r="D878" s="5"/>
      <c r="E878" s="5"/>
      <c r="F878" s="5"/>
      <c r="G878" s="5"/>
      <c r="H878" s="5"/>
      <c r="I878" s="5"/>
      <c r="J878" s="5"/>
      <c r="K878" s="5"/>
      <c r="L878" s="5"/>
      <c r="M878" s="5"/>
      <c r="N878" s="5"/>
      <c r="O878" s="5"/>
    </row>
    <row r="879" spans="2:15" ht="20.25" customHeight="1" x14ac:dyDescent="0.2">
      <c r="B879" s="5"/>
      <c r="C879" s="5"/>
      <c r="D879" s="5"/>
      <c r="E879" s="5"/>
      <c r="F879" s="5"/>
      <c r="G879" s="5"/>
      <c r="H879" s="5"/>
      <c r="I879" s="5"/>
      <c r="J879" s="5"/>
      <c r="K879" s="5"/>
      <c r="L879" s="5"/>
      <c r="M879" s="5"/>
      <c r="N879" s="5"/>
      <c r="O879" s="5"/>
    </row>
    <row r="880" spans="2:15" ht="20.25" customHeight="1" x14ac:dyDescent="0.2">
      <c r="B880" s="5"/>
      <c r="C880" s="5"/>
      <c r="D880" s="5"/>
      <c r="E880" s="5"/>
      <c r="F880" s="5"/>
      <c r="G880" s="5"/>
      <c r="H880" s="5"/>
      <c r="I880" s="5"/>
      <c r="J880" s="5"/>
      <c r="K880" s="5"/>
      <c r="L880" s="5"/>
      <c r="M880" s="5"/>
      <c r="N880" s="5"/>
      <c r="O880" s="5"/>
    </row>
    <row r="881" spans="2:15" ht="20.25" customHeight="1" x14ac:dyDescent="0.2">
      <c r="B881" s="5"/>
      <c r="C881" s="5"/>
      <c r="D881" s="5"/>
      <c r="E881" s="5"/>
      <c r="F881" s="5"/>
      <c r="G881" s="5"/>
      <c r="H881" s="5"/>
      <c r="I881" s="5"/>
      <c r="J881" s="5"/>
      <c r="K881" s="5"/>
      <c r="L881" s="5"/>
      <c r="M881" s="5"/>
      <c r="N881" s="5"/>
      <c r="O881" s="5"/>
    </row>
    <row r="882" spans="2:15" ht="20.25" customHeight="1" x14ac:dyDescent="0.2">
      <c r="B882" s="5"/>
      <c r="C882" s="5"/>
      <c r="D882" s="5"/>
      <c r="E882" s="5"/>
      <c r="F882" s="5"/>
      <c r="G882" s="5"/>
      <c r="H882" s="5"/>
      <c r="I882" s="5"/>
      <c r="J882" s="5"/>
      <c r="K882" s="5"/>
      <c r="L882" s="5"/>
      <c r="M882" s="5"/>
      <c r="N882" s="5"/>
      <c r="O882" s="5"/>
    </row>
    <row r="883" spans="2:15" ht="20.25" customHeight="1" x14ac:dyDescent="0.2">
      <c r="B883" s="5"/>
      <c r="C883" s="5"/>
      <c r="D883" s="5"/>
      <c r="E883" s="5"/>
      <c r="F883" s="5"/>
      <c r="G883" s="5"/>
      <c r="H883" s="5"/>
      <c r="I883" s="5"/>
      <c r="J883" s="5"/>
      <c r="K883" s="5"/>
      <c r="L883" s="5"/>
      <c r="M883" s="5"/>
      <c r="N883" s="5"/>
      <c r="O883" s="5"/>
    </row>
    <row r="884" spans="2:15" ht="20.25" customHeight="1" x14ac:dyDescent="0.2">
      <c r="B884" s="5"/>
      <c r="C884" s="5"/>
      <c r="D884" s="5"/>
      <c r="E884" s="5"/>
      <c r="F884" s="5"/>
      <c r="G884" s="5"/>
      <c r="H884" s="5"/>
      <c r="I884" s="5"/>
      <c r="J884" s="5"/>
      <c r="K884" s="5"/>
      <c r="L884" s="5"/>
      <c r="M884" s="5"/>
      <c r="N884" s="5"/>
      <c r="O884" s="5"/>
    </row>
    <row r="885" spans="2:15" ht="20.25" customHeight="1" x14ac:dyDescent="0.2">
      <c r="B885" s="5"/>
      <c r="C885" s="5"/>
      <c r="D885" s="5"/>
      <c r="E885" s="5"/>
      <c r="F885" s="5"/>
      <c r="G885" s="5"/>
      <c r="H885" s="5"/>
      <c r="I885" s="5"/>
      <c r="J885" s="5"/>
      <c r="K885" s="5"/>
      <c r="L885" s="5"/>
      <c r="M885" s="5"/>
      <c r="N885" s="5"/>
      <c r="O885" s="5"/>
    </row>
    <row r="886" spans="2:15" ht="20.25" customHeight="1" x14ac:dyDescent="0.2">
      <c r="B886" s="5"/>
      <c r="C886" s="5"/>
      <c r="D886" s="5"/>
      <c r="E886" s="5"/>
      <c r="F886" s="5"/>
      <c r="G886" s="5"/>
      <c r="H886" s="5"/>
      <c r="I886" s="5"/>
      <c r="J886" s="5"/>
      <c r="K886" s="5"/>
      <c r="L886" s="5"/>
      <c r="M886" s="5"/>
      <c r="N886" s="5"/>
      <c r="O886" s="5"/>
    </row>
    <row r="887" spans="2:15" ht="20.25" customHeight="1" x14ac:dyDescent="0.2">
      <c r="B887" s="5"/>
      <c r="C887" s="5"/>
      <c r="D887" s="5"/>
      <c r="E887" s="5"/>
      <c r="F887" s="5"/>
      <c r="G887" s="5"/>
      <c r="H887" s="5"/>
      <c r="I887" s="5"/>
      <c r="J887" s="5"/>
      <c r="K887" s="5"/>
      <c r="L887" s="5"/>
      <c r="M887" s="5"/>
      <c r="N887" s="5"/>
      <c r="O887" s="5"/>
    </row>
    <row r="888" spans="2:15" ht="20.25" customHeight="1" x14ac:dyDescent="0.2">
      <c r="B888" s="5"/>
      <c r="C888" s="5"/>
      <c r="D888" s="5"/>
      <c r="E888" s="5"/>
      <c r="F888" s="5"/>
      <c r="G888" s="5"/>
      <c r="H888" s="5"/>
      <c r="I888" s="5"/>
      <c r="J888" s="5"/>
      <c r="K888" s="5"/>
      <c r="L888" s="5"/>
      <c r="M888" s="5"/>
      <c r="N888" s="5"/>
      <c r="O888" s="5"/>
    </row>
    <row r="889" spans="2:15" ht="20.25" customHeight="1" x14ac:dyDescent="0.2">
      <c r="B889" s="5"/>
      <c r="C889" s="5"/>
      <c r="D889" s="5"/>
      <c r="E889" s="5"/>
      <c r="F889" s="5"/>
      <c r="G889" s="5"/>
      <c r="H889" s="5"/>
      <c r="I889" s="5"/>
      <c r="J889" s="5"/>
      <c r="K889" s="5"/>
      <c r="L889" s="5"/>
      <c r="M889" s="5"/>
      <c r="N889" s="5"/>
      <c r="O889" s="5"/>
    </row>
    <row r="890" spans="2:15" ht="20.25" customHeight="1" x14ac:dyDescent="0.2">
      <c r="B890" s="5"/>
      <c r="C890" s="5"/>
      <c r="D890" s="5"/>
      <c r="E890" s="5"/>
      <c r="F890" s="5"/>
      <c r="G890" s="5"/>
      <c r="H890" s="5"/>
      <c r="I890" s="5"/>
      <c r="J890" s="5"/>
      <c r="K890" s="5"/>
      <c r="L890" s="5"/>
      <c r="M890" s="5"/>
      <c r="N890" s="5"/>
      <c r="O890" s="5"/>
    </row>
    <row r="891" spans="2:15" ht="20.25" customHeight="1" x14ac:dyDescent="0.2">
      <c r="B891" s="5"/>
      <c r="C891" s="5"/>
      <c r="D891" s="5"/>
      <c r="E891" s="5"/>
      <c r="F891" s="5"/>
      <c r="G891" s="5"/>
      <c r="H891" s="5"/>
      <c r="I891" s="5"/>
      <c r="J891" s="5"/>
      <c r="K891" s="5"/>
      <c r="L891" s="5"/>
      <c r="M891" s="5"/>
      <c r="N891" s="5"/>
      <c r="O891" s="5"/>
    </row>
    <row r="892" spans="2:15" ht="20.25" customHeight="1" x14ac:dyDescent="0.2">
      <c r="B892" s="5"/>
      <c r="C892" s="5"/>
      <c r="D892" s="5"/>
      <c r="E892" s="5"/>
      <c r="F892" s="5"/>
      <c r="G892" s="5"/>
      <c r="H892" s="5"/>
      <c r="I892" s="5"/>
      <c r="J892" s="5"/>
      <c r="K892" s="5"/>
      <c r="L892" s="5"/>
      <c r="M892" s="5"/>
      <c r="N892" s="5"/>
      <c r="O892" s="5"/>
    </row>
    <row r="893" spans="2:15" ht="20.25" customHeight="1" x14ac:dyDescent="0.2">
      <c r="B893" s="5"/>
      <c r="C893" s="5"/>
      <c r="D893" s="5"/>
      <c r="E893" s="5"/>
      <c r="F893" s="5"/>
      <c r="G893" s="5"/>
      <c r="H893" s="5"/>
      <c r="I893" s="5"/>
      <c r="J893" s="5"/>
      <c r="K893" s="5"/>
      <c r="L893" s="5"/>
      <c r="M893" s="5"/>
      <c r="N893" s="5"/>
      <c r="O893" s="5"/>
    </row>
    <row r="894" spans="2:15" ht="20.25" customHeight="1" x14ac:dyDescent="0.2">
      <c r="B894" s="5"/>
      <c r="C894" s="5"/>
      <c r="D894" s="5"/>
      <c r="E894" s="5"/>
      <c r="F894" s="5"/>
      <c r="G894" s="5"/>
      <c r="H894" s="5"/>
      <c r="I894" s="5"/>
      <c r="J894" s="5"/>
      <c r="K894" s="5"/>
      <c r="L894" s="5"/>
      <c r="M894" s="5"/>
      <c r="N894" s="5"/>
      <c r="O894" s="5"/>
    </row>
    <row r="895" spans="2:15" ht="20.25" customHeight="1" x14ac:dyDescent="0.2">
      <c r="B895" s="5"/>
      <c r="C895" s="5"/>
      <c r="D895" s="5"/>
      <c r="E895" s="5"/>
      <c r="F895" s="5"/>
      <c r="G895" s="5"/>
      <c r="H895" s="5"/>
      <c r="I895" s="5"/>
      <c r="J895" s="5"/>
      <c r="K895" s="5"/>
      <c r="L895" s="5"/>
      <c r="M895" s="5"/>
      <c r="N895" s="5"/>
      <c r="O895" s="5"/>
    </row>
    <row r="896" spans="2:15" ht="20.25" customHeight="1" x14ac:dyDescent="0.2">
      <c r="B896" s="5"/>
      <c r="C896" s="5"/>
      <c r="D896" s="5"/>
      <c r="E896" s="5"/>
      <c r="F896" s="5"/>
      <c r="G896" s="5"/>
      <c r="H896" s="5"/>
      <c r="I896" s="5"/>
      <c r="J896" s="5"/>
      <c r="K896" s="5"/>
      <c r="L896" s="5"/>
      <c r="M896" s="5"/>
      <c r="N896" s="5"/>
      <c r="O896" s="5"/>
    </row>
    <row r="897" spans="2:15" ht="20.25" customHeight="1" x14ac:dyDescent="0.2">
      <c r="B897" s="5"/>
      <c r="C897" s="5"/>
      <c r="D897" s="5"/>
      <c r="E897" s="5"/>
      <c r="F897" s="5"/>
      <c r="G897" s="5"/>
      <c r="H897" s="5"/>
      <c r="I897" s="5"/>
      <c r="J897" s="5"/>
      <c r="K897" s="5"/>
      <c r="L897" s="5"/>
      <c r="M897" s="5"/>
      <c r="N897" s="5"/>
      <c r="O897" s="5"/>
    </row>
    <row r="898" spans="2:15" ht="20.25" customHeight="1" x14ac:dyDescent="0.2">
      <c r="B898" s="5"/>
      <c r="C898" s="5"/>
      <c r="D898" s="5"/>
      <c r="E898" s="5"/>
      <c r="F898" s="5"/>
      <c r="G898" s="5"/>
      <c r="H898" s="5"/>
      <c r="I898" s="5"/>
      <c r="J898" s="5"/>
      <c r="K898" s="5"/>
      <c r="L898" s="5"/>
      <c r="M898" s="5"/>
      <c r="N898" s="5"/>
      <c r="O898" s="5"/>
    </row>
    <row r="899" spans="2:15" ht="20.25" customHeight="1" x14ac:dyDescent="0.2">
      <c r="B899" s="5"/>
      <c r="C899" s="5"/>
      <c r="D899" s="5"/>
      <c r="E899" s="5"/>
      <c r="F899" s="5"/>
      <c r="G899" s="5"/>
      <c r="H899" s="5"/>
      <c r="I899" s="5"/>
      <c r="J899" s="5"/>
      <c r="K899" s="5"/>
      <c r="L899" s="5"/>
      <c r="M899" s="5"/>
      <c r="N899" s="5"/>
      <c r="O899" s="5"/>
    </row>
    <row r="900" spans="2:15" ht="20.25" customHeight="1" x14ac:dyDescent="0.2">
      <c r="B900" s="5"/>
      <c r="C900" s="5"/>
      <c r="D900" s="5"/>
      <c r="E900" s="5"/>
      <c r="F900" s="5"/>
      <c r="G900" s="5"/>
      <c r="H900" s="5"/>
      <c r="I900" s="5"/>
      <c r="J900" s="5"/>
      <c r="K900" s="5"/>
      <c r="L900" s="5"/>
      <c r="M900" s="5"/>
      <c r="N900" s="5"/>
      <c r="O900" s="5"/>
    </row>
    <row r="901" spans="2:15" ht="20.25" customHeight="1" x14ac:dyDescent="0.2">
      <c r="B901" s="5"/>
      <c r="C901" s="5"/>
      <c r="D901" s="5"/>
      <c r="E901" s="5"/>
      <c r="F901" s="5"/>
      <c r="G901" s="5"/>
      <c r="H901" s="5"/>
      <c r="I901" s="5"/>
      <c r="J901" s="5"/>
      <c r="K901" s="5"/>
      <c r="L901" s="5"/>
      <c r="M901" s="5"/>
      <c r="N901" s="5"/>
      <c r="O901" s="5"/>
    </row>
    <row r="902" spans="2:15" ht="20.25" customHeight="1" x14ac:dyDescent="0.2">
      <c r="B902" s="5"/>
      <c r="C902" s="5"/>
      <c r="D902" s="5"/>
      <c r="E902" s="5"/>
      <c r="F902" s="5"/>
      <c r="G902" s="5"/>
      <c r="H902" s="5"/>
      <c r="I902" s="5"/>
      <c r="J902" s="5"/>
      <c r="K902" s="5"/>
      <c r="L902" s="5"/>
      <c r="M902" s="5"/>
      <c r="N902" s="5"/>
      <c r="O902" s="5"/>
    </row>
    <row r="903" spans="2:15" ht="20.25" customHeight="1" x14ac:dyDescent="0.2">
      <c r="B903" s="5"/>
      <c r="C903" s="5"/>
      <c r="D903" s="5"/>
      <c r="E903" s="5"/>
      <c r="F903" s="5"/>
      <c r="G903" s="5"/>
      <c r="H903" s="5"/>
      <c r="I903" s="5"/>
      <c r="J903" s="5"/>
      <c r="K903" s="5"/>
      <c r="L903" s="5"/>
      <c r="M903" s="5"/>
      <c r="N903" s="5"/>
      <c r="O903" s="5"/>
    </row>
    <row r="904" spans="2:15" ht="20.25" customHeight="1" x14ac:dyDescent="0.2">
      <c r="B904" s="5"/>
      <c r="C904" s="5"/>
      <c r="D904" s="5"/>
      <c r="E904" s="5"/>
      <c r="F904" s="5"/>
      <c r="G904" s="5"/>
      <c r="H904" s="5"/>
      <c r="I904" s="5"/>
      <c r="J904" s="5"/>
      <c r="K904" s="5"/>
      <c r="L904" s="5"/>
      <c r="M904" s="5"/>
      <c r="N904" s="5"/>
      <c r="O904" s="5"/>
    </row>
    <row r="905" spans="2:15" ht="20.25" customHeight="1" x14ac:dyDescent="0.2">
      <c r="B905" s="5"/>
      <c r="C905" s="5"/>
      <c r="D905" s="5"/>
      <c r="E905" s="5"/>
      <c r="F905" s="5"/>
      <c r="G905" s="5"/>
      <c r="H905" s="5"/>
      <c r="I905" s="5"/>
      <c r="J905" s="5"/>
      <c r="K905" s="5"/>
      <c r="L905" s="5"/>
      <c r="M905" s="5"/>
      <c r="N905" s="5"/>
      <c r="O905" s="5"/>
    </row>
    <row r="906" spans="2:15" ht="20.25" customHeight="1" x14ac:dyDescent="0.2">
      <c r="B906" s="5"/>
      <c r="C906" s="5"/>
      <c r="D906" s="5"/>
      <c r="E906" s="5"/>
      <c r="F906" s="5"/>
      <c r="G906" s="5"/>
      <c r="H906" s="5"/>
      <c r="I906" s="5"/>
      <c r="J906" s="5"/>
      <c r="K906" s="5"/>
      <c r="L906" s="5"/>
      <c r="M906" s="5"/>
      <c r="N906" s="5"/>
      <c r="O906" s="5"/>
    </row>
    <row r="907" spans="2:15" ht="20.25" customHeight="1" x14ac:dyDescent="0.2">
      <c r="B907" s="5"/>
      <c r="C907" s="5"/>
      <c r="D907" s="5"/>
      <c r="E907" s="5"/>
      <c r="F907" s="5"/>
      <c r="G907" s="5"/>
      <c r="H907" s="5"/>
      <c r="I907" s="5"/>
      <c r="J907" s="5"/>
      <c r="K907" s="5"/>
      <c r="L907" s="5"/>
      <c r="M907" s="5"/>
      <c r="N907" s="5"/>
      <c r="O907" s="5"/>
    </row>
    <row r="908" spans="2:15" ht="20.25" customHeight="1" x14ac:dyDescent="0.2">
      <c r="B908" s="5"/>
      <c r="C908" s="5"/>
      <c r="D908" s="5"/>
      <c r="E908" s="5"/>
      <c r="F908" s="5"/>
      <c r="G908" s="5"/>
      <c r="H908" s="5"/>
      <c r="I908" s="5"/>
      <c r="J908" s="5"/>
      <c r="K908" s="5"/>
      <c r="L908" s="5"/>
      <c r="M908" s="5"/>
      <c r="N908" s="5"/>
      <c r="O908" s="5"/>
    </row>
    <row r="909" spans="2:15" ht="20.25" customHeight="1" x14ac:dyDescent="0.2">
      <c r="B909" s="5"/>
      <c r="C909" s="5"/>
      <c r="D909" s="5"/>
      <c r="E909" s="5"/>
      <c r="F909" s="5"/>
      <c r="G909" s="5"/>
      <c r="H909" s="5"/>
      <c r="I909" s="5"/>
      <c r="J909" s="5"/>
      <c r="K909" s="5"/>
      <c r="L909" s="5"/>
      <c r="M909" s="5"/>
      <c r="N909" s="5"/>
      <c r="O909" s="5"/>
    </row>
    <row r="910" spans="2:15" ht="20.25" customHeight="1" x14ac:dyDescent="0.2">
      <c r="B910" s="5"/>
      <c r="C910" s="5"/>
      <c r="D910" s="5"/>
      <c r="E910" s="5"/>
      <c r="F910" s="5"/>
      <c r="G910" s="5"/>
      <c r="H910" s="5"/>
      <c r="I910" s="5"/>
      <c r="J910" s="5"/>
      <c r="K910" s="5"/>
      <c r="L910" s="5"/>
      <c r="M910" s="5"/>
      <c r="N910" s="5"/>
      <c r="O910" s="5"/>
    </row>
    <row r="911" spans="2:15" ht="20.25" customHeight="1" x14ac:dyDescent="0.2">
      <c r="B911" s="5"/>
      <c r="C911" s="5"/>
      <c r="D911" s="5"/>
      <c r="E911" s="5"/>
      <c r="F911" s="5"/>
      <c r="G911" s="5"/>
      <c r="H911" s="5"/>
      <c r="I911" s="5"/>
      <c r="J911" s="5"/>
      <c r="K911" s="5"/>
      <c r="L911" s="5"/>
      <c r="M911" s="5"/>
      <c r="N911" s="5"/>
      <c r="O911" s="5"/>
    </row>
    <row r="912" spans="2:15" ht="20.25" customHeight="1" x14ac:dyDescent="0.2">
      <c r="B912" s="5"/>
      <c r="C912" s="5"/>
      <c r="D912" s="5"/>
      <c r="E912" s="5"/>
      <c r="F912" s="5"/>
      <c r="G912" s="5"/>
      <c r="H912" s="5"/>
      <c r="I912" s="5"/>
      <c r="J912" s="5"/>
      <c r="K912" s="5"/>
      <c r="L912" s="5"/>
      <c r="M912" s="5"/>
      <c r="N912" s="5"/>
      <c r="O912" s="5"/>
    </row>
    <row r="913" spans="2:15" ht="20.25" customHeight="1" x14ac:dyDescent="0.2">
      <c r="B913" s="5"/>
      <c r="C913" s="5"/>
      <c r="D913" s="5"/>
      <c r="E913" s="5"/>
      <c r="F913" s="5"/>
      <c r="G913" s="5"/>
      <c r="H913" s="5"/>
      <c r="I913" s="5"/>
      <c r="J913" s="5"/>
      <c r="K913" s="5"/>
      <c r="L913" s="5"/>
      <c r="M913" s="5"/>
      <c r="N913" s="5"/>
      <c r="O913" s="5"/>
    </row>
    <row r="914" spans="2:15" ht="20.25" customHeight="1" x14ac:dyDescent="0.2">
      <c r="B914" s="5"/>
      <c r="C914" s="5"/>
      <c r="D914" s="5"/>
      <c r="E914" s="5"/>
      <c r="F914" s="5"/>
      <c r="G914" s="5"/>
      <c r="H914" s="5"/>
      <c r="I914" s="5"/>
      <c r="J914" s="5"/>
      <c r="K914" s="5"/>
      <c r="L914" s="5"/>
      <c r="M914" s="5"/>
      <c r="N914" s="5"/>
      <c r="O914" s="5"/>
    </row>
    <row r="915" spans="2:15" ht="20.25" customHeight="1" x14ac:dyDescent="0.2">
      <c r="B915" s="5"/>
      <c r="C915" s="5"/>
      <c r="D915" s="5"/>
      <c r="E915" s="5"/>
      <c r="F915" s="5"/>
      <c r="G915" s="5"/>
      <c r="H915" s="5"/>
      <c r="I915" s="5"/>
      <c r="J915" s="5"/>
      <c r="K915" s="5"/>
      <c r="L915" s="5"/>
      <c r="M915" s="5"/>
      <c r="N915" s="5"/>
      <c r="O915" s="5"/>
    </row>
    <row r="916" spans="2:15" ht="20.25" customHeight="1" x14ac:dyDescent="0.2">
      <c r="B916" s="5"/>
      <c r="C916" s="5"/>
      <c r="D916" s="5"/>
      <c r="E916" s="5"/>
      <c r="F916" s="5"/>
      <c r="G916" s="5"/>
      <c r="H916" s="5"/>
      <c r="I916" s="5"/>
      <c r="J916" s="5"/>
      <c r="K916" s="5"/>
      <c r="L916" s="5"/>
      <c r="M916" s="5"/>
      <c r="N916" s="5"/>
      <c r="O916" s="5"/>
    </row>
    <row r="917" spans="2:15" ht="20.25" customHeight="1" x14ac:dyDescent="0.2">
      <c r="B917" s="5"/>
      <c r="C917" s="5"/>
      <c r="D917" s="5"/>
      <c r="E917" s="5"/>
      <c r="F917" s="5"/>
      <c r="G917" s="5"/>
      <c r="H917" s="5"/>
      <c r="I917" s="5"/>
      <c r="J917" s="5"/>
      <c r="K917" s="5"/>
      <c r="L917" s="5"/>
      <c r="M917" s="5"/>
      <c r="N917" s="5"/>
      <c r="O917" s="5"/>
    </row>
    <row r="918" spans="2:15" ht="20.25" customHeight="1" x14ac:dyDescent="0.2">
      <c r="B918" s="5"/>
      <c r="C918" s="5"/>
      <c r="D918" s="5"/>
      <c r="E918" s="5"/>
      <c r="F918" s="5"/>
      <c r="G918" s="5"/>
      <c r="H918" s="5"/>
      <c r="I918" s="5"/>
      <c r="J918" s="5"/>
      <c r="K918" s="5"/>
      <c r="L918" s="5"/>
      <c r="M918" s="5"/>
      <c r="N918" s="5"/>
      <c r="O918" s="5"/>
    </row>
    <row r="919" spans="2:15" ht="20.25" customHeight="1" x14ac:dyDescent="0.2">
      <c r="B919" s="5"/>
      <c r="C919" s="5"/>
      <c r="D919" s="5"/>
      <c r="E919" s="5"/>
      <c r="F919" s="5"/>
      <c r="G919" s="5"/>
      <c r="H919" s="5"/>
      <c r="I919" s="5"/>
      <c r="J919" s="5"/>
      <c r="K919" s="5"/>
      <c r="L919" s="5"/>
      <c r="M919" s="5"/>
      <c r="N919" s="5"/>
      <c r="O919" s="5"/>
    </row>
    <row r="920" spans="2:15" ht="20.25" customHeight="1" x14ac:dyDescent="0.2">
      <c r="B920" s="5"/>
      <c r="C920" s="5"/>
      <c r="D920" s="5"/>
      <c r="E920" s="5"/>
      <c r="F920" s="5"/>
      <c r="G920" s="5"/>
      <c r="H920" s="5"/>
      <c r="I920" s="5"/>
      <c r="J920" s="5"/>
      <c r="K920" s="5"/>
      <c r="L920" s="5"/>
      <c r="M920" s="5"/>
      <c r="N920" s="5"/>
      <c r="O920" s="5"/>
    </row>
    <row r="921" spans="2:15" ht="20.25" customHeight="1" x14ac:dyDescent="0.2">
      <c r="B921" s="5"/>
      <c r="C921" s="5"/>
      <c r="D921" s="5"/>
      <c r="E921" s="5"/>
      <c r="F921" s="5"/>
      <c r="G921" s="5"/>
      <c r="H921" s="5"/>
      <c r="I921" s="5"/>
      <c r="J921" s="5"/>
      <c r="K921" s="5"/>
      <c r="L921" s="5"/>
      <c r="M921" s="5"/>
      <c r="N921" s="5"/>
      <c r="O921" s="5"/>
    </row>
    <row r="922" spans="2:15" ht="20.25" customHeight="1" x14ac:dyDescent="0.2">
      <c r="B922" s="5"/>
      <c r="C922" s="5"/>
      <c r="D922" s="5"/>
      <c r="E922" s="5"/>
      <c r="F922" s="5"/>
      <c r="G922" s="5"/>
      <c r="H922" s="5"/>
      <c r="I922" s="5"/>
      <c r="J922" s="5"/>
      <c r="K922" s="5"/>
      <c r="L922" s="5"/>
      <c r="M922" s="5"/>
      <c r="N922" s="5"/>
      <c r="O922" s="5"/>
    </row>
    <row r="923" spans="2:15" ht="20.25" customHeight="1" x14ac:dyDescent="0.2">
      <c r="B923" s="5"/>
      <c r="C923" s="5"/>
      <c r="D923" s="5"/>
      <c r="E923" s="5"/>
      <c r="F923" s="5"/>
      <c r="G923" s="5"/>
      <c r="H923" s="5"/>
      <c r="I923" s="5"/>
      <c r="J923" s="5"/>
      <c r="K923" s="5"/>
      <c r="L923" s="5"/>
      <c r="M923" s="5"/>
      <c r="N923" s="5"/>
      <c r="O923" s="5"/>
    </row>
    <row r="924" spans="2:15" ht="20.25" customHeight="1" x14ac:dyDescent="0.2">
      <c r="B924" s="5"/>
      <c r="C924" s="5"/>
      <c r="D924" s="5"/>
      <c r="E924" s="5"/>
      <c r="F924" s="5"/>
      <c r="G924" s="5"/>
      <c r="H924" s="5"/>
      <c r="I924" s="5"/>
      <c r="J924" s="5"/>
      <c r="K924" s="5"/>
      <c r="L924" s="5"/>
      <c r="M924" s="5"/>
      <c r="N924" s="5"/>
      <c r="O924" s="5"/>
    </row>
    <row r="925" spans="2:15" ht="20.25" customHeight="1" x14ac:dyDescent="0.2">
      <c r="B925" s="5"/>
      <c r="C925" s="5"/>
      <c r="D925" s="5"/>
      <c r="E925" s="5"/>
      <c r="F925" s="5"/>
      <c r="G925" s="5"/>
      <c r="H925" s="5"/>
      <c r="I925" s="5"/>
      <c r="J925" s="5"/>
      <c r="K925" s="5"/>
      <c r="L925" s="5"/>
      <c r="M925" s="5"/>
      <c r="N925" s="5"/>
      <c r="O925" s="5"/>
    </row>
    <row r="926" spans="2:15" ht="20.25" customHeight="1" x14ac:dyDescent="0.2">
      <c r="B926" s="5"/>
      <c r="C926" s="5"/>
      <c r="D926" s="5"/>
      <c r="E926" s="5"/>
      <c r="F926" s="5"/>
      <c r="G926" s="5"/>
      <c r="H926" s="5"/>
      <c r="I926" s="5"/>
      <c r="J926" s="5"/>
      <c r="K926" s="5"/>
      <c r="L926" s="5"/>
      <c r="M926" s="5"/>
      <c r="N926" s="5"/>
      <c r="O926" s="5"/>
    </row>
    <row r="927" spans="2:15" ht="20.25" customHeight="1" x14ac:dyDescent="0.2">
      <c r="B927" s="5"/>
      <c r="C927" s="5"/>
      <c r="D927" s="5"/>
      <c r="E927" s="5"/>
      <c r="F927" s="5"/>
      <c r="G927" s="5"/>
      <c r="H927" s="5"/>
      <c r="I927" s="5"/>
      <c r="J927" s="5"/>
      <c r="K927" s="5"/>
      <c r="L927" s="5"/>
      <c r="M927" s="5"/>
      <c r="N927" s="5"/>
      <c r="O927" s="5"/>
    </row>
    <row r="928" spans="2:15" ht="20.25" customHeight="1" x14ac:dyDescent="0.2">
      <c r="B928" s="5"/>
      <c r="C928" s="5"/>
      <c r="D928" s="5"/>
      <c r="E928" s="5"/>
      <c r="F928" s="5"/>
      <c r="G928" s="5"/>
      <c r="H928" s="5"/>
      <c r="I928" s="5"/>
      <c r="J928" s="5"/>
      <c r="K928" s="5"/>
      <c r="L928" s="5"/>
      <c r="M928" s="5"/>
      <c r="N928" s="5"/>
      <c r="O928" s="5"/>
    </row>
    <row r="929" spans="2:15" ht="20.25" customHeight="1" x14ac:dyDescent="0.2">
      <c r="B929" s="5"/>
      <c r="C929" s="5"/>
      <c r="D929" s="5"/>
      <c r="E929" s="5"/>
      <c r="F929" s="5"/>
      <c r="G929" s="5"/>
      <c r="H929" s="5"/>
      <c r="I929" s="5"/>
      <c r="J929" s="5"/>
      <c r="K929" s="5"/>
      <c r="L929" s="5"/>
      <c r="M929" s="5"/>
      <c r="N929" s="5"/>
      <c r="O929" s="5"/>
    </row>
    <row r="930" spans="2:15" ht="20.25" customHeight="1" x14ac:dyDescent="0.2">
      <c r="B930" s="5"/>
      <c r="C930" s="5"/>
      <c r="D930" s="5"/>
      <c r="E930" s="5"/>
      <c r="F930" s="5"/>
      <c r="G930" s="5"/>
      <c r="H930" s="5"/>
      <c r="I930" s="5"/>
      <c r="J930" s="5"/>
      <c r="K930" s="5"/>
      <c r="L930" s="5"/>
      <c r="M930" s="5"/>
      <c r="N930" s="5"/>
      <c r="O930" s="5"/>
    </row>
    <row r="931" spans="2:15" ht="20.25" customHeight="1" x14ac:dyDescent="0.2">
      <c r="B931" s="5"/>
      <c r="C931" s="5"/>
      <c r="D931" s="5"/>
      <c r="E931" s="5"/>
      <c r="F931" s="5"/>
      <c r="G931" s="5"/>
      <c r="H931" s="5"/>
      <c r="I931" s="5"/>
      <c r="J931" s="5"/>
      <c r="K931" s="5"/>
      <c r="L931" s="5"/>
      <c r="M931" s="5"/>
      <c r="N931" s="5"/>
      <c r="O931" s="5"/>
    </row>
    <row r="932" spans="2:15" ht="20.25" customHeight="1" x14ac:dyDescent="0.2">
      <c r="B932" s="5"/>
      <c r="C932" s="5"/>
      <c r="D932" s="5"/>
      <c r="E932" s="5"/>
      <c r="F932" s="5"/>
      <c r="G932" s="5"/>
      <c r="H932" s="5"/>
      <c r="I932" s="5"/>
      <c r="J932" s="5"/>
      <c r="K932" s="5"/>
      <c r="L932" s="5"/>
      <c r="M932" s="5"/>
      <c r="N932" s="5"/>
      <c r="O932" s="5"/>
    </row>
    <row r="933" spans="2:15" ht="20.25" customHeight="1" x14ac:dyDescent="0.2">
      <c r="B933" s="5"/>
      <c r="C933" s="5"/>
      <c r="D933" s="5"/>
      <c r="E933" s="5"/>
      <c r="F933" s="5"/>
      <c r="G933" s="5"/>
      <c r="H933" s="5"/>
      <c r="I933" s="5"/>
      <c r="J933" s="5"/>
      <c r="K933" s="5"/>
      <c r="L933" s="5"/>
      <c r="M933" s="5"/>
      <c r="N933" s="5"/>
      <c r="O933" s="5"/>
    </row>
    <row r="934" spans="2:15" ht="20.25" customHeight="1" x14ac:dyDescent="0.2">
      <c r="B934" s="5"/>
      <c r="C934" s="5"/>
      <c r="D934" s="5"/>
      <c r="E934" s="5"/>
      <c r="F934" s="5"/>
      <c r="G934" s="5"/>
      <c r="H934" s="5"/>
      <c r="I934" s="5"/>
      <c r="J934" s="5"/>
      <c r="K934" s="5"/>
      <c r="L934" s="5"/>
      <c r="M934" s="5"/>
      <c r="N934" s="5"/>
      <c r="O934" s="5"/>
    </row>
    <row r="935" spans="2:15" ht="20.25" customHeight="1" x14ac:dyDescent="0.2">
      <c r="B935" s="5"/>
      <c r="C935" s="5"/>
      <c r="D935" s="5"/>
      <c r="E935" s="5"/>
      <c r="F935" s="5"/>
      <c r="G935" s="5"/>
      <c r="H935" s="5"/>
      <c r="I935" s="5"/>
      <c r="J935" s="5"/>
      <c r="K935" s="5"/>
      <c r="L935" s="5"/>
      <c r="M935" s="5"/>
      <c r="N935" s="5"/>
      <c r="O935" s="5"/>
    </row>
    <row r="936" spans="2:15" ht="20.25" customHeight="1" x14ac:dyDescent="0.2">
      <c r="B936" s="5"/>
      <c r="C936" s="5"/>
      <c r="D936" s="5"/>
      <c r="E936" s="5"/>
      <c r="F936" s="5"/>
      <c r="G936" s="5"/>
      <c r="H936" s="5"/>
      <c r="I936" s="5"/>
      <c r="J936" s="5"/>
      <c r="K936" s="5"/>
      <c r="L936" s="5"/>
      <c r="M936" s="5"/>
      <c r="N936" s="5"/>
      <c r="O936" s="5"/>
    </row>
    <row r="937" spans="2:15" ht="20.25" customHeight="1" x14ac:dyDescent="0.2">
      <c r="B937" s="5"/>
      <c r="C937" s="5"/>
      <c r="D937" s="5"/>
      <c r="E937" s="5"/>
      <c r="F937" s="5"/>
      <c r="G937" s="5"/>
      <c r="H937" s="5"/>
      <c r="I937" s="5"/>
      <c r="J937" s="5"/>
      <c r="K937" s="5"/>
      <c r="L937" s="5"/>
      <c r="M937" s="5"/>
      <c r="N937" s="5"/>
      <c r="O937" s="5"/>
    </row>
    <row r="938" spans="2:15" ht="20.25" customHeight="1" x14ac:dyDescent="0.2">
      <c r="B938" s="5"/>
      <c r="C938" s="5"/>
      <c r="D938" s="5"/>
      <c r="E938" s="5"/>
      <c r="F938" s="5"/>
      <c r="G938" s="5"/>
      <c r="H938" s="5"/>
      <c r="I938" s="5"/>
      <c r="J938" s="5"/>
      <c r="K938" s="5"/>
      <c r="L938" s="5"/>
      <c r="M938" s="5"/>
      <c r="N938" s="5"/>
      <c r="O938" s="5"/>
    </row>
    <row r="939" spans="2:15" ht="20.25" customHeight="1" x14ac:dyDescent="0.2">
      <c r="B939" s="5"/>
      <c r="C939" s="5"/>
      <c r="D939" s="5"/>
      <c r="E939" s="5"/>
      <c r="F939" s="5"/>
      <c r="G939" s="5"/>
      <c r="H939" s="5"/>
      <c r="I939" s="5"/>
      <c r="J939" s="5"/>
      <c r="K939" s="5"/>
      <c r="L939" s="5"/>
      <c r="M939" s="5"/>
      <c r="N939" s="5"/>
      <c r="O939" s="5"/>
    </row>
    <row r="940" spans="2:15" ht="20.25" customHeight="1" x14ac:dyDescent="0.2">
      <c r="B940" s="5"/>
      <c r="C940" s="5"/>
      <c r="D940" s="5"/>
      <c r="E940" s="5"/>
      <c r="F940" s="5"/>
      <c r="G940" s="5"/>
      <c r="H940" s="5"/>
      <c r="I940" s="5"/>
      <c r="J940" s="5"/>
      <c r="K940" s="5"/>
      <c r="L940" s="5"/>
      <c r="M940" s="5"/>
      <c r="N940" s="5"/>
      <c r="O940" s="5"/>
    </row>
    <row r="941" spans="2:15" ht="20.25" customHeight="1" x14ac:dyDescent="0.2">
      <c r="B941" s="5"/>
      <c r="C941" s="5"/>
      <c r="D941" s="5"/>
      <c r="E941" s="5"/>
      <c r="F941" s="5"/>
      <c r="G941" s="5"/>
      <c r="H941" s="5"/>
      <c r="I941" s="5"/>
      <c r="J941" s="5"/>
      <c r="K941" s="5"/>
      <c r="L941" s="5"/>
      <c r="M941" s="5"/>
      <c r="N941" s="5"/>
      <c r="O941" s="5"/>
    </row>
    <row r="942" spans="2:15" ht="20.25" customHeight="1" x14ac:dyDescent="0.2">
      <c r="B942" s="5"/>
      <c r="C942" s="5"/>
      <c r="D942" s="5"/>
      <c r="E942" s="5"/>
      <c r="F942" s="5"/>
      <c r="G942" s="5"/>
      <c r="H942" s="5"/>
      <c r="I942" s="5"/>
      <c r="J942" s="5"/>
      <c r="K942" s="5"/>
      <c r="L942" s="5"/>
      <c r="M942" s="5"/>
      <c r="N942" s="5"/>
      <c r="O942" s="5"/>
    </row>
    <row r="943" spans="2:15" ht="20.25" customHeight="1" x14ac:dyDescent="0.2">
      <c r="B943" s="5"/>
      <c r="C943" s="5"/>
      <c r="D943" s="5"/>
      <c r="E943" s="5"/>
      <c r="F943" s="5"/>
      <c r="G943" s="5"/>
      <c r="H943" s="5"/>
      <c r="I943" s="5"/>
      <c r="J943" s="5"/>
      <c r="K943" s="5"/>
      <c r="L943" s="5"/>
      <c r="M943" s="5"/>
      <c r="N943" s="5"/>
      <c r="O943" s="5"/>
    </row>
    <row r="944" spans="2:15" ht="20.25" customHeight="1" x14ac:dyDescent="0.2">
      <c r="B944" s="5"/>
      <c r="C944" s="5"/>
      <c r="D944" s="5"/>
      <c r="E944" s="5"/>
      <c r="F944" s="5"/>
      <c r="G944" s="5"/>
      <c r="H944" s="5"/>
      <c r="I944" s="5"/>
      <c r="J944" s="5"/>
      <c r="K944" s="5"/>
      <c r="L944" s="5"/>
      <c r="M944" s="5"/>
      <c r="N944" s="5"/>
      <c r="O944" s="5"/>
    </row>
    <row r="945" spans="2:15" ht="20.25" customHeight="1" x14ac:dyDescent="0.2">
      <c r="B945" s="5"/>
      <c r="C945" s="5"/>
      <c r="D945" s="5"/>
      <c r="E945" s="5"/>
      <c r="F945" s="5"/>
      <c r="G945" s="5"/>
      <c r="H945" s="5"/>
      <c r="I945" s="5"/>
      <c r="J945" s="5"/>
      <c r="K945" s="5"/>
      <c r="L945" s="5"/>
      <c r="M945" s="5"/>
      <c r="N945" s="5"/>
      <c r="O945" s="5"/>
    </row>
    <row r="946" spans="2:15" ht="20.25" customHeight="1" x14ac:dyDescent="0.2">
      <c r="B946" s="5"/>
      <c r="C946" s="5"/>
      <c r="D946" s="5"/>
      <c r="E946" s="5"/>
      <c r="F946" s="5"/>
      <c r="G946" s="5"/>
      <c r="H946" s="5"/>
      <c r="I946" s="5"/>
      <c r="J946" s="5"/>
      <c r="K946" s="5"/>
      <c r="L946" s="5"/>
      <c r="M946" s="5"/>
      <c r="N946" s="5"/>
      <c r="O946" s="5"/>
    </row>
    <row r="947" spans="2:15" ht="20.25" customHeight="1" x14ac:dyDescent="0.2">
      <c r="B947" s="5"/>
      <c r="C947" s="5"/>
      <c r="D947" s="5"/>
      <c r="E947" s="5"/>
      <c r="F947" s="5"/>
      <c r="G947" s="5"/>
      <c r="H947" s="5"/>
      <c r="I947" s="5"/>
      <c r="J947" s="5"/>
      <c r="K947" s="5"/>
      <c r="L947" s="5"/>
      <c r="M947" s="5"/>
      <c r="N947" s="5"/>
      <c r="O947" s="5"/>
    </row>
    <row r="948" spans="2:15" ht="20.25" customHeight="1" x14ac:dyDescent="0.2">
      <c r="B948" s="5"/>
      <c r="C948" s="5"/>
      <c r="D948" s="5"/>
      <c r="E948" s="5"/>
      <c r="F948" s="5"/>
      <c r="G948" s="5"/>
      <c r="H948" s="5"/>
      <c r="I948" s="5"/>
      <c r="J948" s="5"/>
      <c r="K948" s="5"/>
      <c r="L948" s="5"/>
      <c r="M948" s="5"/>
      <c r="N948" s="5"/>
      <c r="O948" s="5"/>
    </row>
    <row r="949" spans="2:15" ht="20.25" customHeight="1" x14ac:dyDescent="0.2">
      <c r="B949" s="5"/>
      <c r="C949" s="5"/>
      <c r="D949" s="5"/>
      <c r="E949" s="5"/>
      <c r="F949" s="5"/>
      <c r="G949" s="5"/>
      <c r="H949" s="5"/>
      <c r="I949" s="5"/>
      <c r="J949" s="5"/>
      <c r="K949" s="5"/>
      <c r="L949" s="5"/>
      <c r="M949" s="5"/>
      <c r="N949" s="5"/>
      <c r="O949" s="5"/>
    </row>
    <row r="950" spans="2:15" ht="20.25" customHeight="1" x14ac:dyDescent="0.2">
      <c r="B950" s="5"/>
      <c r="C950" s="5"/>
      <c r="D950" s="5"/>
      <c r="E950" s="5"/>
      <c r="F950" s="5"/>
      <c r="G950" s="5"/>
      <c r="H950" s="5"/>
      <c r="I950" s="5"/>
      <c r="J950" s="5"/>
      <c r="K950" s="5"/>
      <c r="L950" s="5"/>
      <c r="M950" s="5"/>
      <c r="N950" s="5"/>
      <c r="O950" s="5"/>
    </row>
    <row r="951" spans="2:15" ht="20.25" customHeight="1" x14ac:dyDescent="0.2">
      <c r="B951" s="5"/>
      <c r="C951" s="5"/>
      <c r="D951" s="5"/>
      <c r="E951" s="5"/>
      <c r="F951" s="5"/>
      <c r="G951" s="5"/>
      <c r="H951" s="5"/>
      <c r="I951" s="5"/>
      <c r="J951" s="5"/>
      <c r="K951" s="5"/>
      <c r="L951" s="5"/>
      <c r="M951" s="5"/>
      <c r="N951" s="5"/>
      <c r="O951" s="5"/>
    </row>
    <row r="952" spans="2:15" ht="20.25" customHeight="1" x14ac:dyDescent="0.2">
      <c r="B952" s="5"/>
      <c r="C952" s="5"/>
      <c r="D952" s="5"/>
      <c r="E952" s="5"/>
      <c r="F952" s="5"/>
      <c r="G952" s="5"/>
      <c r="H952" s="5"/>
      <c r="I952" s="5"/>
      <c r="J952" s="5"/>
      <c r="K952" s="5"/>
      <c r="L952" s="5"/>
      <c r="M952" s="5"/>
      <c r="N952" s="5"/>
      <c r="O952" s="5"/>
    </row>
    <row r="953" spans="2:15" ht="20.25" customHeight="1" x14ac:dyDescent="0.2">
      <c r="B953" s="5"/>
      <c r="C953" s="5"/>
      <c r="D953" s="5"/>
      <c r="E953" s="5"/>
      <c r="F953" s="5"/>
      <c r="G953" s="5"/>
      <c r="H953" s="5"/>
      <c r="I953" s="5"/>
      <c r="J953" s="5"/>
      <c r="K953" s="5"/>
      <c r="L953" s="5"/>
      <c r="M953" s="5"/>
      <c r="N953" s="5"/>
      <c r="O953" s="5"/>
    </row>
    <row r="954" spans="2:15" ht="20.25" customHeight="1" x14ac:dyDescent="0.2">
      <c r="B954" s="5"/>
      <c r="C954" s="5"/>
      <c r="D954" s="5"/>
      <c r="E954" s="5"/>
      <c r="F954" s="5"/>
      <c r="G954" s="5"/>
      <c r="H954" s="5"/>
      <c r="I954" s="5"/>
      <c r="J954" s="5"/>
      <c r="K954" s="5"/>
      <c r="L954" s="5"/>
      <c r="M954" s="5"/>
      <c r="N954" s="5"/>
      <c r="O954" s="5"/>
    </row>
    <row r="955" spans="2:15" ht="20.25" customHeight="1" x14ac:dyDescent="0.2">
      <c r="B955" s="5"/>
      <c r="C955" s="5"/>
      <c r="D955" s="5"/>
      <c r="E955" s="5"/>
      <c r="F955" s="5"/>
      <c r="G955" s="5"/>
      <c r="H955" s="5"/>
      <c r="I955" s="5"/>
      <c r="J955" s="5"/>
      <c r="K955" s="5"/>
      <c r="L955" s="5"/>
      <c r="M955" s="5"/>
      <c r="N955" s="5"/>
      <c r="O955" s="5"/>
    </row>
    <row r="956" spans="2:15" ht="20.25" customHeight="1" x14ac:dyDescent="0.2">
      <c r="B956" s="5"/>
      <c r="C956" s="5"/>
      <c r="D956" s="5"/>
      <c r="E956" s="5"/>
      <c r="F956" s="5"/>
      <c r="G956" s="5"/>
      <c r="H956" s="5"/>
      <c r="I956" s="5"/>
      <c r="J956" s="5"/>
      <c r="K956" s="5"/>
      <c r="L956" s="5"/>
      <c r="M956" s="5"/>
      <c r="N956" s="5"/>
      <c r="O956" s="5"/>
    </row>
    <row r="957" spans="2:15" ht="20.25" customHeight="1" x14ac:dyDescent="0.2">
      <c r="B957" s="5"/>
      <c r="C957" s="5"/>
      <c r="D957" s="5"/>
      <c r="E957" s="5"/>
      <c r="F957" s="5"/>
      <c r="G957" s="5"/>
      <c r="H957" s="5"/>
      <c r="I957" s="5"/>
      <c r="J957" s="5"/>
      <c r="K957" s="5"/>
      <c r="L957" s="5"/>
      <c r="M957" s="5"/>
      <c r="N957" s="5"/>
      <c r="O957" s="5"/>
    </row>
    <row r="958" spans="2:15" ht="20.25" customHeight="1" x14ac:dyDescent="0.2">
      <c r="B958" s="5"/>
      <c r="C958" s="5"/>
      <c r="D958" s="5"/>
      <c r="E958" s="5"/>
      <c r="F958" s="5"/>
      <c r="G958" s="5"/>
      <c r="H958" s="5"/>
      <c r="I958" s="5"/>
      <c r="J958" s="5"/>
      <c r="K958" s="5"/>
      <c r="L958" s="5"/>
      <c r="M958" s="5"/>
      <c r="N958" s="5"/>
      <c r="O958" s="5"/>
    </row>
    <row r="959" spans="2:15" ht="20.25" customHeight="1" x14ac:dyDescent="0.2">
      <c r="B959" s="5"/>
      <c r="C959" s="5"/>
      <c r="D959" s="5"/>
      <c r="E959" s="5"/>
      <c r="F959" s="5"/>
      <c r="G959" s="5"/>
      <c r="H959" s="5"/>
      <c r="I959" s="5"/>
      <c r="J959" s="5"/>
      <c r="K959" s="5"/>
      <c r="L959" s="5"/>
      <c r="M959" s="5"/>
      <c r="N959" s="5"/>
      <c r="O959" s="5"/>
    </row>
    <row r="960" spans="2:15" ht="20.25" customHeight="1" x14ac:dyDescent="0.2">
      <c r="B960" s="5"/>
      <c r="C960" s="5"/>
      <c r="D960" s="5"/>
      <c r="E960" s="5"/>
      <c r="F960" s="5"/>
      <c r="G960" s="5"/>
      <c r="H960" s="5"/>
      <c r="I960" s="5"/>
      <c r="J960" s="5"/>
      <c r="K960" s="5"/>
      <c r="L960" s="5"/>
      <c r="M960" s="5"/>
      <c r="N960" s="5"/>
      <c r="O960" s="5"/>
    </row>
    <row r="961" spans="2:15" ht="20.25" customHeight="1" x14ac:dyDescent="0.2">
      <c r="B961" s="5"/>
      <c r="C961" s="5"/>
      <c r="D961" s="5"/>
      <c r="E961" s="5"/>
      <c r="F961" s="5"/>
      <c r="G961" s="5"/>
      <c r="H961" s="5"/>
      <c r="I961" s="5"/>
      <c r="J961" s="5"/>
      <c r="K961" s="5"/>
      <c r="L961" s="5"/>
      <c r="M961" s="5"/>
      <c r="N961" s="5"/>
      <c r="O961" s="5"/>
    </row>
    <row r="962" spans="2:15" ht="20.25" customHeight="1" x14ac:dyDescent="0.2">
      <c r="B962" s="5"/>
      <c r="C962" s="5"/>
      <c r="D962" s="5"/>
      <c r="E962" s="5"/>
      <c r="F962" s="5"/>
      <c r="G962" s="5"/>
      <c r="H962" s="5"/>
      <c r="I962" s="5"/>
      <c r="J962" s="5"/>
      <c r="K962" s="5"/>
      <c r="L962" s="5"/>
      <c r="M962" s="5"/>
      <c r="N962" s="5"/>
      <c r="O962" s="5"/>
    </row>
    <row r="963" spans="2:15" ht="20.25" customHeight="1" x14ac:dyDescent="0.2">
      <c r="B963" s="5"/>
      <c r="C963" s="5"/>
      <c r="D963" s="5"/>
      <c r="E963" s="5"/>
      <c r="F963" s="5"/>
      <c r="G963" s="5"/>
      <c r="H963" s="5"/>
      <c r="I963" s="5"/>
      <c r="J963" s="5"/>
      <c r="K963" s="5"/>
      <c r="L963" s="5"/>
      <c r="M963" s="5"/>
      <c r="N963" s="5"/>
      <c r="O963" s="5"/>
    </row>
    <row r="964" spans="2:15" ht="20.25" customHeight="1" x14ac:dyDescent="0.2">
      <c r="B964" s="5"/>
      <c r="C964" s="5"/>
      <c r="D964" s="5"/>
      <c r="E964" s="5"/>
      <c r="F964" s="5"/>
      <c r="G964" s="5"/>
      <c r="H964" s="5"/>
      <c r="I964" s="5"/>
      <c r="J964" s="5"/>
      <c r="K964" s="5"/>
      <c r="L964" s="5"/>
      <c r="M964" s="5"/>
      <c r="N964" s="5"/>
      <c r="O964" s="5"/>
    </row>
    <row r="965" spans="2:15" ht="20.25" customHeight="1" x14ac:dyDescent="0.2">
      <c r="B965" s="5"/>
      <c r="C965" s="5"/>
      <c r="D965" s="5"/>
      <c r="E965" s="5"/>
      <c r="F965" s="5"/>
      <c r="G965" s="5"/>
      <c r="H965" s="5"/>
      <c r="I965" s="5"/>
      <c r="J965" s="5"/>
      <c r="K965" s="5"/>
      <c r="L965" s="5"/>
      <c r="M965" s="5"/>
      <c r="N965" s="5"/>
      <c r="O965" s="5"/>
    </row>
    <row r="966" spans="2:15" ht="20.25" customHeight="1" x14ac:dyDescent="0.2">
      <c r="B966" s="5"/>
      <c r="C966" s="5"/>
      <c r="D966" s="5"/>
      <c r="E966" s="5"/>
      <c r="F966" s="5"/>
      <c r="G966" s="5"/>
      <c r="H966" s="5"/>
      <c r="I966" s="5"/>
      <c r="J966" s="5"/>
      <c r="K966" s="5"/>
      <c r="L966" s="5"/>
      <c r="M966" s="5"/>
      <c r="N966" s="5"/>
      <c r="O966" s="5"/>
    </row>
    <row r="967" spans="2:15" ht="20.25" customHeight="1" x14ac:dyDescent="0.2">
      <c r="B967" s="5"/>
      <c r="C967" s="5"/>
      <c r="D967" s="5"/>
      <c r="E967" s="5"/>
      <c r="F967" s="5"/>
      <c r="G967" s="5"/>
      <c r="H967" s="5"/>
      <c r="I967" s="5"/>
      <c r="J967" s="5"/>
      <c r="K967" s="5"/>
      <c r="L967" s="5"/>
      <c r="M967" s="5"/>
      <c r="N967" s="5"/>
      <c r="O967" s="5"/>
    </row>
    <row r="968" spans="2:15" ht="20.25" customHeight="1" x14ac:dyDescent="0.2">
      <c r="B968" s="5"/>
      <c r="C968" s="5"/>
      <c r="D968" s="5"/>
      <c r="E968" s="5"/>
      <c r="F968" s="5"/>
      <c r="G968" s="5"/>
      <c r="H968" s="5"/>
      <c r="I968" s="5"/>
      <c r="J968" s="5"/>
      <c r="K968" s="5"/>
      <c r="L968" s="5"/>
      <c r="M968" s="5"/>
      <c r="N968" s="5"/>
      <c r="O968" s="5"/>
    </row>
    <row r="969" spans="2:15" ht="20.25" customHeight="1" x14ac:dyDescent="0.2">
      <c r="B969" s="5"/>
      <c r="C969" s="5"/>
      <c r="D969" s="5"/>
      <c r="E969" s="5"/>
      <c r="F969" s="5"/>
      <c r="G969" s="5"/>
      <c r="H969" s="5"/>
      <c r="I969" s="5"/>
      <c r="J969" s="5"/>
      <c r="K969" s="5"/>
      <c r="L969" s="5"/>
      <c r="M969" s="5"/>
      <c r="N969" s="5"/>
      <c r="O969" s="5"/>
    </row>
    <row r="970" spans="2:15" ht="20.25" customHeight="1" x14ac:dyDescent="0.2">
      <c r="B970" s="5"/>
      <c r="C970" s="5"/>
      <c r="D970" s="5"/>
      <c r="E970" s="5"/>
      <c r="F970" s="5"/>
      <c r="G970" s="5"/>
      <c r="H970" s="5"/>
      <c r="I970" s="5"/>
      <c r="J970" s="5"/>
      <c r="K970" s="5"/>
      <c r="L970" s="5"/>
      <c r="M970" s="5"/>
      <c r="N970" s="5"/>
      <c r="O970" s="5"/>
    </row>
    <row r="971" spans="2:15" ht="20.25" customHeight="1" x14ac:dyDescent="0.2">
      <c r="B971" s="5"/>
      <c r="C971" s="5"/>
      <c r="D971" s="5"/>
      <c r="E971" s="5"/>
      <c r="F971" s="5"/>
      <c r="G971" s="5"/>
      <c r="H971" s="5"/>
      <c r="I971" s="5"/>
      <c r="J971" s="5"/>
      <c r="K971" s="5"/>
      <c r="L971" s="5"/>
      <c r="M971" s="5"/>
      <c r="N971" s="5"/>
      <c r="O971" s="5"/>
    </row>
    <row r="972" spans="2:15" ht="20.25" customHeight="1" x14ac:dyDescent="0.2">
      <c r="B972" s="5"/>
      <c r="C972" s="5"/>
      <c r="D972" s="5"/>
      <c r="E972" s="5"/>
      <c r="F972" s="5"/>
      <c r="G972" s="5"/>
      <c r="H972" s="5"/>
      <c r="I972" s="5"/>
      <c r="J972" s="5"/>
      <c r="K972" s="5"/>
      <c r="L972" s="5"/>
      <c r="M972" s="5"/>
      <c r="N972" s="5"/>
      <c r="O972" s="5"/>
    </row>
    <row r="973" spans="2:15" ht="20.25" customHeight="1" x14ac:dyDescent="0.2">
      <c r="B973" s="5"/>
      <c r="C973" s="5"/>
      <c r="D973" s="5"/>
      <c r="E973" s="5"/>
      <c r="F973" s="5"/>
      <c r="G973" s="5"/>
      <c r="H973" s="5"/>
      <c r="I973" s="5"/>
      <c r="J973" s="5"/>
      <c r="K973" s="5"/>
      <c r="L973" s="5"/>
      <c r="M973" s="5"/>
      <c r="N973" s="5"/>
      <c r="O973" s="5"/>
    </row>
    <row r="974" spans="2:15" ht="20.25" customHeight="1" x14ac:dyDescent="0.2">
      <c r="B974" s="5"/>
      <c r="C974" s="5"/>
      <c r="D974" s="5"/>
      <c r="E974" s="5"/>
      <c r="F974" s="5"/>
      <c r="G974" s="5"/>
      <c r="H974" s="5"/>
      <c r="I974" s="5"/>
      <c r="J974" s="5"/>
      <c r="K974" s="5"/>
      <c r="L974" s="5"/>
      <c r="M974" s="5"/>
      <c r="N974" s="5"/>
      <c r="O974" s="5"/>
    </row>
  </sheetData>
  <mergeCells count="4">
    <mergeCell ref="B1:E1"/>
    <mergeCell ref="B2:E2"/>
    <mergeCell ref="B20:D20"/>
    <mergeCell ref="B26:D26"/>
  </mergeCells>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'Data Validation'!$B$5:$B$201</xm:f>
          </x14:formula1>
          <xm:sqref>D14</xm:sqref>
        </x14:dataValidation>
        <x14:dataValidation type="list" allowBlank="1" xr:uid="{00000000-0002-0000-0400-000001000000}">
          <x14:formula1>
            <xm:f>'Data Validation'!$D$5:$D$8</xm:f>
          </x14:formula1>
          <xm:sqref>E22:E24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80"/>
  <sheetViews>
    <sheetView showGridLines="0" topLeftCell="A23" zoomScale="111" workbookViewId="0">
      <selection activeCell="C22" sqref="C22"/>
    </sheetView>
  </sheetViews>
  <sheetFormatPr baseColWidth="10" defaultColWidth="12.5" defaultRowHeight="15" customHeight="1" x14ac:dyDescent="0.15"/>
  <cols>
    <col min="1" max="1" width="39.5" customWidth="1"/>
    <col min="2" max="2" width="18.5" customWidth="1"/>
    <col min="3" max="3" width="14.5" customWidth="1"/>
    <col min="4" max="4" width="16.5" customWidth="1"/>
    <col min="5" max="5" width="21" customWidth="1"/>
    <col min="6" max="6" width="20.5" customWidth="1"/>
    <col min="7" max="7" width="21" customWidth="1"/>
    <col min="8" max="8" width="9.5" customWidth="1"/>
    <col min="9" max="9" width="20" customWidth="1"/>
    <col min="10" max="10" width="18.5" customWidth="1"/>
    <col min="11" max="25" width="9.5" customWidth="1"/>
  </cols>
  <sheetData>
    <row r="1" spans="1:27" ht="50.25" customHeight="1" x14ac:dyDescent="0.3">
      <c r="A1" s="6"/>
      <c r="B1" s="520" t="s">
        <v>0</v>
      </c>
      <c r="C1" s="521"/>
      <c r="D1" s="521"/>
      <c r="E1" s="521"/>
      <c r="F1" s="521"/>
      <c r="G1" s="521"/>
      <c r="H1" s="6"/>
      <c r="I1" s="6"/>
      <c r="J1" s="6"/>
      <c r="K1" s="6"/>
      <c r="L1" s="6"/>
      <c r="M1" s="6"/>
      <c r="N1" s="6"/>
      <c r="O1" s="6"/>
      <c r="P1" s="6"/>
      <c r="Q1" s="6"/>
      <c r="R1" s="6"/>
      <c r="S1" s="6"/>
      <c r="T1" s="6"/>
      <c r="U1" s="6"/>
      <c r="V1" s="6"/>
      <c r="W1" s="6"/>
      <c r="X1" s="6"/>
      <c r="Y1" s="6"/>
    </row>
    <row r="2" spans="1:27" ht="26.25" customHeight="1" x14ac:dyDescent="0.2">
      <c r="A2" s="525" t="s">
        <v>42</v>
      </c>
      <c r="B2" s="525"/>
      <c r="C2" s="525"/>
      <c r="D2" s="525"/>
      <c r="E2" s="525"/>
      <c r="F2" s="525"/>
      <c r="G2" s="525"/>
      <c r="H2" s="525"/>
      <c r="I2" s="525"/>
      <c r="J2" s="525"/>
      <c r="K2" s="6"/>
      <c r="L2" s="6"/>
      <c r="M2" s="6"/>
      <c r="N2" s="6"/>
      <c r="O2" s="6"/>
      <c r="P2" s="6"/>
      <c r="Q2" s="6"/>
      <c r="R2" s="6"/>
      <c r="S2" s="6"/>
      <c r="T2" s="6"/>
      <c r="U2" s="6"/>
      <c r="V2" s="6"/>
      <c r="W2" s="6"/>
      <c r="X2" s="6"/>
      <c r="Y2" s="6"/>
    </row>
    <row r="3" spans="1:27" x14ac:dyDescent="0.2">
      <c r="A3" s="70"/>
      <c r="B3" s="70"/>
      <c r="C3" s="70"/>
      <c r="D3" s="70"/>
      <c r="E3" s="70"/>
      <c r="F3" s="70"/>
      <c r="G3" s="70"/>
      <c r="H3" s="70"/>
      <c r="I3" s="70"/>
      <c r="J3" s="70"/>
      <c r="K3" s="6"/>
      <c r="L3" s="6"/>
      <c r="M3" s="6"/>
      <c r="N3" s="6"/>
      <c r="O3" s="6"/>
      <c r="P3" s="6"/>
      <c r="Q3" s="6"/>
      <c r="R3" s="6"/>
      <c r="S3" s="6"/>
      <c r="T3" s="6"/>
      <c r="U3" s="6"/>
      <c r="V3" s="6"/>
      <c r="W3" s="6"/>
      <c r="X3" s="6"/>
      <c r="Y3" s="6"/>
    </row>
    <row r="4" spans="1:27" ht="16.5" customHeight="1" x14ac:dyDescent="0.2">
      <c r="A4" s="404" t="s">
        <v>43</v>
      </c>
      <c r="B4" s="405"/>
      <c r="C4" s="405"/>
      <c r="D4" s="405"/>
      <c r="E4" s="405"/>
      <c r="F4" s="405"/>
      <c r="G4" s="405"/>
      <c r="H4" s="405"/>
      <c r="I4" s="405"/>
      <c r="J4" s="405"/>
      <c r="K4" s="7"/>
      <c r="L4" s="7"/>
      <c r="M4" s="7"/>
      <c r="N4" s="7"/>
      <c r="O4" s="7"/>
      <c r="P4" s="7"/>
      <c r="Q4" s="7"/>
      <c r="R4" s="7"/>
      <c r="S4" s="7"/>
      <c r="T4" s="7"/>
      <c r="U4" s="7"/>
      <c r="V4" s="7"/>
      <c r="W4" s="7"/>
      <c r="X4" s="7"/>
      <c r="Y4" s="7"/>
    </row>
    <row r="5" spans="1:27" ht="33" customHeight="1" x14ac:dyDescent="0.2">
      <c r="A5" s="8" t="s">
        <v>44</v>
      </c>
      <c r="B5" s="9" t="s">
        <v>45</v>
      </c>
      <c r="C5" s="9" t="s">
        <v>46</v>
      </c>
      <c r="D5" s="9" t="s">
        <v>47</v>
      </c>
      <c r="E5" s="9" t="s">
        <v>48</v>
      </c>
      <c r="F5" s="9" t="s">
        <v>49</v>
      </c>
      <c r="G5" s="9" t="s">
        <v>50</v>
      </c>
      <c r="H5" s="522" t="s">
        <v>51</v>
      </c>
      <c r="I5" s="518"/>
      <c r="J5" s="519"/>
      <c r="K5" s="6"/>
      <c r="L5" s="6"/>
      <c r="M5" s="6"/>
      <c r="N5" s="6"/>
      <c r="O5" s="6"/>
      <c r="P5" s="6"/>
      <c r="Q5" s="6"/>
      <c r="R5" s="6"/>
      <c r="S5" s="6"/>
      <c r="T5" s="6"/>
      <c r="U5" s="6"/>
      <c r="V5" s="6"/>
      <c r="W5" s="6"/>
      <c r="X5" s="6"/>
      <c r="Y5" s="6"/>
      <c r="Z5" s="6"/>
    </row>
    <row r="6" spans="1:27" ht="33" customHeight="1" x14ac:dyDescent="0.3">
      <c r="A6" s="10" t="s">
        <v>52</v>
      </c>
      <c r="B6" s="434">
        <v>22908200</v>
      </c>
      <c r="C6" s="11" t="s">
        <v>402</v>
      </c>
      <c r="D6" s="11" t="s">
        <v>254</v>
      </c>
      <c r="E6" s="11">
        <v>10</v>
      </c>
      <c r="F6" s="11">
        <v>2020</v>
      </c>
      <c r="G6" s="12"/>
      <c r="H6" s="492" t="s">
        <v>1144</v>
      </c>
      <c r="I6" s="523"/>
      <c r="J6" s="524"/>
      <c r="K6" s="13"/>
      <c r="L6" s="13"/>
      <c r="M6" s="13"/>
      <c r="N6" s="13"/>
      <c r="O6" s="13"/>
      <c r="P6" s="13"/>
      <c r="Q6" s="13"/>
      <c r="R6" s="13"/>
      <c r="S6" s="13"/>
      <c r="T6" s="13"/>
      <c r="U6" s="13"/>
      <c r="V6" s="13"/>
      <c r="W6" s="13"/>
      <c r="X6" s="13"/>
      <c r="Y6" s="13"/>
      <c r="Z6" s="13"/>
      <c r="AA6" s="13"/>
    </row>
    <row r="7" spans="1:27" ht="33" customHeight="1" x14ac:dyDescent="0.3">
      <c r="A7" s="14" t="s">
        <v>53</v>
      </c>
      <c r="B7" s="435"/>
      <c r="C7" s="15"/>
      <c r="D7" s="15"/>
      <c r="E7" s="15"/>
      <c r="F7" s="15"/>
      <c r="G7" s="16"/>
      <c r="H7" s="495" t="s">
        <v>637</v>
      </c>
      <c r="I7" s="511"/>
      <c r="J7" s="512"/>
      <c r="K7" s="13"/>
      <c r="L7" s="13"/>
      <c r="M7" s="13"/>
      <c r="N7" s="13"/>
      <c r="O7" s="13"/>
      <c r="P7" s="13"/>
      <c r="Q7" s="13"/>
      <c r="R7" s="13"/>
      <c r="S7" s="13"/>
      <c r="T7" s="13"/>
      <c r="U7" s="13"/>
      <c r="V7" s="13"/>
      <c r="W7" s="13"/>
      <c r="X7" s="13"/>
      <c r="Y7" s="13"/>
      <c r="Z7" s="13"/>
      <c r="AA7" s="13"/>
    </row>
    <row r="8" spans="1:27" ht="33" customHeight="1" x14ac:dyDescent="0.3">
      <c r="A8" s="14" t="s">
        <v>54</v>
      </c>
      <c r="B8" s="435"/>
      <c r="C8" s="15"/>
      <c r="D8" s="15"/>
      <c r="E8" s="15"/>
      <c r="F8" s="15"/>
      <c r="G8" s="16"/>
      <c r="H8" s="495" t="s">
        <v>637</v>
      </c>
      <c r="I8" s="511"/>
      <c r="J8" s="512"/>
      <c r="K8" s="13"/>
      <c r="L8" s="13"/>
      <c r="M8" s="13"/>
      <c r="N8" s="13"/>
      <c r="O8" s="13"/>
      <c r="P8" s="13"/>
      <c r="Q8" s="13"/>
      <c r="R8" s="13"/>
      <c r="S8" s="13"/>
      <c r="T8" s="13"/>
      <c r="U8" s="13"/>
      <c r="V8" s="13"/>
      <c r="W8" s="13"/>
      <c r="X8" s="13"/>
      <c r="Y8" s="13"/>
      <c r="Z8" s="13"/>
      <c r="AA8" s="13"/>
    </row>
    <row r="9" spans="1:27" ht="33" customHeight="1" x14ac:dyDescent="0.3">
      <c r="A9" s="14" t="s">
        <v>55</v>
      </c>
      <c r="B9" s="435"/>
      <c r="C9" s="15"/>
      <c r="D9" s="15"/>
      <c r="E9" s="15"/>
      <c r="F9" s="15"/>
      <c r="G9" s="16"/>
      <c r="H9" s="495" t="s">
        <v>637</v>
      </c>
      <c r="I9" s="511"/>
      <c r="J9" s="512"/>
      <c r="K9" s="13"/>
      <c r="L9" s="13"/>
      <c r="M9" s="13"/>
      <c r="N9" s="13"/>
      <c r="O9" s="13"/>
      <c r="P9" s="13"/>
      <c r="Q9" s="13"/>
      <c r="R9" s="13"/>
      <c r="S9" s="13"/>
      <c r="T9" s="13"/>
      <c r="U9" s="13"/>
      <c r="V9" s="13"/>
      <c r="W9" s="13"/>
      <c r="X9" s="13"/>
      <c r="Y9" s="13"/>
      <c r="Z9" s="13"/>
      <c r="AA9" s="13"/>
    </row>
    <row r="10" spans="1:27" ht="33" customHeight="1" x14ac:dyDescent="0.3">
      <c r="A10" s="17" t="s">
        <v>56</v>
      </c>
      <c r="B10" s="436">
        <v>30000</v>
      </c>
      <c r="C10" s="11" t="s">
        <v>402</v>
      </c>
      <c r="D10" s="18" t="s">
        <v>254</v>
      </c>
      <c r="E10" s="18">
        <v>5</v>
      </c>
      <c r="F10" s="11">
        <v>2019</v>
      </c>
      <c r="G10" s="19"/>
      <c r="H10" s="498" t="s">
        <v>636</v>
      </c>
      <c r="I10" s="513"/>
      <c r="J10" s="514"/>
      <c r="K10" s="13"/>
      <c r="L10" s="13"/>
      <c r="M10" s="13"/>
      <c r="N10" s="13"/>
      <c r="O10" s="13"/>
      <c r="P10" s="13"/>
      <c r="Q10" s="13"/>
      <c r="R10" s="13"/>
      <c r="S10" s="13"/>
      <c r="T10" s="13"/>
      <c r="U10" s="13"/>
      <c r="V10" s="13"/>
      <c r="W10" s="13"/>
      <c r="X10" s="13"/>
      <c r="Y10" s="13"/>
      <c r="Z10" s="13"/>
      <c r="AA10" s="13"/>
    </row>
    <row r="11" spans="1:27" x14ac:dyDescent="0.2">
      <c r="A11" s="6"/>
      <c r="B11" s="6"/>
      <c r="C11" s="6"/>
      <c r="D11" s="6"/>
      <c r="E11" s="6"/>
      <c r="F11" s="6"/>
      <c r="G11" s="6"/>
      <c r="H11" s="6"/>
      <c r="I11" s="6"/>
      <c r="J11" s="6"/>
      <c r="K11" s="6"/>
      <c r="L11" s="6"/>
      <c r="M11" s="6"/>
      <c r="N11" s="6"/>
      <c r="O11" s="6"/>
      <c r="P11" s="6"/>
      <c r="Q11" s="6"/>
      <c r="R11" s="6"/>
      <c r="S11" s="6"/>
      <c r="T11" s="6"/>
      <c r="U11" s="6"/>
      <c r="V11" s="6"/>
      <c r="W11" s="6"/>
      <c r="X11" s="6"/>
      <c r="Y11" s="6"/>
    </row>
    <row r="12" spans="1:27" ht="18.75" customHeight="1" x14ac:dyDescent="0.2">
      <c r="A12" s="515" t="s">
        <v>57</v>
      </c>
      <c r="B12" s="516"/>
      <c r="C12" s="516"/>
      <c r="D12" s="370"/>
      <c r="E12" s="370"/>
      <c r="F12" s="370"/>
      <c r="G12" s="370"/>
      <c r="H12" s="370"/>
      <c r="I12" s="406"/>
      <c r="J12" s="406"/>
      <c r="K12" s="6"/>
      <c r="L12" s="6"/>
      <c r="M12" s="6"/>
      <c r="N12" s="6"/>
      <c r="O12" s="6"/>
      <c r="P12" s="6"/>
      <c r="Q12" s="6"/>
      <c r="R12" s="6"/>
      <c r="S12" s="6"/>
      <c r="T12" s="6"/>
      <c r="U12" s="6"/>
      <c r="V12" s="6"/>
      <c r="W12" s="6"/>
      <c r="X12" s="6"/>
      <c r="Y12" s="6"/>
      <c r="Z12" s="6"/>
    </row>
    <row r="13" spans="1:27" ht="32" x14ac:dyDescent="0.2">
      <c r="A13" s="8" t="s">
        <v>44</v>
      </c>
      <c r="B13" s="20" t="s">
        <v>45</v>
      </c>
      <c r="C13" s="20" t="s">
        <v>46</v>
      </c>
      <c r="D13" s="9" t="s">
        <v>47</v>
      </c>
      <c r="E13" s="28" t="s">
        <v>48</v>
      </c>
      <c r="F13" s="371" t="s">
        <v>58</v>
      </c>
      <c r="G13" s="9" t="s">
        <v>50</v>
      </c>
      <c r="H13" s="517" t="s">
        <v>51</v>
      </c>
      <c r="I13" s="518"/>
      <c r="J13" s="519"/>
      <c r="K13" s="6"/>
      <c r="L13" s="6"/>
      <c r="M13" s="6"/>
      <c r="N13" s="6"/>
      <c r="O13" s="6"/>
      <c r="P13" s="6"/>
      <c r="Q13" s="6"/>
      <c r="R13" s="6"/>
      <c r="S13" s="6"/>
      <c r="T13" s="6"/>
      <c r="U13" s="6"/>
      <c r="V13" s="6"/>
      <c r="W13" s="6"/>
      <c r="X13" s="6"/>
      <c r="Y13" s="6"/>
      <c r="Z13" s="6"/>
    </row>
    <row r="14" spans="1:27" ht="31.5" customHeight="1" x14ac:dyDescent="0.3">
      <c r="A14" s="10" t="s">
        <v>59</v>
      </c>
      <c r="B14" s="21"/>
      <c r="C14" s="11"/>
      <c r="D14" s="11"/>
      <c r="E14" s="21"/>
      <c r="F14" s="21"/>
      <c r="G14" s="12"/>
      <c r="H14" s="492" t="s">
        <v>634</v>
      </c>
      <c r="I14" s="493"/>
      <c r="J14" s="494"/>
      <c r="K14" s="6"/>
      <c r="L14" s="6"/>
      <c r="M14" s="6"/>
      <c r="N14" s="6"/>
      <c r="O14" s="6"/>
      <c r="P14" s="6"/>
      <c r="Q14" s="6"/>
      <c r="R14" s="6"/>
      <c r="S14" s="6"/>
      <c r="T14" s="6"/>
      <c r="U14" s="6"/>
      <c r="V14" s="6"/>
      <c r="W14" s="6"/>
      <c r="X14" s="6"/>
      <c r="Y14" s="6"/>
      <c r="Z14" s="6"/>
    </row>
    <row r="15" spans="1:27" ht="37.5" customHeight="1" x14ac:dyDescent="0.3">
      <c r="A15" s="14" t="s">
        <v>60</v>
      </c>
      <c r="B15" s="22"/>
      <c r="C15" s="15"/>
      <c r="D15" s="15"/>
      <c r="E15" s="22"/>
      <c r="F15" s="22"/>
      <c r="G15" s="16"/>
      <c r="H15" s="495" t="s">
        <v>637</v>
      </c>
      <c r="I15" s="496"/>
      <c r="J15" s="497"/>
      <c r="K15" s="6"/>
      <c r="L15" s="6"/>
      <c r="M15" s="6"/>
      <c r="N15" s="6"/>
      <c r="O15" s="6"/>
      <c r="P15" s="6"/>
      <c r="Q15" s="6"/>
      <c r="R15" s="6"/>
      <c r="S15" s="6"/>
      <c r="T15" s="6"/>
      <c r="U15" s="6"/>
      <c r="V15" s="6"/>
      <c r="W15" s="6"/>
      <c r="X15" s="6"/>
      <c r="Y15" s="6"/>
    </row>
    <row r="16" spans="1:27" ht="31.5" customHeight="1" x14ac:dyDescent="0.3">
      <c r="A16" s="14" t="s">
        <v>61</v>
      </c>
      <c r="B16" s="22"/>
      <c r="C16" s="15"/>
      <c r="D16" s="15"/>
      <c r="E16" s="22"/>
      <c r="F16" s="22"/>
      <c r="G16" s="16"/>
      <c r="H16" s="495" t="s">
        <v>637</v>
      </c>
      <c r="I16" s="496"/>
      <c r="J16" s="497"/>
      <c r="K16" s="6"/>
      <c r="L16" s="6"/>
      <c r="M16" s="6"/>
      <c r="N16" s="6"/>
      <c r="O16" s="6"/>
      <c r="P16" s="6"/>
      <c r="Q16" s="6"/>
      <c r="R16" s="6"/>
      <c r="S16" s="6"/>
      <c r="T16" s="6"/>
      <c r="U16" s="6"/>
      <c r="V16" s="6"/>
      <c r="W16" s="6"/>
      <c r="X16" s="6"/>
      <c r="Y16" s="6"/>
    </row>
    <row r="17" spans="1:25" ht="32.25" customHeight="1" x14ac:dyDescent="0.3">
      <c r="A17" s="17" t="s">
        <v>62</v>
      </c>
      <c r="B17" s="23"/>
      <c r="C17" s="18"/>
      <c r="D17" s="18"/>
      <c r="E17" s="23"/>
      <c r="F17" s="23"/>
      <c r="G17" s="19"/>
      <c r="H17" s="498" t="s">
        <v>635</v>
      </c>
      <c r="I17" s="499"/>
      <c r="J17" s="500"/>
      <c r="K17" s="6"/>
      <c r="L17" s="6"/>
      <c r="M17" s="6"/>
      <c r="N17" s="6"/>
      <c r="O17" s="6"/>
      <c r="P17" s="6"/>
      <c r="Q17" s="6"/>
      <c r="R17" s="6"/>
      <c r="S17" s="6"/>
      <c r="T17" s="6"/>
      <c r="U17" s="6"/>
      <c r="V17" s="6"/>
      <c r="W17" s="6"/>
      <c r="X17" s="6"/>
      <c r="Y17" s="6"/>
    </row>
    <row r="18" spans="1:25" ht="13.5" customHeight="1" x14ac:dyDescent="0.2">
      <c r="A18" s="6"/>
      <c r="B18" s="6"/>
      <c r="C18" s="6"/>
      <c r="D18" s="6"/>
      <c r="E18" s="6"/>
      <c r="F18" s="6"/>
      <c r="G18" s="6"/>
      <c r="H18" s="6"/>
      <c r="I18" s="6"/>
      <c r="J18" s="6"/>
      <c r="K18" s="6"/>
      <c r="L18" s="6"/>
      <c r="M18" s="6"/>
      <c r="N18" s="6"/>
      <c r="O18" s="6"/>
      <c r="P18" s="6"/>
      <c r="Q18" s="6"/>
      <c r="R18" s="6"/>
      <c r="S18" s="6"/>
      <c r="T18" s="6"/>
      <c r="U18" s="6"/>
      <c r="V18" s="6"/>
      <c r="W18" s="6"/>
      <c r="X18" s="6"/>
    </row>
    <row r="19" spans="1:25" ht="18.75" customHeight="1" x14ac:dyDescent="0.2">
      <c r="A19" s="504" t="s">
        <v>63</v>
      </c>
      <c r="B19" s="504"/>
      <c r="C19" s="504"/>
      <c r="D19" s="504"/>
      <c r="E19" s="504"/>
      <c r="F19" s="504"/>
      <c r="G19" s="504"/>
      <c r="H19" s="504"/>
      <c r="I19" s="504"/>
      <c r="J19" s="504"/>
      <c r="K19" s="6"/>
      <c r="L19" s="6"/>
      <c r="M19" s="6"/>
      <c r="N19" s="6"/>
      <c r="O19" s="6"/>
      <c r="P19" s="6"/>
      <c r="Q19" s="6"/>
      <c r="R19" s="6"/>
      <c r="S19" s="6"/>
      <c r="T19" s="6"/>
      <c r="U19" s="6"/>
      <c r="V19" s="6"/>
      <c r="W19" s="6"/>
      <c r="X19" s="6"/>
    </row>
    <row r="20" spans="1:25" ht="39" customHeight="1" x14ac:dyDescent="0.2">
      <c r="A20" s="24" t="s">
        <v>44</v>
      </c>
      <c r="B20" s="25" t="s">
        <v>45</v>
      </c>
      <c r="C20" s="25" t="s">
        <v>46</v>
      </c>
      <c r="D20" s="25" t="s">
        <v>47</v>
      </c>
      <c r="E20" s="369" t="s">
        <v>50</v>
      </c>
      <c r="F20" s="501" t="s">
        <v>51</v>
      </c>
      <c r="G20" s="502"/>
      <c r="H20" s="502"/>
      <c r="I20" s="502"/>
      <c r="J20" s="503"/>
      <c r="K20" s="6"/>
      <c r="L20" s="6"/>
      <c r="M20" s="6"/>
      <c r="N20" s="6"/>
      <c r="O20" s="6"/>
      <c r="P20" s="6"/>
      <c r="Q20" s="6"/>
      <c r="R20" s="6"/>
      <c r="S20" s="6"/>
      <c r="T20" s="6"/>
      <c r="U20" s="6"/>
      <c r="V20" s="6"/>
      <c r="W20" s="6"/>
      <c r="X20" s="6"/>
    </row>
    <row r="21" spans="1:25" ht="19.5" customHeight="1" x14ac:dyDescent="0.2">
      <c r="A21" s="407" t="s">
        <v>52</v>
      </c>
      <c r="B21" s="372"/>
      <c r="C21" s="372"/>
      <c r="D21" s="372"/>
      <c r="E21" s="372"/>
      <c r="F21" s="507"/>
      <c r="G21" s="505"/>
      <c r="H21" s="505"/>
      <c r="I21" s="505"/>
      <c r="J21" s="506"/>
      <c r="K21" s="6"/>
      <c r="L21" s="6"/>
      <c r="M21" s="6"/>
      <c r="N21" s="6"/>
      <c r="O21" s="6"/>
      <c r="P21" s="6"/>
      <c r="Q21" s="6"/>
      <c r="R21" s="6"/>
      <c r="S21" s="6"/>
      <c r="T21" s="6"/>
      <c r="U21" s="6"/>
      <c r="V21" s="6"/>
      <c r="W21" s="6"/>
      <c r="X21" s="6"/>
    </row>
    <row r="22" spans="1:25" ht="31.5" customHeight="1" x14ac:dyDescent="0.3">
      <c r="A22" s="10" t="s">
        <v>64</v>
      </c>
      <c r="B22" s="433">
        <f>CUMIPMT(0.035/2, 54, (B6*(1+0.035)^3), 1, 54, 1) * -1</f>
        <v>13390628.078542627</v>
      </c>
      <c r="C22" s="11" t="s">
        <v>402</v>
      </c>
      <c r="D22" s="11" t="s">
        <v>254</v>
      </c>
      <c r="E22" s="373"/>
      <c r="F22" s="483" t="s">
        <v>691</v>
      </c>
      <c r="G22" s="484"/>
      <c r="H22" s="484"/>
      <c r="I22" s="484"/>
      <c r="J22" s="485"/>
      <c r="K22" s="6"/>
      <c r="L22" s="6"/>
      <c r="M22" s="6"/>
      <c r="N22" s="6"/>
      <c r="O22" s="6"/>
      <c r="P22" s="6"/>
      <c r="Q22" s="6"/>
      <c r="R22" s="6"/>
      <c r="S22" s="6"/>
      <c r="T22" s="6"/>
      <c r="U22" s="6"/>
      <c r="V22" s="6"/>
      <c r="W22" s="6"/>
      <c r="X22" s="6"/>
    </row>
    <row r="23" spans="1:25" ht="31.5" customHeight="1" x14ac:dyDescent="0.3">
      <c r="A23" s="374" t="s">
        <v>65</v>
      </c>
      <c r="B23" s="375"/>
      <c r="C23" s="376"/>
      <c r="D23" s="376"/>
      <c r="E23" s="377"/>
      <c r="F23" s="526" t="s">
        <v>681</v>
      </c>
      <c r="G23" s="527"/>
      <c r="H23" s="527"/>
      <c r="I23" s="527"/>
      <c r="J23" s="528"/>
      <c r="K23" s="6"/>
      <c r="L23" s="6"/>
      <c r="M23" s="6"/>
      <c r="N23" s="6"/>
      <c r="O23" s="6"/>
      <c r="P23" s="6"/>
      <c r="Q23" s="6"/>
      <c r="R23" s="6"/>
      <c r="S23" s="6"/>
      <c r="T23" s="6"/>
      <c r="U23" s="6"/>
      <c r="V23" s="6"/>
      <c r="W23" s="6"/>
      <c r="X23" s="6"/>
    </row>
    <row r="24" spans="1:25" ht="18.75" customHeight="1" x14ac:dyDescent="0.2">
      <c r="A24" s="508" t="s">
        <v>53</v>
      </c>
      <c r="B24" s="509"/>
      <c r="C24" s="509"/>
      <c r="D24" s="509"/>
      <c r="E24" s="509"/>
      <c r="F24" s="509"/>
      <c r="G24" s="509"/>
      <c r="H24" s="509"/>
      <c r="I24" s="509"/>
      <c r="J24" s="510"/>
      <c r="K24" s="6"/>
      <c r="L24" s="6"/>
      <c r="M24" s="6"/>
      <c r="N24" s="6"/>
      <c r="O24" s="6"/>
      <c r="P24" s="6"/>
      <c r="Q24" s="6"/>
      <c r="R24" s="6"/>
      <c r="S24" s="6"/>
      <c r="T24" s="6"/>
      <c r="U24" s="6"/>
      <c r="V24" s="6"/>
      <c r="W24" s="6"/>
      <c r="X24" s="6"/>
    </row>
    <row r="25" spans="1:25" ht="31.5" customHeight="1" x14ac:dyDescent="0.3">
      <c r="A25" s="378" t="s">
        <v>66</v>
      </c>
      <c r="B25" s="379"/>
      <c r="C25" s="380"/>
      <c r="D25" s="380"/>
      <c r="E25" s="381"/>
      <c r="F25" s="489" t="s">
        <v>637</v>
      </c>
      <c r="G25" s="490"/>
      <c r="H25" s="490"/>
      <c r="I25" s="490"/>
      <c r="J25" s="491"/>
      <c r="K25" s="6"/>
      <c r="L25" s="6"/>
      <c r="M25" s="6"/>
      <c r="N25" s="6"/>
      <c r="O25" s="6"/>
      <c r="P25" s="6"/>
      <c r="Q25" s="6"/>
      <c r="R25" s="6"/>
      <c r="S25" s="6"/>
      <c r="T25" s="6"/>
      <c r="U25" s="6"/>
      <c r="V25" s="6"/>
      <c r="W25" s="6"/>
      <c r="X25" s="6"/>
    </row>
    <row r="26" spans="1:25" ht="31.5" customHeight="1" x14ac:dyDescent="0.3">
      <c r="A26" s="374" t="s">
        <v>67</v>
      </c>
      <c r="B26" s="375"/>
      <c r="C26" s="376"/>
      <c r="D26" s="376"/>
      <c r="E26" s="382"/>
      <c r="F26" s="489" t="s">
        <v>637</v>
      </c>
      <c r="G26" s="490"/>
      <c r="H26" s="490"/>
      <c r="I26" s="490"/>
      <c r="J26" s="491"/>
      <c r="K26" s="6"/>
      <c r="L26" s="6"/>
      <c r="M26" s="6"/>
      <c r="N26" s="6"/>
      <c r="O26" s="6"/>
      <c r="P26" s="6"/>
      <c r="Q26" s="6"/>
      <c r="R26" s="6"/>
      <c r="S26" s="6"/>
      <c r="T26" s="6"/>
      <c r="U26" s="6"/>
      <c r="V26" s="6"/>
      <c r="W26" s="6"/>
      <c r="X26" s="6"/>
    </row>
    <row r="27" spans="1:25" ht="18" customHeight="1" x14ac:dyDescent="0.2">
      <c r="A27" s="383" t="s">
        <v>54</v>
      </c>
      <c r="B27" s="384"/>
      <c r="C27" s="385"/>
      <c r="D27" s="385"/>
      <c r="E27" s="385"/>
      <c r="F27" s="505"/>
      <c r="G27" s="505"/>
      <c r="H27" s="505"/>
      <c r="I27" s="505"/>
      <c r="J27" s="506"/>
      <c r="K27" s="6"/>
      <c r="L27" s="6"/>
      <c r="M27" s="6"/>
      <c r="N27" s="6"/>
      <c r="O27" s="6"/>
      <c r="P27" s="6"/>
      <c r="Q27" s="6"/>
      <c r="R27" s="6"/>
      <c r="S27" s="6"/>
      <c r="T27" s="6"/>
      <c r="U27" s="6"/>
      <c r="V27" s="6"/>
      <c r="W27" s="6"/>
      <c r="X27" s="6"/>
    </row>
    <row r="28" spans="1:25" ht="31.5" customHeight="1" x14ac:dyDescent="0.3">
      <c r="A28" s="378" t="s">
        <v>68</v>
      </c>
      <c r="B28" s="379"/>
      <c r="C28" s="380"/>
      <c r="D28" s="380"/>
      <c r="E28" s="381"/>
      <c r="F28" s="489" t="s">
        <v>637</v>
      </c>
      <c r="G28" s="490"/>
      <c r="H28" s="490"/>
      <c r="I28" s="490"/>
      <c r="J28" s="491"/>
      <c r="K28" s="6"/>
      <c r="L28" s="6"/>
      <c r="M28" s="6"/>
      <c r="N28" s="6"/>
      <c r="O28" s="6"/>
      <c r="P28" s="6"/>
      <c r="Q28" s="6"/>
      <c r="R28" s="6"/>
      <c r="S28" s="6"/>
      <c r="T28" s="6"/>
      <c r="U28" s="6"/>
      <c r="V28" s="6"/>
      <c r="W28" s="6"/>
      <c r="X28" s="6"/>
    </row>
    <row r="29" spans="1:25" ht="31.5" customHeight="1" x14ac:dyDescent="0.3">
      <c r="A29" s="374" t="s">
        <v>69</v>
      </c>
      <c r="B29" s="375"/>
      <c r="C29" s="376"/>
      <c r="D29" s="376"/>
      <c r="E29" s="382"/>
      <c r="F29" s="489" t="s">
        <v>637</v>
      </c>
      <c r="G29" s="490"/>
      <c r="H29" s="490"/>
      <c r="I29" s="490"/>
      <c r="J29" s="491"/>
      <c r="K29" s="6"/>
      <c r="L29" s="6"/>
      <c r="M29" s="6"/>
      <c r="N29" s="6"/>
      <c r="O29" s="6"/>
      <c r="P29" s="6"/>
      <c r="Q29" s="6"/>
      <c r="R29" s="6"/>
      <c r="S29" s="6"/>
      <c r="T29" s="6"/>
      <c r="U29" s="6"/>
      <c r="V29" s="6"/>
      <c r="W29" s="6"/>
      <c r="X29" s="6"/>
    </row>
    <row r="30" spans="1:25" ht="18" customHeight="1" x14ac:dyDescent="0.2">
      <c r="A30" s="383" t="s">
        <v>55</v>
      </c>
      <c r="B30" s="384"/>
      <c r="C30" s="385"/>
      <c r="D30" s="385"/>
      <c r="E30" s="385"/>
      <c r="F30" s="505"/>
      <c r="G30" s="505"/>
      <c r="H30" s="505"/>
      <c r="I30" s="505"/>
      <c r="J30" s="506"/>
      <c r="K30" s="6"/>
      <c r="L30" s="6"/>
      <c r="M30" s="6"/>
      <c r="N30" s="6"/>
      <c r="O30" s="6"/>
      <c r="P30" s="6"/>
      <c r="Q30" s="6"/>
      <c r="R30" s="6"/>
      <c r="S30" s="6"/>
      <c r="T30" s="6"/>
      <c r="U30" s="6"/>
      <c r="V30" s="6"/>
      <c r="W30" s="6"/>
      <c r="X30" s="6"/>
    </row>
    <row r="31" spans="1:25" ht="31.5" customHeight="1" x14ac:dyDescent="0.3">
      <c r="A31" s="378" t="s">
        <v>70</v>
      </c>
      <c r="B31" s="379"/>
      <c r="C31" s="380"/>
      <c r="D31" s="380"/>
      <c r="E31" s="381"/>
      <c r="F31" s="489" t="s">
        <v>637</v>
      </c>
      <c r="G31" s="490"/>
      <c r="H31" s="490"/>
      <c r="I31" s="490"/>
      <c r="J31" s="491"/>
      <c r="K31" s="6"/>
      <c r="L31" s="6"/>
      <c r="M31" s="6"/>
      <c r="N31" s="6"/>
      <c r="O31" s="6"/>
      <c r="P31" s="6"/>
      <c r="Q31" s="6"/>
      <c r="R31" s="6"/>
      <c r="S31" s="6"/>
      <c r="T31" s="6"/>
      <c r="U31" s="6"/>
      <c r="V31" s="6"/>
      <c r="W31" s="6"/>
      <c r="X31" s="6"/>
    </row>
    <row r="32" spans="1:25" ht="31.5" customHeight="1" x14ac:dyDescent="0.3">
      <c r="A32" s="374" t="s">
        <v>71</v>
      </c>
      <c r="B32" s="375"/>
      <c r="C32" s="376"/>
      <c r="D32" s="376"/>
      <c r="E32" s="382"/>
      <c r="F32" s="489" t="s">
        <v>637</v>
      </c>
      <c r="G32" s="490"/>
      <c r="H32" s="490"/>
      <c r="I32" s="490"/>
      <c r="J32" s="491"/>
      <c r="K32" s="6"/>
      <c r="L32" s="6"/>
      <c r="M32" s="6"/>
      <c r="N32" s="6"/>
      <c r="O32" s="6"/>
      <c r="P32" s="6"/>
      <c r="Q32" s="6"/>
      <c r="R32" s="6"/>
      <c r="S32" s="6"/>
      <c r="T32" s="6"/>
      <c r="U32" s="6"/>
      <c r="V32" s="6"/>
      <c r="W32" s="6"/>
      <c r="X32" s="6"/>
    </row>
    <row r="33" spans="1:27" ht="18.75" customHeight="1" x14ac:dyDescent="0.2">
      <c r="A33" s="383" t="s">
        <v>56</v>
      </c>
      <c r="B33" s="384"/>
      <c r="C33" s="385"/>
      <c r="D33" s="385"/>
      <c r="E33" s="385"/>
      <c r="F33" s="505"/>
      <c r="G33" s="505"/>
      <c r="H33" s="505"/>
      <c r="I33" s="505"/>
      <c r="J33" s="506"/>
    </row>
    <row r="34" spans="1:27" ht="31.5" customHeight="1" x14ac:dyDescent="0.3">
      <c r="A34" s="378" t="s">
        <v>72</v>
      </c>
      <c r="B34" s="437">
        <f>CUMIPMT(0.035/2, 54, (B10*(1+0.035)^3), 1, 54, 1) * -1</f>
        <v>17536.028249983796</v>
      </c>
      <c r="C34" s="380" t="s">
        <v>402</v>
      </c>
      <c r="D34" s="380" t="s">
        <v>254</v>
      </c>
      <c r="E34" s="381"/>
      <c r="F34" s="483" t="s">
        <v>691</v>
      </c>
      <c r="G34" s="484"/>
      <c r="H34" s="484"/>
      <c r="I34" s="484"/>
      <c r="J34" s="485"/>
    </row>
    <row r="35" spans="1:27" ht="31.5" customHeight="1" x14ac:dyDescent="0.3">
      <c r="A35" s="17" t="s">
        <v>73</v>
      </c>
      <c r="B35" s="469">
        <f>B10*0.16</f>
        <v>4800</v>
      </c>
      <c r="C35" s="18" t="s">
        <v>402</v>
      </c>
      <c r="D35" s="18" t="s">
        <v>254</v>
      </c>
      <c r="E35" s="19"/>
      <c r="F35" s="486" t="s">
        <v>683</v>
      </c>
      <c r="G35" s="487"/>
      <c r="H35" s="487"/>
      <c r="I35" s="487"/>
      <c r="J35" s="488"/>
    </row>
    <row r="36" spans="1:27" ht="15.75" customHeight="1" x14ac:dyDescent="0.3">
      <c r="A36" s="408"/>
      <c r="B36" s="409"/>
      <c r="C36" s="409"/>
      <c r="D36" s="409"/>
      <c r="E36" s="410"/>
      <c r="F36" s="411"/>
      <c r="G36" s="411"/>
      <c r="H36" s="411"/>
      <c r="I36" s="412"/>
      <c r="J36" s="413"/>
      <c r="K36" s="413"/>
      <c r="L36" s="413"/>
      <c r="M36" s="413"/>
      <c r="N36" s="413"/>
      <c r="O36" s="413"/>
      <c r="P36" s="413"/>
      <c r="Q36" s="413"/>
      <c r="R36" s="413"/>
      <c r="S36" s="413"/>
      <c r="T36" s="413"/>
      <c r="U36" s="413"/>
      <c r="V36" s="413"/>
      <c r="W36" s="413"/>
      <c r="X36" s="413"/>
      <c r="Y36" s="413"/>
      <c r="Z36" s="413"/>
      <c r="AA36" s="413"/>
    </row>
    <row r="39" spans="1:27" ht="15" customHeight="1" x14ac:dyDescent="0.15">
      <c r="B39" s="438"/>
    </row>
    <row r="40" spans="1:27" ht="15.75" customHeight="1" x14ac:dyDescent="0.15"/>
    <row r="41" spans="1:27" ht="15.75" customHeight="1" x14ac:dyDescent="0.15"/>
    <row r="42" spans="1:27" ht="15.75" customHeight="1" x14ac:dyDescent="0.15"/>
    <row r="43" spans="1:27" ht="15.75" customHeight="1" x14ac:dyDescent="0.15"/>
    <row r="44" spans="1:27" ht="15.75" customHeight="1" x14ac:dyDescent="0.15"/>
    <row r="45" spans="1:27" ht="15.75" customHeight="1" x14ac:dyDescent="0.15"/>
    <row r="46" spans="1:27" ht="15.75" customHeight="1" x14ac:dyDescent="0.15"/>
    <row r="47" spans="1:27" ht="15.75" customHeight="1" x14ac:dyDescent="0.15"/>
    <row r="48" spans="1:27"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sheetData>
  <mergeCells count="31">
    <mergeCell ref="F29:J29"/>
    <mergeCell ref="F25:J25"/>
    <mergeCell ref="F26:J26"/>
    <mergeCell ref="F22:J22"/>
    <mergeCell ref="F23:J23"/>
    <mergeCell ref="B1:G1"/>
    <mergeCell ref="H5:J5"/>
    <mergeCell ref="H6:J6"/>
    <mergeCell ref="H7:J7"/>
    <mergeCell ref="A2:J2"/>
    <mergeCell ref="H8:J8"/>
    <mergeCell ref="H9:J9"/>
    <mergeCell ref="H10:J10"/>
    <mergeCell ref="A12:C12"/>
    <mergeCell ref="H13:J13"/>
    <mergeCell ref="F34:J34"/>
    <mergeCell ref="F35:J35"/>
    <mergeCell ref="F31:J31"/>
    <mergeCell ref="F32:J32"/>
    <mergeCell ref="H14:J14"/>
    <mergeCell ref="H15:J15"/>
    <mergeCell ref="H16:J16"/>
    <mergeCell ref="H17:J17"/>
    <mergeCell ref="F20:J20"/>
    <mergeCell ref="A19:J19"/>
    <mergeCell ref="F33:J33"/>
    <mergeCell ref="F30:J30"/>
    <mergeCell ref="F27:J27"/>
    <mergeCell ref="F21:J21"/>
    <mergeCell ref="A24:J24"/>
    <mergeCell ref="F28:J28"/>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500-000000000000}">
          <x14:formula1>
            <xm:f>'Data Validation'!$E$4:$E$5</xm:f>
          </x14:formula1>
          <xm:sqref>G6:G10 G14:G17 E22:E23 E31:E35 E25:E26 E28:E29</xm:sqref>
        </x14:dataValidation>
        <x14:dataValidation type="list" allowBlank="1" showInputMessage="1" showErrorMessage="1" xr:uid="{00000000-0002-0000-0500-000001000000}">
          <x14:formula1>
            <xm:f>'Data Validation'!$P$5:$P$159</xm:f>
          </x14:formula1>
          <xm:sqref>C28:C29 C34:C35 C31:C32 C14:C17 C22:C23 C25:C26 C6:C10</xm:sqref>
        </x14:dataValidation>
        <x14:dataValidation type="list" allowBlank="1" showErrorMessage="1" xr:uid="{00000000-0002-0000-0500-000002000000}">
          <x14:formula1>
            <xm:f>'Data Validation'!$C$5:$C$8</xm:f>
          </x14:formula1>
          <xm:sqref>D6:D10 D31:D35 D14:D17 D22:D23 D25:D26 D28:D29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showGridLines="0" workbookViewId="0">
      <selection activeCell="H41" sqref="H41"/>
    </sheetView>
  </sheetViews>
  <sheetFormatPr baseColWidth="10" defaultColWidth="12.5" defaultRowHeight="15" customHeight="1" x14ac:dyDescent="0.15"/>
  <cols>
    <col min="1" max="1" width="44" customWidth="1"/>
    <col min="2" max="2" width="13.5" customWidth="1"/>
    <col min="3" max="3" width="15.5" customWidth="1"/>
    <col min="4" max="4" width="13.5" customWidth="1"/>
    <col min="5" max="5" width="15.5" customWidth="1"/>
    <col min="6" max="6" width="21.5" customWidth="1"/>
    <col min="7" max="8" width="22" customWidth="1"/>
    <col min="9" max="9" width="42.33203125" customWidth="1"/>
    <col min="10" max="10" width="83.5" customWidth="1"/>
    <col min="11" max="24" width="10.5" customWidth="1"/>
  </cols>
  <sheetData>
    <row r="1" spans="1:24" ht="25.5" customHeight="1" x14ac:dyDescent="0.3">
      <c r="A1" s="520" t="s">
        <v>74</v>
      </c>
      <c r="B1" s="521"/>
      <c r="C1" s="521"/>
      <c r="D1" s="521"/>
      <c r="E1" s="521"/>
      <c r="F1" s="521"/>
      <c r="G1" s="521"/>
      <c r="H1" s="521"/>
      <c r="I1" s="521"/>
      <c r="J1" s="26"/>
      <c r="K1" s="26"/>
      <c r="L1" s="26"/>
      <c r="M1" s="26"/>
      <c r="N1" s="26"/>
      <c r="O1" s="26"/>
      <c r="P1" s="26"/>
      <c r="Q1" s="26"/>
      <c r="R1" s="26"/>
      <c r="S1" s="26"/>
      <c r="T1" s="26"/>
      <c r="U1" s="26"/>
      <c r="V1" s="26"/>
      <c r="W1" s="26"/>
      <c r="X1" s="26"/>
    </row>
    <row r="2" spans="1:24" ht="15" customHeight="1" x14ac:dyDescent="0.15">
      <c r="A2" s="538" t="s">
        <v>75</v>
      </c>
      <c r="B2" s="521"/>
      <c r="C2" s="521"/>
      <c r="D2" s="521"/>
      <c r="E2" s="521"/>
      <c r="F2" s="521"/>
      <c r="G2" s="521"/>
      <c r="H2" s="521"/>
      <c r="I2" s="521"/>
      <c r="J2" s="26"/>
      <c r="K2" s="26"/>
      <c r="L2" s="26"/>
      <c r="M2" s="26"/>
      <c r="N2" s="26"/>
      <c r="O2" s="26"/>
      <c r="P2" s="26"/>
      <c r="Q2" s="26"/>
      <c r="R2" s="26"/>
      <c r="S2" s="26"/>
      <c r="T2" s="26"/>
      <c r="U2" s="26"/>
      <c r="V2" s="26"/>
      <c r="W2" s="26"/>
      <c r="X2" s="26"/>
    </row>
    <row r="3" spans="1:24" ht="13.5" customHeight="1" x14ac:dyDescent="0.15">
      <c r="A3" s="521"/>
      <c r="B3" s="521"/>
      <c r="C3" s="521"/>
      <c r="D3" s="521"/>
      <c r="E3" s="521"/>
      <c r="F3" s="521"/>
      <c r="G3" s="521"/>
      <c r="H3" s="521"/>
      <c r="I3" s="521"/>
      <c r="J3" s="26"/>
      <c r="K3" s="26"/>
      <c r="L3" s="26"/>
      <c r="M3" s="26"/>
      <c r="N3" s="26"/>
      <c r="O3" s="26"/>
      <c r="P3" s="26"/>
      <c r="Q3" s="26"/>
      <c r="R3" s="26"/>
      <c r="S3" s="26"/>
      <c r="T3" s="26"/>
      <c r="U3" s="26"/>
      <c r="V3" s="26"/>
      <c r="W3" s="26"/>
      <c r="X3" s="26"/>
    </row>
    <row r="4" spans="1:24" ht="13.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24" ht="24.75" customHeight="1" x14ac:dyDescent="0.2">
      <c r="A5" s="183" t="s">
        <v>43</v>
      </c>
      <c r="B5" s="184"/>
      <c r="C5" s="184"/>
      <c r="D5" s="184"/>
      <c r="E5" s="184"/>
      <c r="F5" s="185"/>
      <c r="G5" s="184"/>
      <c r="H5" s="184"/>
      <c r="I5" s="185"/>
      <c r="J5" s="27"/>
      <c r="K5" s="7"/>
      <c r="L5" s="7"/>
      <c r="M5" s="7"/>
      <c r="N5" s="7"/>
      <c r="O5" s="7"/>
      <c r="P5" s="7"/>
      <c r="Q5" s="7"/>
      <c r="R5" s="7"/>
      <c r="S5" s="7"/>
      <c r="T5" s="7"/>
      <c r="U5" s="7"/>
      <c r="V5" s="7"/>
      <c r="W5" s="7"/>
      <c r="X5" s="7"/>
    </row>
    <row r="6" spans="1:24" ht="37" customHeight="1" x14ac:dyDescent="0.2">
      <c r="A6" s="199" t="s">
        <v>44</v>
      </c>
      <c r="B6" s="154" t="s">
        <v>45</v>
      </c>
      <c r="C6" s="154" t="s">
        <v>76</v>
      </c>
      <c r="D6" s="154" t="s">
        <v>46</v>
      </c>
      <c r="E6" s="154" t="s">
        <v>47</v>
      </c>
      <c r="F6" s="154" t="s">
        <v>48</v>
      </c>
      <c r="G6" s="154" t="s">
        <v>49</v>
      </c>
      <c r="H6" s="154" t="s">
        <v>50</v>
      </c>
      <c r="I6" s="200" t="s">
        <v>51</v>
      </c>
      <c r="J6" s="27"/>
      <c r="P6" s="26"/>
      <c r="Q6" s="26"/>
      <c r="R6" s="26"/>
      <c r="S6" s="26"/>
      <c r="T6" s="26"/>
      <c r="U6" s="26"/>
      <c r="V6" s="26"/>
      <c r="W6" s="26"/>
      <c r="X6" s="26"/>
    </row>
    <row r="7" spans="1:24" ht="37" customHeight="1" x14ac:dyDescent="0.3">
      <c r="A7" s="159" t="s">
        <v>77</v>
      </c>
      <c r="B7" s="181"/>
      <c r="C7" s="72"/>
      <c r="D7" s="117"/>
      <c r="E7" s="117"/>
      <c r="F7" s="72"/>
      <c r="G7" s="177">
        <v>2009</v>
      </c>
      <c r="H7" s="98" t="s">
        <v>251</v>
      </c>
      <c r="I7" s="281" t="s">
        <v>639</v>
      </c>
      <c r="J7" s="27"/>
      <c r="P7" s="26"/>
      <c r="Q7" s="26"/>
      <c r="R7" s="26"/>
      <c r="S7" s="26"/>
      <c r="T7" s="26"/>
      <c r="U7" s="26"/>
      <c r="V7" s="26"/>
      <c r="W7" s="26"/>
      <c r="X7" s="26"/>
    </row>
    <row r="8" spans="1:24" ht="37" customHeight="1" x14ac:dyDescent="0.3">
      <c r="A8" s="160" t="s">
        <v>78</v>
      </c>
      <c r="B8" s="181"/>
      <c r="C8" s="204"/>
      <c r="D8" s="117"/>
      <c r="E8" s="118"/>
      <c r="F8" s="204"/>
      <c r="G8" s="177">
        <v>2009</v>
      </c>
      <c r="H8" s="100" t="s">
        <v>251</v>
      </c>
      <c r="I8" s="282" t="s">
        <v>638</v>
      </c>
      <c r="J8" s="27"/>
      <c r="P8" s="26"/>
      <c r="Q8" s="26"/>
      <c r="R8" s="26"/>
      <c r="S8" s="26"/>
      <c r="T8" s="26"/>
      <c r="U8" s="26"/>
      <c r="V8" s="26"/>
      <c r="W8" s="26"/>
      <c r="X8" s="26"/>
    </row>
    <row r="9" spans="1:24" ht="37" customHeight="1" x14ac:dyDescent="0.3">
      <c r="A9" s="160" t="s">
        <v>79</v>
      </c>
      <c r="B9" s="177">
        <f>3500*2</f>
        <v>7000</v>
      </c>
      <c r="C9" s="204">
        <v>0.1</v>
      </c>
      <c r="D9" s="117" t="s">
        <v>402</v>
      </c>
      <c r="E9" s="118" t="s">
        <v>262</v>
      </c>
      <c r="F9" s="204">
        <v>5</v>
      </c>
      <c r="G9" s="177">
        <v>2022</v>
      </c>
      <c r="H9" s="100"/>
      <c r="I9" s="282" t="s">
        <v>1145</v>
      </c>
      <c r="J9" s="27"/>
      <c r="P9" s="26"/>
      <c r="Q9" s="26"/>
      <c r="R9" s="26"/>
      <c r="S9" s="26"/>
      <c r="T9" s="26"/>
      <c r="U9" s="26"/>
      <c r="V9" s="26"/>
      <c r="W9" s="26"/>
      <c r="X9" s="26"/>
    </row>
    <row r="10" spans="1:24" ht="37" customHeight="1" x14ac:dyDescent="0.3">
      <c r="A10" s="160" t="s">
        <v>80</v>
      </c>
      <c r="B10" s="177">
        <v>6950999.5599999996</v>
      </c>
      <c r="C10" s="204">
        <v>0.1</v>
      </c>
      <c r="D10" s="117" t="s">
        <v>402</v>
      </c>
      <c r="E10" s="118" t="s">
        <v>254</v>
      </c>
      <c r="F10" s="204">
        <v>10</v>
      </c>
      <c r="G10" s="177">
        <v>2019</v>
      </c>
      <c r="H10" s="100"/>
      <c r="I10" s="282" t="s">
        <v>1146</v>
      </c>
      <c r="N10" s="26"/>
      <c r="O10" s="26"/>
      <c r="P10" s="26"/>
      <c r="Q10" s="26"/>
      <c r="R10" s="26"/>
      <c r="S10" s="26"/>
      <c r="T10" s="26"/>
      <c r="U10" s="26"/>
      <c r="V10" s="26"/>
      <c r="W10" s="26"/>
      <c r="X10" s="26"/>
    </row>
    <row r="11" spans="1:24" ht="37" customHeight="1" x14ac:dyDescent="0.3">
      <c r="A11" s="175" t="s">
        <v>56</v>
      </c>
      <c r="B11" s="176"/>
      <c r="C11" s="74"/>
      <c r="D11" s="119"/>
      <c r="E11" s="119"/>
      <c r="F11" s="74"/>
      <c r="G11" s="176"/>
      <c r="H11" s="102"/>
      <c r="I11" s="390"/>
      <c r="N11" s="26"/>
      <c r="O11" s="26"/>
      <c r="P11" s="26"/>
      <c r="Q11" s="26"/>
      <c r="R11" s="26"/>
      <c r="S11" s="26"/>
      <c r="T11" s="26"/>
      <c r="U11" s="26"/>
      <c r="V11" s="26"/>
      <c r="W11" s="26"/>
      <c r="X11" s="26"/>
    </row>
    <row r="12" spans="1:24" ht="13.5" customHeight="1" x14ac:dyDescent="0.2">
      <c r="A12" s="186"/>
      <c r="B12" s="187"/>
      <c r="C12" s="187"/>
      <c r="D12" s="187"/>
      <c r="E12" s="188"/>
      <c r="F12" s="187"/>
      <c r="G12" s="187"/>
      <c r="L12" s="26"/>
      <c r="M12" s="26"/>
      <c r="N12" s="26"/>
      <c r="O12" s="26"/>
      <c r="P12" s="26"/>
      <c r="Q12" s="26"/>
      <c r="R12" s="26"/>
      <c r="S12" s="26"/>
      <c r="T12" s="26"/>
      <c r="U12" s="26"/>
      <c r="V12" s="26"/>
      <c r="W12" s="26"/>
      <c r="X12" s="26"/>
    </row>
    <row r="13" spans="1:24" ht="24.75" customHeight="1" x14ac:dyDescent="0.2">
      <c r="A13" s="539" t="s">
        <v>57</v>
      </c>
      <c r="B13" s="540"/>
      <c r="C13" s="540"/>
      <c r="D13" s="540"/>
      <c r="E13" s="189"/>
      <c r="F13" s="148"/>
      <c r="G13" s="148"/>
      <c r="H13" s="148"/>
      <c r="I13" s="190"/>
      <c r="L13" s="26"/>
      <c r="M13" s="26"/>
      <c r="N13" s="26"/>
      <c r="O13" s="26"/>
      <c r="P13" s="26"/>
      <c r="Q13" s="26"/>
      <c r="R13" s="26"/>
      <c r="S13" s="26"/>
      <c r="T13" s="26"/>
      <c r="U13" s="26"/>
      <c r="V13" s="26"/>
      <c r="W13" s="26"/>
      <c r="X13" s="26"/>
    </row>
    <row r="14" spans="1:24" ht="37" customHeight="1" x14ac:dyDescent="0.2">
      <c r="A14" s="194" t="s">
        <v>44</v>
      </c>
      <c r="B14" s="195" t="s">
        <v>45</v>
      </c>
      <c r="C14" s="195" t="s">
        <v>76</v>
      </c>
      <c r="D14" s="195" t="s">
        <v>46</v>
      </c>
      <c r="E14" s="195" t="s">
        <v>47</v>
      </c>
      <c r="F14" s="195" t="s">
        <v>48</v>
      </c>
      <c r="G14" s="371" t="s">
        <v>58</v>
      </c>
      <c r="H14" s="195" t="s">
        <v>50</v>
      </c>
      <c r="I14" s="196" t="s">
        <v>51</v>
      </c>
      <c r="L14" s="26"/>
      <c r="M14" s="26"/>
      <c r="N14" s="26"/>
      <c r="O14" s="26"/>
      <c r="P14" s="26"/>
      <c r="Q14" s="26"/>
      <c r="R14" s="26"/>
      <c r="S14" s="26"/>
      <c r="T14" s="26"/>
      <c r="U14" s="26"/>
      <c r="V14" s="26"/>
      <c r="W14" s="26"/>
      <c r="X14" s="26"/>
    </row>
    <row r="15" spans="1:24" ht="37" customHeight="1" x14ac:dyDescent="0.3">
      <c r="A15" s="159" t="s">
        <v>81</v>
      </c>
      <c r="B15" s="242"/>
      <c r="C15" s="242"/>
      <c r="D15" s="117"/>
      <c r="E15" s="117"/>
      <c r="F15" s="72"/>
      <c r="G15" s="72"/>
      <c r="H15" s="98"/>
      <c r="I15" s="281" t="s">
        <v>637</v>
      </c>
      <c r="L15" s="26"/>
      <c r="M15" s="26"/>
      <c r="N15" s="26"/>
      <c r="O15" s="26"/>
      <c r="P15" s="26"/>
      <c r="Q15" s="26"/>
      <c r="R15" s="26"/>
      <c r="S15" s="26"/>
      <c r="T15" s="26"/>
      <c r="U15" s="26"/>
      <c r="V15" s="26"/>
      <c r="W15" s="26"/>
      <c r="X15" s="26"/>
    </row>
    <row r="16" spans="1:24" ht="37" customHeight="1" x14ac:dyDescent="0.3">
      <c r="A16" s="160" t="s">
        <v>82</v>
      </c>
      <c r="B16" s="243"/>
      <c r="C16" s="243"/>
      <c r="D16" s="118"/>
      <c r="E16" s="118"/>
      <c r="F16" s="204"/>
      <c r="G16" s="204"/>
      <c r="H16" s="100"/>
      <c r="I16" s="282" t="s">
        <v>637</v>
      </c>
      <c r="L16" s="26"/>
      <c r="M16" s="26"/>
      <c r="N16" s="26"/>
      <c r="O16" s="26"/>
      <c r="P16" s="26"/>
      <c r="Q16" s="26"/>
      <c r="R16" s="26"/>
      <c r="S16" s="26"/>
      <c r="T16" s="26"/>
      <c r="U16" s="26"/>
      <c r="V16" s="26"/>
      <c r="W16" s="26"/>
      <c r="X16" s="26"/>
    </row>
    <row r="17" spans="1:24" ht="37" customHeight="1" x14ac:dyDescent="0.3">
      <c r="A17" s="160" t="s">
        <v>83</v>
      </c>
      <c r="B17" s="243"/>
      <c r="C17" s="243"/>
      <c r="D17" s="118"/>
      <c r="E17" s="118"/>
      <c r="F17" s="204"/>
      <c r="G17" s="204"/>
      <c r="H17" s="100"/>
      <c r="I17" s="282" t="s">
        <v>637</v>
      </c>
      <c r="L17" s="26"/>
      <c r="M17" s="26"/>
      <c r="N17" s="26"/>
      <c r="O17" s="26"/>
      <c r="P17" s="26"/>
      <c r="Q17" s="26"/>
      <c r="R17" s="26"/>
      <c r="S17" s="26"/>
      <c r="T17" s="26"/>
      <c r="U17" s="26"/>
      <c r="V17" s="26"/>
      <c r="W17" s="26"/>
      <c r="X17" s="26"/>
    </row>
    <row r="18" spans="1:24" ht="37" customHeight="1" x14ac:dyDescent="0.3">
      <c r="A18" s="160" t="s">
        <v>84</v>
      </c>
      <c r="B18" s="243">
        <v>22000</v>
      </c>
      <c r="C18" s="243">
        <v>0.1</v>
      </c>
      <c r="D18" s="118" t="s">
        <v>402</v>
      </c>
      <c r="E18" s="118" t="s">
        <v>258</v>
      </c>
      <c r="F18" s="204">
        <v>3</v>
      </c>
      <c r="G18" s="204">
        <v>2021</v>
      </c>
      <c r="H18" s="100"/>
      <c r="I18" s="282" t="s">
        <v>1147</v>
      </c>
      <c r="K18" s="26"/>
      <c r="L18" s="26"/>
      <c r="M18" s="26"/>
      <c r="N18" s="26"/>
      <c r="O18" s="26"/>
      <c r="P18" s="26"/>
      <c r="Q18" s="26"/>
      <c r="R18" s="26"/>
      <c r="S18" s="26"/>
      <c r="T18" s="26"/>
      <c r="U18" s="26"/>
      <c r="V18" s="26"/>
      <c r="W18" s="26"/>
      <c r="X18" s="26"/>
    </row>
    <row r="19" spans="1:24" ht="37" customHeight="1" x14ac:dyDescent="0.3">
      <c r="A19" s="175" t="s">
        <v>85</v>
      </c>
      <c r="B19" s="244"/>
      <c r="C19" s="244"/>
      <c r="D19" s="119"/>
      <c r="E19" s="119"/>
      <c r="F19" s="74"/>
      <c r="G19" s="74"/>
      <c r="H19" s="102"/>
      <c r="I19" s="283"/>
      <c r="K19" s="26"/>
      <c r="L19" s="26"/>
      <c r="M19" s="26"/>
      <c r="N19" s="26"/>
      <c r="O19" s="26"/>
      <c r="P19" s="26"/>
      <c r="Q19" s="26"/>
      <c r="R19" s="26"/>
      <c r="S19" s="26"/>
      <c r="T19" s="26"/>
      <c r="U19" s="26"/>
      <c r="V19" s="26"/>
      <c r="W19" s="26"/>
      <c r="X19" s="26"/>
    </row>
    <row r="20" spans="1:24" ht="13.5" customHeight="1" x14ac:dyDescent="0.2">
      <c r="A20" s="186"/>
      <c r="B20" s="187"/>
      <c r="C20" s="187"/>
      <c r="D20" s="187"/>
      <c r="E20" s="188"/>
      <c r="F20" s="187"/>
      <c r="G20" s="187"/>
      <c r="K20" s="26"/>
      <c r="L20" s="26"/>
      <c r="M20" s="26"/>
      <c r="N20" s="26"/>
      <c r="O20" s="26"/>
      <c r="P20" s="26"/>
      <c r="Q20" s="26"/>
      <c r="R20" s="26"/>
      <c r="S20" s="26"/>
      <c r="T20" s="26"/>
      <c r="U20" s="26"/>
      <c r="V20" s="26"/>
      <c r="W20" s="26"/>
      <c r="X20" s="26"/>
    </row>
    <row r="21" spans="1:24" ht="19.5" customHeight="1" x14ac:dyDescent="0.2">
      <c r="A21" s="537" t="s">
        <v>63</v>
      </c>
      <c r="B21" s="537"/>
      <c r="C21" s="537"/>
      <c r="D21" s="537"/>
      <c r="E21" s="111"/>
      <c r="F21" s="191"/>
      <c r="G21" s="111"/>
      <c r="H21" s="111"/>
      <c r="I21" s="111"/>
      <c r="K21" s="26"/>
      <c r="L21" s="26"/>
      <c r="M21" s="26"/>
      <c r="N21" s="26"/>
      <c r="O21" s="26"/>
      <c r="P21" s="26"/>
      <c r="Q21" s="26"/>
      <c r="R21" s="26"/>
      <c r="S21" s="26"/>
      <c r="T21" s="26"/>
      <c r="U21" s="26"/>
      <c r="V21" s="26"/>
      <c r="W21" s="26"/>
      <c r="X21" s="26"/>
    </row>
    <row r="22" spans="1:24" ht="36" customHeight="1" x14ac:dyDescent="0.2">
      <c r="A22" s="125" t="s">
        <v>44</v>
      </c>
      <c r="B22" s="388" t="s">
        <v>45</v>
      </c>
      <c r="C22" s="388" t="s">
        <v>76</v>
      </c>
      <c r="D22" s="388" t="s">
        <v>46</v>
      </c>
      <c r="E22" s="388" t="s">
        <v>47</v>
      </c>
      <c r="F22" s="388" t="s">
        <v>50</v>
      </c>
      <c r="G22" s="541" t="s">
        <v>51</v>
      </c>
      <c r="H22" s="541"/>
      <c r="I22" s="542"/>
      <c r="K22" s="26"/>
      <c r="L22" s="26"/>
      <c r="M22" s="26"/>
      <c r="N22" s="26"/>
      <c r="O22" s="26"/>
      <c r="P22" s="26"/>
      <c r="Q22" s="26"/>
      <c r="R22" s="26"/>
      <c r="S22" s="26"/>
      <c r="T22" s="26"/>
      <c r="U22" s="26"/>
      <c r="V22" s="26"/>
      <c r="W22" s="26"/>
      <c r="X22" s="26"/>
    </row>
    <row r="23" spans="1:24" ht="18" customHeight="1" x14ac:dyDescent="0.2">
      <c r="A23" s="198" t="s">
        <v>86</v>
      </c>
      <c r="B23" s="389"/>
      <c r="C23" s="389"/>
      <c r="D23" s="389"/>
      <c r="E23" s="389"/>
      <c r="F23" s="389"/>
      <c r="G23" s="543"/>
      <c r="H23" s="543"/>
      <c r="I23" s="544"/>
      <c r="K23" s="26"/>
      <c r="L23" s="26"/>
      <c r="M23" s="26"/>
      <c r="N23" s="26"/>
      <c r="O23" s="26"/>
      <c r="P23" s="26"/>
      <c r="Q23" s="26"/>
      <c r="R23" s="26"/>
      <c r="S23" s="26"/>
      <c r="T23" s="26"/>
      <c r="U23" s="26"/>
      <c r="V23" s="26"/>
      <c r="W23" s="26"/>
      <c r="X23" s="26"/>
    </row>
    <row r="24" spans="1:24" ht="30.75" customHeight="1" x14ac:dyDescent="0.3">
      <c r="A24" s="71" t="s">
        <v>87</v>
      </c>
      <c r="B24" s="387"/>
      <c r="C24" s="387"/>
      <c r="D24" s="117"/>
      <c r="E24" s="117"/>
      <c r="F24" s="98"/>
      <c r="G24" s="534"/>
      <c r="H24" s="535"/>
      <c r="I24" s="536"/>
      <c r="K24" s="26"/>
      <c r="L24" s="26"/>
      <c r="M24" s="26"/>
      <c r="N24" s="26"/>
      <c r="O24" s="26"/>
      <c r="P24" s="26"/>
      <c r="Q24" s="26"/>
      <c r="R24" s="26"/>
      <c r="S24" s="26"/>
      <c r="T24" s="26"/>
      <c r="U24" s="26"/>
      <c r="V24" s="26"/>
      <c r="W24" s="26"/>
      <c r="X24" s="26"/>
    </row>
    <row r="25" spans="1:24" ht="30.75" customHeight="1" x14ac:dyDescent="0.3">
      <c r="A25" s="73" t="s">
        <v>88</v>
      </c>
      <c r="B25" s="241"/>
      <c r="C25" s="422"/>
      <c r="D25" s="119"/>
      <c r="E25" s="119"/>
      <c r="F25" s="102"/>
      <c r="G25" s="529"/>
      <c r="H25" s="530"/>
      <c r="I25" s="531"/>
      <c r="K25" s="26"/>
      <c r="L25" s="26"/>
      <c r="M25" s="26"/>
      <c r="N25" s="26"/>
      <c r="O25" s="26"/>
      <c r="P25" s="26"/>
      <c r="Q25" s="26"/>
      <c r="R25" s="26"/>
      <c r="S25" s="26"/>
      <c r="T25" s="26"/>
      <c r="U25" s="26"/>
      <c r="V25" s="26"/>
      <c r="W25" s="26"/>
      <c r="X25" s="26"/>
    </row>
    <row r="26" spans="1:24" ht="19.5" customHeight="1" x14ac:dyDescent="0.2">
      <c r="A26" s="197" t="s">
        <v>89</v>
      </c>
      <c r="B26" s="386"/>
      <c r="C26" s="386"/>
      <c r="D26" s="386"/>
      <c r="E26" s="386"/>
      <c r="F26" s="386"/>
      <c r="G26" s="532"/>
      <c r="H26" s="532"/>
      <c r="I26" s="533"/>
      <c r="K26" s="26"/>
      <c r="L26" s="26"/>
      <c r="M26" s="26"/>
      <c r="N26" s="26"/>
      <c r="O26" s="26"/>
      <c r="P26" s="26"/>
      <c r="Q26" s="26"/>
      <c r="R26" s="26"/>
      <c r="S26" s="26"/>
      <c r="T26" s="26"/>
      <c r="U26" s="26"/>
      <c r="V26" s="26"/>
      <c r="W26" s="26"/>
      <c r="X26" s="26"/>
    </row>
    <row r="27" spans="1:24" ht="30.75" customHeight="1" x14ac:dyDescent="0.3">
      <c r="A27" s="71" t="s">
        <v>90</v>
      </c>
      <c r="B27" s="387"/>
      <c r="C27" s="422"/>
      <c r="D27" s="117"/>
      <c r="E27" s="117"/>
      <c r="F27" s="98"/>
      <c r="G27" s="534"/>
      <c r="H27" s="535"/>
      <c r="I27" s="536"/>
      <c r="K27" s="26"/>
      <c r="L27" s="26"/>
      <c r="M27" s="26"/>
      <c r="N27" s="26"/>
      <c r="O27" s="26"/>
      <c r="P27" s="26"/>
      <c r="Q27" s="26"/>
      <c r="R27" s="26"/>
      <c r="S27" s="26"/>
      <c r="T27" s="26"/>
      <c r="U27" s="26"/>
      <c r="V27" s="26"/>
      <c r="W27" s="26"/>
      <c r="X27" s="26"/>
    </row>
    <row r="28" spans="1:24" ht="30.75" customHeight="1" x14ac:dyDescent="0.3">
      <c r="A28" s="73" t="s">
        <v>91</v>
      </c>
      <c r="B28" s="241"/>
      <c r="C28" s="422"/>
      <c r="D28" s="119"/>
      <c r="E28" s="119"/>
      <c r="F28" s="102"/>
      <c r="G28" s="529"/>
      <c r="H28" s="530"/>
      <c r="I28" s="531"/>
      <c r="K28" s="26"/>
      <c r="L28" s="26"/>
      <c r="M28" s="26"/>
      <c r="N28" s="26"/>
      <c r="O28" s="26"/>
      <c r="P28" s="26"/>
      <c r="Q28" s="26"/>
      <c r="R28" s="26"/>
      <c r="S28" s="26"/>
      <c r="T28" s="26"/>
      <c r="U28" s="26"/>
      <c r="V28" s="26"/>
      <c r="W28" s="26"/>
      <c r="X28" s="26"/>
    </row>
    <row r="29" spans="1:24" ht="18.75" customHeight="1" x14ac:dyDescent="0.2">
      <c r="A29" s="197" t="s">
        <v>92</v>
      </c>
      <c r="B29" s="386"/>
      <c r="C29" s="386"/>
      <c r="D29" s="386"/>
      <c r="E29" s="386"/>
      <c r="F29" s="386"/>
      <c r="G29" s="532"/>
      <c r="H29" s="532"/>
      <c r="I29" s="533"/>
      <c r="K29" s="26"/>
      <c r="L29" s="26"/>
      <c r="M29" s="26"/>
      <c r="N29" s="26"/>
      <c r="O29" s="26"/>
      <c r="P29" s="26"/>
      <c r="Q29" s="26"/>
      <c r="R29" s="26"/>
      <c r="S29" s="26"/>
      <c r="T29" s="26"/>
      <c r="U29" s="26"/>
      <c r="V29" s="26"/>
      <c r="W29" s="26"/>
      <c r="X29" s="26"/>
    </row>
    <row r="30" spans="1:24" ht="30.75" customHeight="1" x14ac:dyDescent="0.3">
      <c r="A30" s="71" t="s">
        <v>93</v>
      </c>
      <c r="B30" s="387"/>
      <c r="C30" s="422"/>
      <c r="D30" s="117"/>
      <c r="E30" s="117"/>
      <c r="F30" s="98"/>
      <c r="G30" s="534"/>
      <c r="H30" s="535"/>
      <c r="I30" s="536"/>
      <c r="K30" s="26"/>
      <c r="L30" s="26"/>
      <c r="M30" s="26"/>
      <c r="N30" s="26"/>
      <c r="O30" s="26"/>
      <c r="P30" s="26"/>
      <c r="Q30" s="26"/>
      <c r="R30" s="26"/>
      <c r="S30" s="26"/>
      <c r="T30" s="26"/>
      <c r="U30" s="26"/>
      <c r="V30" s="26"/>
      <c r="W30" s="26"/>
      <c r="X30" s="26"/>
    </row>
    <row r="31" spans="1:24" ht="30.75" customHeight="1" x14ac:dyDescent="0.3">
      <c r="A31" s="73" t="s">
        <v>94</v>
      </c>
      <c r="B31" s="241"/>
      <c r="C31" s="422"/>
      <c r="D31" s="119"/>
      <c r="E31" s="119"/>
      <c r="F31" s="102"/>
      <c r="G31" s="529" t="s">
        <v>658</v>
      </c>
      <c r="H31" s="530"/>
      <c r="I31" s="531"/>
      <c r="K31" s="26"/>
      <c r="L31" s="26"/>
      <c r="M31" s="26"/>
      <c r="N31" s="26"/>
      <c r="O31" s="26"/>
      <c r="P31" s="26"/>
      <c r="Q31" s="26"/>
      <c r="R31" s="26"/>
      <c r="S31" s="26"/>
      <c r="T31" s="26"/>
      <c r="U31" s="26"/>
      <c r="V31" s="26"/>
      <c r="W31" s="26"/>
      <c r="X31" s="26"/>
    </row>
    <row r="32" spans="1:24" ht="18" customHeight="1" x14ac:dyDescent="0.2">
      <c r="A32" s="197" t="s">
        <v>80</v>
      </c>
      <c r="B32" s="386"/>
      <c r="C32" s="386"/>
      <c r="D32" s="386"/>
      <c r="E32" s="386"/>
      <c r="F32" s="386"/>
      <c r="G32" s="532"/>
      <c r="H32" s="532"/>
      <c r="I32" s="533"/>
      <c r="K32" s="26"/>
      <c r="L32" s="26"/>
      <c r="M32" s="26"/>
      <c r="N32" s="26"/>
      <c r="O32" s="26"/>
      <c r="P32" s="26"/>
      <c r="Q32" s="26"/>
      <c r="R32" s="26"/>
      <c r="S32" s="26"/>
      <c r="T32" s="26"/>
      <c r="U32" s="26"/>
      <c r="V32" s="26"/>
      <c r="W32" s="26"/>
      <c r="X32" s="26"/>
    </row>
    <row r="33" spans="1:24" ht="30.75" customHeight="1" x14ac:dyDescent="0.3">
      <c r="A33" s="71" t="s">
        <v>95</v>
      </c>
      <c r="B33" s="439">
        <f>CUMIPMT(0.035/2, 54, (B10*(1+0.035)^3), 1, 54, 1) * -1</f>
        <v>4063097.488326164</v>
      </c>
      <c r="C33" s="422">
        <v>0.1</v>
      </c>
      <c r="D33" s="117" t="s">
        <v>402</v>
      </c>
      <c r="E33" s="117" t="s">
        <v>254</v>
      </c>
      <c r="F33" s="98"/>
      <c r="G33" s="534" t="s">
        <v>691</v>
      </c>
      <c r="H33" s="535"/>
      <c r="I33" s="536"/>
      <c r="J33" s="427"/>
      <c r="K33" s="26"/>
      <c r="L33" s="26"/>
      <c r="M33" s="26"/>
      <c r="N33" s="26"/>
      <c r="O33" s="26"/>
      <c r="P33" s="26"/>
      <c r="Q33" s="26"/>
      <c r="R33" s="26"/>
      <c r="S33" s="26"/>
      <c r="T33" s="26"/>
      <c r="U33" s="26"/>
      <c r="V33" s="26"/>
      <c r="W33" s="26"/>
      <c r="X33" s="26"/>
    </row>
    <row r="34" spans="1:24" ht="30.75" customHeight="1" x14ac:dyDescent="0.3">
      <c r="A34" s="73" t="s">
        <v>96</v>
      </c>
      <c r="B34" s="439">
        <f>B10*0.16</f>
        <v>1112159.9295999999</v>
      </c>
      <c r="C34" s="422">
        <v>0.1</v>
      </c>
      <c r="D34" s="119" t="s">
        <v>402</v>
      </c>
      <c r="E34" s="119" t="s">
        <v>254</v>
      </c>
      <c r="F34" s="102"/>
      <c r="G34" s="529" t="s">
        <v>683</v>
      </c>
      <c r="H34" s="530"/>
      <c r="I34" s="531"/>
      <c r="J34" s="26"/>
      <c r="K34" s="26"/>
      <c r="L34" s="26"/>
      <c r="M34" s="26"/>
      <c r="N34" s="26"/>
      <c r="O34" s="26"/>
      <c r="P34" s="26"/>
      <c r="Q34" s="26"/>
      <c r="R34" s="26"/>
      <c r="S34" s="26"/>
      <c r="T34" s="26"/>
      <c r="U34" s="26"/>
      <c r="V34" s="26"/>
      <c r="W34" s="26"/>
      <c r="X34" s="26"/>
    </row>
    <row r="35" spans="1:24" ht="18" customHeight="1" x14ac:dyDescent="0.2">
      <c r="A35" s="197" t="s">
        <v>56</v>
      </c>
      <c r="B35" s="386"/>
      <c r="C35" s="386"/>
      <c r="D35" s="386"/>
      <c r="E35" s="386"/>
      <c r="F35" s="386"/>
      <c r="G35" s="532"/>
      <c r="H35" s="532"/>
      <c r="I35" s="533"/>
      <c r="M35" s="26"/>
      <c r="N35" s="26"/>
      <c r="O35" s="26"/>
      <c r="P35" s="26"/>
      <c r="Q35" s="26"/>
      <c r="R35" s="26"/>
      <c r="S35" s="26"/>
      <c r="T35" s="26"/>
      <c r="U35" s="26"/>
      <c r="V35" s="26"/>
      <c r="W35" s="26"/>
      <c r="X35" s="26"/>
    </row>
    <row r="36" spans="1:24" ht="30.75" customHeight="1" x14ac:dyDescent="0.3">
      <c r="A36" s="71" t="s">
        <v>72</v>
      </c>
      <c r="B36" s="387"/>
      <c r="C36" s="387"/>
      <c r="D36" s="117"/>
      <c r="E36" s="117"/>
      <c r="F36" s="98"/>
      <c r="G36" s="534"/>
      <c r="H36" s="535"/>
      <c r="I36" s="536"/>
      <c r="M36" s="26"/>
      <c r="N36" s="26"/>
      <c r="O36" s="26"/>
      <c r="P36" s="26"/>
      <c r="Q36" s="26"/>
      <c r="R36" s="26"/>
      <c r="S36" s="26"/>
      <c r="T36" s="26"/>
      <c r="U36" s="26"/>
      <c r="V36" s="26"/>
      <c r="W36" s="26"/>
      <c r="X36" s="26"/>
    </row>
    <row r="37" spans="1:24" ht="30.75" customHeight="1" x14ac:dyDescent="0.3">
      <c r="A37" s="73" t="s">
        <v>97</v>
      </c>
      <c r="B37" s="241"/>
      <c r="C37" s="241"/>
      <c r="D37" s="119"/>
      <c r="E37" s="119"/>
      <c r="F37" s="102"/>
      <c r="G37" s="529"/>
      <c r="H37" s="530"/>
      <c r="I37" s="531"/>
      <c r="M37" s="26"/>
      <c r="N37" s="26"/>
      <c r="O37" s="26"/>
      <c r="P37" s="26"/>
      <c r="Q37" s="26"/>
      <c r="R37" s="26"/>
      <c r="S37" s="26"/>
      <c r="T37" s="26"/>
      <c r="U37" s="26"/>
      <c r="V37" s="26"/>
      <c r="W37" s="26"/>
      <c r="X37" s="26"/>
    </row>
    <row r="38" spans="1:24" ht="18.75" customHeight="1" x14ac:dyDescent="0.2">
      <c r="A38" s="188"/>
      <c r="B38" s="187"/>
      <c r="C38" s="192"/>
      <c r="D38" s="187"/>
      <c r="E38" s="187"/>
      <c r="F38" s="187"/>
      <c r="G38" s="187"/>
      <c r="J38" s="89"/>
      <c r="K38" s="89"/>
      <c r="L38" s="89"/>
      <c r="M38" s="88"/>
      <c r="N38" s="88"/>
      <c r="O38" s="88"/>
      <c r="P38" s="88"/>
      <c r="Q38" s="88"/>
      <c r="R38" s="88"/>
      <c r="S38" s="88"/>
      <c r="T38" s="88"/>
      <c r="U38" s="88"/>
      <c r="V38" s="88"/>
      <c r="W38" s="88"/>
      <c r="X38" s="88"/>
    </row>
    <row r="39" spans="1:24" ht="27" customHeight="1" x14ac:dyDescent="0.2">
      <c r="A39" s="110" t="s">
        <v>98</v>
      </c>
      <c r="B39" s="110"/>
      <c r="C39" s="110"/>
      <c r="D39" s="110"/>
      <c r="E39" s="111"/>
      <c r="F39" s="191"/>
      <c r="G39" s="111"/>
      <c r="H39" s="111"/>
      <c r="I39" s="111"/>
      <c r="J39" s="89"/>
      <c r="K39" s="89"/>
      <c r="L39" s="89"/>
      <c r="M39" s="88"/>
      <c r="N39" s="88"/>
      <c r="O39" s="88"/>
      <c r="P39" s="88"/>
      <c r="Q39" s="88"/>
      <c r="R39" s="88"/>
      <c r="S39" s="88"/>
      <c r="T39" s="88"/>
      <c r="U39" s="88"/>
      <c r="V39" s="88"/>
      <c r="W39" s="88"/>
      <c r="X39" s="88"/>
    </row>
    <row r="40" spans="1:24" ht="37" customHeight="1" x14ac:dyDescent="0.2">
      <c r="A40" s="194" t="s">
        <v>44</v>
      </c>
      <c r="B40" s="195" t="s">
        <v>45</v>
      </c>
      <c r="C40" s="195" t="s">
        <v>76</v>
      </c>
      <c r="D40" s="195" t="s">
        <v>46</v>
      </c>
      <c r="E40" s="195" t="s">
        <v>47</v>
      </c>
      <c r="F40" s="195" t="s">
        <v>48</v>
      </c>
      <c r="G40" s="195" t="s">
        <v>58</v>
      </c>
      <c r="H40" s="195" t="s">
        <v>50</v>
      </c>
      <c r="I40" s="196" t="s">
        <v>51</v>
      </c>
      <c r="J40" s="89"/>
      <c r="K40" s="89"/>
      <c r="L40" s="89"/>
      <c r="M40" s="88"/>
      <c r="N40" s="88"/>
      <c r="O40" s="88"/>
      <c r="P40" s="88"/>
      <c r="Q40" s="88"/>
      <c r="R40" s="88"/>
      <c r="S40" s="88"/>
      <c r="T40" s="88"/>
      <c r="U40" s="88"/>
      <c r="V40" s="88"/>
      <c r="W40" s="88"/>
      <c r="X40" s="88"/>
    </row>
    <row r="41" spans="1:24" ht="37" customHeight="1" x14ac:dyDescent="0.3">
      <c r="A41" s="201" t="s">
        <v>99</v>
      </c>
      <c r="B41" s="237">
        <v>2000000</v>
      </c>
      <c r="C41" s="470">
        <f>2/30</f>
        <v>6.6666666666666666E-2</v>
      </c>
      <c r="D41" s="193" t="s">
        <v>402</v>
      </c>
      <c r="E41" s="193" t="s">
        <v>258</v>
      </c>
      <c r="F41" s="237">
        <v>50</v>
      </c>
      <c r="G41" s="238">
        <v>2021</v>
      </c>
      <c r="H41" s="202"/>
      <c r="I41" s="240" t="s">
        <v>1148</v>
      </c>
      <c r="J41" s="89"/>
      <c r="K41" s="89"/>
      <c r="L41" s="89"/>
      <c r="M41" s="88"/>
      <c r="N41" s="88"/>
      <c r="O41" s="88"/>
      <c r="P41" s="88"/>
      <c r="Q41" s="88"/>
      <c r="R41" s="88"/>
      <c r="S41" s="88"/>
      <c r="T41" s="88"/>
      <c r="U41" s="88"/>
      <c r="V41" s="88"/>
      <c r="W41" s="88"/>
      <c r="X41" s="88"/>
    </row>
    <row r="42" spans="1:24" ht="13.5" customHeight="1" x14ac:dyDescent="0.2">
      <c r="A42" s="188"/>
      <c r="B42" s="187"/>
      <c r="C42" s="192"/>
      <c r="D42" s="187"/>
      <c r="E42" s="187"/>
      <c r="F42" s="187"/>
      <c r="G42" s="187"/>
      <c r="M42" s="26"/>
      <c r="N42" s="26"/>
      <c r="O42" s="26"/>
      <c r="P42" s="26"/>
      <c r="Q42" s="26"/>
      <c r="R42" s="26"/>
      <c r="S42" s="26"/>
      <c r="T42" s="26"/>
      <c r="U42" s="26"/>
      <c r="V42" s="26"/>
      <c r="W42" s="26"/>
      <c r="X42" s="26"/>
    </row>
    <row r="43" spans="1:24" ht="24" customHeight="1" x14ac:dyDescent="0.2">
      <c r="A43" s="537" t="s">
        <v>100</v>
      </c>
      <c r="B43" s="537"/>
      <c r="C43" s="537"/>
      <c r="D43" s="537"/>
      <c r="E43" s="111"/>
      <c r="F43" s="191"/>
      <c r="G43" s="111"/>
      <c r="H43" s="111"/>
      <c r="I43" s="111"/>
      <c r="M43" s="26"/>
      <c r="N43" s="26"/>
      <c r="O43" s="26"/>
      <c r="P43" s="26"/>
      <c r="Q43" s="26"/>
      <c r="R43" s="26"/>
      <c r="S43" s="26"/>
      <c r="T43" s="26"/>
      <c r="U43" s="26"/>
      <c r="V43" s="26"/>
      <c r="W43" s="26"/>
      <c r="X43" s="26"/>
    </row>
    <row r="44" spans="1:24" ht="37" customHeight="1" x14ac:dyDescent="0.2">
      <c r="A44" s="194" t="s">
        <v>44</v>
      </c>
      <c r="B44" s="195" t="s">
        <v>45</v>
      </c>
      <c r="C44" s="195" t="s">
        <v>76</v>
      </c>
      <c r="D44" s="195" t="s">
        <v>46</v>
      </c>
      <c r="E44" s="195" t="s">
        <v>47</v>
      </c>
      <c r="F44" s="195" t="s">
        <v>48</v>
      </c>
      <c r="G44" s="195" t="s">
        <v>58</v>
      </c>
      <c r="H44" s="195" t="s">
        <v>50</v>
      </c>
      <c r="I44" s="196" t="s">
        <v>51</v>
      </c>
      <c r="L44" s="26"/>
      <c r="M44" s="26"/>
      <c r="N44" s="26"/>
      <c r="O44" s="26"/>
      <c r="P44" s="26"/>
      <c r="Q44" s="26"/>
      <c r="R44" s="26"/>
      <c r="S44" s="26"/>
      <c r="T44" s="26"/>
      <c r="U44" s="26"/>
      <c r="V44" s="26"/>
      <c r="W44" s="26"/>
      <c r="X44" s="26"/>
    </row>
    <row r="45" spans="1:24" ht="37" customHeight="1" x14ac:dyDescent="0.3">
      <c r="A45" s="203" t="s">
        <v>101</v>
      </c>
      <c r="B45" s="178"/>
      <c r="C45" s="238"/>
      <c r="D45" s="193"/>
      <c r="E45" s="193"/>
      <c r="F45" s="178"/>
      <c r="G45" s="238"/>
      <c r="H45" s="202"/>
      <c r="I45" s="239"/>
    </row>
    <row r="46" spans="1:24" ht="13.5" customHeight="1" x14ac:dyDescent="0.15"/>
    <row r="47" spans="1:24" ht="13.5" customHeight="1" x14ac:dyDescent="0.15">
      <c r="F47" s="26"/>
    </row>
    <row r="48" spans="1:24" ht="13.5" customHeight="1" x14ac:dyDescent="0.15">
      <c r="F48" s="26"/>
    </row>
    <row r="49" spans="6:6" ht="13.5" customHeight="1" x14ac:dyDescent="0.15">
      <c r="F49" s="26"/>
    </row>
    <row r="50" spans="6:6" ht="13.5" customHeight="1" x14ac:dyDescent="0.15">
      <c r="F50" s="26"/>
    </row>
    <row r="51" spans="6:6" ht="13.5" customHeight="1" x14ac:dyDescent="0.15">
      <c r="F51" s="26"/>
    </row>
    <row r="52" spans="6:6" ht="13.5" customHeight="1" x14ac:dyDescent="0.15">
      <c r="F52" s="26"/>
    </row>
    <row r="53" spans="6:6" ht="13.5" customHeight="1" x14ac:dyDescent="0.15">
      <c r="F53" s="26"/>
    </row>
    <row r="54" spans="6:6" ht="13.5" customHeight="1" x14ac:dyDescent="0.2">
      <c r="F54" s="7"/>
    </row>
    <row r="55" spans="6:6" ht="13.5" customHeight="1" x14ac:dyDescent="0.15">
      <c r="F55" s="26"/>
    </row>
    <row r="56" spans="6:6" ht="13.5" customHeight="1" x14ac:dyDescent="0.15">
      <c r="F56" s="26"/>
    </row>
    <row r="57" spans="6:6" ht="13.5" customHeight="1" x14ac:dyDescent="0.15">
      <c r="F57" s="26"/>
    </row>
    <row r="58" spans="6:6" ht="13.5" customHeight="1" x14ac:dyDescent="0.15">
      <c r="F58" s="29"/>
    </row>
    <row r="59" spans="6:6" ht="13.5" customHeight="1" x14ac:dyDescent="0.15">
      <c r="F59" s="29"/>
    </row>
    <row r="60" spans="6:6" ht="13.5" customHeight="1" x14ac:dyDescent="0.15">
      <c r="F60" s="29"/>
    </row>
    <row r="61" spans="6:6" ht="13.5" customHeight="1" x14ac:dyDescent="0.15"/>
    <row r="62" spans="6:6" ht="13.5" customHeight="1" x14ac:dyDescent="0.15"/>
    <row r="63" spans="6:6" ht="13.5" customHeight="1" x14ac:dyDescent="0.15"/>
    <row r="64" spans="6:6"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mergeCells count="21">
    <mergeCell ref="A1:I1"/>
    <mergeCell ref="A2:I3"/>
    <mergeCell ref="G31:I31"/>
    <mergeCell ref="G32:I32"/>
    <mergeCell ref="G33:I33"/>
    <mergeCell ref="A21:D21"/>
    <mergeCell ref="A13:D13"/>
    <mergeCell ref="G26:I26"/>
    <mergeCell ref="G27:I27"/>
    <mergeCell ref="G28:I28"/>
    <mergeCell ref="G29:I29"/>
    <mergeCell ref="G30:I30"/>
    <mergeCell ref="G22:I22"/>
    <mergeCell ref="G23:I23"/>
    <mergeCell ref="G24:I24"/>
    <mergeCell ref="G25:I25"/>
    <mergeCell ref="G34:I34"/>
    <mergeCell ref="G35:I35"/>
    <mergeCell ref="G36:I36"/>
    <mergeCell ref="G37:I37"/>
    <mergeCell ref="A43:D43"/>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ErrorMessage="1" xr:uid="{00000000-0002-0000-0600-000000000000}">
          <x14:formula1>
            <xm:f>'Data Validation'!$C$5:$C$8</xm:f>
          </x14:formula1>
          <xm:sqref>E7:E11 E15:E19 E27:E28 E45 E30:E31 E33:E34 E36:E37 E41 E24:E25</xm:sqref>
        </x14:dataValidation>
        <x14:dataValidation type="list" allowBlank="1" showInputMessage="1" showErrorMessage="1" xr:uid="{00000000-0002-0000-0600-000001000000}">
          <x14:formula1>
            <xm:f>'Data Validation'!$P$5:$P$159</xm:f>
          </x14:formula1>
          <xm:sqref>D45 D15:D19 D24:D25 D7:D11 D27:D28 D30:D31 D36:D37 D41 D33:D34</xm:sqref>
        </x14:dataValidation>
        <x14:dataValidation type="list" allowBlank="1" showErrorMessage="1" xr:uid="{00000000-0002-0000-0600-000002000000}">
          <x14:formula1>
            <xm:f>'Data Validation'!$E$4:$E$5</xm:f>
          </x14:formula1>
          <xm:sqref>H7:H11 H15:H19 F24:F25 F27:F28 F30:F31 F33:F34 F36:F37 H41 H45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6"/>
  <sheetViews>
    <sheetView showGridLines="0" topLeftCell="A4" zoomScale="111" workbookViewId="0">
      <selection activeCell="C54" sqref="C54"/>
    </sheetView>
  </sheetViews>
  <sheetFormatPr baseColWidth="10" defaultColWidth="12.5" defaultRowHeight="15" customHeight="1" x14ac:dyDescent="0.15"/>
  <cols>
    <col min="1" max="1" width="53.5" customWidth="1"/>
    <col min="2" max="2" width="13.6640625" customWidth="1"/>
    <col min="3" max="3" width="15" customWidth="1"/>
    <col min="4" max="4" width="15.5" customWidth="1"/>
    <col min="5" max="5" width="23.33203125" customWidth="1"/>
    <col min="6" max="6" width="20.5" customWidth="1"/>
    <col min="7" max="7" width="12.5" customWidth="1"/>
    <col min="8" max="8" width="24.5" customWidth="1"/>
    <col min="9" max="26" width="9.5" customWidth="1"/>
  </cols>
  <sheetData>
    <row r="1" spans="1:8" ht="37.5" customHeight="1" x14ac:dyDescent="0.3">
      <c r="A1" s="520" t="s">
        <v>0</v>
      </c>
      <c r="B1" s="521"/>
      <c r="C1" s="521"/>
      <c r="D1" s="521"/>
      <c r="E1" s="521"/>
      <c r="F1" s="521"/>
      <c r="G1" s="521"/>
    </row>
    <row r="2" spans="1:8" ht="19.5" customHeight="1" x14ac:dyDescent="0.15">
      <c r="A2" s="538" t="s">
        <v>102</v>
      </c>
      <c r="B2" s="521"/>
      <c r="C2" s="521"/>
      <c r="D2" s="521"/>
      <c r="E2" s="521"/>
      <c r="F2" s="521"/>
      <c r="G2" s="521"/>
    </row>
    <row r="3" spans="1:8" ht="14" x14ac:dyDescent="0.15">
      <c r="G3" s="35"/>
    </row>
    <row r="4" spans="1:8" ht="17" x14ac:dyDescent="0.2">
      <c r="A4" s="414" t="s">
        <v>103</v>
      </c>
      <c r="B4" s="415"/>
      <c r="C4" s="415"/>
      <c r="D4" s="415"/>
      <c r="E4" s="415"/>
      <c r="F4" s="415"/>
      <c r="G4" s="406"/>
      <c r="H4" s="35"/>
    </row>
    <row r="5" spans="1:8" ht="31.5" customHeight="1" x14ac:dyDescent="0.2">
      <c r="A5" s="36" t="s">
        <v>44</v>
      </c>
      <c r="B5" s="37" t="s">
        <v>104</v>
      </c>
      <c r="C5" s="37" t="s">
        <v>46</v>
      </c>
      <c r="D5" s="37" t="s">
        <v>47</v>
      </c>
      <c r="E5" s="37" t="s">
        <v>50</v>
      </c>
      <c r="F5" s="569" t="s">
        <v>51</v>
      </c>
      <c r="G5" s="519"/>
      <c r="H5" s="35"/>
    </row>
    <row r="6" spans="1:8" ht="37" customHeight="1" x14ac:dyDescent="0.3">
      <c r="A6" s="49" t="s">
        <v>105</v>
      </c>
      <c r="B6" s="32">
        <v>371100</v>
      </c>
      <c r="C6" s="32" t="s">
        <v>402</v>
      </c>
      <c r="D6" s="32" t="s">
        <v>254</v>
      </c>
      <c r="E6" s="33"/>
      <c r="F6" s="580" t="s">
        <v>661</v>
      </c>
      <c r="G6" s="581"/>
      <c r="H6" s="35"/>
    </row>
    <row r="7" spans="1:8" ht="37" customHeight="1" x14ac:dyDescent="0.3">
      <c r="A7" s="38" t="s">
        <v>106</v>
      </c>
      <c r="B7" s="39">
        <v>302040</v>
      </c>
      <c r="C7" s="32" t="s">
        <v>402</v>
      </c>
      <c r="D7" s="39" t="s">
        <v>254</v>
      </c>
      <c r="E7" s="41"/>
      <c r="F7" s="553" t="s">
        <v>660</v>
      </c>
      <c r="G7" s="554"/>
      <c r="H7" s="35"/>
    </row>
    <row r="8" spans="1:8" ht="37" customHeight="1" x14ac:dyDescent="0.3">
      <c r="A8" s="30" t="s">
        <v>107</v>
      </c>
      <c r="B8" s="31"/>
      <c r="C8" s="31"/>
      <c r="D8" s="31"/>
      <c r="E8" s="34"/>
      <c r="F8" s="555" t="s">
        <v>615</v>
      </c>
      <c r="G8" s="556"/>
      <c r="H8" s="35"/>
    </row>
    <row r="9" spans="1:8" ht="14" x14ac:dyDescent="0.15">
      <c r="H9" s="35"/>
    </row>
    <row r="10" spans="1:8" ht="17" x14ac:dyDescent="0.2">
      <c r="A10" s="414" t="s">
        <v>108</v>
      </c>
      <c r="B10" s="415"/>
      <c r="C10" s="415"/>
      <c r="D10" s="415"/>
      <c r="E10" s="415"/>
      <c r="F10" s="415"/>
      <c r="G10" s="406"/>
      <c r="H10" s="35"/>
    </row>
    <row r="11" spans="1:8" ht="31.5" customHeight="1" x14ac:dyDescent="0.2">
      <c r="A11" s="75" t="s">
        <v>44</v>
      </c>
      <c r="B11" s="76" t="s">
        <v>104</v>
      </c>
      <c r="C11" s="76" t="s">
        <v>46</v>
      </c>
      <c r="D11" s="76" t="s">
        <v>47</v>
      </c>
      <c r="E11" s="76" t="s">
        <v>50</v>
      </c>
      <c r="F11" s="582" t="s">
        <v>51</v>
      </c>
      <c r="G11" s="583"/>
      <c r="H11" s="35"/>
    </row>
    <row r="12" spans="1:8" ht="37" customHeight="1" x14ac:dyDescent="0.3">
      <c r="A12" s="71" t="s">
        <v>109</v>
      </c>
      <c r="B12" s="72">
        <v>360000</v>
      </c>
      <c r="C12" s="32" t="s">
        <v>402</v>
      </c>
      <c r="D12" s="77" t="s">
        <v>254</v>
      </c>
      <c r="E12" s="78"/>
      <c r="F12" s="572" t="s">
        <v>662</v>
      </c>
      <c r="G12" s="573"/>
      <c r="H12" s="35"/>
    </row>
    <row r="13" spans="1:8" ht="37" customHeight="1" x14ac:dyDescent="0.3">
      <c r="A13" s="73" t="s">
        <v>110</v>
      </c>
      <c r="B13" s="74"/>
      <c r="C13" s="79"/>
      <c r="D13" s="80"/>
      <c r="E13" s="81"/>
      <c r="F13" s="575" t="s">
        <v>615</v>
      </c>
      <c r="G13" s="576"/>
      <c r="H13" s="35"/>
    </row>
    <row r="14" spans="1:8" ht="20" customHeight="1" x14ac:dyDescent="0.3">
      <c r="A14" s="13"/>
      <c r="B14" s="13"/>
      <c r="C14" s="13"/>
      <c r="D14" s="13"/>
      <c r="E14" s="44"/>
      <c r="F14" s="13"/>
    </row>
    <row r="15" spans="1:8" ht="17" x14ac:dyDescent="0.2">
      <c r="A15" s="414" t="s">
        <v>111</v>
      </c>
      <c r="B15" s="415"/>
      <c r="C15" s="415"/>
      <c r="D15" s="415"/>
      <c r="E15" s="415"/>
      <c r="F15" s="568"/>
      <c r="G15" s="568"/>
    </row>
    <row r="16" spans="1:8" ht="31.5" customHeight="1" x14ac:dyDescent="0.2">
      <c r="A16" s="120" t="s">
        <v>44</v>
      </c>
      <c r="B16" s="121" t="s">
        <v>104</v>
      </c>
      <c r="C16" s="121" t="s">
        <v>46</v>
      </c>
      <c r="D16" s="121" t="s">
        <v>47</v>
      </c>
      <c r="E16" s="121" t="s">
        <v>50</v>
      </c>
      <c r="F16" s="570" t="s">
        <v>51</v>
      </c>
      <c r="G16" s="571"/>
      <c r="H16" s="35"/>
    </row>
    <row r="17" spans="1:26" ht="38" customHeight="1" x14ac:dyDescent="0.3">
      <c r="A17" s="82" t="s">
        <v>112</v>
      </c>
      <c r="B17" s="77"/>
      <c r="C17" s="77"/>
      <c r="D17" s="77"/>
      <c r="E17" s="78"/>
      <c r="F17" s="572" t="s">
        <v>640</v>
      </c>
      <c r="G17" s="573"/>
      <c r="H17" s="35"/>
    </row>
    <row r="18" spans="1:26" ht="38" customHeight="1" x14ac:dyDescent="0.3">
      <c r="A18" s="83" t="s">
        <v>113</v>
      </c>
      <c r="B18" s="40"/>
      <c r="C18" s="40"/>
      <c r="D18" s="45"/>
      <c r="E18" s="46"/>
      <c r="F18" s="553" t="s">
        <v>641</v>
      </c>
      <c r="G18" s="574"/>
      <c r="H18" s="35"/>
    </row>
    <row r="19" spans="1:26" ht="38" customHeight="1" x14ac:dyDescent="0.3">
      <c r="A19" s="84" t="s">
        <v>114</v>
      </c>
      <c r="B19" s="79"/>
      <c r="C19" s="79"/>
      <c r="D19" s="79"/>
      <c r="E19" s="85"/>
      <c r="F19" s="575"/>
      <c r="G19" s="576"/>
      <c r="H19" s="27"/>
    </row>
    <row r="20" spans="1:26" x14ac:dyDescent="0.2">
      <c r="A20" s="13"/>
      <c r="B20" s="13"/>
      <c r="C20" s="13"/>
      <c r="D20" s="13"/>
      <c r="E20" s="13"/>
      <c r="G20" s="35"/>
    </row>
    <row r="21" spans="1:26" ht="17" x14ac:dyDescent="0.2">
      <c r="A21" s="414" t="s">
        <v>115</v>
      </c>
      <c r="B21" s="416"/>
      <c r="C21" s="416"/>
      <c r="D21" s="416"/>
      <c r="E21" s="416"/>
      <c r="F21" s="416"/>
      <c r="G21" s="415"/>
    </row>
    <row r="22" spans="1:26" ht="17" x14ac:dyDescent="0.2">
      <c r="A22" s="577" t="s">
        <v>116</v>
      </c>
      <c r="B22" s="578"/>
      <c r="C22" s="578"/>
      <c r="D22" s="578"/>
      <c r="E22" s="578"/>
      <c r="F22" s="578"/>
      <c r="G22" s="579"/>
    </row>
    <row r="23" spans="1:26" ht="31.5" customHeight="1" x14ac:dyDescent="0.2">
      <c r="A23" s="36" t="s">
        <v>44</v>
      </c>
      <c r="B23" s="37" t="s">
        <v>104</v>
      </c>
      <c r="C23" s="37" t="s">
        <v>46</v>
      </c>
      <c r="D23" s="37" t="s">
        <v>47</v>
      </c>
      <c r="E23" s="37" t="s">
        <v>50</v>
      </c>
      <c r="F23" s="569" t="s">
        <v>51</v>
      </c>
      <c r="G23" s="519"/>
    </row>
    <row r="24" spans="1:26" ht="37" customHeight="1" x14ac:dyDescent="0.3">
      <c r="A24" s="49" t="s">
        <v>52</v>
      </c>
      <c r="B24" s="32">
        <v>1000</v>
      </c>
      <c r="C24" s="32" t="s">
        <v>402</v>
      </c>
      <c r="D24" s="32" t="s">
        <v>258</v>
      </c>
      <c r="E24" s="33"/>
      <c r="F24" s="580" t="s">
        <v>642</v>
      </c>
      <c r="G24" s="581"/>
    </row>
    <row r="25" spans="1:26" ht="37" customHeight="1" x14ac:dyDescent="0.3">
      <c r="A25" s="14" t="s">
        <v>53</v>
      </c>
      <c r="B25" s="45"/>
      <c r="C25" s="40"/>
      <c r="D25" s="45"/>
      <c r="E25" s="46"/>
      <c r="F25" s="553"/>
      <c r="G25" s="554"/>
    </row>
    <row r="26" spans="1:26" ht="37" customHeight="1" x14ac:dyDescent="0.3">
      <c r="A26" s="182" t="s">
        <v>54</v>
      </c>
      <c r="B26" s="45"/>
      <c r="C26" s="40"/>
      <c r="D26" s="45"/>
      <c r="E26" s="46"/>
      <c r="F26" s="553"/>
      <c r="G26" s="554"/>
    </row>
    <row r="27" spans="1:26" ht="37" customHeight="1" x14ac:dyDescent="0.3">
      <c r="A27" s="42" t="s">
        <v>55</v>
      </c>
      <c r="B27" s="40"/>
      <c r="C27" s="40"/>
      <c r="D27" s="40"/>
      <c r="E27" s="43"/>
      <c r="F27" s="553"/>
      <c r="G27" s="554"/>
      <c r="H27" s="13"/>
      <c r="I27" s="13"/>
      <c r="J27" s="13"/>
      <c r="K27" s="13"/>
      <c r="L27" s="13"/>
      <c r="M27" s="13"/>
      <c r="N27" s="13"/>
      <c r="O27" s="13"/>
      <c r="P27" s="13"/>
      <c r="Q27" s="13"/>
      <c r="R27" s="13"/>
      <c r="S27" s="13"/>
      <c r="T27" s="13"/>
      <c r="U27" s="13"/>
      <c r="V27" s="13"/>
      <c r="W27" s="13"/>
      <c r="X27" s="13"/>
      <c r="Y27" s="13"/>
      <c r="Z27" s="13"/>
    </row>
    <row r="28" spans="1:26" ht="37" customHeight="1" x14ac:dyDescent="0.3">
      <c r="A28" s="42" t="s">
        <v>117</v>
      </c>
      <c r="B28" s="86"/>
      <c r="C28" s="86"/>
      <c r="D28" s="86"/>
      <c r="E28" s="87"/>
      <c r="F28" s="553" t="s">
        <v>643</v>
      </c>
      <c r="G28" s="554"/>
      <c r="H28" s="13"/>
      <c r="I28" s="13"/>
      <c r="J28" s="13"/>
      <c r="K28" s="13"/>
      <c r="L28" s="13"/>
      <c r="M28" s="13"/>
      <c r="N28" s="13"/>
      <c r="O28" s="13"/>
      <c r="P28" s="13"/>
      <c r="Q28" s="13"/>
      <c r="R28" s="13"/>
      <c r="S28" s="13"/>
      <c r="T28" s="13"/>
      <c r="U28" s="13"/>
      <c r="V28" s="13"/>
      <c r="W28" s="13"/>
      <c r="X28" s="13"/>
      <c r="Y28" s="13"/>
      <c r="Z28" s="13"/>
    </row>
    <row r="29" spans="1:26" ht="37" customHeight="1" x14ac:dyDescent="0.3">
      <c r="A29" s="90" t="s">
        <v>118</v>
      </c>
      <c r="B29" s="86">
        <v>35200</v>
      </c>
      <c r="C29" s="32" t="s">
        <v>402</v>
      </c>
      <c r="D29" s="86" t="s">
        <v>258</v>
      </c>
      <c r="E29" s="87"/>
      <c r="F29" s="553" t="s">
        <v>644</v>
      </c>
      <c r="G29" s="554"/>
      <c r="H29" s="13"/>
      <c r="I29" s="13"/>
      <c r="J29" s="13"/>
      <c r="K29" s="13"/>
      <c r="L29" s="13"/>
      <c r="M29" s="13"/>
      <c r="N29" s="13"/>
      <c r="O29" s="13"/>
      <c r="P29" s="13"/>
      <c r="Q29" s="13"/>
      <c r="R29" s="13"/>
      <c r="S29" s="13"/>
      <c r="T29" s="13"/>
      <c r="U29" s="13"/>
      <c r="V29" s="13"/>
      <c r="W29" s="13"/>
      <c r="X29" s="13"/>
      <c r="Y29" s="13"/>
      <c r="Z29" s="13"/>
    </row>
    <row r="30" spans="1:26" ht="37" customHeight="1" x14ac:dyDescent="0.3">
      <c r="A30" s="90" t="s">
        <v>119</v>
      </c>
      <c r="B30" s="86"/>
      <c r="C30" s="86"/>
      <c r="D30" s="86"/>
      <c r="E30" s="87"/>
      <c r="F30" s="553"/>
      <c r="G30" s="554"/>
      <c r="H30" s="13"/>
      <c r="I30" s="13"/>
      <c r="J30" s="13"/>
      <c r="K30" s="13"/>
      <c r="L30" s="13"/>
      <c r="M30" s="13"/>
      <c r="N30" s="13"/>
      <c r="O30" s="13"/>
      <c r="P30" s="13"/>
      <c r="Q30" s="13"/>
      <c r="R30" s="13"/>
      <c r="S30" s="13"/>
      <c r="T30" s="13"/>
      <c r="U30" s="13"/>
      <c r="V30" s="13"/>
      <c r="W30" s="13"/>
      <c r="X30" s="13"/>
      <c r="Y30" s="13"/>
      <c r="Z30" s="13"/>
    </row>
    <row r="31" spans="1:26" ht="37" customHeight="1" x14ac:dyDescent="0.3">
      <c r="A31" s="91" t="s">
        <v>120</v>
      </c>
      <c r="B31" s="31"/>
      <c r="C31" s="47"/>
      <c r="D31" s="31"/>
      <c r="E31" s="34"/>
      <c r="F31" s="555"/>
      <c r="G31" s="556"/>
      <c r="H31" s="13"/>
      <c r="I31" s="13"/>
      <c r="J31" s="13"/>
      <c r="K31" s="13"/>
      <c r="L31" s="13"/>
      <c r="M31" s="13"/>
      <c r="N31" s="13"/>
      <c r="O31" s="13"/>
      <c r="P31" s="13"/>
      <c r="Q31" s="13"/>
      <c r="R31" s="13"/>
      <c r="S31" s="13"/>
      <c r="T31" s="13"/>
      <c r="U31" s="13"/>
      <c r="V31" s="13"/>
      <c r="W31" s="13"/>
      <c r="X31" s="13"/>
      <c r="Y31" s="13"/>
      <c r="Z31" s="13"/>
    </row>
    <row r="32" spans="1:26" ht="16" x14ac:dyDescent="0.2">
      <c r="A32" s="48" t="s">
        <v>121</v>
      </c>
    </row>
    <row r="33" spans="1:11" ht="17" x14ac:dyDescent="0.2">
      <c r="A33" s="92" t="s">
        <v>122</v>
      </c>
      <c r="B33" s="93"/>
      <c r="C33" s="93"/>
      <c r="D33" s="94"/>
      <c r="E33" s="93"/>
      <c r="F33" s="561"/>
      <c r="G33" s="561"/>
    </row>
    <row r="34" spans="1:11" ht="32" x14ac:dyDescent="0.2">
      <c r="A34" s="125" t="s">
        <v>44</v>
      </c>
      <c r="B34" s="388" t="s">
        <v>123</v>
      </c>
      <c r="C34" s="388" t="s">
        <v>46</v>
      </c>
      <c r="D34" s="126" t="s">
        <v>47</v>
      </c>
      <c r="E34" s="391" t="s">
        <v>50</v>
      </c>
      <c r="F34" s="557" t="s">
        <v>51</v>
      </c>
      <c r="G34" s="558"/>
    </row>
    <row r="35" spans="1:11" ht="37" customHeight="1" x14ac:dyDescent="0.3">
      <c r="A35" s="127" t="s">
        <v>124</v>
      </c>
      <c r="B35" s="128">
        <f>14233*4</f>
        <v>56932</v>
      </c>
      <c r="C35" s="129" t="s">
        <v>402</v>
      </c>
      <c r="D35" s="129" t="s">
        <v>258</v>
      </c>
      <c r="E35" s="130"/>
      <c r="F35" s="564" t="s">
        <v>684</v>
      </c>
      <c r="G35" s="565"/>
    </row>
    <row r="36" spans="1:11" ht="37" customHeight="1" x14ac:dyDescent="0.3">
      <c r="A36" s="99" t="s">
        <v>125</v>
      </c>
      <c r="B36" s="204">
        <f>117*60*4*12*2</f>
        <v>673920</v>
      </c>
      <c r="C36" s="129" t="s">
        <v>402</v>
      </c>
      <c r="D36" s="129" t="s">
        <v>258</v>
      </c>
      <c r="E36" s="100"/>
      <c r="F36" s="551" t="s">
        <v>654</v>
      </c>
      <c r="G36" s="552"/>
      <c r="H36" s="427" t="s">
        <v>672</v>
      </c>
      <c r="I36">
        <v>2582187</v>
      </c>
      <c r="J36">
        <f>I36*0.1</f>
        <v>258218.7</v>
      </c>
      <c r="K36" s="69" t="s">
        <v>673</v>
      </c>
    </row>
    <row r="37" spans="1:11" ht="37" customHeight="1" x14ac:dyDescent="0.3">
      <c r="A37" s="99" t="s">
        <v>126</v>
      </c>
      <c r="B37" s="204"/>
      <c r="C37" s="129"/>
      <c r="D37" s="118"/>
      <c r="E37" s="100"/>
      <c r="F37" s="551" t="s">
        <v>655</v>
      </c>
      <c r="G37" s="552"/>
    </row>
    <row r="38" spans="1:11" ht="37" customHeight="1" x14ac:dyDescent="0.3">
      <c r="A38" s="99" t="s">
        <v>127</v>
      </c>
      <c r="B38" s="204"/>
      <c r="C38" s="129"/>
      <c r="D38" s="118"/>
      <c r="E38" s="100"/>
      <c r="F38" s="551" t="s">
        <v>656</v>
      </c>
      <c r="G38" s="552"/>
    </row>
    <row r="39" spans="1:11" ht="37" customHeight="1" x14ac:dyDescent="0.3">
      <c r="A39" s="99" t="s">
        <v>128</v>
      </c>
      <c r="B39" s="204"/>
      <c r="C39" s="129"/>
      <c r="D39" s="118"/>
      <c r="E39" s="100"/>
      <c r="F39" s="551" t="s">
        <v>657</v>
      </c>
      <c r="G39" s="552"/>
    </row>
    <row r="40" spans="1:11" ht="37" customHeight="1" x14ac:dyDescent="0.3">
      <c r="A40" s="101" t="s">
        <v>129</v>
      </c>
      <c r="B40" s="74">
        <f>4200*2*2</f>
        <v>16800</v>
      </c>
      <c r="C40" s="119" t="s">
        <v>402</v>
      </c>
      <c r="D40" s="119" t="s">
        <v>254</v>
      </c>
      <c r="E40" s="102"/>
      <c r="F40" s="562" t="s">
        <v>1149</v>
      </c>
      <c r="G40" s="563"/>
    </row>
    <row r="41" spans="1:11" x14ac:dyDescent="0.2">
      <c r="A41" s="122"/>
    </row>
    <row r="42" spans="1:11" ht="17" x14ac:dyDescent="0.2">
      <c r="A42" s="92" t="s">
        <v>130</v>
      </c>
      <c r="B42" s="93"/>
      <c r="C42" s="93"/>
      <c r="D42" s="94"/>
      <c r="E42" s="93"/>
      <c r="F42" s="550"/>
      <c r="G42" s="550"/>
      <c r="H42" s="95"/>
    </row>
    <row r="43" spans="1:11" s="97" customFormat="1" ht="17" x14ac:dyDescent="0.2">
      <c r="A43" s="547" t="s">
        <v>131</v>
      </c>
      <c r="B43" s="548"/>
      <c r="C43" s="548"/>
      <c r="D43" s="548"/>
      <c r="E43" s="548"/>
      <c r="F43" s="548"/>
      <c r="G43" s="549"/>
      <c r="H43" s="96"/>
    </row>
    <row r="44" spans="1:11" ht="33" customHeight="1" x14ac:dyDescent="0.2">
      <c r="A44" s="112" t="s">
        <v>44</v>
      </c>
      <c r="B44" s="393" t="s">
        <v>123</v>
      </c>
      <c r="C44" s="393" t="s">
        <v>46</v>
      </c>
      <c r="D44" s="113" t="s">
        <v>47</v>
      </c>
      <c r="E44" s="393" t="s">
        <v>50</v>
      </c>
      <c r="F44" s="545" t="s">
        <v>51</v>
      </c>
      <c r="G44" s="546"/>
    </row>
    <row r="45" spans="1:11" ht="37" customHeight="1" x14ac:dyDescent="0.3">
      <c r="A45" s="180" t="s">
        <v>132</v>
      </c>
      <c r="B45" s="72"/>
      <c r="C45" s="117"/>
      <c r="D45" s="117"/>
      <c r="E45" s="98"/>
      <c r="F45" s="559" t="s">
        <v>637</v>
      </c>
      <c r="G45" s="560"/>
    </row>
    <row r="46" spans="1:11" ht="37" customHeight="1" x14ac:dyDescent="0.3">
      <c r="A46" s="179" t="s">
        <v>133</v>
      </c>
      <c r="B46" s="204">
        <f>160000+24000+33600+20000*2</f>
        <v>257600</v>
      </c>
      <c r="C46" s="118" t="s">
        <v>402</v>
      </c>
      <c r="D46" s="118" t="s">
        <v>258</v>
      </c>
      <c r="E46" s="100"/>
      <c r="F46" s="551" t="s">
        <v>1151</v>
      </c>
      <c r="G46" s="552"/>
    </row>
    <row r="47" spans="1:11" ht="37" customHeight="1" x14ac:dyDescent="0.3">
      <c r="A47" s="99" t="s">
        <v>134</v>
      </c>
      <c r="B47" s="204">
        <v>1145410</v>
      </c>
      <c r="C47" s="118" t="s">
        <v>402</v>
      </c>
      <c r="D47" s="118" t="s">
        <v>254</v>
      </c>
      <c r="E47" s="100"/>
      <c r="F47" s="551" t="s">
        <v>1150</v>
      </c>
      <c r="G47" s="552"/>
    </row>
    <row r="48" spans="1:11" ht="37" customHeight="1" x14ac:dyDescent="0.3">
      <c r="A48" s="101" t="s">
        <v>135</v>
      </c>
      <c r="B48" s="74"/>
      <c r="C48" s="118"/>
      <c r="D48" s="119"/>
      <c r="E48" s="102"/>
      <c r="F48" s="562"/>
      <c r="G48" s="563"/>
    </row>
    <row r="49" spans="1:7" ht="14" x14ac:dyDescent="0.15">
      <c r="B49" s="264"/>
      <c r="F49" s="521"/>
      <c r="G49" s="521"/>
    </row>
    <row r="50" spans="1:7" ht="17" x14ac:dyDescent="0.2">
      <c r="A50" s="110" t="s">
        <v>136</v>
      </c>
      <c r="B50" s="265"/>
      <c r="C50" s="392"/>
      <c r="D50" s="111"/>
      <c r="E50" s="392"/>
      <c r="F50" s="561"/>
      <c r="G50" s="561"/>
    </row>
    <row r="51" spans="1:7" ht="39" customHeight="1" x14ac:dyDescent="0.2">
      <c r="A51" s="112" t="s">
        <v>44</v>
      </c>
      <c r="B51" s="266" t="s">
        <v>123</v>
      </c>
      <c r="C51" s="393" t="s">
        <v>46</v>
      </c>
      <c r="D51" s="113" t="s">
        <v>47</v>
      </c>
      <c r="E51" s="393" t="s">
        <v>50</v>
      </c>
      <c r="F51" s="545" t="s">
        <v>51</v>
      </c>
      <c r="G51" s="546"/>
    </row>
    <row r="52" spans="1:7" ht="37" customHeight="1" x14ac:dyDescent="0.3">
      <c r="A52" s="114" t="s">
        <v>137</v>
      </c>
      <c r="B52" s="267">
        <v>116000</v>
      </c>
      <c r="C52" s="118" t="s">
        <v>402</v>
      </c>
      <c r="D52" s="115" t="s">
        <v>254</v>
      </c>
      <c r="E52" s="116"/>
      <c r="F52" s="566" t="s">
        <v>676</v>
      </c>
      <c r="G52" s="567"/>
    </row>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sheetData>
  <mergeCells count="43">
    <mergeCell ref="F8:G8"/>
    <mergeCell ref="F11:G11"/>
    <mergeCell ref="F12:G12"/>
    <mergeCell ref="F13:G13"/>
    <mergeCell ref="A1:G1"/>
    <mergeCell ref="A2:G2"/>
    <mergeCell ref="F5:G5"/>
    <mergeCell ref="F6:G6"/>
    <mergeCell ref="F7:G7"/>
    <mergeCell ref="F52:G52"/>
    <mergeCell ref="F48:G48"/>
    <mergeCell ref="F28:G28"/>
    <mergeCell ref="F15:G15"/>
    <mergeCell ref="F23:G23"/>
    <mergeCell ref="F16:G16"/>
    <mergeCell ref="F17:G17"/>
    <mergeCell ref="F18:G18"/>
    <mergeCell ref="F19:G19"/>
    <mergeCell ref="F29:G29"/>
    <mergeCell ref="F30:G30"/>
    <mergeCell ref="F46:G46"/>
    <mergeCell ref="F26:G26"/>
    <mergeCell ref="A22:G22"/>
    <mergeCell ref="F24:G24"/>
    <mergeCell ref="F25:G25"/>
    <mergeCell ref="F27:G27"/>
    <mergeCell ref="F31:G31"/>
    <mergeCell ref="F34:G34"/>
    <mergeCell ref="F45:G45"/>
    <mergeCell ref="F50:G50"/>
    <mergeCell ref="F40:G40"/>
    <mergeCell ref="F33:G33"/>
    <mergeCell ref="F35:G35"/>
    <mergeCell ref="F37:G37"/>
    <mergeCell ref="F38:G38"/>
    <mergeCell ref="F39:G39"/>
    <mergeCell ref="F36:G36"/>
    <mergeCell ref="F51:G51"/>
    <mergeCell ref="A43:G43"/>
    <mergeCell ref="F42:G42"/>
    <mergeCell ref="F44:G44"/>
    <mergeCell ref="F47:G47"/>
    <mergeCell ref="F49:G49"/>
  </mergeCell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3">
        <x14:dataValidation type="list" allowBlank="1" showErrorMessage="1" xr:uid="{00000000-0002-0000-0700-000000000000}">
          <x14:formula1>
            <xm:f>'Data Validation'!$E$4:$E$5</xm:f>
          </x14:formula1>
          <xm:sqref>E6:E8 E35:E40 E24:E31 E17:E19 E52 E45:E48 E12:E13</xm:sqref>
        </x14:dataValidation>
        <x14:dataValidation type="list" allowBlank="1" showInputMessage="1" showErrorMessage="1" xr:uid="{00000000-0002-0000-0700-000001000000}">
          <x14:formula1>
            <xm:f>'Data Validation'!$P$5:$P$159</xm:f>
          </x14:formula1>
          <xm:sqref>C24:C31 C17:C19 C12:C13 C6:C8 C45:C48 C35:C40 C52</xm:sqref>
        </x14:dataValidation>
        <x14:dataValidation type="list" allowBlank="1" showErrorMessage="1" xr:uid="{00000000-0002-0000-0700-000002000000}">
          <x14:formula1>
            <xm:f>'Data Validation'!$C$5:$C$8</xm:f>
          </x14:formula1>
          <xm:sqref>D6:D8 D17:D19 D24:D31 D12:D13 D52 D45:D48 D35:D40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CPI+PPP Cal</vt:lpstr>
      <vt:lpstr>CPI Table</vt:lpstr>
      <vt:lpstr>PPP Index USA</vt:lpstr>
      <vt:lpstr>Countries</vt:lpstr>
      <vt:lpstr>CPI Table (Inflation)</vt:lpstr>
      <vt:lpstr>Context</vt:lpstr>
      <vt:lpstr>Direct CAPEX</vt:lpstr>
      <vt:lpstr>Indirect CAPEX</vt:lpstr>
      <vt:lpstr>Direct OPEX</vt:lpstr>
      <vt:lpstr>Indirect OPEX</vt:lpstr>
      <vt:lpstr>Summary</vt:lpstr>
      <vt:lpstr>calculations</vt:lpstr>
      <vt:lpstr>Data 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2022-08-11T12:29:42Z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