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cureThings.UK\"/>
    </mc:Choice>
  </mc:AlternateContent>
  <xr:revisionPtr revIDLastSave="0" documentId="8_{3B1DB127-5057-4350-984B-B8E34A71B4E5}" xr6:coauthVersionLast="45" xr6:coauthVersionMax="45" xr10:uidLastSave="{00000000-0000-0000-0000-000000000000}"/>
  <workbookProtection workbookAlgorithmName="SHA-512" workbookHashValue="d3ZDVkDgemnOPa5XaegQafhle7VAksJXKfBPsD/yUBN5AheRXPz0p4KhFjR/uL86RG52GWbMGg4PcgEaGq3sSQ==" workbookSaltValue="javnPt8AtsHHYvYJhk6cQw==" workbookSpinCount="100000" lockStructure="1"/>
  <bookViews>
    <workbookView xWindow="-110" yWindow="-110" windowWidth="19420" windowHeight="10540" xr2:uid="{7251908D-FD61-492C-8386-9E9E37E79E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D8" i="1"/>
  <c r="D9" i="1"/>
  <c r="F18" i="1"/>
  <c r="F10" i="1" s="1"/>
  <c r="E18" i="1"/>
  <c r="E10" i="1" s="1"/>
  <c r="D18" i="1"/>
  <c r="D10" i="1" s="1"/>
  <c r="E17" i="1"/>
  <c r="F17" i="1"/>
  <c r="D17" i="1"/>
  <c r="E54" i="1"/>
  <c r="C52" i="1"/>
  <c r="C53" i="1" s="1"/>
  <c r="D54" i="1"/>
  <c r="C54" i="1"/>
  <c r="E52" i="1"/>
  <c r="E53" i="1" s="1"/>
  <c r="D52" i="1"/>
  <c r="D55" i="1" l="1"/>
  <c r="E55" i="1"/>
  <c r="E56" i="1"/>
  <c r="E16" i="1" s="1"/>
  <c r="E7" i="1" s="1"/>
  <c r="E11" i="1" s="1"/>
  <c r="E13" i="1" s="1"/>
  <c r="E14" i="1" s="1"/>
  <c r="D53" i="1"/>
  <c r="E19" i="1" l="1"/>
  <c r="D56" i="1"/>
  <c r="F16" i="1" s="1"/>
  <c r="C55" i="1"/>
  <c r="C56" i="1" s="1"/>
  <c r="D16" i="1" s="1"/>
  <c r="E21" i="1" l="1"/>
  <c r="E20" i="1"/>
  <c r="D7" i="1"/>
  <c r="D11" i="1" s="1"/>
  <c r="D13" i="1" s="1"/>
  <c r="D14" i="1" s="1"/>
  <c r="D19" i="1"/>
  <c r="F7" i="1"/>
  <c r="F11" i="1" s="1"/>
  <c r="F13" i="1" s="1"/>
  <c r="F14" i="1" s="1"/>
  <c r="F19" i="1"/>
  <c r="D20" i="1" l="1"/>
  <c r="D21" i="1"/>
  <c r="F21" i="1"/>
  <c r="F20" i="1"/>
</calcChain>
</file>

<file path=xl/sharedStrings.xml><?xml version="1.0" encoding="utf-8"?>
<sst xmlns="http://schemas.openxmlformats.org/spreadsheetml/2006/main" count="102" uniqueCount="86">
  <si>
    <t>Input</t>
  </si>
  <si>
    <t>Frequency MHz</t>
  </si>
  <si>
    <t>Customer Payload</t>
  </si>
  <si>
    <t>Overhead Payload</t>
  </si>
  <si>
    <t>SF MAX</t>
  </si>
  <si>
    <t>SF AVG</t>
  </si>
  <si>
    <t>SF MIN</t>
  </si>
  <si>
    <t>TX Max dB 14 current</t>
  </si>
  <si>
    <t>TX Min dB 2 Current</t>
  </si>
  <si>
    <t xml:space="preserve">Sleep Current </t>
  </si>
  <si>
    <t xml:space="preserve">Units </t>
  </si>
  <si>
    <t>mA</t>
  </si>
  <si>
    <t>Bytes</t>
  </si>
  <si>
    <t xml:space="preserve">Sensor Current </t>
  </si>
  <si>
    <t>Sensor on time Min</t>
  </si>
  <si>
    <t>Sensor on time Max</t>
  </si>
  <si>
    <t>S</t>
  </si>
  <si>
    <t>MHz</t>
  </si>
  <si>
    <t>No. 5-12</t>
  </si>
  <si>
    <t>Battery Capacity</t>
  </si>
  <si>
    <t>Lead Lag Time</t>
  </si>
  <si>
    <t>mS</t>
  </si>
  <si>
    <t>Transmission Period</t>
  </si>
  <si>
    <t>Battery life (Years)</t>
  </si>
  <si>
    <t>Avg Battery life (Days)</t>
  </si>
  <si>
    <t>Tsym</t>
  </si>
  <si>
    <t>Tpreamble</t>
  </si>
  <si>
    <t>payloadSymbNb</t>
  </si>
  <si>
    <t>Tpayload</t>
  </si>
  <si>
    <t>Tpacket</t>
  </si>
  <si>
    <t>Explicit header</t>
  </si>
  <si>
    <t>Low DR optimize</t>
  </si>
  <si>
    <t>Coding rate</t>
  </si>
  <si>
    <t>Preamble symbols</t>
  </si>
  <si>
    <t>Bandwidth</t>
  </si>
  <si>
    <t>no header (1) or with header (0). This is the low-level header that indicates coding rate, payload length and payload CRC presence and can be left out if both sides have these parameters fixed</t>
  </si>
  <si>
    <t>4/5 - 4/8. This is the error correction coding. Higher values mean more overhead.</t>
  </si>
  <si>
    <t>8 for all regions defined in LoRaWAN 1.0, can be different using plain LoRa</t>
  </si>
  <si>
    <t>Typically 125, sometimes 250 or 500</t>
  </si>
  <si>
    <t>LoRa Static data</t>
  </si>
  <si>
    <t>kHz</t>
  </si>
  <si>
    <t>1 or 0</t>
  </si>
  <si>
    <t>TX airtime</t>
  </si>
  <si>
    <t>Min</t>
  </si>
  <si>
    <t>Max</t>
  </si>
  <si>
    <t>Avg</t>
  </si>
  <si>
    <t>No of Symbols</t>
  </si>
  <si>
    <t>1 to 4</t>
  </si>
  <si>
    <t>No. 11-12</t>
  </si>
  <si>
    <t>disabled (0) or enabled (1), intended to correct for clock drift only for  SF11 and SF12</t>
  </si>
  <si>
    <t>Low DR optimize SF5 - SF10</t>
  </si>
  <si>
    <t>disabled (0)  for SF5-SF10</t>
  </si>
  <si>
    <t>Notes</t>
  </si>
  <si>
    <t>Active Current  Min mA/S</t>
  </si>
  <si>
    <t>Active Current Avg mA/S</t>
  </si>
  <si>
    <t>Active Current Max mA/S</t>
  </si>
  <si>
    <t>Transmit on Time mS</t>
  </si>
  <si>
    <t>Sensor on Time mS</t>
  </si>
  <si>
    <t>TX cycle period S</t>
  </si>
  <si>
    <t>Sleep Current  (In Cycle period)</t>
  </si>
  <si>
    <t>Radio/ MPU  ( Per Cycle period)</t>
  </si>
  <si>
    <t xml:space="preserve">Lag / Lead MCU (Per Cycle Period) </t>
  </si>
  <si>
    <t>Sensor (Per Cycle Period)</t>
  </si>
  <si>
    <t>Summary  (Per Tx Cycle)</t>
  </si>
  <si>
    <t>TTN  30 Sec / Day  Fair Use</t>
  </si>
  <si>
    <t>MCU Active  Current  RX</t>
  </si>
  <si>
    <t>Results</t>
  </si>
  <si>
    <t>Input Frequency</t>
  </si>
  <si>
    <t>The maximum SF used</t>
  </si>
  <si>
    <t>The Average SF used</t>
  </si>
  <si>
    <t xml:space="preserve">Part of above </t>
  </si>
  <si>
    <t>Current Consumption of unit at Max TX power</t>
  </si>
  <si>
    <t>Current Consumption of unit at Min TX power</t>
  </si>
  <si>
    <t>The current  of the MCU and In RX mode</t>
  </si>
  <si>
    <t>The Current used by Sensor</t>
  </si>
  <si>
    <t>This the Transmission Cycle ( Duty cycle)</t>
  </si>
  <si>
    <t>INPUT  ONLY IN YELLOW AREA</t>
  </si>
  <si>
    <t>https://securethings.uk</t>
  </si>
  <si>
    <t>Battery capacity mAh</t>
  </si>
  <si>
    <t>This is the time to get going from Sleep mode</t>
  </si>
  <si>
    <t>This is the maximum time the  sensor is powered</t>
  </si>
  <si>
    <t>This is the minimum time the sensor is powered</t>
  </si>
  <si>
    <t>The Minimum SF used</t>
  </si>
  <si>
    <t>Lora  Node Power Calculator  V1.0</t>
  </si>
  <si>
    <t>% Duty Cycle 0.1%  - of limit</t>
  </si>
  <si>
    <t>% Duty Cycle  1%  - of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</si>
</sst>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 applyProtection="1">
      <protection locked="0"/>
    </xf>
    <xf numFmtId="0" fontId="1" fillId="5" borderId="6" xfId="0" applyFont="1" applyFill="1" applyBorder="1" applyProtection="1"/>
    <xf numFmtId="0" fontId="5" fillId="6" borderId="0" xfId="0" applyFont="1" applyFill="1" applyProtection="1"/>
    <xf numFmtId="0" fontId="1" fillId="6" borderId="0" xfId="0" applyFont="1" applyFill="1" applyProtection="1"/>
    <xf numFmtId="0" fontId="0" fillId="6" borderId="0" xfId="0" applyFill="1" applyProtection="1"/>
    <xf numFmtId="0" fontId="5" fillId="6" borderId="0" xfId="0" applyFont="1" applyFill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0" applyFont="1" applyFill="1" applyProtection="1"/>
    <xf numFmtId="0" fontId="2" fillId="6" borderId="0" xfId="0" applyFont="1" applyFill="1"/>
    <xf numFmtId="0" fontId="6" fillId="6" borderId="0" xfId="0" applyFont="1" applyFill="1" applyAlignment="1" applyProtection="1">
      <alignment horizontal="right" vertical="top" wrapText="1"/>
    </xf>
    <xf numFmtId="0" fontId="0" fillId="6" borderId="0" xfId="0" applyFill="1" applyAlignment="1">
      <alignment wrapText="1"/>
    </xf>
    <xf numFmtId="165" fontId="0" fillId="6" borderId="0" xfId="0" applyNumberFormat="1" applyFill="1"/>
    <xf numFmtId="0" fontId="1" fillId="7" borderId="0" xfId="0" applyNumberFormat="1" applyFont="1" applyFill="1" applyProtection="1">
      <protection locked="0" hidden="1"/>
    </xf>
    <xf numFmtId="0" fontId="0" fillId="7" borderId="0" xfId="0" applyNumberFormat="1" applyFill="1" applyProtection="1">
      <protection locked="0" hidden="1"/>
    </xf>
    <xf numFmtId="0" fontId="0" fillId="7" borderId="0" xfId="0" applyNumberFormat="1" applyFill="1" applyProtection="1">
      <protection hidden="1"/>
    </xf>
    <xf numFmtId="0" fontId="0" fillId="7" borderId="0" xfId="0" applyNumberFormat="1" applyFill="1" applyAlignment="1" applyProtection="1">
      <protection locked="0" hidden="1"/>
    </xf>
    <xf numFmtId="0" fontId="1" fillId="7" borderId="0" xfId="0" applyNumberFormat="1" applyFont="1" applyFill="1" applyAlignment="1" applyProtection="1">
      <alignment horizontal="right"/>
      <protection locked="0" hidden="1"/>
    </xf>
    <xf numFmtId="0" fontId="1" fillId="7" borderId="0" xfId="0" applyNumberFormat="1" applyFont="1" applyFill="1" applyAlignment="1" applyProtection="1">
      <alignment wrapText="1"/>
      <protection locked="0" hidden="1"/>
    </xf>
    <xf numFmtId="0" fontId="0" fillId="7" borderId="0" xfId="0" applyFill="1"/>
    <xf numFmtId="0" fontId="1" fillId="8" borderId="0" xfId="0" applyFont="1" applyFill="1" applyProtection="1"/>
    <xf numFmtId="0" fontId="1" fillId="8" borderId="0" xfId="0" applyFont="1" applyFill="1"/>
    <xf numFmtId="165" fontId="1" fillId="8" borderId="0" xfId="0" applyNumberFormat="1" applyFont="1" applyFill="1"/>
    <xf numFmtId="165" fontId="0" fillId="8" borderId="0" xfId="0" applyNumberFormat="1" applyFill="1"/>
    <xf numFmtId="0" fontId="1" fillId="8" borderId="0" xfId="0" applyFont="1" applyFill="1" applyAlignment="1" applyProtection="1">
      <alignment vertical="top" wrapText="1"/>
    </xf>
    <xf numFmtId="0" fontId="0" fillId="8" borderId="0" xfId="0" applyFill="1" applyProtection="1"/>
    <xf numFmtId="0" fontId="0" fillId="8" borderId="0" xfId="0" applyFill="1"/>
    <xf numFmtId="164" fontId="0" fillId="8" borderId="0" xfId="0" applyNumberFormat="1" applyFill="1"/>
    <xf numFmtId="0" fontId="5" fillId="8" borderId="0" xfId="0" applyFont="1" applyFill="1"/>
    <xf numFmtId="0" fontId="4" fillId="6" borderId="0" xfId="0" applyFont="1" applyFill="1" applyProtection="1"/>
    <xf numFmtId="0" fontId="3" fillId="6" borderId="2" xfId="0" applyFont="1" applyFill="1" applyBorder="1" applyAlignment="1" applyProtection="1">
      <alignment vertical="top" wrapText="1"/>
    </xf>
    <xf numFmtId="0" fontId="0" fillId="6" borderId="2" xfId="0" applyFill="1" applyBorder="1" applyAlignment="1">
      <alignment wrapText="1"/>
    </xf>
    <xf numFmtId="0" fontId="1" fillId="6" borderId="2" xfId="0" applyFont="1" applyFill="1" applyBorder="1" applyAlignment="1">
      <alignment vertical="top" wrapText="1"/>
    </xf>
    <xf numFmtId="0" fontId="0" fillId="5" borderId="9" xfId="0" applyFill="1" applyBorder="1" applyProtection="1">
      <protection hidden="1"/>
    </xf>
    <xf numFmtId="164" fontId="0" fillId="5" borderId="9" xfId="0" applyNumberFormat="1" applyFill="1" applyBorder="1" applyProtection="1">
      <protection hidden="1"/>
    </xf>
    <xf numFmtId="164" fontId="0" fillId="5" borderId="10" xfId="0" applyNumberFormat="1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1" fillId="5" borderId="7" xfId="0" applyFont="1" applyFill="1" applyBorder="1" applyProtection="1">
      <protection hidden="1"/>
    </xf>
    <xf numFmtId="165" fontId="1" fillId="5" borderId="7" xfId="0" applyNumberFormat="1" applyFont="1" applyFill="1" applyBorder="1" applyProtection="1">
      <protection hidden="1"/>
    </xf>
    <xf numFmtId="165" fontId="1" fillId="5" borderId="8" xfId="0" applyNumberFormat="1" applyFont="1" applyFill="1" applyBorder="1" applyProtection="1">
      <protection hidden="1"/>
    </xf>
    <xf numFmtId="0" fontId="1" fillId="3" borderId="3" xfId="0" applyFont="1" applyFill="1" applyBorder="1" applyAlignment="1" applyProtection="1">
      <alignment vertical="top" wrapText="1"/>
      <protection hidden="1"/>
    </xf>
    <xf numFmtId="0" fontId="0" fillId="3" borderId="11" xfId="0" applyFill="1" applyBorder="1" applyProtection="1">
      <protection hidden="1"/>
    </xf>
    <xf numFmtId="0" fontId="1" fillId="3" borderId="4" xfId="0" applyFont="1" applyFill="1" applyBorder="1" applyAlignment="1" applyProtection="1">
      <alignment vertical="top" wrapText="1"/>
      <protection hidden="1"/>
    </xf>
    <xf numFmtId="0" fontId="0" fillId="3" borderId="1" xfId="0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4" borderId="3" xfId="0" applyFont="1" applyFill="1" applyBorder="1" applyAlignment="1" applyProtection="1">
      <alignment vertical="top" wrapText="1"/>
      <protection hidden="1"/>
    </xf>
    <xf numFmtId="0" fontId="1" fillId="4" borderId="11" xfId="0" applyFont="1" applyFill="1" applyBorder="1" applyProtection="1">
      <protection hidden="1"/>
    </xf>
    <xf numFmtId="165" fontId="1" fillId="4" borderId="11" xfId="0" applyNumberFormat="1" applyFont="1" applyFill="1" applyBorder="1" applyProtection="1">
      <protection hidden="1"/>
    </xf>
    <xf numFmtId="165" fontId="1" fillId="4" borderId="12" xfId="0" applyNumberFormat="1" applyFont="1" applyFill="1" applyBorder="1" applyProtection="1">
      <protection hidden="1"/>
    </xf>
    <xf numFmtId="0" fontId="1" fillId="4" borderId="6" xfId="0" applyFont="1" applyFill="1" applyBorder="1" applyAlignment="1" applyProtection="1">
      <alignment vertical="top" wrapText="1"/>
      <protection hidden="1"/>
    </xf>
    <xf numFmtId="0" fontId="0" fillId="4" borderId="7" xfId="0" applyFill="1" applyBorder="1" applyProtection="1">
      <protection hidden="1"/>
    </xf>
    <xf numFmtId="164" fontId="1" fillId="4" borderId="7" xfId="0" applyNumberFormat="1" applyFont="1" applyFill="1" applyBorder="1" applyProtection="1">
      <protection hidden="1"/>
    </xf>
    <xf numFmtId="164" fontId="1" fillId="4" borderId="8" xfId="0" applyNumberFormat="1" applyFont="1" applyFill="1" applyBorder="1" applyProtection="1">
      <protection hidden="1"/>
    </xf>
    <xf numFmtId="0" fontId="0" fillId="5" borderId="3" xfId="0" applyFont="1" applyFill="1" applyBorder="1" applyProtection="1"/>
    <xf numFmtId="0" fontId="0" fillId="5" borderId="4" xfId="0" applyFont="1" applyFill="1" applyBorder="1" applyProtection="1"/>
    <xf numFmtId="0" fontId="8" fillId="6" borderId="0" xfId="1" applyFont="1" applyFill="1"/>
    <xf numFmtId="2" fontId="1" fillId="3" borderId="11" xfId="0" applyNumberFormat="1" applyFont="1" applyFill="1" applyBorder="1" applyProtection="1">
      <protection hidden="1"/>
    </xf>
    <xf numFmtId="2" fontId="1" fillId="3" borderId="12" xfId="0" applyNumberFormat="1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2" fontId="1" fillId="3" borderId="5" xfId="0" applyNumberFormat="1" applyFont="1" applyFill="1" applyBorder="1" applyProtection="1">
      <protection hidden="1"/>
    </xf>
    <xf numFmtId="2" fontId="1" fillId="3" borderId="7" xfId="0" applyNumberFormat="1" applyFont="1" applyFill="1" applyBorder="1" applyProtection="1">
      <protection hidden="1"/>
    </xf>
    <xf numFmtId="2" fontId="1" fillId="3" borderId="8" xfId="0" applyNumberFormat="1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331933</xdr:colOff>
      <xdr:row>0</xdr:row>
      <xdr:rowOff>144318</xdr:rowOff>
    </xdr:from>
    <xdr:to>
      <xdr:col>7</xdr:col>
      <xdr:colOff>331933</xdr:colOff>
      <xdr:row>3</xdr:row>
      <xdr:rowOff>147383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7216EA-3A8A-4C85-B904-D444761C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1" y="144318"/>
          <a:ext cx="1421534" cy="78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curething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6620-A514-46A2-8A13-5442CF8D577E}">
  <dimension ref="A1:U88"/>
  <sheetViews>
    <sheetView tabSelected="1" zoomScale="88" zoomScaleNormal="88" workbookViewId="0">
      <selection activeCell="D1" sqref="D1"/>
    </sheetView>
  </sheetViews>
  <sheetFormatPr defaultRowHeight="14.5" x14ac:dyDescent="0.35"/>
  <cols>
    <col min="1" max="1" width="29.08984375" customWidth="1"/>
    <col min="2" max="2" width="12.81640625" customWidth="1"/>
    <col min="3" max="3" width="11.81640625" customWidth="1"/>
    <col min="4" max="4" width="12.08984375" customWidth="1"/>
    <col min="5" max="5" width="11.26953125" customWidth="1"/>
    <col min="6" max="6" width="11.6328125" customWidth="1"/>
    <col min="9" max="9" width="48.1796875" customWidth="1"/>
    <col min="10" max="10" width="15.6328125" customWidth="1"/>
  </cols>
  <sheetData>
    <row r="1" spans="1:8" ht="26" x14ac:dyDescent="0.6">
      <c r="A1" s="11" t="s">
        <v>83</v>
      </c>
      <c r="B1" s="11"/>
      <c r="C1" s="12"/>
      <c r="D1" s="60" t="s">
        <v>77</v>
      </c>
      <c r="E1" s="12"/>
      <c r="F1" s="12"/>
      <c r="G1" s="9"/>
      <c r="H1" s="9"/>
    </row>
    <row r="2" spans="1:8" x14ac:dyDescent="0.35">
      <c r="A2" s="7"/>
      <c r="B2" s="7"/>
      <c r="C2" s="9"/>
      <c r="D2" s="9"/>
      <c r="E2" s="9"/>
      <c r="F2" s="9"/>
      <c r="G2" s="9"/>
      <c r="H2" s="9"/>
    </row>
    <row r="3" spans="1:8" ht="21" x14ac:dyDescent="0.5">
      <c r="A3" s="32" t="s">
        <v>76</v>
      </c>
      <c r="B3" s="7"/>
      <c r="C3" s="9"/>
      <c r="D3" s="9"/>
      <c r="E3" s="9"/>
      <c r="F3" s="9"/>
      <c r="G3" s="29"/>
      <c r="H3" s="9"/>
    </row>
    <row r="4" spans="1:8" x14ac:dyDescent="0.35">
      <c r="A4" s="7"/>
      <c r="B4" s="7"/>
      <c r="C4" s="9"/>
      <c r="D4" s="9"/>
      <c r="E4" s="9"/>
      <c r="F4" s="9"/>
      <c r="G4" s="9"/>
      <c r="H4" s="9"/>
    </row>
    <row r="5" spans="1:8" ht="15" thickBot="1" x14ac:dyDescent="0.4">
      <c r="A5" s="7"/>
      <c r="B5" s="7"/>
      <c r="C5" s="9"/>
      <c r="D5" s="9"/>
      <c r="E5" s="9"/>
      <c r="F5" s="9"/>
      <c r="G5" s="9"/>
      <c r="H5" s="9"/>
    </row>
    <row r="6" spans="1:8" s="1" customFormat="1" ht="61" customHeight="1" thickBot="1" x14ac:dyDescent="0.4">
      <c r="A6" s="13" t="s">
        <v>66</v>
      </c>
      <c r="B6" s="33"/>
      <c r="C6" s="34"/>
      <c r="D6" s="35" t="s">
        <v>53</v>
      </c>
      <c r="E6" s="35" t="s">
        <v>54</v>
      </c>
      <c r="F6" s="35" t="s">
        <v>55</v>
      </c>
      <c r="G6" s="14"/>
      <c r="H6" s="14"/>
    </row>
    <row r="7" spans="1:8" ht="15" thickTop="1" x14ac:dyDescent="0.35">
      <c r="A7" s="58" t="s">
        <v>60</v>
      </c>
      <c r="B7" s="36"/>
      <c r="C7" s="36"/>
      <c r="D7" s="37">
        <f>D16*C32/1000</f>
        <v>3.3408000000000002</v>
      </c>
      <c r="E7" s="37">
        <f>E16*$C$31/1000</f>
        <v>6.0134400000000001</v>
      </c>
      <c r="F7" s="38">
        <f>F16*$C$31/1000</f>
        <v>148.19327999999999</v>
      </c>
      <c r="G7" s="9"/>
      <c r="H7" s="9"/>
    </row>
    <row r="8" spans="1:8" x14ac:dyDescent="0.35">
      <c r="A8" s="59" t="s">
        <v>61</v>
      </c>
      <c r="B8" s="39"/>
      <c r="C8" s="39"/>
      <c r="D8" s="39">
        <f>$C$38*$C$36/1000000</f>
        <v>5.9999999999999995E-4</v>
      </c>
      <c r="E8" s="39">
        <f t="shared" ref="E8:F8" si="0">$C$38*$C$36/1000000</f>
        <v>5.9999999999999995E-4</v>
      </c>
      <c r="F8" s="40">
        <f t="shared" si="0"/>
        <v>5.9999999999999995E-4</v>
      </c>
      <c r="G8" s="9"/>
      <c r="H8" s="9"/>
    </row>
    <row r="9" spans="1:8" x14ac:dyDescent="0.35">
      <c r="A9" s="59" t="s">
        <v>62</v>
      </c>
      <c r="B9" s="39"/>
      <c r="C9" s="39"/>
      <c r="D9" s="39">
        <f>$C$35*$C$38/1000000</f>
        <v>6.0000000000000001E-3</v>
      </c>
      <c r="E9" s="39">
        <f>$C$35*$C$38/1000000</f>
        <v>6.0000000000000001E-3</v>
      </c>
      <c r="F9" s="40">
        <f>$C$35*$C$37/1000000</f>
        <v>0.01</v>
      </c>
      <c r="G9" s="9"/>
      <c r="H9" s="9"/>
    </row>
    <row r="10" spans="1:8" x14ac:dyDescent="0.35">
      <c r="A10" s="59" t="s">
        <v>59</v>
      </c>
      <c r="B10" s="39"/>
      <c r="C10" s="39"/>
      <c r="D10" s="39">
        <f>$C$34*D18</f>
        <v>6</v>
      </c>
      <c r="E10" s="39">
        <f t="shared" ref="E10:F10" si="1">$C$34*E18</f>
        <v>6</v>
      </c>
      <c r="F10" s="40">
        <f t="shared" si="1"/>
        <v>6</v>
      </c>
      <c r="G10" s="9"/>
      <c r="H10" s="9"/>
    </row>
    <row r="11" spans="1:8" ht="15" thickBot="1" x14ac:dyDescent="0.4">
      <c r="A11" s="4" t="s">
        <v>63</v>
      </c>
      <c r="B11" s="41"/>
      <c r="C11" s="41"/>
      <c r="D11" s="42">
        <f>SUM(D7:D10)</f>
        <v>9.3474000000000004</v>
      </c>
      <c r="E11" s="42">
        <f t="shared" ref="E11:F11" si="2">SUM(E7:E10)</f>
        <v>12.020040000000002</v>
      </c>
      <c r="F11" s="43">
        <f t="shared" si="2"/>
        <v>154.20387999999997</v>
      </c>
      <c r="G11" s="15"/>
      <c r="H11" s="15"/>
    </row>
    <row r="12" spans="1:8" ht="15.5" thickTop="1" thickBot="1" x14ac:dyDescent="0.4">
      <c r="A12" s="23"/>
      <c r="B12" s="23"/>
      <c r="C12" s="24"/>
      <c r="D12" s="25"/>
      <c r="E12" s="25"/>
      <c r="F12" s="25"/>
      <c r="G12" s="26"/>
      <c r="H12" s="15"/>
    </row>
    <row r="13" spans="1:8" ht="15" thickTop="1" x14ac:dyDescent="0.35">
      <c r="A13" s="50" t="s">
        <v>24</v>
      </c>
      <c r="B13" s="51"/>
      <c r="C13" s="51"/>
      <c r="D13" s="52">
        <f>D18*$C$25/(24*D11)</f>
        <v>802.36215418191148</v>
      </c>
      <c r="E13" s="52">
        <f>E18*$C$25/(24*E11)</f>
        <v>623.95799015643865</v>
      </c>
      <c r="F13" s="53">
        <f>F18*$C$25/(24*F11)</f>
        <v>48.636908487646366</v>
      </c>
      <c r="G13" s="15"/>
      <c r="H13" s="15"/>
    </row>
    <row r="14" spans="1:8" ht="15" thickBot="1" x14ac:dyDescent="0.4">
      <c r="A14" s="54" t="s">
        <v>23</v>
      </c>
      <c r="B14" s="55"/>
      <c r="C14" s="55"/>
      <c r="D14" s="56">
        <f>D13/365</f>
        <v>2.1982524772107164</v>
      </c>
      <c r="E14" s="56">
        <f t="shared" ref="E14:F14" si="3">E13/365</f>
        <v>1.7094739456340784</v>
      </c>
      <c r="F14" s="57">
        <f t="shared" si="3"/>
        <v>0.13325180407574347</v>
      </c>
      <c r="G14" s="9"/>
      <c r="H14" s="9"/>
    </row>
    <row r="15" spans="1:8" ht="15.5" thickTop="1" thickBot="1" x14ac:dyDescent="0.4">
      <c r="A15" s="27"/>
      <c r="B15" s="28"/>
      <c r="C15" s="29"/>
      <c r="D15" s="30"/>
      <c r="E15" s="29"/>
      <c r="F15" s="29"/>
      <c r="G15" s="29"/>
      <c r="H15" s="9"/>
    </row>
    <row r="16" spans="1:8" ht="15" thickTop="1" x14ac:dyDescent="0.35">
      <c r="A16" s="44" t="s">
        <v>56</v>
      </c>
      <c r="B16" s="45"/>
      <c r="C16" s="45"/>
      <c r="D16" s="61">
        <f>C56</f>
        <v>66.816000000000003</v>
      </c>
      <c r="E16" s="61">
        <f>E56</f>
        <v>66.816000000000003</v>
      </c>
      <c r="F16" s="62">
        <f>D56</f>
        <v>1646.5920000000001</v>
      </c>
      <c r="G16" s="9"/>
      <c r="H16" s="9"/>
    </row>
    <row r="17" spans="1:8" x14ac:dyDescent="0.35">
      <c r="A17" s="46" t="s">
        <v>57</v>
      </c>
      <c r="B17" s="47"/>
      <c r="C17" s="47"/>
      <c r="D17" s="63">
        <f>C38</f>
        <v>600</v>
      </c>
      <c r="E17" s="63">
        <f>C38</f>
        <v>600</v>
      </c>
      <c r="F17" s="64">
        <f>C37</f>
        <v>1000</v>
      </c>
      <c r="G17" s="9"/>
      <c r="H17" s="9"/>
    </row>
    <row r="18" spans="1:8" x14ac:dyDescent="0.35">
      <c r="A18" s="46" t="s">
        <v>58</v>
      </c>
      <c r="B18" s="47"/>
      <c r="C18" s="47"/>
      <c r="D18" s="63">
        <f>C39</f>
        <v>300</v>
      </c>
      <c r="E18" s="63">
        <f>C39</f>
        <v>300</v>
      </c>
      <c r="F18" s="64">
        <f>C39</f>
        <v>300</v>
      </c>
      <c r="G18" s="9"/>
      <c r="H18" s="9"/>
    </row>
    <row r="19" spans="1:8" x14ac:dyDescent="0.35">
      <c r="A19" s="46" t="s">
        <v>64</v>
      </c>
      <c r="B19" s="47"/>
      <c r="C19" s="47"/>
      <c r="D19" s="63">
        <f>(((24*3600)/D18)*D16/1000)/30</f>
        <v>0.64143360000000016</v>
      </c>
      <c r="E19" s="63">
        <f t="shared" ref="E19:F19" si="4">(((24*3600)/E18)*E16/1000)/30</f>
        <v>0.64143360000000016</v>
      </c>
      <c r="F19" s="64">
        <f t="shared" si="4"/>
        <v>15.807283200000001</v>
      </c>
      <c r="G19" s="9"/>
      <c r="H19" s="9"/>
    </row>
    <row r="20" spans="1:8" x14ac:dyDescent="0.35">
      <c r="A20" s="46" t="s">
        <v>84</v>
      </c>
      <c r="B20" s="47"/>
      <c r="C20" s="47"/>
      <c r="D20" s="63">
        <f>((D$19*30)/(3600*24))*1000</f>
        <v>0.22272000000000003</v>
      </c>
      <c r="E20" s="63">
        <f t="shared" ref="E20:F20" si="5">((E$19*30)/(3600*24))*1000</f>
        <v>0.22272000000000003</v>
      </c>
      <c r="F20" s="64">
        <f t="shared" si="5"/>
        <v>5.4886400000000002</v>
      </c>
      <c r="G20" s="9"/>
      <c r="H20" s="9"/>
    </row>
    <row r="21" spans="1:8" ht="15" thickBot="1" x14ac:dyDescent="0.4">
      <c r="A21" s="48" t="s">
        <v>85</v>
      </c>
      <c r="B21" s="49"/>
      <c r="C21" s="49"/>
      <c r="D21" s="65">
        <f>(($D$19*30)/(3600*24))*100</f>
        <v>2.2272000000000004E-2</v>
      </c>
      <c r="E21" s="65">
        <f>(($E$19*30)/(3600*24))*100</f>
        <v>2.2272000000000004E-2</v>
      </c>
      <c r="F21" s="66">
        <f>(($F$19*30)/(3600*24))*100</f>
        <v>0.54886400000000002</v>
      </c>
      <c r="G21" s="9"/>
      <c r="H21" s="9"/>
    </row>
    <row r="22" spans="1:8" ht="15" thickTop="1" x14ac:dyDescent="0.35">
      <c r="A22" s="6"/>
      <c r="B22" s="7"/>
      <c r="C22" s="9"/>
      <c r="D22" s="9"/>
      <c r="E22" s="9"/>
      <c r="F22" s="9"/>
      <c r="G22" s="9"/>
      <c r="H22" s="9"/>
    </row>
    <row r="23" spans="1:8" ht="23.5" x14ac:dyDescent="0.55000000000000004">
      <c r="A23" s="5" t="s">
        <v>0</v>
      </c>
      <c r="B23" s="5" t="s">
        <v>10</v>
      </c>
      <c r="C23" s="31" t="s">
        <v>0</v>
      </c>
      <c r="D23" s="8" t="s">
        <v>52</v>
      </c>
      <c r="E23" s="8"/>
      <c r="F23" s="8"/>
      <c r="G23" s="9"/>
      <c r="H23" s="9"/>
    </row>
    <row r="24" spans="1:8" x14ac:dyDescent="0.35">
      <c r="A24" s="6" t="s">
        <v>1</v>
      </c>
      <c r="B24" s="7" t="s">
        <v>17</v>
      </c>
      <c r="C24" s="3">
        <v>868.1</v>
      </c>
      <c r="D24" s="9" t="s">
        <v>67</v>
      </c>
      <c r="E24" s="9"/>
      <c r="F24" s="9"/>
      <c r="G24" s="9"/>
      <c r="H24" s="9"/>
    </row>
    <row r="25" spans="1:8" x14ac:dyDescent="0.35">
      <c r="A25" s="6" t="s">
        <v>19</v>
      </c>
      <c r="B25" s="7" t="s">
        <v>11</v>
      </c>
      <c r="C25" s="3">
        <v>600</v>
      </c>
      <c r="D25" s="9" t="s">
        <v>78</v>
      </c>
      <c r="E25" s="9"/>
      <c r="F25" s="9"/>
      <c r="G25" s="9"/>
      <c r="H25" s="9"/>
    </row>
    <row r="26" spans="1:8" x14ac:dyDescent="0.35">
      <c r="A26" s="6" t="s">
        <v>4</v>
      </c>
      <c r="B26" s="7" t="s">
        <v>48</v>
      </c>
      <c r="C26" s="3">
        <v>12</v>
      </c>
      <c r="D26" s="9" t="s">
        <v>68</v>
      </c>
      <c r="E26" s="9"/>
      <c r="F26" s="9"/>
      <c r="G26" s="9"/>
      <c r="H26" s="9"/>
    </row>
    <row r="27" spans="1:8" x14ac:dyDescent="0.35">
      <c r="A27" s="6" t="s">
        <v>5</v>
      </c>
      <c r="B27" s="7" t="s">
        <v>18</v>
      </c>
      <c r="C27" s="3">
        <v>7</v>
      </c>
      <c r="D27" s="9" t="s">
        <v>69</v>
      </c>
      <c r="E27" s="9"/>
      <c r="F27" s="9"/>
      <c r="G27" s="9"/>
      <c r="H27" s="9"/>
    </row>
    <row r="28" spans="1:8" x14ac:dyDescent="0.35">
      <c r="A28" s="6" t="s">
        <v>6</v>
      </c>
      <c r="B28" s="7" t="s">
        <v>18</v>
      </c>
      <c r="C28" s="3">
        <v>7</v>
      </c>
      <c r="D28" s="9" t="s">
        <v>82</v>
      </c>
      <c r="E28" s="9"/>
      <c r="F28" s="9"/>
      <c r="G28" s="9"/>
      <c r="H28" s="9"/>
    </row>
    <row r="29" spans="1:8" x14ac:dyDescent="0.35">
      <c r="A29" s="6" t="s">
        <v>2</v>
      </c>
      <c r="B29" s="7" t="s">
        <v>12</v>
      </c>
      <c r="C29" s="3">
        <v>29</v>
      </c>
      <c r="D29" s="9" t="s">
        <v>2</v>
      </c>
      <c r="E29" s="9"/>
      <c r="F29" s="9"/>
      <c r="G29" s="9"/>
      <c r="H29" s="9"/>
    </row>
    <row r="30" spans="1:8" x14ac:dyDescent="0.35">
      <c r="A30" s="6" t="s">
        <v>3</v>
      </c>
      <c r="B30" s="7" t="s">
        <v>12</v>
      </c>
      <c r="C30" s="3">
        <v>13</v>
      </c>
      <c r="D30" s="9" t="s">
        <v>70</v>
      </c>
      <c r="E30" s="9"/>
      <c r="F30" s="9"/>
      <c r="G30" s="9"/>
      <c r="H30" s="9"/>
    </row>
    <row r="31" spans="1:8" x14ac:dyDescent="0.35">
      <c r="A31" s="6" t="s">
        <v>7</v>
      </c>
      <c r="B31" s="7" t="s">
        <v>11</v>
      </c>
      <c r="C31" s="3">
        <v>90</v>
      </c>
      <c r="D31" s="9" t="s">
        <v>71</v>
      </c>
      <c r="E31" s="9"/>
      <c r="F31" s="9"/>
      <c r="G31" s="9"/>
      <c r="H31" s="9"/>
    </row>
    <row r="32" spans="1:8" x14ac:dyDescent="0.35">
      <c r="A32" s="6" t="s">
        <v>8</v>
      </c>
      <c r="B32" s="7" t="s">
        <v>11</v>
      </c>
      <c r="C32" s="3">
        <v>50</v>
      </c>
      <c r="D32" s="9" t="s">
        <v>72</v>
      </c>
      <c r="E32" s="9"/>
      <c r="F32" s="9"/>
      <c r="G32" s="9"/>
      <c r="H32" s="9"/>
    </row>
    <row r="33" spans="1:16" x14ac:dyDescent="0.35">
      <c r="A33" s="6" t="s">
        <v>65</v>
      </c>
      <c r="B33" s="7" t="s">
        <v>11</v>
      </c>
      <c r="C33" s="3">
        <v>12</v>
      </c>
      <c r="D33" s="9" t="s">
        <v>73</v>
      </c>
      <c r="E33" s="9"/>
      <c r="F33" s="9"/>
      <c r="G33" s="9"/>
      <c r="H33" s="9"/>
    </row>
    <row r="34" spans="1:16" x14ac:dyDescent="0.35">
      <c r="A34" s="6" t="s">
        <v>9</v>
      </c>
      <c r="B34" s="7" t="s">
        <v>11</v>
      </c>
      <c r="C34" s="3">
        <v>0.02</v>
      </c>
      <c r="D34" s="9" t="s">
        <v>9</v>
      </c>
      <c r="E34" s="9"/>
      <c r="F34" s="9"/>
      <c r="G34" s="9"/>
      <c r="H34" s="9"/>
    </row>
    <row r="35" spans="1:16" x14ac:dyDescent="0.35">
      <c r="A35" s="6" t="s">
        <v>13</v>
      </c>
      <c r="B35" s="7" t="s">
        <v>11</v>
      </c>
      <c r="C35" s="3">
        <v>10</v>
      </c>
      <c r="D35" s="9" t="s">
        <v>74</v>
      </c>
      <c r="E35" s="9"/>
      <c r="F35" s="9"/>
      <c r="G35" s="9"/>
      <c r="H35" s="9"/>
    </row>
    <row r="36" spans="1:16" x14ac:dyDescent="0.35">
      <c r="A36" s="6" t="s">
        <v>20</v>
      </c>
      <c r="B36" s="7" t="s">
        <v>21</v>
      </c>
      <c r="C36" s="3">
        <v>1</v>
      </c>
      <c r="D36" s="9" t="s">
        <v>79</v>
      </c>
      <c r="E36" s="9"/>
      <c r="F36" s="9"/>
      <c r="G36" s="9"/>
      <c r="H36" s="9"/>
    </row>
    <row r="37" spans="1:16" x14ac:dyDescent="0.35">
      <c r="A37" s="6" t="s">
        <v>15</v>
      </c>
      <c r="B37" s="7" t="s">
        <v>21</v>
      </c>
      <c r="C37" s="3">
        <v>1000</v>
      </c>
      <c r="D37" s="9" t="s">
        <v>80</v>
      </c>
      <c r="E37" s="9"/>
      <c r="F37" s="9"/>
      <c r="G37" s="9"/>
      <c r="H37" s="9"/>
    </row>
    <row r="38" spans="1:16" x14ac:dyDescent="0.35">
      <c r="A38" s="6" t="s">
        <v>14</v>
      </c>
      <c r="B38" s="7" t="s">
        <v>21</v>
      </c>
      <c r="C38" s="3">
        <v>600</v>
      </c>
      <c r="D38" s="9" t="s">
        <v>81</v>
      </c>
      <c r="E38" s="9"/>
      <c r="F38" s="9"/>
      <c r="G38" s="10"/>
      <c r="H38" s="9"/>
    </row>
    <row r="39" spans="1:16" x14ac:dyDescent="0.35">
      <c r="A39" s="6" t="s">
        <v>22</v>
      </c>
      <c r="B39" s="7" t="s">
        <v>16</v>
      </c>
      <c r="C39" s="3">
        <v>300</v>
      </c>
      <c r="D39" s="9" t="s">
        <v>75</v>
      </c>
      <c r="E39" s="9"/>
      <c r="F39" s="9"/>
      <c r="G39" s="9"/>
      <c r="H39" s="9"/>
    </row>
    <row r="40" spans="1:16" x14ac:dyDescent="0.35">
      <c r="A40" s="24"/>
      <c r="B40" s="29"/>
      <c r="C40" s="29"/>
      <c r="D40" s="29"/>
      <c r="E40" s="29"/>
      <c r="F40" s="29"/>
      <c r="G40" s="29"/>
      <c r="H40" s="29"/>
    </row>
    <row r="41" spans="1:16" hidden="1" x14ac:dyDescent="0.35">
      <c r="A41" s="16" t="s"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</row>
    <row r="42" spans="1:16" hidden="1" x14ac:dyDescent="0.3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/>
    </row>
    <row r="43" spans="1:16" hidden="1" x14ac:dyDescent="0.35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/>
    </row>
    <row r="44" spans="1:16" hidden="1" x14ac:dyDescent="0.35">
      <c r="A44" s="16" t="s">
        <v>30</v>
      </c>
      <c r="B44" s="17" t="s">
        <v>41</v>
      </c>
      <c r="C44" s="17">
        <v>0</v>
      </c>
      <c r="D44" s="17" t="s">
        <v>35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</row>
    <row r="45" spans="1:16" hidden="1" x14ac:dyDescent="0.35">
      <c r="A45" s="16" t="s">
        <v>50</v>
      </c>
      <c r="B45" s="17">
        <v>0</v>
      </c>
      <c r="C45" s="17">
        <v>0</v>
      </c>
      <c r="D45" s="17" t="s">
        <v>51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</row>
    <row r="46" spans="1:16" hidden="1" x14ac:dyDescent="0.35">
      <c r="A46" s="16" t="s">
        <v>31</v>
      </c>
      <c r="B46" s="17">
        <v>1</v>
      </c>
      <c r="C46" s="17">
        <v>1</v>
      </c>
      <c r="D46" s="17" t="s">
        <v>49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/>
    </row>
    <row r="47" spans="1:16" hidden="1" x14ac:dyDescent="0.35">
      <c r="A47" s="16" t="s">
        <v>32</v>
      </c>
      <c r="B47" s="17" t="s">
        <v>47</v>
      </c>
      <c r="C47" s="19">
        <v>1</v>
      </c>
      <c r="D47" s="17" t="s">
        <v>36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</row>
    <row r="48" spans="1:16" hidden="1" x14ac:dyDescent="0.35">
      <c r="A48" s="16" t="s">
        <v>33</v>
      </c>
      <c r="B48" s="17">
        <v>8</v>
      </c>
      <c r="C48" s="17">
        <v>8</v>
      </c>
      <c r="D48" s="17" t="s">
        <v>37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/>
    </row>
    <row r="49" spans="1:16" hidden="1" x14ac:dyDescent="0.35">
      <c r="A49" s="16" t="s">
        <v>34</v>
      </c>
      <c r="B49" s="17" t="s">
        <v>40</v>
      </c>
      <c r="C49" s="17">
        <v>125</v>
      </c>
      <c r="D49" s="17" t="s">
        <v>38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</row>
    <row r="50" spans="1:16" hidden="1" x14ac:dyDescent="0.3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/>
    </row>
    <row r="51" spans="1:16" hidden="1" x14ac:dyDescent="0.35">
      <c r="A51" s="16" t="s">
        <v>42</v>
      </c>
      <c r="B51" s="17"/>
      <c r="C51" s="20" t="s">
        <v>43</v>
      </c>
      <c r="D51" s="20" t="s">
        <v>44</v>
      </c>
      <c r="E51" s="20" t="s">
        <v>45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</row>
    <row r="52" spans="1:16" hidden="1" x14ac:dyDescent="0.35">
      <c r="A52" s="21" t="s">
        <v>25</v>
      </c>
      <c r="B52" s="17" t="s">
        <v>21</v>
      </c>
      <c r="C52" s="17">
        <f xml:space="preserve"> POWER(2, C28)/(C49*1000)*1000</f>
        <v>1.024</v>
      </c>
      <c r="D52" s="17">
        <f xml:space="preserve"> POWER(2, C26)/(C49*1000)*1000</f>
        <v>32.768000000000001</v>
      </c>
      <c r="E52" s="17">
        <f xml:space="preserve"> POWER(2, C27)/(C49*1000)*1000</f>
        <v>1.024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</row>
    <row r="53" spans="1:16" hidden="1" x14ac:dyDescent="0.35">
      <c r="A53" s="16" t="s">
        <v>26</v>
      </c>
      <c r="B53" s="17" t="s">
        <v>21</v>
      </c>
      <c r="C53" s="17">
        <f>(C48+4.25)*C52</f>
        <v>12.544</v>
      </c>
      <c r="D53" s="17">
        <f t="shared" ref="D53" si="6">(C48+4.25)*D52</f>
        <v>401.40800000000002</v>
      </c>
      <c r="E53" s="17">
        <f>(C48+4.25)*E52</f>
        <v>12.544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</row>
    <row r="54" spans="1:16" hidden="1" x14ac:dyDescent="0.35">
      <c r="A54" s="16" t="s">
        <v>27</v>
      </c>
      <c r="B54" s="17" t="s">
        <v>46</v>
      </c>
      <c r="C54" s="17">
        <f>8+(MAX(_xlfn.CEILING.MATH(((8*C29)-(4*C28)+28+16-(20*C44))/(4*(C28-2*C45)))*(C47+4),0))</f>
        <v>53</v>
      </c>
      <c r="D54" s="17">
        <f>8+(MAX(_xlfn.CEILING.MATH(((8*C29)-(4*C26)+28+16-(20*C44))/(4*(C26-2*C46)))*(C47+4),0))</f>
        <v>38</v>
      </c>
      <c r="E54" s="17">
        <f>8+(MAX(_xlfn.CEILING.MATH(((8*C29)-(4*C28)+28+16-(20*C44))/(4*(C28-2*C45)))*(C47+4),0))</f>
        <v>53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</row>
    <row r="55" spans="1:16" hidden="1" x14ac:dyDescent="0.35">
      <c r="A55" s="16" t="s">
        <v>28</v>
      </c>
      <c r="B55" s="17" t="s">
        <v>21</v>
      </c>
      <c r="C55" s="17">
        <f>C52*C54</f>
        <v>54.271999999999998</v>
      </c>
      <c r="D55" s="17">
        <f>D52*D54</f>
        <v>1245.184</v>
      </c>
      <c r="E55" s="17">
        <f>E52*E54</f>
        <v>54.271999999999998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</row>
    <row r="56" spans="1:16" hidden="1" x14ac:dyDescent="0.35">
      <c r="A56" s="16" t="s">
        <v>29</v>
      </c>
      <c r="B56" s="17" t="s">
        <v>21</v>
      </c>
      <c r="C56" s="17">
        <f>C53+C55</f>
        <v>66.816000000000003</v>
      </c>
      <c r="D56" s="17">
        <f t="shared" ref="D56:E56" si="7">D53+D55</f>
        <v>1646.5920000000001</v>
      </c>
      <c r="E56" s="17">
        <f t="shared" si="7"/>
        <v>66.816000000000003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/>
    </row>
    <row r="57" spans="1:16" hidden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 hidden="1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hidden="1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idden="1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hidden="1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hidden="1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idden="1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hidden="1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hidden="1" x14ac:dyDescent="0.35"/>
    <row r="66" hidden="1" x14ac:dyDescent="0.35"/>
    <row r="67" hidden="1" x14ac:dyDescent="0.35"/>
    <row r="88" spans="21:21" x14ac:dyDescent="0.35">
      <c r="U88" s="2"/>
    </row>
  </sheetData>
  <hyperlinks>
    <hyperlink ref="D1" r:id="rId1" xr:uid="{F74BA902-EA61-4F4B-82D1-44100F2C1C4F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2019-10-19T18:21:33Z</dcterms:created>
  <dcterms:modified xsi:type="dcterms:W3CDTF">2019-11-04T16:45:09Z</dcterms:modified>
</cp:coreProperties>
</file>