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bf44bf5f26578b5/Technischer Umweltschutz/3. Semester/ART II/me/"/>
    </mc:Choice>
  </mc:AlternateContent>
  <xr:revisionPtr revIDLastSave="347" documentId="8_{40DFCF53-28A9-457A-AE8D-FD254C271A11}" xr6:coauthVersionLast="47" xr6:coauthVersionMax="47" xr10:uidLastSave="{F9DD2F1C-E7D2-40FB-954E-ADDB204FC3EE}"/>
  <bookViews>
    <workbookView minimized="1" xWindow="1900" yWindow="1900" windowWidth="14400" windowHeight="7270" tabRatio="840" activeTab="1" xr2:uid="{00000000-000D-0000-FFFF-FFFF00000000}"/>
  </bookViews>
  <sheets>
    <sheet name="1_1_Definition_Flows" sheetId="15" r:id="rId1"/>
    <sheet name="1_2_Data_Flows" sheetId="2" r:id="rId2"/>
    <sheet name="2_1_Definition_Processes" sheetId="16" r:id="rId3"/>
    <sheet name="2_3_Process_TCs" sheetId="22" r:id="rId4"/>
    <sheet name="2_5_dynamic_tcs" sheetId="33" r:id="rId5"/>
  </sheets>
  <definedNames>
    <definedName name="Baumart_">#REF!</definedName>
    <definedName name="Cluster_">#REF!</definedName>
    <definedName name="einheit">#REF!</definedName>
    <definedName name="Erhebungsart_">#REF!</definedName>
    <definedName name="Herkunft_">#REF!</definedName>
    <definedName name="Holzstrom_">#REF!</definedName>
    <definedName name="In_Out_">#REF!</definedName>
    <definedName name="Inhaltsverzeichnis">"MTRANS(ERSETZEN(Inhalt;1;FINDEN(""]"";Inhalt);""))"</definedName>
    <definedName name="Klassifizierung">#REF!</definedName>
    <definedName name="Ort_">#REF!</definedName>
    <definedName name="Tab_Process_TCs_dyn" localSheetId="4">Tab_Process_TCs2527[]</definedName>
    <definedName name="Tab_Process_TCs_dyn">#REF!</definedName>
    <definedName name="Ziel_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3" i="33" l="1"/>
  <c r="AC23" i="33"/>
  <c r="Z23" i="33"/>
  <c r="W23" i="33"/>
  <c r="T23" i="33"/>
  <c r="Q23" i="33"/>
  <c r="N23" i="33"/>
  <c r="L23" i="33"/>
  <c r="B23" i="33"/>
  <c r="BH21" i="33"/>
  <c r="AC21" i="33"/>
  <c r="Z21" i="33"/>
  <c r="W21" i="33"/>
  <c r="T21" i="33"/>
  <c r="Q21" i="33"/>
  <c r="N21" i="33"/>
  <c r="L21" i="33"/>
  <c r="B21" i="33"/>
  <c r="I35" i="33"/>
  <c r="I30" i="33"/>
  <c r="I36" i="33"/>
  <c r="I31" i="33"/>
  <c r="I37" i="33"/>
  <c r="I32" i="33"/>
  <c r="I38" i="33"/>
  <c r="I33" i="33"/>
  <c r="I25" i="33"/>
  <c r="I26" i="33"/>
  <c r="I27" i="33"/>
  <c r="I28" i="33"/>
  <c r="BF38" i="33" l="1"/>
  <c r="BA38" i="33"/>
  <c r="AQ38" i="33"/>
  <c r="AV38" i="33"/>
  <c r="AL38" i="33"/>
  <c r="AG38" i="33"/>
  <c r="B38" i="33"/>
  <c r="BF33" i="33"/>
  <c r="BA33" i="33"/>
  <c r="AV33" i="33"/>
  <c r="AQ33" i="33"/>
  <c r="AL33" i="33"/>
  <c r="AG33" i="33"/>
  <c r="B33" i="33"/>
  <c r="BF28" i="33"/>
  <c r="BA28" i="33"/>
  <c r="AV28" i="33"/>
  <c r="AL28" i="33"/>
  <c r="AG28" i="33"/>
  <c r="B28" i="33"/>
  <c r="BF37" i="33"/>
  <c r="BA37" i="33"/>
  <c r="AQ37" i="33"/>
  <c r="AV37" i="33"/>
  <c r="AL37" i="33"/>
  <c r="AG37" i="33"/>
  <c r="B37" i="33"/>
  <c r="BF32" i="33"/>
  <c r="BA32" i="33"/>
  <c r="AV32" i="33"/>
  <c r="AQ32" i="33"/>
  <c r="AL32" i="33"/>
  <c r="AG32" i="33"/>
  <c r="B32" i="33"/>
  <c r="BF27" i="33"/>
  <c r="BA27" i="33"/>
  <c r="AV27" i="33"/>
  <c r="AL27" i="33"/>
  <c r="AG27" i="33"/>
  <c r="B27" i="33"/>
  <c r="BF36" i="33"/>
  <c r="BA36" i="33"/>
  <c r="AV36" i="33"/>
  <c r="AQ36" i="33"/>
  <c r="AL36" i="33"/>
  <c r="AG36" i="33"/>
  <c r="B36" i="33"/>
  <c r="BF31" i="33"/>
  <c r="BA31" i="33"/>
  <c r="AV31" i="33"/>
  <c r="AQ31" i="33"/>
  <c r="AL31" i="33"/>
  <c r="AG31" i="33"/>
  <c r="B31" i="33"/>
  <c r="BF26" i="33"/>
  <c r="BA26" i="33"/>
  <c r="AV26" i="33"/>
  <c r="AQ26" i="33"/>
  <c r="AL26" i="33"/>
  <c r="AG26" i="33"/>
  <c r="B26" i="33"/>
  <c r="BF35" i="33"/>
  <c r="BA35" i="33"/>
  <c r="AV35" i="33"/>
  <c r="AQ35" i="33"/>
  <c r="AL35" i="33"/>
  <c r="AG35" i="33"/>
  <c r="B35" i="33"/>
  <c r="BF30" i="33"/>
  <c r="BA30" i="33"/>
  <c r="AV30" i="33"/>
  <c r="AL30" i="33"/>
  <c r="AG30" i="33"/>
  <c r="B30" i="33"/>
  <c r="BF25" i="33"/>
  <c r="BA25" i="33"/>
  <c r="AQ25" i="33"/>
  <c r="AV25" i="33"/>
  <c r="AL25" i="33"/>
  <c r="AG25" i="33"/>
  <c r="B25" i="33"/>
  <c r="AQ27" i="33" l="1"/>
  <c r="AQ30" i="33"/>
  <c r="AQ28" i="33"/>
  <c r="B11" i="15" l="1"/>
  <c r="B12" i="15"/>
  <c r="B13" i="15"/>
  <c r="B14" i="15"/>
  <c r="B15" i="15"/>
  <c r="B16" i="15"/>
  <c r="B2" i="15" l="1"/>
  <c r="B3" i="15"/>
  <c r="B4" i="15"/>
  <c r="B5" i="15"/>
  <c r="B6" i="15"/>
  <c r="B7" i="15"/>
  <c r="B8" i="15"/>
  <c r="B9" i="15"/>
  <c r="B10" i="15"/>
  <c r="C8" i="16"/>
  <c r="C9" i="16"/>
  <c r="B2" i="22"/>
  <c r="D2" i="22"/>
  <c r="C3" i="33" s="1"/>
  <c r="G2" i="22"/>
  <c r="H2" i="22"/>
  <c r="I2" i="22"/>
  <c r="J2" i="22"/>
  <c r="K2" i="22"/>
  <c r="L2" i="22"/>
  <c r="M2" i="22"/>
  <c r="N2" i="22"/>
  <c r="Q2" i="22"/>
  <c r="T2" i="22"/>
  <c r="W2" i="22"/>
  <c r="Z2" i="22"/>
  <c r="AC2" i="22"/>
  <c r="AD2" i="22"/>
  <c r="AH2" i="22"/>
  <c r="AL2" i="22"/>
  <c r="AP2" i="22"/>
  <c r="AT2" i="22"/>
  <c r="AX2" i="22"/>
  <c r="BB2" i="22"/>
  <c r="C2" i="22" l="1"/>
  <c r="B15" i="33" l="1"/>
  <c r="L15" i="33"/>
  <c r="N15" i="33"/>
  <c r="Q15" i="33"/>
  <c r="T15" i="33"/>
  <c r="W15" i="33"/>
  <c r="Z15" i="33"/>
  <c r="AC15" i="33"/>
  <c r="BH15" i="33"/>
  <c r="B13" i="33"/>
  <c r="L13" i="33"/>
  <c r="N13" i="33"/>
  <c r="Q13" i="33"/>
  <c r="T13" i="33"/>
  <c r="W13" i="33"/>
  <c r="Z13" i="33"/>
  <c r="AC13" i="33"/>
  <c r="BH13" i="33"/>
  <c r="B11" i="33"/>
  <c r="L11" i="33"/>
  <c r="N11" i="33"/>
  <c r="Q11" i="33"/>
  <c r="T11" i="33"/>
  <c r="W11" i="33"/>
  <c r="Z11" i="33"/>
  <c r="AC11" i="33"/>
  <c r="BH11" i="33"/>
  <c r="B12" i="33"/>
  <c r="L12" i="33"/>
  <c r="N12" i="33"/>
  <c r="Q12" i="33"/>
  <c r="T12" i="33"/>
  <c r="W12" i="33"/>
  <c r="Z12" i="33"/>
  <c r="AC12" i="33"/>
  <c r="BH12" i="33"/>
  <c r="B14" i="33"/>
  <c r="L14" i="33"/>
  <c r="N14" i="33"/>
  <c r="Q14" i="33"/>
  <c r="T14" i="33"/>
  <c r="W14" i="33"/>
  <c r="Z14" i="33"/>
  <c r="AC14" i="33"/>
  <c r="BH14" i="33"/>
  <c r="B24" i="33"/>
  <c r="L24" i="33"/>
  <c r="N24" i="33"/>
  <c r="Q24" i="33"/>
  <c r="T24" i="33"/>
  <c r="W24" i="33"/>
  <c r="Z24" i="33"/>
  <c r="AC24" i="33"/>
  <c r="BH24" i="33"/>
  <c r="B18" i="33"/>
  <c r="L18" i="33"/>
  <c r="N18" i="33"/>
  <c r="Q18" i="33"/>
  <c r="T18" i="33"/>
  <c r="W18" i="33"/>
  <c r="Z18" i="33"/>
  <c r="AC18" i="33"/>
  <c r="BH18" i="33"/>
  <c r="B19" i="33"/>
  <c r="L19" i="33"/>
  <c r="N19" i="33"/>
  <c r="Q19" i="33"/>
  <c r="T19" i="33"/>
  <c r="W19" i="33"/>
  <c r="Z19" i="33"/>
  <c r="AC19" i="33"/>
  <c r="BH19" i="33"/>
  <c r="B10" i="33"/>
  <c r="L10" i="33"/>
  <c r="N10" i="33"/>
  <c r="Q10" i="33"/>
  <c r="T10" i="33"/>
  <c r="W10" i="33"/>
  <c r="Z10" i="33"/>
  <c r="AC10" i="33"/>
  <c r="BH10" i="33"/>
  <c r="B8" i="33"/>
  <c r="L8" i="33"/>
  <c r="N8" i="33"/>
  <c r="Q8" i="33"/>
  <c r="T8" i="33"/>
  <c r="W8" i="33"/>
  <c r="Z8" i="33"/>
  <c r="AC8" i="33"/>
  <c r="BH8" i="33"/>
  <c r="B9" i="33"/>
  <c r="L9" i="33"/>
  <c r="N9" i="33"/>
  <c r="Q9" i="33"/>
  <c r="T9" i="33"/>
  <c r="W9" i="33"/>
  <c r="Z9" i="33"/>
  <c r="AC9" i="33"/>
  <c r="BH9" i="33"/>
  <c r="B29" i="33"/>
  <c r="L29" i="33"/>
  <c r="N29" i="33"/>
  <c r="Q29" i="33"/>
  <c r="T29" i="33"/>
  <c r="W29" i="33"/>
  <c r="Z29" i="33"/>
  <c r="AC29" i="33"/>
  <c r="BH29" i="33"/>
  <c r="B34" i="33"/>
  <c r="L34" i="33"/>
  <c r="N34" i="33"/>
  <c r="Q34" i="33"/>
  <c r="T34" i="33"/>
  <c r="W34" i="33"/>
  <c r="Z34" i="33"/>
  <c r="AC34" i="33"/>
  <c r="BH34" i="33"/>
  <c r="B20" i="33"/>
  <c r="L20" i="33"/>
  <c r="N20" i="33"/>
  <c r="Q20" i="33"/>
  <c r="T20" i="33"/>
  <c r="W20" i="33"/>
  <c r="Z20" i="33"/>
  <c r="AC20" i="33"/>
  <c r="BH20" i="33"/>
  <c r="B22" i="33"/>
  <c r="L22" i="33"/>
  <c r="N22" i="33"/>
  <c r="Q22" i="33"/>
  <c r="T22" i="33"/>
  <c r="W22" i="33"/>
  <c r="Z22" i="33"/>
  <c r="AC22" i="33"/>
  <c r="BH22" i="33"/>
  <c r="B4" i="33"/>
  <c r="L4" i="33"/>
  <c r="N4" i="33"/>
  <c r="Q4" i="33"/>
  <c r="T4" i="33"/>
  <c r="W4" i="33"/>
  <c r="Z4" i="33"/>
  <c r="AC4" i="33"/>
  <c r="BH4" i="33"/>
  <c r="B5" i="33"/>
  <c r="L5" i="33"/>
  <c r="N5" i="33"/>
  <c r="Q5" i="33"/>
  <c r="T5" i="33"/>
  <c r="W5" i="33"/>
  <c r="Z5" i="33"/>
  <c r="AC5" i="33"/>
  <c r="BH5" i="33"/>
  <c r="B6" i="33"/>
  <c r="L6" i="33"/>
  <c r="N6" i="33"/>
  <c r="Q6" i="33"/>
  <c r="T6" i="33"/>
  <c r="W6" i="33"/>
  <c r="Z6" i="33"/>
  <c r="AC6" i="33"/>
  <c r="BH6" i="33"/>
  <c r="B7" i="33"/>
  <c r="L7" i="33"/>
  <c r="N7" i="33"/>
  <c r="Q7" i="33"/>
  <c r="T7" i="33"/>
  <c r="W7" i="33"/>
  <c r="Z7" i="33"/>
  <c r="AC7" i="33"/>
  <c r="BH7" i="33"/>
  <c r="B2" i="33"/>
  <c r="L2" i="33"/>
  <c r="N2" i="33"/>
  <c r="Q2" i="33"/>
  <c r="T2" i="33"/>
  <c r="W2" i="33"/>
  <c r="Z2" i="33"/>
  <c r="AC2" i="33"/>
  <c r="BH2" i="33"/>
  <c r="B3" i="33"/>
  <c r="L3" i="33"/>
  <c r="N3" i="33"/>
  <c r="Q3" i="33"/>
  <c r="T3" i="33"/>
  <c r="W3" i="33"/>
  <c r="Z3" i="33"/>
  <c r="AC3" i="33"/>
  <c r="BH3" i="33"/>
  <c r="B17" i="33"/>
  <c r="L17" i="33"/>
  <c r="N17" i="33"/>
  <c r="Q17" i="33"/>
  <c r="T17" i="33"/>
  <c r="W17" i="33"/>
  <c r="Z17" i="33"/>
  <c r="AC17" i="33"/>
  <c r="BH17" i="33"/>
  <c r="BH16" i="33"/>
  <c r="AC16" i="33"/>
  <c r="Z16" i="33"/>
  <c r="W16" i="33"/>
  <c r="T16" i="33"/>
  <c r="Q16" i="33"/>
  <c r="N16" i="33"/>
  <c r="L16" i="33"/>
  <c r="B16" i="33"/>
  <c r="M8" i="22" l="1"/>
  <c r="AD3" i="22"/>
  <c r="L9" i="22"/>
  <c r="L10" i="22"/>
  <c r="L4" i="22"/>
  <c r="L5" i="22"/>
  <c r="G24" i="33" s="1"/>
  <c r="L6" i="22"/>
  <c r="L7" i="22"/>
  <c r="L8" i="22"/>
  <c r="L3" i="22"/>
  <c r="AK6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2" i="2"/>
  <c r="G22" i="33" l="1"/>
  <c r="G23" i="33"/>
  <c r="G21" i="33"/>
  <c r="G16" i="33"/>
  <c r="G17" i="33"/>
  <c r="G15" i="33"/>
  <c r="G14" i="33"/>
  <c r="G10" i="33"/>
  <c r="G34" i="33"/>
  <c r="G4" i="33"/>
  <c r="G29" i="33"/>
  <c r="G7" i="33"/>
  <c r="G12" i="33"/>
  <c r="G11" i="33"/>
  <c r="G9" i="33"/>
  <c r="G19" i="33"/>
  <c r="G6" i="33"/>
  <c r="G3" i="33"/>
  <c r="G18" i="33"/>
  <c r="G8" i="33"/>
  <c r="G5" i="33"/>
  <c r="G20" i="33"/>
  <c r="G2" i="33"/>
  <c r="G13" i="3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C3" i="16" l="1"/>
  <c r="I3" i="15" s="1"/>
  <c r="AA60" i="2" l="1"/>
  <c r="AA31" i="2" l="1"/>
  <c r="AA89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G125" i="2"/>
  <c r="G126" i="2"/>
  <c r="G127" i="2"/>
  <c r="E125" i="2"/>
  <c r="E126" i="2"/>
  <c r="E127" i="2"/>
  <c r="I125" i="2"/>
  <c r="I126" i="2"/>
  <c r="I127" i="2"/>
  <c r="J125" i="2"/>
  <c r="J126" i="2"/>
  <c r="J127" i="2"/>
  <c r="K125" i="2"/>
  <c r="K126" i="2"/>
  <c r="K127" i="2"/>
  <c r="L125" i="2"/>
  <c r="L126" i="2"/>
  <c r="L127" i="2"/>
  <c r="R125" i="2"/>
  <c r="R126" i="2"/>
  <c r="R127" i="2"/>
  <c r="S125" i="2"/>
  <c r="S126" i="2"/>
  <c r="S127" i="2"/>
  <c r="AE125" i="2"/>
  <c r="AE126" i="2"/>
  <c r="AE127" i="2"/>
  <c r="AH125" i="2"/>
  <c r="AH126" i="2"/>
  <c r="AH127" i="2"/>
  <c r="AK125" i="2"/>
  <c r="AK126" i="2"/>
  <c r="AK127" i="2"/>
  <c r="I111" i="2"/>
  <c r="I112" i="2"/>
  <c r="I113" i="2"/>
  <c r="I114" i="2"/>
  <c r="I115" i="2"/>
  <c r="I116" i="2"/>
  <c r="I117" i="2"/>
  <c r="J111" i="2"/>
  <c r="J112" i="2"/>
  <c r="J113" i="2"/>
  <c r="J114" i="2"/>
  <c r="J115" i="2"/>
  <c r="J116" i="2"/>
  <c r="J117" i="2"/>
  <c r="K111" i="2"/>
  <c r="K112" i="2"/>
  <c r="K113" i="2"/>
  <c r="K114" i="2"/>
  <c r="K115" i="2"/>
  <c r="K116" i="2"/>
  <c r="K117" i="2"/>
  <c r="L111" i="2"/>
  <c r="L112" i="2"/>
  <c r="L113" i="2"/>
  <c r="L114" i="2"/>
  <c r="L115" i="2"/>
  <c r="L116" i="2"/>
  <c r="L117" i="2"/>
  <c r="R111" i="2"/>
  <c r="R112" i="2"/>
  <c r="R113" i="2"/>
  <c r="R114" i="2"/>
  <c r="R115" i="2"/>
  <c r="R116" i="2"/>
  <c r="R117" i="2"/>
  <c r="S111" i="2"/>
  <c r="S112" i="2"/>
  <c r="S113" i="2"/>
  <c r="S114" i="2"/>
  <c r="S115" i="2"/>
  <c r="S116" i="2"/>
  <c r="S117" i="2"/>
  <c r="AE111" i="2"/>
  <c r="AE112" i="2"/>
  <c r="AE113" i="2"/>
  <c r="AE114" i="2"/>
  <c r="AE115" i="2"/>
  <c r="AE116" i="2"/>
  <c r="AE117" i="2"/>
  <c r="AH111" i="2"/>
  <c r="AH112" i="2"/>
  <c r="AH113" i="2"/>
  <c r="AH114" i="2"/>
  <c r="AH115" i="2"/>
  <c r="AH116" i="2"/>
  <c r="AH117" i="2"/>
  <c r="AK111" i="2"/>
  <c r="AK112" i="2"/>
  <c r="AK113" i="2"/>
  <c r="AK114" i="2"/>
  <c r="AK115" i="2"/>
  <c r="AK116" i="2"/>
  <c r="AK117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G24" i="2"/>
  <c r="G25" i="2"/>
  <c r="G26" i="2"/>
  <c r="G27" i="2"/>
  <c r="G28" i="2"/>
  <c r="G29" i="2"/>
  <c r="G30" i="2"/>
  <c r="D24" i="2"/>
  <c r="D25" i="2"/>
  <c r="D26" i="2"/>
  <c r="D27" i="2"/>
  <c r="D28" i="2"/>
  <c r="D29" i="2"/>
  <c r="D30" i="2"/>
  <c r="E24" i="2"/>
  <c r="E25" i="2"/>
  <c r="E26" i="2"/>
  <c r="E27" i="2"/>
  <c r="E28" i="2"/>
  <c r="E29" i="2"/>
  <c r="E30" i="2"/>
  <c r="I24" i="2"/>
  <c r="I25" i="2"/>
  <c r="I26" i="2"/>
  <c r="I27" i="2"/>
  <c r="I28" i="2"/>
  <c r="I29" i="2"/>
  <c r="I30" i="2"/>
  <c r="J24" i="2"/>
  <c r="J25" i="2"/>
  <c r="J26" i="2"/>
  <c r="J27" i="2"/>
  <c r="J28" i="2"/>
  <c r="J29" i="2"/>
  <c r="J30" i="2"/>
  <c r="K24" i="2"/>
  <c r="K25" i="2"/>
  <c r="K26" i="2"/>
  <c r="K27" i="2"/>
  <c r="K28" i="2"/>
  <c r="K29" i="2"/>
  <c r="K30" i="2"/>
  <c r="L24" i="2"/>
  <c r="L25" i="2"/>
  <c r="L26" i="2"/>
  <c r="L27" i="2"/>
  <c r="L28" i="2"/>
  <c r="L29" i="2"/>
  <c r="L30" i="2"/>
  <c r="R24" i="2"/>
  <c r="R25" i="2"/>
  <c r="R26" i="2"/>
  <c r="R27" i="2"/>
  <c r="R28" i="2"/>
  <c r="R29" i="2"/>
  <c r="R30" i="2"/>
  <c r="S24" i="2"/>
  <c r="S25" i="2"/>
  <c r="S26" i="2"/>
  <c r="S27" i="2"/>
  <c r="S28" i="2"/>
  <c r="S29" i="2"/>
  <c r="S30" i="2"/>
  <c r="AE24" i="2"/>
  <c r="AE25" i="2"/>
  <c r="AE26" i="2"/>
  <c r="AE27" i="2"/>
  <c r="AE28" i="2"/>
  <c r="AE29" i="2"/>
  <c r="AE30" i="2"/>
  <c r="AH24" i="2"/>
  <c r="AH25" i="2"/>
  <c r="AH26" i="2"/>
  <c r="AH27" i="2"/>
  <c r="AH28" i="2"/>
  <c r="AH29" i="2"/>
  <c r="AH30" i="2"/>
  <c r="AK24" i="2"/>
  <c r="AK25" i="2"/>
  <c r="AK26" i="2"/>
  <c r="AK27" i="2"/>
  <c r="AK28" i="2"/>
  <c r="AK29" i="2"/>
  <c r="AK30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A33" i="2"/>
  <c r="A2" i="2"/>
  <c r="D2" i="2"/>
  <c r="E2" i="2"/>
  <c r="G2" i="2"/>
  <c r="I2" i="2"/>
  <c r="J2" i="2"/>
  <c r="K2" i="2"/>
  <c r="L2" i="2"/>
  <c r="AA2" i="2"/>
  <c r="AE2" i="2"/>
  <c r="AH2" i="2"/>
  <c r="AK2" i="2"/>
  <c r="D3" i="2"/>
  <c r="E3" i="2"/>
  <c r="G3" i="2"/>
  <c r="I3" i="2"/>
  <c r="J3" i="2"/>
  <c r="K3" i="2"/>
  <c r="L3" i="2"/>
  <c r="AE3" i="2"/>
  <c r="AH3" i="2"/>
  <c r="AK3" i="2"/>
  <c r="D4" i="2"/>
  <c r="E4" i="2"/>
  <c r="G4" i="2"/>
  <c r="I4" i="2"/>
  <c r="J4" i="2"/>
  <c r="K4" i="2"/>
  <c r="L4" i="2"/>
  <c r="AE4" i="2"/>
  <c r="AH4" i="2"/>
  <c r="AK4" i="2"/>
  <c r="D5" i="2"/>
  <c r="E5" i="2"/>
  <c r="G5" i="2"/>
  <c r="I5" i="2"/>
  <c r="J5" i="2"/>
  <c r="K5" i="2"/>
  <c r="L5" i="2"/>
  <c r="AE5" i="2"/>
  <c r="AH5" i="2"/>
  <c r="AK5" i="2"/>
  <c r="D6" i="2"/>
  <c r="E6" i="2"/>
  <c r="G6" i="2"/>
  <c r="I6" i="2"/>
  <c r="J6" i="2"/>
  <c r="K6" i="2"/>
  <c r="L6" i="2"/>
  <c r="AE6" i="2"/>
  <c r="AH6" i="2"/>
  <c r="D7" i="2"/>
  <c r="E7" i="2"/>
  <c r="G7" i="2"/>
  <c r="I7" i="2"/>
  <c r="J7" i="2"/>
  <c r="K7" i="2"/>
  <c r="L7" i="2"/>
  <c r="AE7" i="2"/>
  <c r="AH7" i="2"/>
  <c r="AK7" i="2"/>
  <c r="D8" i="2"/>
  <c r="E8" i="2"/>
  <c r="G8" i="2"/>
  <c r="I8" i="2"/>
  <c r="J8" i="2"/>
  <c r="K8" i="2"/>
  <c r="L8" i="2"/>
  <c r="AE8" i="2"/>
  <c r="AH8" i="2"/>
  <c r="AK8" i="2"/>
  <c r="D31" i="2"/>
  <c r="E31" i="2"/>
  <c r="G31" i="2"/>
  <c r="I31" i="2"/>
  <c r="J31" i="2"/>
  <c r="K31" i="2"/>
  <c r="L31" i="2"/>
  <c r="AE31" i="2"/>
  <c r="AH31" i="2"/>
  <c r="AK31" i="2"/>
  <c r="D32" i="2"/>
  <c r="E32" i="2"/>
  <c r="G32" i="2"/>
  <c r="I32" i="2"/>
  <c r="J32" i="2"/>
  <c r="K32" i="2"/>
  <c r="L32" i="2"/>
  <c r="AE32" i="2"/>
  <c r="AH32" i="2"/>
  <c r="AK32" i="2"/>
  <c r="D33" i="2"/>
  <c r="E33" i="2"/>
  <c r="G33" i="2"/>
  <c r="I33" i="2"/>
  <c r="J33" i="2"/>
  <c r="K33" i="2"/>
  <c r="L33" i="2"/>
  <c r="AE33" i="2"/>
  <c r="AH33" i="2"/>
  <c r="AK33" i="2"/>
  <c r="D34" i="2"/>
  <c r="E34" i="2"/>
  <c r="G34" i="2"/>
  <c r="I34" i="2"/>
  <c r="J34" i="2"/>
  <c r="K34" i="2"/>
  <c r="L34" i="2"/>
  <c r="AE34" i="2"/>
  <c r="AH34" i="2"/>
  <c r="AK34" i="2"/>
  <c r="D35" i="2"/>
  <c r="E35" i="2"/>
  <c r="G35" i="2"/>
  <c r="I35" i="2"/>
  <c r="J35" i="2"/>
  <c r="K35" i="2"/>
  <c r="L35" i="2"/>
  <c r="AE35" i="2"/>
  <c r="AH35" i="2"/>
  <c r="AK35" i="2"/>
  <c r="D36" i="2"/>
  <c r="E36" i="2"/>
  <c r="G36" i="2"/>
  <c r="I36" i="2"/>
  <c r="J36" i="2"/>
  <c r="K36" i="2"/>
  <c r="L36" i="2"/>
  <c r="AE36" i="2"/>
  <c r="AH36" i="2"/>
  <c r="AK36" i="2"/>
  <c r="D37" i="2"/>
  <c r="E37" i="2"/>
  <c r="G37" i="2"/>
  <c r="I37" i="2"/>
  <c r="J37" i="2"/>
  <c r="K37" i="2"/>
  <c r="L37" i="2"/>
  <c r="AE37" i="2"/>
  <c r="AH37" i="2"/>
  <c r="AK37" i="2"/>
  <c r="D60" i="2"/>
  <c r="E60" i="2"/>
  <c r="G60" i="2"/>
  <c r="I60" i="2"/>
  <c r="J60" i="2"/>
  <c r="K60" i="2"/>
  <c r="L60" i="2"/>
  <c r="AE60" i="2"/>
  <c r="AH60" i="2"/>
  <c r="AK60" i="2"/>
  <c r="D61" i="2"/>
  <c r="E61" i="2"/>
  <c r="G61" i="2"/>
  <c r="I61" i="2"/>
  <c r="J61" i="2"/>
  <c r="K61" i="2"/>
  <c r="L61" i="2"/>
  <c r="AA61" i="2"/>
  <c r="AE61" i="2"/>
  <c r="AH61" i="2"/>
  <c r="AK61" i="2"/>
  <c r="D62" i="2"/>
  <c r="E62" i="2"/>
  <c r="G62" i="2"/>
  <c r="I62" i="2"/>
  <c r="J62" i="2"/>
  <c r="K62" i="2"/>
  <c r="L62" i="2"/>
  <c r="AE62" i="2"/>
  <c r="AH62" i="2"/>
  <c r="AK62" i="2"/>
  <c r="D63" i="2"/>
  <c r="E63" i="2"/>
  <c r="G63" i="2"/>
  <c r="I63" i="2"/>
  <c r="J63" i="2"/>
  <c r="K63" i="2"/>
  <c r="L63" i="2"/>
  <c r="AE63" i="2"/>
  <c r="AH63" i="2"/>
  <c r="AK63" i="2"/>
  <c r="D64" i="2"/>
  <c r="E64" i="2"/>
  <c r="G64" i="2"/>
  <c r="I64" i="2"/>
  <c r="J64" i="2"/>
  <c r="K64" i="2"/>
  <c r="L64" i="2"/>
  <c r="AE64" i="2"/>
  <c r="AH64" i="2"/>
  <c r="AK64" i="2"/>
  <c r="D65" i="2"/>
  <c r="E65" i="2"/>
  <c r="G65" i="2"/>
  <c r="I65" i="2"/>
  <c r="J65" i="2"/>
  <c r="K65" i="2"/>
  <c r="L65" i="2"/>
  <c r="AE65" i="2"/>
  <c r="AH65" i="2"/>
  <c r="AK65" i="2"/>
  <c r="D66" i="2"/>
  <c r="E66" i="2"/>
  <c r="G66" i="2"/>
  <c r="I66" i="2"/>
  <c r="J66" i="2"/>
  <c r="K66" i="2"/>
  <c r="L66" i="2"/>
  <c r="AE66" i="2"/>
  <c r="AH66" i="2"/>
  <c r="AK66" i="2"/>
  <c r="D89" i="2"/>
  <c r="E89" i="2"/>
  <c r="G89" i="2"/>
  <c r="I89" i="2"/>
  <c r="J89" i="2"/>
  <c r="K89" i="2"/>
  <c r="L89" i="2"/>
  <c r="AE89" i="2"/>
  <c r="AH89" i="2"/>
  <c r="AK89" i="2"/>
  <c r="D90" i="2"/>
  <c r="E90" i="2"/>
  <c r="G90" i="2"/>
  <c r="I90" i="2"/>
  <c r="J90" i="2"/>
  <c r="K90" i="2"/>
  <c r="L90" i="2"/>
  <c r="AA90" i="2"/>
  <c r="AE90" i="2"/>
  <c r="AH90" i="2"/>
  <c r="AK90" i="2"/>
  <c r="D91" i="2"/>
  <c r="E91" i="2"/>
  <c r="G91" i="2"/>
  <c r="I91" i="2"/>
  <c r="J91" i="2"/>
  <c r="K91" i="2"/>
  <c r="L91" i="2"/>
  <c r="AE91" i="2"/>
  <c r="AH91" i="2"/>
  <c r="AK91" i="2"/>
  <c r="D92" i="2"/>
  <c r="E92" i="2"/>
  <c r="G92" i="2"/>
  <c r="I92" i="2"/>
  <c r="J92" i="2"/>
  <c r="K92" i="2"/>
  <c r="L92" i="2"/>
  <c r="AE92" i="2"/>
  <c r="AH92" i="2"/>
  <c r="AK92" i="2"/>
  <c r="D93" i="2"/>
  <c r="E93" i="2"/>
  <c r="G93" i="2"/>
  <c r="I93" i="2"/>
  <c r="J93" i="2"/>
  <c r="K93" i="2"/>
  <c r="L93" i="2"/>
  <c r="AE93" i="2"/>
  <c r="AH93" i="2"/>
  <c r="AK93" i="2"/>
  <c r="D94" i="2"/>
  <c r="E94" i="2"/>
  <c r="G94" i="2"/>
  <c r="I94" i="2"/>
  <c r="J94" i="2"/>
  <c r="K94" i="2"/>
  <c r="L94" i="2"/>
  <c r="AE94" i="2"/>
  <c r="AH94" i="2"/>
  <c r="AK94" i="2"/>
  <c r="D95" i="2"/>
  <c r="E95" i="2"/>
  <c r="G95" i="2"/>
  <c r="I95" i="2"/>
  <c r="J95" i="2"/>
  <c r="K95" i="2"/>
  <c r="L95" i="2"/>
  <c r="AE95" i="2"/>
  <c r="AH95" i="2"/>
  <c r="AK95" i="2"/>
  <c r="J118" i="2"/>
  <c r="J119" i="2"/>
  <c r="J120" i="2"/>
  <c r="J121" i="2"/>
  <c r="J122" i="2"/>
  <c r="J123" i="2"/>
  <c r="J124" i="2"/>
  <c r="K118" i="2"/>
  <c r="K119" i="2"/>
  <c r="K120" i="2"/>
  <c r="K121" i="2"/>
  <c r="K122" i="2"/>
  <c r="K123" i="2"/>
  <c r="K124" i="2"/>
  <c r="L118" i="2"/>
  <c r="L119" i="2"/>
  <c r="L120" i="2"/>
  <c r="L121" i="2"/>
  <c r="L122" i="2"/>
  <c r="L123" i="2"/>
  <c r="L124" i="2"/>
  <c r="AJ2" i="2" l="1"/>
  <c r="AA32" i="2"/>
  <c r="AJ32" i="2" s="1"/>
  <c r="AD89" i="2"/>
  <c r="AD2" i="2"/>
  <c r="AD90" i="2"/>
  <c r="AA3" i="2"/>
  <c r="AG3" i="2" s="1"/>
  <c r="AD61" i="2"/>
  <c r="AD60" i="2"/>
  <c r="AJ31" i="2"/>
  <c r="AA62" i="2"/>
  <c r="AJ61" i="2"/>
  <c r="AJ89" i="2"/>
  <c r="AJ60" i="2"/>
  <c r="AJ90" i="2"/>
  <c r="AG60" i="2"/>
  <c r="AG89" i="2"/>
  <c r="AG2" i="2"/>
  <c r="AA34" i="2"/>
  <c r="AG33" i="2"/>
  <c r="AG90" i="2"/>
  <c r="AA4" i="2"/>
  <c r="AG61" i="2"/>
  <c r="AA91" i="2"/>
  <c r="AD4" i="2" l="1"/>
  <c r="AJ3" i="2"/>
  <c r="AD3" i="2"/>
  <c r="AG31" i="2"/>
  <c r="AD31" i="2"/>
  <c r="AJ33" i="2"/>
  <c r="AA63" i="2"/>
  <c r="AJ4" i="2"/>
  <c r="AG4" i="2"/>
  <c r="AJ91" i="2"/>
  <c r="AA92" i="2"/>
  <c r="AD33" i="2"/>
  <c r="AG32" i="2"/>
  <c r="AD32" i="2"/>
  <c r="AJ34" i="2"/>
  <c r="AA35" i="2"/>
  <c r="AA5" i="2"/>
  <c r="AJ5" i="2" s="1"/>
  <c r="AJ62" i="2" l="1"/>
  <c r="AG62" i="2"/>
  <c r="AD62" i="2"/>
  <c r="AA64" i="2"/>
  <c r="AA93" i="2"/>
  <c r="AJ92" i="2"/>
  <c r="AG5" i="2"/>
  <c r="AD5" i="2"/>
  <c r="AA6" i="2"/>
  <c r="AJ6" i="2" s="1"/>
  <c r="AJ35" i="2"/>
  <c r="AA36" i="2"/>
  <c r="AD34" i="2"/>
  <c r="AG34" i="2"/>
  <c r="AD91" i="2"/>
  <c r="AG91" i="2"/>
  <c r="AD63" i="2" l="1"/>
  <c r="AJ63" i="2"/>
  <c r="AG63" i="2"/>
  <c r="AA65" i="2"/>
  <c r="AA7" i="2"/>
  <c r="AJ7" i="2" s="1"/>
  <c r="AJ36" i="2"/>
  <c r="AG35" i="2"/>
  <c r="AD35" i="2"/>
  <c r="AG92" i="2"/>
  <c r="AD92" i="2"/>
  <c r="AG6" i="2"/>
  <c r="AD6" i="2"/>
  <c r="AA94" i="2"/>
  <c r="AJ93" i="2"/>
  <c r="AA8" i="2" l="1"/>
  <c r="AJ8" i="2" s="1"/>
  <c r="AA37" i="2"/>
  <c r="AJ37" i="2" s="1"/>
  <c r="AD64" i="2"/>
  <c r="AG64" i="2"/>
  <c r="AJ64" i="2"/>
  <c r="AG93" i="2"/>
  <c r="AD93" i="2"/>
  <c r="AD36" i="2"/>
  <c r="AG36" i="2"/>
  <c r="AJ94" i="2"/>
  <c r="AD7" i="2"/>
  <c r="AG7" i="2"/>
  <c r="AD37" i="2" l="1"/>
  <c r="AD8" i="2"/>
  <c r="AG37" i="2"/>
  <c r="AG8" i="2"/>
  <c r="AA9" i="2"/>
  <c r="AA38" i="2"/>
  <c r="AA66" i="2"/>
  <c r="AG66" i="2" s="1"/>
  <c r="AA95" i="2"/>
  <c r="AD95" i="2" s="1"/>
  <c r="AJ65" i="2"/>
  <c r="AD65" i="2"/>
  <c r="AG65" i="2"/>
  <c r="AG94" i="2"/>
  <c r="AD94" i="2"/>
  <c r="AG95" i="2" l="1"/>
  <c r="AJ95" i="2"/>
  <c r="AD66" i="2"/>
  <c r="AJ66" i="2"/>
  <c r="AG9" i="2"/>
  <c r="AD9" i="2"/>
  <c r="AJ9" i="2"/>
  <c r="AA10" i="2"/>
  <c r="AG38" i="2"/>
  <c r="AJ38" i="2"/>
  <c r="AD38" i="2"/>
  <c r="AA39" i="2"/>
  <c r="AA67" i="2"/>
  <c r="AA96" i="2"/>
  <c r="D119" i="2"/>
  <c r="E119" i="2"/>
  <c r="G119" i="2"/>
  <c r="I119" i="2"/>
  <c r="AE119" i="2"/>
  <c r="AH119" i="2"/>
  <c r="AK119" i="2"/>
  <c r="D120" i="2"/>
  <c r="E120" i="2"/>
  <c r="G120" i="2"/>
  <c r="I120" i="2"/>
  <c r="AE120" i="2"/>
  <c r="AH120" i="2"/>
  <c r="AK120" i="2"/>
  <c r="D121" i="2"/>
  <c r="E121" i="2"/>
  <c r="G121" i="2"/>
  <c r="I121" i="2"/>
  <c r="AE121" i="2"/>
  <c r="AH121" i="2"/>
  <c r="AK121" i="2"/>
  <c r="D122" i="2"/>
  <c r="E122" i="2"/>
  <c r="G122" i="2"/>
  <c r="I122" i="2"/>
  <c r="AE122" i="2"/>
  <c r="AH122" i="2"/>
  <c r="AK122" i="2"/>
  <c r="D123" i="2"/>
  <c r="E123" i="2"/>
  <c r="G123" i="2"/>
  <c r="I123" i="2"/>
  <c r="AE123" i="2"/>
  <c r="AH123" i="2"/>
  <c r="AK123" i="2"/>
  <c r="D124" i="2"/>
  <c r="E124" i="2"/>
  <c r="G124" i="2"/>
  <c r="I124" i="2"/>
  <c r="AE124" i="2"/>
  <c r="AH124" i="2"/>
  <c r="AK124" i="2"/>
  <c r="AJ10" i="2" l="1"/>
  <c r="AG10" i="2"/>
  <c r="AD10" i="2"/>
  <c r="AA11" i="2"/>
  <c r="AJ39" i="2"/>
  <c r="AG39" i="2"/>
  <c r="AD39" i="2"/>
  <c r="AA40" i="2"/>
  <c r="AA68" i="2"/>
  <c r="AJ67" i="2"/>
  <c r="AG67" i="2"/>
  <c r="AD67" i="2"/>
  <c r="AD96" i="2"/>
  <c r="AG96" i="2"/>
  <c r="AJ96" i="2"/>
  <c r="AA97" i="2"/>
  <c r="AJ11" i="2" l="1"/>
  <c r="AD11" i="2"/>
  <c r="AG11" i="2"/>
  <c r="AA12" i="2"/>
  <c r="AD40" i="2"/>
  <c r="AG40" i="2"/>
  <c r="AJ40" i="2"/>
  <c r="AA41" i="2"/>
  <c r="AA69" i="2"/>
  <c r="AG68" i="2"/>
  <c r="AD68" i="2"/>
  <c r="AJ68" i="2"/>
  <c r="AG97" i="2"/>
  <c r="AD97" i="2"/>
  <c r="AJ97" i="2"/>
  <c r="AA98" i="2"/>
  <c r="D7" i="22"/>
  <c r="C5" i="33" s="1"/>
  <c r="C4" i="16"/>
  <c r="I4" i="15" s="1"/>
  <c r="C5" i="16"/>
  <c r="C6" i="16"/>
  <c r="C7" i="16"/>
  <c r="C10" i="16"/>
  <c r="C2" i="16"/>
  <c r="I2" i="15" s="1"/>
  <c r="D8" i="22"/>
  <c r="D9" i="22"/>
  <c r="C2" i="33" s="1"/>
  <c r="D4" i="22"/>
  <c r="D5" i="22"/>
  <c r="D6" i="22"/>
  <c r="AP8" i="22"/>
  <c r="AP3" i="22"/>
  <c r="AP4" i="22"/>
  <c r="AP5" i="22"/>
  <c r="AP6" i="22"/>
  <c r="AP7" i="22"/>
  <c r="AP9" i="22"/>
  <c r="AP10" i="22"/>
  <c r="AH118" i="2"/>
  <c r="AK118" i="2"/>
  <c r="AE118" i="2"/>
  <c r="C21" i="33" l="1"/>
  <c r="C23" i="33"/>
  <c r="C20" i="33"/>
  <c r="C22" i="33"/>
  <c r="C12" i="33"/>
  <c r="C13" i="33"/>
  <c r="C11" i="33"/>
  <c r="C14" i="33"/>
  <c r="C10" i="33"/>
  <c r="C9" i="33"/>
  <c r="C17" i="33"/>
  <c r="C15" i="33"/>
  <c r="C8" i="33"/>
  <c r="C16" i="33"/>
  <c r="C27" i="33"/>
  <c r="C38" i="33"/>
  <c r="C31" i="33"/>
  <c r="C36" i="33"/>
  <c r="C33" i="33"/>
  <c r="C26" i="33"/>
  <c r="C37" i="33"/>
  <c r="C30" i="33"/>
  <c r="C25" i="33"/>
  <c r="C29" i="33"/>
  <c r="C28" i="33"/>
  <c r="C24" i="33"/>
  <c r="C35" i="33"/>
  <c r="C32" i="33"/>
  <c r="C34" i="33"/>
  <c r="C7" i="33"/>
  <c r="C6" i="33"/>
  <c r="K4" i="15"/>
  <c r="C4" i="15" s="1"/>
  <c r="I8" i="15"/>
  <c r="I5" i="15"/>
  <c r="I6" i="15"/>
  <c r="I9" i="15"/>
  <c r="K5" i="15"/>
  <c r="I10" i="15"/>
  <c r="K8" i="15"/>
  <c r="I7" i="15"/>
  <c r="K6" i="15"/>
  <c r="K9" i="15"/>
  <c r="K7" i="15"/>
  <c r="K2" i="15"/>
  <c r="C2" i="15" s="1"/>
  <c r="H3" i="33" s="1"/>
  <c r="I3" i="33" s="1"/>
  <c r="K3" i="15"/>
  <c r="C3" i="15" s="1"/>
  <c r="I11" i="15"/>
  <c r="K12" i="15"/>
  <c r="AD12" i="2"/>
  <c r="AG12" i="2"/>
  <c r="AJ12" i="2"/>
  <c r="AA13" i="2"/>
  <c r="AG41" i="2"/>
  <c r="AD41" i="2"/>
  <c r="AJ41" i="2"/>
  <c r="AA42" i="2"/>
  <c r="AG69" i="2"/>
  <c r="AJ69" i="2"/>
  <c r="AD69" i="2"/>
  <c r="AA70" i="2"/>
  <c r="AJ98" i="2"/>
  <c r="AD98" i="2"/>
  <c r="AG98" i="2"/>
  <c r="AA99" i="2"/>
  <c r="K11" i="15"/>
  <c r="I12" i="15"/>
  <c r="D10" i="22"/>
  <c r="D3" i="22"/>
  <c r="C9" i="15" l="1"/>
  <c r="C18" i="33"/>
  <c r="C19" i="33"/>
  <c r="C12" i="15"/>
  <c r="C8" i="15"/>
  <c r="C11" i="15"/>
  <c r="H4" i="33" s="1"/>
  <c r="I4" i="33" s="1"/>
  <c r="AK3" i="33"/>
  <c r="AP3" i="33"/>
  <c r="AF3" i="33"/>
  <c r="BE3" i="33"/>
  <c r="AU3" i="33"/>
  <c r="AZ3" i="33"/>
  <c r="C4" i="33"/>
  <c r="K10" i="15"/>
  <c r="C10" i="15" s="1"/>
  <c r="C7" i="15"/>
  <c r="H21" i="33" s="1"/>
  <c r="C6" i="15"/>
  <c r="C5" i="15"/>
  <c r="AD13" i="2"/>
  <c r="AJ13" i="2"/>
  <c r="AG13" i="2"/>
  <c r="AA14" i="2"/>
  <c r="AJ42" i="2"/>
  <c r="AD42" i="2"/>
  <c r="AG42" i="2"/>
  <c r="AA43" i="2"/>
  <c r="AD70" i="2"/>
  <c r="AG70" i="2"/>
  <c r="AJ70" i="2"/>
  <c r="AA71" i="2"/>
  <c r="AA100" i="2"/>
  <c r="AG99" i="2"/>
  <c r="AJ99" i="2"/>
  <c r="AD99" i="2"/>
  <c r="I118" i="2"/>
  <c r="AF21" i="33" l="1"/>
  <c r="BE21" i="33"/>
  <c r="AP21" i="33"/>
  <c r="AK21" i="33"/>
  <c r="AZ21" i="33"/>
  <c r="AU21" i="33"/>
  <c r="I21" i="33"/>
  <c r="H19" i="33"/>
  <c r="AK19" i="33" s="1"/>
  <c r="X7" i="16"/>
  <c r="H5" i="33"/>
  <c r="I5" i="33" s="1"/>
  <c r="H9" i="33"/>
  <c r="H6" i="33"/>
  <c r="I6" i="33" s="1"/>
  <c r="H24" i="33"/>
  <c r="H29" i="33"/>
  <c r="I29" i="33" s="1"/>
  <c r="AK4" i="33"/>
  <c r="AP4" i="33"/>
  <c r="AZ4" i="33"/>
  <c r="BE4" i="33"/>
  <c r="AF4" i="33"/>
  <c r="AU4" i="33"/>
  <c r="X6" i="16"/>
  <c r="H20" i="33"/>
  <c r="I20" i="33" s="1"/>
  <c r="H18" i="33"/>
  <c r="H34" i="33"/>
  <c r="I34" i="33" s="1"/>
  <c r="X2" i="16"/>
  <c r="H8" i="33"/>
  <c r="I8" i="33" s="1"/>
  <c r="AG14" i="2"/>
  <c r="AD14" i="2"/>
  <c r="AJ14" i="2"/>
  <c r="AA15" i="2"/>
  <c r="AJ43" i="2"/>
  <c r="AD43" i="2"/>
  <c r="AG43" i="2"/>
  <c r="AA44" i="2"/>
  <c r="AJ71" i="2"/>
  <c r="AG71" i="2"/>
  <c r="AD71" i="2"/>
  <c r="AA72" i="2"/>
  <c r="AD100" i="2"/>
  <c r="AG100" i="2"/>
  <c r="AJ100" i="2"/>
  <c r="AA101" i="2"/>
  <c r="B3" i="22"/>
  <c r="C3" i="22" s="1"/>
  <c r="B4" i="22"/>
  <c r="C4" i="22" s="1"/>
  <c r="B5" i="22"/>
  <c r="C5" i="22" s="1"/>
  <c r="B6" i="22"/>
  <c r="C6" i="22" s="1"/>
  <c r="B7" i="22"/>
  <c r="C7" i="22" s="1"/>
  <c r="B8" i="22"/>
  <c r="C8" i="22" s="1"/>
  <c r="B9" i="22"/>
  <c r="C9" i="22" s="1"/>
  <c r="B10" i="22"/>
  <c r="C10" i="22" s="1"/>
  <c r="AN23" i="33" l="1"/>
  <c r="BC21" i="33"/>
  <c r="AX21" i="33"/>
  <c r="AN21" i="33"/>
  <c r="AI21" i="33"/>
  <c r="AD21" i="33"/>
  <c r="BD23" i="33"/>
  <c r="BF23" i="33" s="1"/>
  <c r="AY23" i="33"/>
  <c r="BA23" i="33" s="1"/>
  <c r="AS23" i="33"/>
  <c r="AJ23" i="33"/>
  <c r="AL23" i="33" s="1"/>
  <c r="AE23" i="33"/>
  <c r="AG23" i="33" s="1"/>
  <c r="AT23" i="33"/>
  <c r="BD21" i="33"/>
  <c r="BF21" i="33" s="1"/>
  <c r="AY21" i="33"/>
  <c r="BA21" i="33" s="1"/>
  <c r="AT21" i="33"/>
  <c r="BC23" i="33"/>
  <c r="AO21" i="33"/>
  <c r="AJ21" i="33"/>
  <c r="AL21" i="33" s="1"/>
  <c r="AE21" i="33"/>
  <c r="AG21" i="33" s="1"/>
  <c r="AO23" i="33"/>
  <c r="AX23" i="33"/>
  <c r="AI23" i="33"/>
  <c r="AD23" i="33"/>
  <c r="AS21" i="33"/>
  <c r="AZ24" i="33"/>
  <c r="I24" i="33"/>
  <c r="AU18" i="33"/>
  <c r="I18" i="33"/>
  <c r="BE9" i="33"/>
  <c r="I9" i="33"/>
  <c r="AU19" i="33"/>
  <c r="I19" i="33"/>
  <c r="BE19" i="33"/>
  <c r="AP19" i="33"/>
  <c r="AZ19" i="33"/>
  <c r="AF19" i="33"/>
  <c r="AK18" i="33"/>
  <c r="BE18" i="33"/>
  <c r="AP18" i="33"/>
  <c r="AU24" i="33"/>
  <c r="AZ18" i="33"/>
  <c r="BE24" i="33"/>
  <c r="AF18" i="33"/>
  <c r="AK24" i="33"/>
  <c r="AP24" i="33"/>
  <c r="AF24" i="33"/>
  <c r="AP9" i="33"/>
  <c r="AU9" i="33"/>
  <c r="AK9" i="33"/>
  <c r="AZ9" i="33"/>
  <c r="AF5" i="33"/>
  <c r="AU5" i="33"/>
  <c r="AP5" i="33"/>
  <c r="AZ5" i="33"/>
  <c r="AK5" i="33"/>
  <c r="BE5" i="33"/>
  <c r="BE6" i="33"/>
  <c r="AP6" i="33"/>
  <c r="AZ6" i="33"/>
  <c r="AK6" i="33"/>
  <c r="AU6" i="33"/>
  <c r="AF6" i="33"/>
  <c r="AF9" i="33"/>
  <c r="AK29" i="33"/>
  <c r="AU29" i="33"/>
  <c r="BE29" i="33"/>
  <c r="AZ29" i="33"/>
  <c r="AP29" i="33"/>
  <c r="AF29" i="33"/>
  <c r="AF34" i="33"/>
  <c r="AZ34" i="33"/>
  <c r="AK34" i="33"/>
  <c r="AU34" i="33"/>
  <c r="BE34" i="33"/>
  <c r="AP34" i="33"/>
  <c r="BE20" i="33"/>
  <c r="AU20" i="33"/>
  <c r="AF20" i="33"/>
  <c r="AZ20" i="33"/>
  <c r="AP20" i="33"/>
  <c r="AK20" i="33"/>
  <c r="AK8" i="33"/>
  <c r="AF8" i="33"/>
  <c r="AZ8" i="33"/>
  <c r="BE8" i="33"/>
  <c r="AP8" i="33"/>
  <c r="AU8" i="33"/>
  <c r="AY15" i="33"/>
  <c r="BA15" i="33" s="1"/>
  <c r="AI13" i="33"/>
  <c r="AE11" i="33"/>
  <c r="AG11" i="33" s="1"/>
  <c r="AO12" i="33"/>
  <c r="BC14" i="33"/>
  <c r="AY24" i="33"/>
  <c r="BA24" i="33" s="1"/>
  <c r="AI18" i="33"/>
  <c r="AX19" i="33"/>
  <c r="AI10" i="33"/>
  <c r="AX8" i="33"/>
  <c r="AI9" i="33"/>
  <c r="AX29" i="33"/>
  <c r="AJ34" i="33"/>
  <c r="AL34" i="33" s="1"/>
  <c r="AD20" i="33"/>
  <c r="BD20" i="33"/>
  <c r="BF20" i="33" s="1"/>
  <c r="AO22" i="33"/>
  <c r="BC4" i="33"/>
  <c r="AN5" i="33"/>
  <c r="AX6" i="33"/>
  <c r="AE7" i="33"/>
  <c r="AG7" i="33" s="1"/>
  <c r="AS2" i="33"/>
  <c r="AY3" i="33"/>
  <c r="BA3" i="33" s="1"/>
  <c r="AD15" i="33"/>
  <c r="AJ13" i="33"/>
  <c r="AL13" i="33" s="1"/>
  <c r="AS12" i="33"/>
  <c r="BD14" i="33"/>
  <c r="BF14" i="33" s="1"/>
  <c r="BC24" i="33"/>
  <c r="AJ18" i="33"/>
  <c r="AL18" i="33" s="1"/>
  <c r="AY19" i="33"/>
  <c r="BA19" i="33" s="1"/>
  <c r="AJ10" i="33"/>
  <c r="AL10" i="33" s="1"/>
  <c r="AY8" i="33"/>
  <c r="BA8" i="33" s="1"/>
  <c r="AJ9" i="33"/>
  <c r="AL9" i="33" s="1"/>
  <c r="AY29" i="33"/>
  <c r="BA29" i="33" s="1"/>
  <c r="AN34" i="33"/>
  <c r="AE20" i="33"/>
  <c r="AG20" i="33" s="1"/>
  <c r="AS22" i="33"/>
  <c r="AD4" i="33"/>
  <c r="BD4" i="33"/>
  <c r="BF4" i="33" s="1"/>
  <c r="AO5" i="33"/>
  <c r="AY6" i="33"/>
  <c r="BA6" i="33" s="1"/>
  <c r="AT2" i="33"/>
  <c r="BC3" i="33"/>
  <c r="AJ15" i="33"/>
  <c r="AL15" i="33" s="1"/>
  <c r="AS13" i="33"/>
  <c r="AN11" i="33"/>
  <c r="AY12" i="33"/>
  <c r="BA12" i="33" s="1"/>
  <c r="AI14" i="33"/>
  <c r="AS18" i="33"/>
  <c r="AD19" i="33"/>
  <c r="AS10" i="33"/>
  <c r="AD8" i="33"/>
  <c r="AS9" i="33"/>
  <c r="AD29" i="33"/>
  <c r="AT34" i="33"/>
  <c r="AJ20" i="33"/>
  <c r="AL20" i="33" s="1"/>
  <c r="AY22" i="33"/>
  <c r="BA22" i="33" s="1"/>
  <c r="AI4" i="33"/>
  <c r="AT13" i="33"/>
  <c r="AO11" i="33"/>
  <c r="AJ14" i="33"/>
  <c r="AL14" i="33" s="1"/>
  <c r="AI24" i="33"/>
  <c r="AT18" i="33"/>
  <c r="AE19" i="33"/>
  <c r="AG19" i="33" s="1"/>
  <c r="AT10" i="33"/>
  <c r="AE8" i="33"/>
  <c r="AG8" i="33" s="1"/>
  <c r="AT9" i="33"/>
  <c r="AE29" i="33"/>
  <c r="AG29" i="33" s="1"/>
  <c r="AX34" i="33"/>
  <c r="AN20" i="33"/>
  <c r="BC22" i="33"/>
  <c r="AJ4" i="33"/>
  <c r="AL4" i="33" s="1"/>
  <c r="AX5" i="33"/>
  <c r="AI6" i="33"/>
  <c r="AO7" i="33"/>
  <c r="BD2" i="33"/>
  <c r="BF2" i="33" s="1"/>
  <c r="AJ3" i="33"/>
  <c r="AL3" i="33" s="1"/>
  <c r="AN15" i="33"/>
  <c r="AX13" i="33"/>
  <c r="AS11" i="33"/>
  <c r="BC12" i="33"/>
  <c r="AN14" i="33"/>
  <c r="AJ24" i="33"/>
  <c r="AL24" i="33" s="1"/>
  <c r="AX18" i="33"/>
  <c r="AI19" i="33"/>
  <c r="AX10" i="33"/>
  <c r="AI8" i="33"/>
  <c r="AX9" i="33"/>
  <c r="AI29" i="33"/>
  <c r="AY34" i="33"/>
  <c r="BA34" i="33" s="1"/>
  <c r="AO20" i="33"/>
  <c r="BD22" i="33"/>
  <c r="BF22" i="33" s="1"/>
  <c r="AN4" i="33"/>
  <c r="AY5" i="33"/>
  <c r="BA5" i="33" s="1"/>
  <c r="AJ6" i="33"/>
  <c r="AL6" i="33" s="1"/>
  <c r="AS7" i="33"/>
  <c r="AD2" i="33"/>
  <c r="AN3" i="33"/>
  <c r="AO15" i="33"/>
  <c r="AY13" i="33"/>
  <c r="BA13" i="33" s="1"/>
  <c r="AT11" i="33"/>
  <c r="AD12" i="33"/>
  <c r="BD12" i="33"/>
  <c r="BF12" i="33" s="1"/>
  <c r="AO14" i="33"/>
  <c r="AN24" i="33"/>
  <c r="AY18" i="33"/>
  <c r="BA18" i="33" s="1"/>
  <c r="AJ19" i="33"/>
  <c r="AL19" i="33" s="1"/>
  <c r="AY10" i="33"/>
  <c r="BA10" i="33" s="1"/>
  <c r="AJ8" i="33"/>
  <c r="AL8" i="33" s="1"/>
  <c r="AY9" i="33"/>
  <c r="BA9" i="33" s="1"/>
  <c r="AJ29" i="33"/>
  <c r="AL29" i="33" s="1"/>
  <c r="BC34" i="33"/>
  <c r="BC13" i="33"/>
  <c r="AX11" i="33"/>
  <c r="AE12" i="33"/>
  <c r="AG12" i="33" s="1"/>
  <c r="AS14" i="33"/>
  <c r="AO24" i="33"/>
  <c r="BC18" i="33"/>
  <c r="AN19" i="33"/>
  <c r="BC10" i="33"/>
  <c r="AN8" i="33"/>
  <c r="AN29" i="33"/>
  <c r="BD34" i="33"/>
  <c r="BF34" i="33" s="1"/>
  <c r="AT20" i="33"/>
  <c r="AE22" i="33"/>
  <c r="AG22" i="33" s="1"/>
  <c r="AS4" i="33"/>
  <c r="AD5" i="33"/>
  <c r="BD5" i="33"/>
  <c r="BF5" i="33" s="1"/>
  <c r="AO6" i="33"/>
  <c r="AX7" i="33"/>
  <c r="AI2" i="33"/>
  <c r="AS3" i="33"/>
  <c r="AY11" i="33"/>
  <c r="BA11" i="33" s="1"/>
  <c r="AD9" i="33"/>
  <c r="AI34" i="33"/>
  <c r="BD6" i="33"/>
  <c r="BF6" i="33" s="1"/>
  <c r="AT7" i="33"/>
  <c r="AN2" i="33"/>
  <c r="BC11" i="33"/>
  <c r="AO8" i="33"/>
  <c r="AE9" i="33"/>
  <c r="AG9" i="33" s="1"/>
  <c r="AO34" i="33"/>
  <c r="AY7" i="33"/>
  <c r="BA7" i="33" s="1"/>
  <c r="AO2" i="33"/>
  <c r="AD3" i="33"/>
  <c r="BD11" i="33"/>
  <c r="BF11" i="33" s="1"/>
  <c r="AS8" i="33"/>
  <c r="AN9" i="33"/>
  <c r="AO29" i="33"/>
  <c r="AS34" i="33"/>
  <c r="BC7" i="33"/>
  <c r="AX2" i="33"/>
  <c r="AE3" i="33"/>
  <c r="AG3" i="33" s="1"/>
  <c r="AE15" i="33"/>
  <c r="AG15" i="33" s="1"/>
  <c r="AD13" i="33"/>
  <c r="AT8" i="33"/>
  <c r="AO9" i="33"/>
  <c r="AS29" i="33"/>
  <c r="BD7" i="33"/>
  <c r="BF7" i="33" s="1"/>
  <c r="AY2" i="33"/>
  <c r="BA2" i="33" s="1"/>
  <c r="AI3" i="33"/>
  <c r="AI15" i="33"/>
  <c r="AE13" i="33"/>
  <c r="AG13" i="33" s="1"/>
  <c r="AD10" i="33"/>
  <c r="BC8" i="33"/>
  <c r="AT29" i="33"/>
  <c r="BC2" i="33"/>
  <c r="AO3" i="33"/>
  <c r="AN13" i="33"/>
  <c r="AD24" i="33"/>
  <c r="AD18" i="33"/>
  <c r="AO19" i="33"/>
  <c r="AE10" i="33"/>
  <c r="AG10" i="33" s="1"/>
  <c r="BD8" i="33"/>
  <c r="BF8" i="33" s="1"/>
  <c r="BC29" i="33"/>
  <c r="AD22" i="33"/>
  <c r="AE4" i="33"/>
  <c r="AG4" i="33" s="1"/>
  <c r="AE5" i="33"/>
  <c r="AG5" i="33" s="1"/>
  <c r="AD6" i="33"/>
  <c r="AT3" i="33"/>
  <c r="AS15" i="33"/>
  <c r="AO13" i="33"/>
  <c r="AE24" i="33"/>
  <c r="AG24" i="33" s="1"/>
  <c r="AE18" i="33"/>
  <c r="AG18" i="33" s="1"/>
  <c r="AS19" i="33"/>
  <c r="AN10" i="33"/>
  <c r="BC9" i="33"/>
  <c r="BD29" i="33"/>
  <c r="BF29" i="33" s="1"/>
  <c r="AI20" i="33"/>
  <c r="AI22" i="33"/>
  <c r="AI5" i="33"/>
  <c r="AE6" i="33"/>
  <c r="AG6" i="33" s="1"/>
  <c r="AT15" i="33"/>
  <c r="BD13" i="33"/>
  <c r="BF13" i="33" s="1"/>
  <c r="AI12" i="33"/>
  <c r="AD14" i="33"/>
  <c r="AS24" i="33"/>
  <c r="AT19" i="33"/>
  <c r="AO10" i="33"/>
  <c r="BD9" i="33"/>
  <c r="BF9" i="33" s="1"/>
  <c r="AS20" i="33"/>
  <c r="AJ22" i="33"/>
  <c r="AL22" i="33" s="1"/>
  <c r="AO4" i="33"/>
  <c r="AJ5" i="33"/>
  <c r="AL5" i="33" s="1"/>
  <c r="AN6" i="33"/>
  <c r="AX3" i="33"/>
  <c r="AX15" i="33"/>
  <c r="AJ12" i="33"/>
  <c r="AL12" i="33" s="1"/>
  <c r="AE14" i="33"/>
  <c r="AG14" i="33" s="1"/>
  <c r="AT24" i="33"/>
  <c r="AN18" i="33"/>
  <c r="BC19" i="33"/>
  <c r="BD10" i="33"/>
  <c r="BF10" i="33" s="1"/>
  <c r="AX20" i="33"/>
  <c r="AN22" i="33"/>
  <c r="AT4" i="33"/>
  <c r="AS5" i="33"/>
  <c r="AD7" i="33"/>
  <c r="BD3" i="33"/>
  <c r="BF3" i="33" s="1"/>
  <c r="BC15" i="33"/>
  <c r="AD11" i="33"/>
  <c r="AN12" i="33"/>
  <c r="AT14" i="33"/>
  <c r="AX24" i="33"/>
  <c r="AO18" i="33"/>
  <c r="BD19" i="33"/>
  <c r="BF19" i="33" s="1"/>
  <c r="AY20" i="33"/>
  <c r="BA20" i="33" s="1"/>
  <c r="AT22" i="33"/>
  <c r="AX4" i="33"/>
  <c r="AT5" i="33"/>
  <c r="AS6" i="33"/>
  <c r="AI7" i="33"/>
  <c r="BD15" i="33"/>
  <c r="BF15" i="33" s="1"/>
  <c r="AI11" i="33"/>
  <c r="AT12" i="33"/>
  <c r="AX14" i="33"/>
  <c r="BD24" i="33"/>
  <c r="BF24" i="33" s="1"/>
  <c r="BD18" i="33"/>
  <c r="BF18" i="33" s="1"/>
  <c r="AD34" i="33"/>
  <c r="BC20" i="33"/>
  <c r="AX22" i="33"/>
  <c r="AY4" i="33"/>
  <c r="BA4" i="33" s="1"/>
  <c r="BC5" i="33"/>
  <c r="AT6" i="33"/>
  <c r="AJ7" i="33"/>
  <c r="AL7" i="33" s="1"/>
  <c r="AE2" i="33"/>
  <c r="AG2" i="33" s="1"/>
  <c r="AX12" i="33"/>
  <c r="AD17" i="33"/>
  <c r="AE17" i="33"/>
  <c r="AG17" i="33" s="1"/>
  <c r="BC6" i="33"/>
  <c r="AI17" i="33"/>
  <c r="AJ11" i="33"/>
  <c r="AL11" i="33" s="1"/>
  <c r="AJ17" i="33"/>
  <c r="AL17" i="33" s="1"/>
  <c r="AJ2" i="33"/>
  <c r="AL2" i="33" s="1"/>
  <c r="AY14" i="33"/>
  <c r="BA14" i="33" s="1"/>
  <c r="AE34" i="33"/>
  <c r="AG34" i="33" s="1"/>
  <c r="AN7" i="33"/>
  <c r="BC17" i="33"/>
  <c r="AT17" i="33"/>
  <c r="AX17" i="33"/>
  <c r="AY17" i="33"/>
  <c r="BA17" i="33" s="1"/>
  <c r="BD17" i="33"/>
  <c r="BF17" i="33" s="1"/>
  <c r="AS17" i="33"/>
  <c r="AN17" i="33"/>
  <c r="AO17" i="33"/>
  <c r="AS16" i="33"/>
  <c r="AD16" i="33"/>
  <c r="AD15" i="2"/>
  <c r="AG15" i="2"/>
  <c r="AJ15" i="2"/>
  <c r="AA16" i="2"/>
  <c r="AJ44" i="2"/>
  <c r="AG44" i="2"/>
  <c r="AD44" i="2"/>
  <c r="AA45" i="2"/>
  <c r="AG72" i="2"/>
  <c r="AJ72" i="2"/>
  <c r="AD72" i="2"/>
  <c r="AA73" i="2"/>
  <c r="AG101" i="2"/>
  <c r="AJ101" i="2"/>
  <c r="AD101" i="2"/>
  <c r="AA102" i="2"/>
  <c r="AV23" i="33" l="1"/>
  <c r="AQ23" i="33"/>
  <c r="AQ21" i="33"/>
  <c r="AV21" i="33"/>
  <c r="AQ17" i="33"/>
  <c r="AV17" i="33"/>
  <c r="AQ19" i="33"/>
  <c r="AV19" i="33"/>
  <c r="AV18" i="33"/>
  <c r="AQ18" i="33"/>
  <c r="AQ11" i="33"/>
  <c r="AV11" i="33"/>
  <c r="AQ8" i="33"/>
  <c r="AV8" i="33"/>
  <c r="AV6" i="33"/>
  <c r="AQ6" i="33"/>
  <c r="AQ24" i="33"/>
  <c r="AV24" i="33"/>
  <c r="AQ7" i="33"/>
  <c r="AV7" i="33"/>
  <c r="AQ12" i="33"/>
  <c r="AV12" i="33"/>
  <c r="AQ29" i="33"/>
  <c r="AV29" i="33"/>
  <c r="AV2" i="33"/>
  <c r="AQ2" i="33"/>
  <c r="AV10" i="33"/>
  <c r="AQ10" i="33"/>
  <c r="AV14" i="33"/>
  <c r="AQ14" i="33"/>
  <c r="AV20" i="33"/>
  <c r="AQ20" i="33"/>
  <c r="AQ3" i="33"/>
  <c r="AV3" i="33"/>
  <c r="AQ5" i="33"/>
  <c r="AV5" i="33"/>
  <c r="AQ9" i="33"/>
  <c r="AV9" i="33"/>
  <c r="AV15" i="33"/>
  <c r="AQ15" i="33"/>
  <c r="AV4" i="33"/>
  <c r="AQ4" i="33"/>
  <c r="AQ13" i="33"/>
  <c r="AV13" i="33"/>
  <c r="AV34" i="33"/>
  <c r="AQ34" i="33"/>
  <c r="AQ22" i="33"/>
  <c r="AV22" i="33"/>
  <c r="AD16" i="2"/>
  <c r="AJ16" i="2"/>
  <c r="AG16" i="2"/>
  <c r="AA17" i="2"/>
  <c r="AD45" i="2"/>
  <c r="AJ45" i="2"/>
  <c r="AG45" i="2"/>
  <c r="AA46" i="2"/>
  <c r="AG73" i="2"/>
  <c r="AD73" i="2"/>
  <c r="AJ73" i="2"/>
  <c r="AA74" i="2"/>
  <c r="AD102" i="2"/>
  <c r="AG102" i="2"/>
  <c r="AJ102" i="2"/>
  <c r="AA103" i="2"/>
  <c r="AD17" i="2" l="1"/>
  <c r="AJ17" i="2"/>
  <c r="AG17" i="2"/>
  <c r="AA18" i="2"/>
  <c r="AG46" i="2"/>
  <c r="AD46" i="2"/>
  <c r="AJ46" i="2"/>
  <c r="AA47" i="2"/>
  <c r="AG74" i="2"/>
  <c r="AD74" i="2"/>
  <c r="AJ74" i="2"/>
  <c r="AA75" i="2"/>
  <c r="AA104" i="2"/>
  <c r="AG103" i="2"/>
  <c r="AJ103" i="2"/>
  <c r="AD103" i="2"/>
  <c r="I14" i="15"/>
  <c r="I16" i="15"/>
  <c r="I15" i="15"/>
  <c r="AG18" i="2" l="1"/>
  <c r="AD18" i="2"/>
  <c r="AJ18" i="2"/>
  <c r="AA19" i="2"/>
  <c r="AJ47" i="2"/>
  <c r="AG47" i="2"/>
  <c r="AD47" i="2"/>
  <c r="AA48" i="2"/>
  <c r="AJ75" i="2"/>
  <c r="AG75" i="2"/>
  <c r="AD75" i="2"/>
  <c r="AA76" i="2"/>
  <c r="AD104" i="2"/>
  <c r="AJ104" i="2"/>
  <c r="AG104" i="2"/>
  <c r="AA105" i="2"/>
  <c r="AG19" i="2" l="1"/>
  <c r="AD19" i="2"/>
  <c r="AJ19" i="2"/>
  <c r="AA20" i="2"/>
  <c r="AJ48" i="2"/>
  <c r="AG48" i="2"/>
  <c r="AD48" i="2"/>
  <c r="AA49" i="2"/>
  <c r="AD76" i="2"/>
  <c r="AG76" i="2"/>
  <c r="AJ76" i="2"/>
  <c r="AA77" i="2"/>
  <c r="AJ105" i="2"/>
  <c r="AD105" i="2"/>
  <c r="AG105" i="2"/>
  <c r="AA106" i="2"/>
  <c r="AD106" i="2" s="1"/>
  <c r="BB3" i="22"/>
  <c r="BB4" i="22"/>
  <c r="BB5" i="22"/>
  <c r="BB6" i="22"/>
  <c r="BB7" i="22"/>
  <c r="BB8" i="22"/>
  <c r="BB9" i="22"/>
  <c r="BB10" i="22"/>
  <c r="AX3" i="22"/>
  <c r="AX4" i="22"/>
  <c r="AX5" i="22"/>
  <c r="AX6" i="22"/>
  <c r="AX7" i="22"/>
  <c r="AX8" i="22"/>
  <c r="AX9" i="22"/>
  <c r="AX10" i="22"/>
  <c r="AT3" i="22"/>
  <c r="AT4" i="22"/>
  <c r="AT5" i="22"/>
  <c r="AT6" i="22"/>
  <c r="AT7" i="22"/>
  <c r="AT8" i="22"/>
  <c r="AT9" i="22"/>
  <c r="AT10" i="22"/>
  <c r="AL3" i="22"/>
  <c r="AL4" i="22"/>
  <c r="AL5" i="22"/>
  <c r="AL6" i="22"/>
  <c r="AL7" i="22"/>
  <c r="AL8" i="22"/>
  <c r="AL9" i="22"/>
  <c r="AL10" i="22"/>
  <c r="AH3" i="22"/>
  <c r="AH4" i="22"/>
  <c r="AH5" i="22"/>
  <c r="AH6" i="22"/>
  <c r="AH7" i="22"/>
  <c r="AH8" i="22"/>
  <c r="AH9" i="22"/>
  <c r="AH10" i="22"/>
  <c r="AD4" i="22"/>
  <c r="AD5" i="22"/>
  <c r="AD6" i="22"/>
  <c r="AD7" i="22"/>
  <c r="AD8" i="22"/>
  <c r="AD9" i="22"/>
  <c r="AD10" i="22"/>
  <c r="Z3" i="22"/>
  <c r="Z4" i="22"/>
  <c r="Z5" i="22"/>
  <c r="Z6" i="22"/>
  <c r="Z7" i="22"/>
  <c r="Z8" i="22"/>
  <c r="Z9" i="22"/>
  <c r="Z10" i="22"/>
  <c r="W3" i="22"/>
  <c r="W4" i="22"/>
  <c r="W5" i="22"/>
  <c r="W6" i="22"/>
  <c r="W7" i="22"/>
  <c r="W8" i="22"/>
  <c r="W9" i="22"/>
  <c r="W10" i="22"/>
  <c r="Q3" i="22"/>
  <c r="AC3" i="22"/>
  <c r="AC4" i="22"/>
  <c r="AC5" i="22"/>
  <c r="AC6" i="22"/>
  <c r="AC7" i="22"/>
  <c r="AC8" i="22"/>
  <c r="AC9" i="22"/>
  <c r="AC10" i="22"/>
  <c r="T3" i="22"/>
  <c r="T4" i="22"/>
  <c r="T5" i="22"/>
  <c r="T6" i="22"/>
  <c r="T7" i="22"/>
  <c r="T8" i="22"/>
  <c r="T9" i="22"/>
  <c r="T10" i="22"/>
  <c r="Q4" i="22"/>
  <c r="Q5" i="22"/>
  <c r="Q6" i="22"/>
  <c r="Q7" i="22"/>
  <c r="Q8" i="22"/>
  <c r="Q9" i="22"/>
  <c r="Q10" i="22"/>
  <c r="N3" i="22"/>
  <c r="N4" i="22"/>
  <c r="N5" i="22"/>
  <c r="N6" i="22"/>
  <c r="N7" i="22"/>
  <c r="N8" i="22"/>
  <c r="N9" i="22"/>
  <c r="N10" i="22"/>
  <c r="M3" i="22"/>
  <c r="M10" i="22"/>
  <c r="K10" i="22"/>
  <c r="J10" i="22"/>
  <c r="I10" i="22"/>
  <c r="H10" i="22"/>
  <c r="G10" i="22"/>
  <c r="M9" i="22"/>
  <c r="K9" i="22"/>
  <c r="J9" i="22"/>
  <c r="I9" i="22"/>
  <c r="H9" i="22"/>
  <c r="G9" i="22"/>
  <c r="K8" i="22"/>
  <c r="J8" i="22"/>
  <c r="I8" i="22"/>
  <c r="H8" i="22"/>
  <c r="G8" i="22"/>
  <c r="M7" i="22"/>
  <c r="K7" i="22"/>
  <c r="J7" i="22"/>
  <c r="I7" i="22"/>
  <c r="H7" i="22"/>
  <c r="G7" i="22"/>
  <c r="M6" i="22"/>
  <c r="K6" i="22"/>
  <c r="J6" i="22"/>
  <c r="I6" i="22"/>
  <c r="H6" i="22"/>
  <c r="G6" i="22"/>
  <c r="M5" i="22"/>
  <c r="K5" i="22"/>
  <c r="F24" i="33" s="1"/>
  <c r="J5" i="22"/>
  <c r="I5" i="22"/>
  <c r="H5" i="22"/>
  <c r="G5" i="22"/>
  <c r="M4" i="22"/>
  <c r="K4" i="22"/>
  <c r="J4" i="22"/>
  <c r="I4" i="22"/>
  <c r="H4" i="22"/>
  <c r="G4" i="22"/>
  <c r="K3" i="22"/>
  <c r="J3" i="22"/>
  <c r="I3" i="22"/>
  <c r="H3" i="22"/>
  <c r="G3" i="22"/>
  <c r="K16" i="15"/>
  <c r="C16" i="15" s="1"/>
  <c r="F21" i="33" l="1"/>
  <c r="F22" i="33"/>
  <c r="F23" i="33"/>
  <c r="X9" i="16"/>
  <c r="H2" i="33"/>
  <c r="I2" i="33" s="1"/>
  <c r="F15" i="33"/>
  <c r="F17" i="33"/>
  <c r="F16" i="33"/>
  <c r="F4" i="33"/>
  <c r="F2" i="33"/>
  <c r="F11" i="33"/>
  <c r="F14" i="33"/>
  <c r="F19" i="33"/>
  <c r="F8" i="33"/>
  <c r="F6" i="33"/>
  <c r="F5" i="33"/>
  <c r="F7" i="33"/>
  <c r="F3" i="33"/>
  <c r="F34" i="33"/>
  <c r="F12" i="33"/>
  <c r="F18" i="33"/>
  <c r="F10" i="33"/>
  <c r="F9" i="33"/>
  <c r="F29" i="33"/>
  <c r="F20" i="33"/>
  <c r="F13" i="33"/>
  <c r="BC16" i="33"/>
  <c r="AX16" i="33"/>
  <c r="AI16" i="33"/>
  <c r="AN16" i="33"/>
  <c r="AD20" i="2"/>
  <c r="AJ20" i="2"/>
  <c r="AG20" i="2"/>
  <c r="AA21" i="2"/>
  <c r="AG49" i="2"/>
  <c r="AJ49" i="2"/>
  <c r="AD49" i="2"/>
  <c r="AA50" i="2"/>
  <c r="AJ77" i="2"/>
  <c r="AG77" i="2"/>
  <c r="AD77" i="2"/>
  <c r="AA78" i="2"/>
  <c r="AG106" i="2"/>
  <c r="AJ106" i="2"/>
  <c r="AA107" i="2"/>
  <c r="AD107" i="2" s="1"/>
  <c r="D118" i="2"/>
  <c r="E118" i="2"/>
  <c r="G118" i="2"/>
  <c r="AF2" i="33" l="1"/>
  <c r="AP2" i="33"/>
  <c r="AK2" i="33"/>
  <c r="BE2" i="33"/>
  <c r="AZ2" i="33"/>
  <c r="AU2" i="33"/>
  <c r="AD21" i="2"/>
  <c r="AG21" i="2"/>
  <c r="AJ21" i="2"/>
  <c r="AA22" i="2"/>
  <c r="AJ50" i="2"/>
  <c r="AG50" i="2"/>
  <c r="AD50" i="2"/>
  <c r="AA51" i="2"/>
  <c r="AD78" i="2"/>
  <c r="AJ78" i="2"/>
  <c r="AG78" i="2"/>
  <c r="AA79" i="2"/>
  <c r="AG107" i="2"/>
  <c r="AJ107" i="2"/>
  <c r="AA108" i="2"/>
  <c r="AD108" i="2" s="1"/>
  <c r="H99" i="2"/>
  <c r="H111" i="2"/>
  <c r="H117" i="2"/>
  <c r="H12" i="33"/>
  <c r="I12" i="33" s="1"/>
  <c r="X4" i="16"/>
  <c r="AE2" i="22" s="1"/>
  <c r="AF2" i="22" s="1"/>
  <c r="N4" i="16"/>
  <c r="K14" i="15"/>
  <c r="C14" i="15" s="1"/>
  <c r="K15" i="15"/>
  <c r="C15" i="15" s="1"/>
  <c r="H23" i="33" s="1"/>
  <c r="K13" i="15"/>
  <c r="I13" i="15"/>
  <c r="C13" i="15" l="1"/>
  <c r="AF23" i="33"/>
  <c r="BE23" i="33"/>
  <c r="AP23" i="33"/>
  <c r="I23" i="33"/>
  <c r="AU23" i="33"/>
  <c r="AK23" i="33"/>
  <c r="AZ23" i="33"/>
  <c r="F91" i="2"/>
  <c r="H11" i="33"/>
  <c r="I11" i="33" s="1"/>
  <c r="V8" i="16"/>
  <c r="T8" i="16"/>
  <c r="T9" i="16"/>
  <c r="X2" i="33" s="1"/>
  <c r="V9" i="16"/>
  <c r="AA2" i="33" s="1"/>
  <c r="N8" i="16"/>
  <c r="N9" i="16"/>
  <c r="O2" i="33" s="1"/>
  <c r="P8" i="16"/>
  <c r="P9" i="16"/>
  <c r="R2" i="33" s="1"/>
  <c r="R8" i="16"/>
  <c r="R9" i="16"/>
  <c r="U2" i="33" s="1"/>
  <c r="BE12" i="33"/>
  <c r="AZ12" i="33"/>
  <c r="AP12" i="33"/>
  <c r="AU12" i="33"/>
  <c r="AF12" i="33"/>
  <c r="AK12" i="33"/>
  <c r="V2" i="16"/>
  <c r="AA3" i="33" s="1"/>
  <c r="N5" i="16"/>
  <c r="P4" i="16"/>
  <c r="F82" i="2"/>
  <c r="F67" i="2"/>
  <c r="F30" i="2"/>
  <c r="F39" i="2"/>
  <c r="F64" i="2"/>
  <c r="F89" i="2"/>
  <c r="F109" i="2"/>
  <c r="F121" i="2"/>
  <c r="F16" i="2"/>
  <c r="F11" i="2"/>
  <c r="F3" i="2"/>
  <c r="F15" i="2"/>
  <c r="F4" i="2"/>
  <c r="F19" i="2"/>
  <c r="F12" i="2"/>
  <c r="F17" i="2"/>
  <c r="F18" i="2"/>
  <c r="F5" i="2"/>
  <c r="F10" i="2"/>
  <c r="F9" i="2"/>
  <c r="F7" i="2"/>
  <c r="F2" i="2"/>
  <c r="F13" i="2"/>
  <c r="F22" i="2"/>
  <c r="F8" i="2"/>
  <c r="F14" i="2"/>
  <c r="F20" i="2"/>
  <c r="F21" i="2"/>
  <c r="F6" i="2"/>
  <c r="H7" i="2"/>
  <c r="H14" i="2"/>
  <c r="H20" i="2"/>
  <c r="H9" i="2"/>
  <c r="H17" i="2"/>
  <c r="H5" i="2"/>
  <c r="H4" i="2"/>
  <c r="H10" i="2"/>
  <c r="H18" i="2"/>
  <c r="H15" i="2"/>
  <c r="H22" i="2"/>
  <c r="H6" i="2"/>
  <c r="H16" i="2"/>
  <c r="H2" i="2"/>
  <c r="H19" i="2"/>
  <c r="H13" i="2"/>
  <c r="H8" i="2"/>
  <c r="H11" i="2"/>
  <c r="H3" i="2"/>
  <c r="H21" i="2"/>
  <c r="H12" i="2"/>
  <c r="F120" i="2"/>
  <c r="F79" i="2"/>
  <c r="F54" i="2"/>
  <c r="F41" i="2"/>
  <c r="F55" i="2"/>
  <c r="F36" i="2"/>
  <c r="F117" i="2"/>
  <c r="F113" i="2"/>
  <c r="F94" i="2"/>
  <c r="F119" i="2"/>
  <c r="F81" i="2"/>
  <c r="F72" i="2"/>
  <c r="F43" i="2"/>
  <c r="F75" i="2"/>
  <c r="F86" i="2"/>
  <c r="F99" i="2"/>
  <c r="F101" i="2"/>
  <c r="F97" i="2"/>
  <c r="F124" i="2"/>
  <c r="F69" i="2"/>
  <c r="F80" i="2"/>
  <c r="F59" i="2"/>
  <c r="F38" i="2"/>
  <c r="F87" i="2"/>
  <c r="F111" i="2"/>
  <c r="F103" i="2"/>
  <c r="F92" i="2"/>
  <c r="F44" i="2"/>
  <c r="F40" i="2"/>
  <c r="F84" i="2"/>
  <c r="F52" i="2"/>
  <c r="F56" i="2"/>
  <c r="F96" i="2"/>
  <c r="F114" i="2"/>
  <c r="F28" i="2"/>
  <c r="F50" i="2"/>
  <c r="F48" i="2"/>
  <c r="F58" i="2"/>
  <c r="F66" i="2"/>
  <c r="F37" i="2"/>
  <c r="F112" i="2"/>
  <c r="F110" i="2"/>
  <c r="F27" i="2"/>
  <c r="F127" i="2"/>
  <c r="F88" i="2"/>
  <c r="F45" i="2"/>
  <c r="F68" i="2"/>
  <c r="F46" i="2"/>
  <c r="F57" i="2"/>
  <c r="F116" i="2"/>
  <c r="F108" i="2"/>
  <c r="F29" i="2"/>
  <c r="F126" i="2"/>
  <c r="F73" i="2"/>
  <c r="F34" i="2"/>
  <c r="F47" i="2"/>
  <c r="F53" i="2"/>
  <c r="F51" i="2"/>
  <c r="F102" i="2"/>
  <c r="F95" i="2"/>
  <c r="F26" i="2"/>
  <c r="F125" i="2"/>
  <c r="F78" i="2"/>
  <c r="F63" i="2"/>
  <c r="F35" i="2"/>
  <c r="F49" i="2"/>
  <c r="F77" i="2"/>
  <c r="F93" i="2"/>
  <c r="F104" i="2"/>
  <c r="F23" i="2"/>
  <c r="F32" i="2"/>
  <c r="F85" i="2"/>
  <c r="F31" i="2"/>
  <c r="F71" i="2"/>
  <c r="F61" i="2"/>
  <c r="F115" i="2"/>
  <c r="F107" i="2"/>
  <c r="F25" i="2"/>
  <c r="F123" i="2"/>
  <c r="F33" i="2"/>
  <c r="F76" i="2"/>
  <c r="F83" i="2"/>
  <c r="F65" i="2"/>
  <c r="F62" i="2"/>
  <c r="F90" i="2"/>
  <c r="F106" i="2"/>
  <c r="F24" i="2"/>
  <c r="F118" i="2"/>
  <c r="F122" i="2"/>
  <c r="F74" i="2"/>
  <c r="F42" i="2"/>
  <c r="F70" i="2"/>
  <c r="F60" i="2"/>
  <c r="F98" i="2"/>
  <c r="F100" i="2"/>
  <c r="F105" i="2"/>
  <c r="H124" i="2"/>
  <c r="H109" i="2"/>
  <c r="H97" i="2"/>
  <c r="H77" i="2"/>
  <c r="H92" i="2"/>
  <c r="H63" i="2"/>
  <c r="H72" i="2"/>
  <c r="H108" i="2"/>
  <c r="H102" i="2"/>
  <c r="H106" i="2"/>
  <c r="H65" i="2"/>
  <c r="H66" i="2"/>
  <c r="H79" i="2"/>
  <c r="H123" i="2"/>
  <c r="H98" i="2"/>
  <c r="H113" i="2"/>
  <c r="H114" i="2"/>
  <c r="H80" i="2"/>
  <c r="H84" i="2"/>
  <c r="H60" i="2"/>
  <c r="H64" i="2"/>
  <c r="H75" i="2"/>
  <c r="H81" i="2"/>
  <c r="H118" i="2"/>
  <c r="H96" i="2"/>
  <c r="H90" i="2"/>
  <c r="H62" i="2"/>
  <c r="H82" i="2"/>
  <c r="H27" i="2"/>
  <c r="H89" i="2"/>
  <c r="H103" i="2"/>
  <c r="H68" i="2"/>
  <c r="H85" i="2"/>
  <c r="H26" i="2"/>
  <c r="H91" i="2"/>
  <c r="H101" i="2"/>
  <c r="H67" i="2"/>
  <c r="H70" i="2"/>
  <c r="H28" i="2"/>
  <c r="H93" i="2"/>
  <c r="H112" i="2"/>
  <c r="H83" i="2"/>
  <c r="H73" i="2"/>
  <c r="H29" i="2"/>
  <c r="H122" i="2"/>
  <c r="H107" i="2"/>
  <c r="H95" i="2"/>
  <c r="H76" i="2"/>
  <c r="H88" i="2"/>
  <c r="H25" i="2"/>
  <c r="H121" i="2"/>
  <c r="H127" i="2"/>
  <c r="H116" i="2"/>
  <c r="H105" i="2"/>
  <c r="H71" i="2"/>
  <c r="H87" i="2"/>
  <c r="H23" i="2"/>
  <c r="H120" i="2"/>
  <c r="H126" i="2"/>
  <c r="H104" i="2"/>
  <c r="H94" i="2"/>
  <c r="H74" i="2"/>
  <c r="H86" i="2"/>
  <c r="H24" i="2"/>
  <c r="H119" i="2"/>
  <c r="H125" i="2"/>
  <c r="H110" i="2"/>
  <c r="H115" i="2"/>
  <c r="H100" i="2"/>
  <c r="H61" i="2"/>
  <c r="H78" i="2"/>
  <c r="H69" i="2"/>
  <c r="H30" i="2"/>
  <c r="AD22" i="2"/>
  <c r="AJ22" i="2"/>
  <c r="AG22" i="2"/>
  <c r="AA23" i="2"/>
  <c r="AG51" i="2"/>
  <c r="AJ51" i="2"/>
  <c r="AD51" i="2"/>
  <c r="AA52" i="2"/>
  <c r="AJ79" i="2"/>
  <c r="AG79" i="2"/>
  <c r="AD79" i="2"/>
  <c r="AA80" i="2"/>
  <c r="AG108" i="2"/>
  <c r="AJ108" i="2"/>
  <c r="AA109" i="2"/>
  <c r="AD109" i="2" s="1"/>
  <c r="H39" i="2"/>
  <c r="H51" i="2"/>
  <c r="H55" i="2"/>
  <c r="H35" i="2"/>
  <c r="H47" i="2"/>
  <c r="H40" i="2"/>
  <c r="H52" i="2"/>
  <c r="H41" i="2"/>
  <c r="H53" i="2"/>
  <c r="H31" i="2"/>
  <c r="H34" i="2"/>
  <c r="H37" i="2"/>
  <c r="H57" i="2"/>
  <c r="H32" i="2"/>
  <c r="H46" i="2"/>
  <c r="H42" i="2"/>
  <c r="H54" i="2"/>
  <c r="H43" i="2"/>
  <c r="H45" i="2"/>
  <c r="H58" i="2"/>
  <c r="H44" i="2"/>
  <c r="H56" i="2"/>
  <c r="H59" i="2"/>
  <c r="H50" i="2"/>
  <c r="H49" i="2"/>
  <c r="H33" i="2"/>
  <c r="H38" i="2"/>
  <c r="H36" i="2"/>
  <c r="H48" i="2"/>
  <c r="R3" i="16"/>
  <c r="P2" i="16"/>
  <c r="R3" i="33" s="1"/>
  <c r="R6" i="16"/>
  <c r="R10" i="16"/>
  <c r="V3" i="16"/>
  <c r="T2" i="16"/>
  <c r="X3" i="33" s="1"/>
  <c r="T3" i="16"/>
  <c r="R7" i="16"/>
  <c r="P7" i="16"/>
  <c r="T6" i="16"/>
  <c r="V10" i="16"/>
  <c r="V5" i="16"/>
  <c r="N2" i="16"/>
  <c r="P10" i="16"/>
  <c r="T10" i="16"/>
  <c r="V6" i="16"/>
  <c r="T4" i="16"/>
  <c r="T5" i="16"/>
  <c r="P6" i="16"/>
  <c r="R2" i="16"/>
  <c r="U3" i="33" s="1"/>
  <c r="V7" i="16"/>
  <c r="R5" i="16"/>
  <c r="V4" i="16"/>
  <c r="Z7" i="16"/>
  <c r="T7" i="16"/>
  <c r="P5" i="16"/>
  <c r="H14" i="33"/>
  <c r="I14" i="33" s="1"/>
  <c r="AB5" i="16"/>
  <c r="X23" i="33" l="1"/>
  <c r="X21" i="33"/>
  <c r="U21" i="33"/>
  <c r="U23" i="33"/>
  <c r="AA21" i="33"/>
  <c r="AA23" i="33"/>
  <c r="R21" i="33"/>
  <c r="R23" i="33"/>
  <c r="O2" i="22"/>
  <c r="O3" i="33"/>
  <c r="X34" i="33"/>
  <c r="X29" i="33"/>
  <c r="R7" i="33"/>
  <c r="R6" i="33"/>
  <c r="H15" i="33"/>
  <c r="I15" i="33" s="1"/>
  <c r="X7" i="33"/>
  <c r="X6" i="33"/>
  <c r="R4" i="33"/>
  <c r="R5" i="33"/>
  <c r="AA18" i="33"/>
  <c r="AA5" i="33"/>
  <c r="AA4" i="33"/>
  <c r="U18" i="33"/>
  <c r="U5" i="33"/>
  <c r="U4" i="33"/>
  <c r="X22" i="33"/>
  <c r="X20" i="33"/>
  <c r="AA6" i="33"/>
  <c r="AA7" i="33"/>
  <c r="R22" i="33"/>
  <c r="R20" i="33"/>
  <c r="X18" i="33"/>
  <c r="X4" i="33"/>
  <c r="X5" i="33"/>
  <c r="U20" i="33"/>
  <c r="U22" i="33"/>
  <c r="R34" i="33"/>
  <c r="R29" i="33"/>
  <c r="H22" i="33"/>
  <c r="I22" i="33" s="1"/>
  <c r="O29" i="33"/>
  <c r="O34" i="33"/>
  <c r="U6" i="33"/>
  <c r="U7" i="33"/>
  <c r="O6" i="33"/>
  <c r="O7" i="33"/>
  <c r="AA20" i="33"/>
  <c r="AA22" i="33"/>
  <c r="X8" i="16"/>
  <c r="AE8" i="22" s="1"/>
  <c r="H7" i="33"/>
  <c r="I7" i="33" s="1"/>
  <c r="U29" i="33"/>
  <c r="U34" i="33"/>
  <c r="AA29" i="33"/>
  <c r="AA34" i="33"/>
  <c r="Z6" i="16"/>
  <c r="H10" i="33"/>
  <c r="AE9" i="22"/>
  <c r="AF9" i="22" s="1"/>
  <c r="AA8" i="33"/>
  <c r="AA9" i="33"/>
  <c r="R8" i="33"/>
  <c r="R9" i="33"/>
  <c r="X9" i="33"/>
  <c r="X8" i="33"/>
  <c r="O9" i="33"/>
  <c r="O8" i="33"/>
  <c r="Z8" i="16"/>
  <c r="AI8" i="22" s="1"/>
  <c r="U19" i="33"/>
  <c r="R10" i="33"/>
  <c r="X19" i="33"/>
  <c r="X10" i="33"/>
  <c r="AA19" i="33"/>
  <c r="AA10" i="33"/>
  <c r="AQ7" i="22"/>
  <c r="AR7" i="22" s="1"/>
  <c r="U24" i="33"/>
  <c r="AA24" i="33"/>
  <c r="X24" i="33"/>
  <c r="R5" i="22"/>
  <c r="R24" i="33"/>
  <c r="AY2" i="22"/>
  <c r="AZ2" i="22" s="1"/>
  <c r="R2" i="22"/>
  <c r="AU9" i="22"/>
  <c r="AV9" i="22" s="1"/>
  <c r="X2" i="22"/>
  <c r="AU2" i="22"/>
  <c r="AV2" i="22" s="1"/>
  <c r="AA2" i="22"/>
  <c r="AA14" i="33"/>
  <c r="AY9" i="22"/>
  <c r="AZ9" i="22" s="1"/>
  <c r="X14" i="33"/>
  <c r="AU7" i="22"/>
  <c r="AV7" i="22" s="1"/>
  <c r="AF14" i="33"/>
  <c r="AK14" i="33"/>
  <c r="AZ14" i="33"/>
  <c r="AU14" i="33"/>
  <c r="BE14" i="33"/>
  <c r="AP14" i="33"/>
  <c r="BE11" i="33"/>
  <c r="AZ11" i="33"/>
  <c r="AU11" i="33"/>
  <c r="AK11" i="33"/>
  <c r="AP11" i="33"/>
  <c r="AF11" i="33"/>
  <c r="AA9" i="22"/>
  <c r="AA12" i="33"/>
  <c r="X9" i="22"/>
  <c r="X12" i="33"/>
  <c r="U9" i="22"/>
  <c r="R11" i="33"/>
  <c r="R9" i="22"/>
  <c r="R12" i="33"/>
  <c r="O9" i="22"/>
  <c r="O12" i="33"/>
  <c r="AA11" i="33"/>
  <c r="X11" i="33"/>
  <c r="AM7" i="22"/>
  <c r="AN7" i="22" s="1"/>
  <c r="Z4" i="16"/>
  <c r="AI10" i="22" s="1"/>
  <c r="AJ10" i="22" s="1"/>
  <c r="H13" i="33"/>
  <c r="H17" i="33"/>
  <c r="I17" i="33" s="1"/>
  <c r="AA13" i="33"/>
  <c r="AA17" i="33"/>
  <c r="AA15" i="33"/>
  <c r="X13" i="33"/>
  <c r="R13" i="33"/>
  <c r="X17" i="33"/>
  <c r="X15" i="33"/>
  <c r="X16" i="33"/>
  <c r="AA16" i="33"/>
  <c r="B118" i="2"/>
  <c r="Z5" i="16"/>
  <c r="X5" i="16"/>
  <c r="Z3" i="16"/>
  <c r="B18" i="2"/>
  <c r="B8" i="2"/>
  <c r="B15" i="2"/>
  <c r="B9" i="2"/>
  <c r="B4" i="2"/>
  <c r="B6" i="2"/>
  <c r="B16" i="2"/>
  <c r="B20" i="2"/>
  <c r="B10" i="2"/>
  <c r="B5" i="2"/>
  <c r="B11" i="2"/>
  <c r="B13" i="2"/>
  <c r="B21" i="2"/>
  <c r="B2" i="2"/>
  <c r="B19" i="2"/>
  <c r="B22" i="2"/>
  <c r="B7" i="2"/>
  <c r="B17" i="2"/>
  <c r="B12" i="2"/>
  <c r="B3" i="2"/>
  <c r="B14" i="2"/>
  <c r="U3" i="22"/>
  <c r="AA3" i="22"/>
  <c r="B103" i="2"/>
  <c r="B116" i="2"/>
  <c r="B97" i="2"/>
  <c r="B79" i="2"/>
  <c r="B62" i="2"/>
  <c r="B77" i="2"/>
  <c r="B102" i="2"/>
  <c r="B93" i="2"/>
  <c r="B95" i="2"/>
  <c r="B68" i="2"/>
  <c r="B78" i="2"/>
  <c r="B87" i="2"/>
  <c r="B111" i="2"/>
  <c r="B108" i="2"/>
  <c r="B105" i="2"/>
  <c r="B85" i="2"/>
  <c r="B61" i="2"/>
  <c r="B80" i="2"/>
  <c r="B90" i="2"/>
  <c r="B96" i="2"/>
  <c r="B112" i="2"/>
  <c r="B67" i="2"/>
  <c r="B72" i="2"/>
  <c r="B71" i="2"/>
  <c r="B104" i="2"/>
  <c r="B115" i="2"/>
  <c r="B88" i="2"/>
  <c r="B81" i="2"/>
  <c r="B23" i="2"/>
  <c r="B91" i="2"/>
  <c r="B99" i="2"/>
  <c r="B75" i="2"/>
  <c r="B64" i="2"/>
  <c r="B24" i="2"/>
  <c r="B119" i="2"/>
  <c r="B110" i="2"/>
  <c r="B107" i="2"/>
  <c r="B84" i="2"/>
  <c r="B69" i="2"/>
  <c r="B29" i="2"/>
  <c r="B124" i="2"/>
  <c r="B98" i="2"/>
  <c r="B114" i="2"/>
  <c r="B127" i="2"/>
  <c r="B76" i="2"/>
  <c r="B70" i="2"/>
  <c r="B25" i="2"/>
  <c r="B123" i="2"/>
  <c r="B117" i="2"/>
  <c r="B100" i="2"/>
  <c r="B126" i="2"/>
  <c r="B74" i="2"/>
  <c r="B83" i="2"/>
  <c r="B27" i="2"/>
  <c r="B122" i="2"/>
  <c r="B94" i="2"/>
  <c r="B106" i="2"/>
  <c r="B125" i="2"/>
  <c r="B66" i="2"/>
  <c r="B60" i="2"/>
  <c r="B28" i="2"/>
  <c r="B121" i="2"/>
  <c r="B89" i="2"/>
  <c r="B113" i="2"/>
  <c r="B73" i="2"/>
  <c r="B65" i="2"/>
  <c r="B30" i="2"/>
  <c r="B120" i="2"/>
  <c r="B92" i="2"/>
  <c r="B109" i="2"/>
  <c r="B101" i="2"/>
  <c r="B86" i="2"/>
  <c r="B63" i="2"/>
  <c r="B82" i="2"/>
  <c r="B26" i="2"/>
  <c r="AM8" i="22"/>
  <c r="AN8" i="22" s="1"/>
  <c r="AA5" i="22"/>
  <c r="AU4" i="22"/>
  <c r="AV4" i="22" s="1"/>
  <c r="AY6" i="22"/>
  <c r="AZ6" i="22" s="1"/>
  <c r="R6" i="22"/>
  <c r="X3" i="22"/>
  <c r="AY4" i="22"/>
  <c r="AZ4" i="22" s="1"/>
  <c r="AY10" i="22"/>
  <c r="AZ10" i="22" s="1"/>
  <c r="R10" i="22"/>
  <c r="AI7" i="22"/>
  <c r="AJ7" i="22" s="1"/>
  <c r="AA6" i="22"/>
  <c r="U7" i="22"/>
  <c r="AQ6" i="22"/>
  <c r="AR6" i="22" s="1"/>
  <c r="AA8" i="22"/>
  <c r="AY7" i="22"/>
  <c r="AZ7" i="22" s="1"/>
  <c r="R7" i="22"/>
  <c r="AQ8" i="22"/>
  <c r="AR8" i="22" s="1"/>
  <c r="AY8" i="22"/>
  <c r="AZ8" i="22" s="1"/>
  <c r="AA7" i="22"/>
  <c r="X8" i="22"/>
  <c r="U8" i="22"/>
  <c r="AM6" i="22"/>
  <c r="AN6" i="22" s="1"/>
  <c r="X4" i="22"/>
  <c r="AU8" i="22"/>
  <c r="AV8" i="22" s="1"/>
  <c r="AE6" i="22"/>
  <c r="R8" i="22"/>
  <c r="AU3" i="22"/>
  <c r="AV3" i="22" s="1"/>
  <c r="AA4" i="22"/>
  <c r="AY5" i="22"/>
  <c r="AZ5" i="22" s="1"/>
  <c r="AU5" i="22"/>
  <c r="AV5" i="22" s="1"/>
  <c r="X7" i="22"/>
  <c r="X5" i="22"/>
  <c r="AU6" i="22"/>
  <c r="AV6" i="22" s="1"/>
  <c r="AY3" i="22"/>
  <c r="AZ3" i="22" s="1"/>
  <c r="U6" i="22"/>
  <c r="X6" i="22"/>
  <c r="AG23" i="2"/>
  <c r="AD23" i="2"/>
  <c r="AJ23" i="2"/>
  <c r="AA24" i="2"/>
  <c r="AD52" i="2"/>
  <c r="AJ52" i="2"/>
  <c r="AG52" i="2"/>
  <c r="AA53" i="2"/>
  <c r="AD80" i="2"/>
  <c r="AJ80" i="2"/>
  <c r="AG80" i="2"/>
  <c r="AA81" i="2"/>
  <c r="AG109" i="2"/>
  <c r="AJ109" i="2"/>
  <c r="AA110" i="2"/>
  <c r="N10" i="16"/>
  <c r="O10" i="33" s="1"/>
  <c r="AI9" i="22"/>
  <c r="AJ9" i="22" s="1"/>
  <c r="B47" i="2"/>
  <c r="B59" i="2"/>
  <c r="B39" i="2"/>
  <c r="B43" i="2"/>
  <c r="B48" i="2"/>
  <c r="B32" i="2"/>
  <c r="B35" i="2"/>
  <c r="B42" i="2"/>
  <c r="B55" i="2"/>
  <c r="B49" i="2"/>
  <c r="B41" i="2"/>
  <c r="B38" i="2"/>
  <c r="B50" i="2"/>
  <c r="B51" i="2"/>
  <c r="B40" i="2"/>
  <c r="B52" i="2"/>
  <c r="B33" i="2"/>
  <c r="B36" i="2"/>
  <c r="B53" i="2"/>
  <c r="B54" i="2"/>
  <c r="B46" i="2"/>
  <c r="B56" i="2"/>
  <c r="B57" i="2"/>
  <c r="B58" i="2"/>
  <c r="B34" i="2"/>
  <c r="B45" i="2"/>
  <c r="B44" i="2"/>
  <c r="B37" i="2"/>
  <c r="B31" i="2"/>
  <c r="N6" i="16"/>
  <c r="AA10" i="22"/>
  <c r="X10" i="22"/>
  <c r="AU10" i="22"/>
  <c r="AV10" i="22" s="1"/>
  <c r="R4" i="16"/>
  <c r="U5" i="22" s="1"/>
  <c r="O10" i="22"/>
  <c r="AE10" i="22"/>
  <c r="AF10" i="22" s="1"/>
  <c r="X3" i="16"/>
  <c r="N7" i="16"/>
  <c r="AM3" i="22"/>
  <c r="AN3" i="22" s="1"/>
  <c r="AQ5" i="22"/>
  <c r="AR5" i="22" s="1"/>
  <c r="AM5" i="22"/>
  <c r="AN5" i="22" s="1"/>
  <c r="P3" i="16"/>
  <c r="R14" i="33" s="1"/>
  <c r="N3" i="16"/>
  <c r="O19" i="33" s="1"/>
  <c r="O21" i="33" l="1"/>
  <c r="O23" i="33"/>
  <c r="AI4" i="22"/>
  <c r="AJ4" i="22" s="1"/>
  <c r="AJ110" i="2"/>
  <c r="AD110" i="2"/>
  <c r="AF10" i="33"/>
  <c r="I10" i="33"/>
  <c r="BE10" i="33"/>
  <c r="AM4" i="22"/>
  <c r="AN4" i="22" s="1"/>
  <c r="U15" i="33"/>
  <c r="U11" i="33"/>
  <c r="R18" i="33"/>
  <c r="U17" i="33"/>
  <c r="U14" i="33"/>
  <c r="U16" i="33"/>
  <c r="AQ4" i="22"/>
  <c r="AR4" i="22" s="1"/>
  <c r="U12" i="33"/>
  <c r="O18" i="33"/>
  <c r="O5" i="33"/>
  <c r="O4" i="33"/>
  <c r="O20" i="33"/>
  <c r="O22" i="33"/>
  <c r="U4" i="22"/>
  <c r="AI5" i="22"/>
  <c r="AJ5" i="22" s="1"/>
  <c r="U13" i="33"/>
  <c r="R19" i="33"/>
  <c r="U9" i="33"/>
  <c r="AF22" i="33"/>
  <c r="AZ22" i="33"/>
  <c r="AK22" i="33"/>
  <c r="AP22" i="33"/>
  <c r="AU22" i="33"/>
  <c r="BE22" i="33"/>
  <c r="AP15" i="33"/>
  <c r="AF15" i="33"/>
  <c r="AK15" i="33"/>
  <c r="AZ15" i="33"/>
  <c r="BE15" i="33"/>
  <c r="AU15" i="33"/>
  <c r="U10" i="33"/>
  <c r="U8" i="33"/>
  <c r="AZ7" i="33"/>
  <c r="BE7" i="33"/>
  <c r="AP7" i="33"/>
  <c r="AU7" i="33"/>
  <c r="AF7" i="33"/>
  <c r="AK7" i="33"/>
  <c r="AI6" i="22"/>
  <c r="AJ6" i="22" s="1"/>
  <c r="AU10" i="33"/>
  <c r="AP10" i="33"/>
  <c r="AK10" i="33"/>
  <c r="AZ10" i="33"/>
  <c r="AE5" i="22"/>
  <c r="AF5" i="22" s="1"/>
  <c r="AE7" i="22"/>
  <c r="AF7" i="22" s="1"/>
  <c r="AQ3" i="22"/>
  <c r="AR3" i="22" s="1"/>
  <c r="O5" i="22"/>
  <c r="O24" i="33"/>
  <c r="AM2" i="22"/>
  <c r="AN2" i="22" s="1"/>
  <c r="AQ2" i="22"/>
  <c r="AR2" i="22" s="1"/>
  <c r="U2" i="22"/>
  <c r="AQ9" i="22"/>
  <c r="AR9" i="22" s="1"/>
  <c r="AM9" i="22"/>
  <c r="AN9" i="22" s="1"/>
  <c r="AI2" i="22"/>
  <c r="AJ2" i="22" s="1"/>
  <c r="O11" i="33"/>
  <c r="O14" i="33"/>
  <c r="AI3" i="22"/>
  <c r="AJ3" i="22" s="1"/>
  <c r="AF17" i="33"/>
  <c r="AU17" i="33"/>
  <c r="BE17" i="33"/>
  <c r="AZ17" i="33"/>
  <c r="AP17" i="33"/>
  <c r="AK17" i="33"/>
  <c r="AF13" i="33"/>
  <c r="I13" i="33"/>
  <c r="AZ13" i="33"/>
  <c r="AK13" i="33"/>
  <c r="AP13" i="33"/>
  <c r="AU13" i="33"/>
  <c r="BE13" i="33"/>
  <c r="O15" i="33"/>
  <c r="O17" i="33"/>
  <c r="U10" i="22"/>
  <c r="AM10" i="22"/>
  <c r="AN10" i="22" s="1"/>
  <c r="AQ10" i="22"/>
  <c r="AR10" i="22" s="1"/>
  <c r="O13" i="33"/>
  <c r="R15" i="33"/>
  <c r="R17" i="33"/>
  <c r="O4" i="22"/>
  <c r="O16" i="33"/>
  <c r="R4" i="22"/>
  <c r="R16" i="33"/>
  <c r="AJ8" i="22"/>
  <c r="AJ16" i="33"/>
  <c r="AL16" i="33" s="1"/>
  <c r="AF6" i="22"/>
  <c r="AT16" i="33"/>
  <c r="AF8" i="22"/>
  <c r="AO16" i="33"/>
  <c r="AY16" i="33"/>
  <c r="BA16" i="33" s="1"/>
  <c r="BD16" i="33"/>
  <c r="BF16" i="33" s="1"/>
  <c r="O8" i="22"/>
  <c r="R3" i="22"/>
  <c r="O3" i="22"/>
  <c r="O6" i="22"/>
  <c r="AE4" i="22"/>
  <c r="AE3" i="22"/>
  <c r="O7" i="22"/>
  <c r="AD24" i="2"/>
  <c r="AJ24" i="2"/>
  <c r="AG24" i="2"/>
  <c r="AA25" i="2"/>
  <c r="AG53" i="2"/>
  <c r="AJ53" i="2"/>
  <c r="AD53" i="2"/>
  <c r="AA54" i="2"/>
  <c r="AG81" i="2"/>
  <c r="AD81" i="2"/>
  <c r="AJ81" i="2"/>
  <c r="AA82" i="2"/>
  <c r="AG110" i="2"/>
  <c r="AA111" i="2"/>
  <c r="AD111" i="2" l="1"/>
  <c r="AJ111" i="2"/>
  <c r="AF3" i="22"/>
  <c r="AV16" i="33"/>
  <c r="AQ16" i="33"/>
  <c r="AE16" i="33"/>
  <c r="AG16" i="33" s="1"/>
  <c r="AF4" i="22"/>
  <c r="AA26" i="2"/>
  <c r="AG25" i="2"/>
  <c r="AD25" i="2"/>
  <c r="AJ25" i="2"/>
  <c r="AA55" i="2"/>
  <c r="AD54" i="2"/>
  <c r="AG54" i="2"/>
  <c r="AJ54" i="2"/>
  <c r="AD82" i="2"/>
  <c r="AG82" i="2"/>
  <c r="AJ82" i="2"/>
  <c r="AA83" i="2"/>
  <c r="AG111" i="2"/>
  <c r="AA112" i="2"/>
  <c r="AD112" i="2" l="1"/>
  <c r="AJ112" i="2"/>
  <c r="AJ26" i="2"/>
  <c r="AD26" i="2"/>
  <c r="AG26" i="2"/>
  <c r="AA27" i="2"/>
  <c r="AD55" i="2"/>
  <c r="AJ55" i="2"/>
  <c r="AG55" i="2"/>
  <c r="AA56" i="2"/>
  <c r="AJ83" i="2"/>
  <c r="AD83" i="2"/>
  <c r="AG83" i="2"/>
  <c r="AA84" i="2"/>
  <c r="AG112" i="2"/>
  <c r="AA113" i="2"/>
  <c r="AD113" i="2" l="1"/>
  <c r="AJ113" i="2"/>
  <c r="AJ27" i="2"/>
  <c r="AG27" i="2"/>
  <c r="AD27" i="2"/>
  <c r="AA28" i="2"/>
  <c r="AG56" i="2"/>
  <c r="AD56" i="2"/>
  <c r="AJ56" i="2"/>
  <c r="AA57" i="2"/>
  <c r="AJ84" i="2"/>
  <c r="AD84" i="2"/>
  <c r="AG84" i="2"/>
  <c r="AA85" i="2"/>
  <c r="AG113" i="2"/>
  <c r="AA114" i="2"/>
  <c r="AJ114" i="2" l="1"/>
  <c r="AD114" i="2"/>
  <c r="AJ28" i="2"/>
  <c r="AG28" i="2"/>
  <c r="AD28" i="2"/>
  <c r="AA30" i="2"/>
  <c r="AA29" i="2"/>
  <c r="AD57" i="2"/>
  <c r="AJ57" i="2"/>
  <c r="AG57" i="2"/>
  <c r="AA59" i="2"/>
  <c r="AA58" i="2"/>
  <c r="AA86" i="2"/>
  <c r="AG85" i="2"/>
  <c r="AD85" i="2"/>
  <c r="AJ85" i="2"/>
  <c r="AG114" i="2"/>
  <c r="AA115" i="2"/>
  <c r="AD115" i="2" l="1"/>
  <c r="AJ115" i="2"/>
  <c r="AJ29" i="2"/>
  <c r="AD29" i="2"/>
  <c r="AG29" i="2"/>
  <c r="AG30" i="2"/>
  <c r="AJ30" i="2"/>
  <c r="AD30" i="2"/>
  <c r="AG59" i="2"/>
  <c r="AD59" i="2"/>
  <c r="AJ59" i="2"/>
  <c r="AD58" i="2"/>
  <c r="AG58" i="2"/>
  <c r="AJ58" i="2"/>
  <c r="AD86" i="2"/>
  <c r="AJ86" i="2"/>
  <c r="AG86" i="2"/>
  <c r="AA88" i="2"/>
  <c r="AA87" i="2"/>
  <c r="AA117" i="2"/>
  <c r="AA116" i="2"/>
  <c r="AG115" i="2"/>
  <c r="AD116" i="2" l="1"/>
  <c r="AJ116" i="2"/>
  <c r="AJ117" i="2"/>
  <c r="AD117" i="2"/>
  <c r="AG87" i="2"/>
  <c r="AD87" i="2"/>
  <c r="AJ87" i="2"/>
  <c r="AD88" i="2"/>
  <c r="AG88" i="2"/>
  <c r="AJ88" i="2"/>
  <c r="AG116" i="2"/>
  <c r="AG117" i="2"/>
  <c r="AA118" i="2" l="1"/>
  <c r="AA119" i="2"/>
  <c r="AG119" i="2" l="1"/>
  <c r="AD119" i="2"/>
  <c r="AJ119" i="2"/>
  <c r="AD118" i="2"/>
  <c r="AJ118" i="2"/>
  <c r="AA121" i="2"/>
  <c r="AG118" i="2"/>
  <c r="AA120" i="2"/>
  <c r="AJ121" i="2" l="1"/>
  <c r="AG121" i="2"/>
  <c r="AD121" i="2"/>
  <c r="AD120" i="2"/>
  <c r="AG120" i="2"/>
  <c r="AJ120" i="2"/>
  <c r="AA122" i="2"/>
  <c r="AG122" i="2" l="1"/>
  <c r="AD122" i="2"/>
  <c r="AJ122" i="2"/>
  <c r="AA123" i="2"/>
  <c r="AD123" i="2" l="1"/>
  <c r="AJ123" i="2"/>
  <c r="AG123" i="2"/>
  <c r="AA124" i="2"/>
  <c r="AG124" i="2" l="1"/>
  <c r="AJ124" i="2"/>
  <c r="AD124" i="2"/>
  <c r="AA125" i="2"/>
  <c r="AG125" i="2" l="1"/>
  <c r="AJ125" i="2"/>
  <c r="AD125" i="2"/>
  <c r="AA126" i="2"/>
  <c r="AG126" i="2" l="1"/>
  <c r="AD126" i="2"/>
  <c r="AJ126" i="2"/>
  <c r="AA127" i="2"/>
  <c r="AD127" i="2" l="1"/>
  <c r="AJ127" i="2"/>
  <c r="AG127" i="2"/>
  <c r="H16" i="33" l="1"/>
  <c r="I16" i="33" s="1"/>
  <c r="AZ16" i="33" l="1"/>
  <c r="AU16" i="33"/>
  <c r="AF16" i="33"/>
  <c r="AP16" i="33"/>
  <c r="BE16" i="33"/>
  <c r="AK16" i="33"/>
</calcChain>
</file>

<file path=xl/sharedStrings.xml><?xml version="1.0" encoding="utf-8"?>
<sst xmlns="http://schemas.openxmlformats.org/spreadsheetml/2006/main" count="1272" uniqueCount="164">
  <si>
    <t>Complete?</t>
  </si>
  <si>
    <t>ID</t>
  </si>
  <si>
    <t>Flow_ID</t>
  </si>
  <si>
    <t>Name(EN)</t>
  </si>
  <si>
    <t>Region</t>
  </si>
  <si>
    <t>Type_Biomass</t>
  </si>
  <si>
    <t>Comment</t>
  </si>
  <si>
    <t>Output_Process</t>
  </si>
  <si>
    <t>Process_ID_O</t>
  </si>
  <si>
    <t>Input_Process</t>
  </si>
  <si>
    <t>Process_ID_I</t>
  </si>
  <si>
    <t>Value_Source</t>
  </si>
  <si>
    <t>WC?</t>
  </si>
  <si>
    <t>DM?</t>
  </si>
  <si>
    <t>CC?</t>
  </si>
  <si>
    <t>WC</t>
  </si>
  <si>
    <t>WC_source</t>
  </si>
  <si>
    <t>DM</t>
  </si>
  <si>
    <t>DM_source</t>
  </si>
  <si>
    <t>CC_DM[%]</t>
  </si>
  <si>
    <t>CC_DM_source</t>
  </si>
  <si>
    <t>CC</t>
  </si>
  <si>
    <t>CC_FM_source</t>
  </si>
  <si>
    <t>Wood</t>
  </si>
  <si>
    <t>Biosphere</t>
  </si>
  <si>
    <t>Raw Material Extraction</t>
  </si>
  <si>
    <t>Yes</t>
  </si>
  <si>
    <t>Assumption</t>
  </si>
  <si>
    <t>Caclualtion</t>
  </si>
  <si>
    <t>Logs</t>
  </si>
  <si>
    <t>Processing</t>
  </si>
  <si>
    <t>Forestry Resiudes</t>
  </si>
  <si>
    <t>Timber Truss</t>
  </si>
  <si>
    <t>Use</t>
  </si>
  <si>
    <t>Wood Beam for Reuse</t>
  </si>
  <si>
    <t>Refurbishment</t>
  </si>
  <si>
    <t>Refurbished wood</t>
  </si>
  <si>
    <t>Waste Wood</t>
  </si>
  <si>
    <t>Degredation</t>
  </si>
  <si>
    <t>Inc_Timber Truss</t>
  </si>
  <si>
    <t>Incineration</t>
  </si>
  <si>
    <t>Deg_Atm_Carbon</t>
  </si>
  <si>
    <t>Atmosphere</t>
  </si>
  <si>
    <t>Deg_Bio</t>
  </si>
  <si>
    <t>Inc_Carbon_Atm</t>
  </si>
  <si>
    <t>Inc_Ash_Ant</t>
  </si>
  <si>
    <t>Anthroposphere</t>
  </si>
  <si>
    <t>Proc_Wood Cuttings</t>
  </si>
  <si>
    <t>SecMaterial</t>
  </si>
  <si>
    <t>Atm_Bio</t>
  </si>
  <si>
    <t>TC?</t>
  </si>
  <si>
    <t>Year_Flow</t>
  </si>
  <si>
    <t>Region_Flow</t>
  </si>
  <si>
    <t>Flow_Source</t>
  </si>
  <si>
    <t>UoM_Source</t>
  </si>
  <si>
    <t>Name_Source</t>
  </si>
  <si>
    <t>AVV</t>
  </si>
  <si>
    <t>Titel_Source</t>
  </si>
  <si>
    <t>Year_Source</t>
  </si>
  <si>
    <t>Author_Source</t>
  </si>
  <si>
    <t>Type_Source</t>
  </si>
  <si>
    <t>URL</t>
  </si>
  <si>
    <t>CF_required?</t>
  </si>
  <si>
    <t>CF</t>
  </si>
  <si>
    <t>Name_CF</t>
  </si>
  <si>
    <t>Flow_Py</t>
  </si>
  <si>
    <t>UoM_Flow_Py</t>
  </si>
  <si>
    <t>WC_[%]</t>
  </si>
  <si>
    <t>WC_Flow_Py</t>
  </si>
  <si>
    <t>UoM_WC_Flow_Py</t>
  </si>
  <si>
    <t>DM_[%]</t>
  </si>
  <si>
    <t>DM_Flow_Py2</t>
  </si>
  <si>
    <t>UoM_DM_Flow_Py</t>
  </si>
  <si>
    <t>CC_[%]</t>
  </si>
  <si>
    <t>CC_Flow_Py</t>
  </si>
  <si>
    <t>UoM_CC_Flow_Py</t>
  </si>
  <si>
    <t>BB</t>
  </si>
  <si>
    <t>Stramento</t>
  </si>
  <si>
    <t>No</t>
  </si>
  <si>
    <t>Mg</t>
  </si>
  <si>
    <t>Process_ID</t>
  </si>
  <si>
    <t>Carbon_Stock</t>
  </si>
  <si>
    <t>Life_Phase</t>
  </si>
  <si>
    <t>Description</t>
  </si>
  <si>
    <t>Process_Type</t>
  </si>
  <si>
    <t>Dyn_TC?</t>
  </si>
  <si>
    <t>Stock?</t>
  </si>
  <si>
    <t>Input_Flow_I_1</t>
  </si>
  <si>
    <t>Flow_ID_I_1</t>
  </si>
  <si>
    <t>Input_Flow_I_2</t>
  </si>
  <si>
    <t>Flow_ID_I_2</t>
  </si>
  <si>
    <t>Input_Flow_I_3</t>
  </si>
  <si>
    <t>Flow_ID_I_3</t>
  </si>
  <si>
    <t>Input_Flow_I_4</t>
  </si>
  <si>
    <t>Flow_ID_I_4</t>
  </si>
  <si>
    <t>Input_Flow_I_5</t>
  </si>
  <si>
    <t>Flow_ID_I_5</t>
  </si>
  <si>
    <t>Output_Flow_O_1</t>
  </si>
  <si>
    <t>Flow_ID_O_1</t>
  </si>
  <si>
    <t>Output_Flow_O_2</t>
  </si>
  <si>
    <t>Flow_ID_O_2</t>
  </si>
  <si>
    <t>Output_Flow_O_3</t>
  </si>
  <si>
    <t>Flow_ID_O_3</t>
  </si>
  <si>
    <t>Output_Flow_O_4</t>
  </si>
  <si>
    <t>Flow_ID_O_4</t>
  </si>
  <si>
    <t>Output_Flow_O_5</t>
  </si>
  <si>
    <t>Flow_ID_O_5</t>
  </si>
  <si>
    <t>Output_Flow_O_6</t>
  </si>
  <si>
    <t>Flow_ID_O_6</t>
  </si>
  <si>
    <t>00</t>
  </si>
  <si>
    <t>Process</t>
  </si>
  <si>
    <t>N.A.</t>
  </si>
  <si>
    <t>01</t>
  </si>
  <si>
    <t>02</t>
  </si>
  <si>
    <t>03</t>
  </si>
  <si>
    <t>04</t>
  </si>
  <si>
    <t>05</t>
  </si>
  <si>
    <t>06</t>
  </si>
  <si>
    <t>07</t>
  </si>
  <si>
    <t>08</t>
  </si>
  <si>
    <t>-</t>
  </si>
  <si>
    <t>TC_ID</t>
  </si>
  <si>
    <t>Data?</t>
  </si>
  <si>
    <t>Flow_TC_I_1_[%]</t>
  </si>
  <si>
    <t>Flow_TC_I_2_[%]</t>
  </si>
  <si>
    <t>Flow ID I_3</t>
  </si>
  <si>
    <t>Flow_TC_I_3_[%]</t>
  </si>
  <si>
    <t>Flow ID I_4</t>
  </si>
  <si>
    <t>Flow_TC_I_4_[%]</t>
  </si>
  <si>
    <t>Flow ID I_5</t>
  </si>
  <si>
    <t>Flow_TC_I_5_[%]</t>
  </si>
  <si>
    <t>Sum_TC_I</t>
  </si>
  <si>
    <t>TC_ID_O_1</t>
  </si>
  <si>
    <t>TC_O_1_[%]</t>
  </si>
  <si>
    <t>TC_ID_O_2</t>
  </si>
  <si>
    <t>TC_O_2_[%]</t>
  </si>
  <si>
    <t>TC_ID_O_3</t>
  </si>
  <si>
    <t>TC_O_3_[%]</t>
  </si>
  <si>
    <t>TC_ID_O_4</t>
  </si>
  <si>
    <t>TC_O_4_[%]</t>
  </si>
  <si>
    <t>TC_ID_O_5</t>
  </si>
  <si>
    <t>TC O_5_[%]</t>
  </si>
  <si>
    <t>TC_ID_O_6</t>
  </si>
  <si>
    <t>Flow_TC_O_6_[%]22</t>
  </si>
  <si>
    <t>Sum_TC_O</t>
  </si>
  <si>
    <t>Titel</t>
  </si>
  <si>
    <t>Year publication</t>
  </si>
  <si>
    <t>Author</t>
  </si>
  <si>
    <t>Type of the Study</t>
  </si>
  <si>
    <t>Output_Flow</t>
  </si>
  <si>
    <t>DynTC?</t>
  </si>
  <si>
    <t>Year</t>
  </si>
  <si>
    <t>Value</t>
  </si>
  <si>
    <t>Column1</t>
  </si>
  <si>
    <t>TC_ID_O_1_Year</t>
  </si>
  <si>
    <t>TC_ID_O_2_Year</t>
  </si>
  <si>
    <t>TC_ID_O_3_Year</t>
  </si>
  <si>
    <t>TC_ID_O_4_Year</t>
  </si>
  <si>
    <t>TC_ID_O_5_Year</t>
  </si>
  <si>
    <t>TC_ID_O_6_Year</t>
  </si>
  <si>
    <t>TC O_6_[%]</t>
  </si>
  <si>
    <t>F_03_04</t>
  </si>
  <si>
    <t>F_03_05</t>
  </si>
  <si>
    <t>F_03_06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</si>
</sst>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gray0625">
        <bgColor theme="9" tint="0.79998168889431442"/>
      </patternFill>
    </fill>
    <fill>
      <patternFill patternType="gray0625">
        <bgColor theme="7" tint="0.79998168889431442"/>
      </patternFill>
    </fill>
    <fill>
      <patternFill patternType="gray0625"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gray0625">
        <bgColor rgb="FFFFFF00"/>
      </patternFill>
    </fill>
  </fills>
  <borders count="31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medium">
        <color indexed="64"/>
      </bottom>
      <diagonal/>
    </border>
    <border>
      <left/>
      <right/>
      <top style="dotted">
        <color auto="1"/>
      </top>
      <bottom style="medium">
        <color indexed="64"/>
      </bottom>
      <diagonal/>
    </border>
    <border>
      <left/>
      <right style="medium">
        <color indexed="64"/>
      </right>
      <top style="dotted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dotted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dotted">
        <color auto="1"/>
      </bottom>
      <diagonal/>
    </border>
    <border>
      <left/>
      <right/>
      <top style="medium">
        <color indexed="64"/>
      </top>
      <bottom style="dotted">
        <color auto="1"/>
      </bottom>
      <diagonal/>
    </border>
    <border>
      <left/>
      <right style="medium">
        <color indexed="64"/>
      </right>
      <top style="medium">
        <color indexed="64"/>
      </top>
      <bottom style="dotted">
        <color auto="1"/>
      </bottom>
      <diagonal/>
    </border>
    <border>
      <left/>
      <right/>
      <top style="dotted">
        <color auto="1"/>
      </top>
      <bottom style="thin">
        <color rgb="FF000000"/>
      </bottom>
      <diagonal/>
    </border>
    <border>
      <left/>
      <right/>
      <top style="dotted">
        <color auto="1"/>
      </top>
      <bottom/>
      <diagonal/>
    </border>
    <border>
      <left style="medium">
        <color indexed="64"/>
      </left>
      <right/>
      <top style="dotted">
        <color auto="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4" borderId="9" applyAlignment="0"/>
    <xf numFmtId="0" fontId="5" fillId="5" borderId="9" applyAlignment="0"/>
    <xf numFmtId="0" fontId="6" fillId="7" borderId="9" applyAlignment="0"/>
    <xf numFmtId="4" fontId="7" fillId="9" borderId="0"/>
  </cellStyleXfs>
  <cellXfs count="9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8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5" fillId="4" borderId="9" xfId="3"/>
    <xf numFmtId="0" fontId="5" fillId="4" borderId="3" xfId="3" applyBorder="1"/>
    <xf numFmtId="0" fontId="5" fillId="5" borderId="9" xfId="4"/>
    <xf numFmtId="0" fontId="5" fillId="4" borderId="0" xfId="3" applyBorder="1"/>
    <xf numFmtId="0" fontId="5" fillId="4" borderId="5" xfId="3" applyBorder="1"/>
    <xf numFmtId="0" fontId="0" fillId="6" borderId="3" xfId="0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0" fillId="7" borderId="3" xfId="0" applyFill="1" applyBorder="1"/>
    <xf numFmtId="0" fontId="5" fillId="3" borderId="3" xfId="3" applyFill="1" applyBorder="1"/>
    <xf numFmtId="0" fontId="5" fillId="4" borderId="4" xfId="3" applyBorder="1"/>
    <xf numFmtId="0" fontId="5" fillId="4" borderId="10" xfId="3" applyBorder="1"/>
    <xf numFmtId="0" fontId="5" fillId="4" borderId="11" xfId="3" applyBorder="1"/>
    <xf numFmtId="0" fontId="5" fillId="4" borderId="12" xfId="3" applyBorder="1"/>
    <xf numFmtId="0" fontId="5" fillId="4" borderId="13" xfId="3" applyBorder="1"/>
    <xf numFmtId="0" fontId="5" fillId="4" borderId="15" xfId="3" applyBorder="1"/>
    <xf numFmtId="0" fontId="3" fillId="0" borderId="16" xfId="0" applyFont="1" applyBorder="1"/>
    <xf numFmtId="0" fontId="3" fillId="7" borderId="17" xfId="0" applyFont="1" applyFill="1" applyBorder="1"/>
    <xf numFmtId="0" fontId="3" fillId="3" borderId="17" xfId="3" applyFont="1" applyFill="1" applyBorder="1"/>
    <xf numFmtId="0" fontId="3" fillId="6" borderId="17" xfId="0" applyFont="1" applyFill="1" applyBorder="1"/>
    <xf numFmtId="0" fontId="3" fillId="7" borderId="18" xfId="0" applyFont="1" applyFill="1" applyBorder="1"/>
    <xf numFmtId="0" fontId="3" fillId="7" borderId="19" xfId="0" applyFont="1" applyFill="1" applyBorder="1"/>
    <xf numFmtId="0" fontId="3" fillId="7" borderId="20" xfId="0" applyFont="1" applyFill="1" applyBorder="1"/>
    <xf numFmtId="0" fontId="5" fillId="4" borderId="21" xfId="3" applyBorder="1"/>
    <xf numFmtId="0" fontId="5" fillId="4" borderId="22" xfId="3" applyBorder="1"/>
    <xf numFmtId="0" fontId="3" fillId="3" borderId="19" xfId="3" applyFont="1" applyFill="1" applyBorder="1"/>
    <xf numFmtId="9" fontId="5" fillId="4" borderId="11" xfId="1" applyFont="1" applyFill="1" applyBorder="1"/>
    <xf numFmtId="9" fontId="5" fillId="4" borderId="14" xfId="1" applyFont="1" applyFill="1" applyBorder="1"/>
    <xf numFmtId="9" fontId="5" fillId="5" borderId="9" xfId="1" applyFont="1" applyFill="1" applyBorder="1"/>
    <xf numFmtId="9" fontId="0" fillId="0" borderId="0" xfId="1" applyFont="1"/>
    <xf numFmtId="4" fontId="5" fillId="4" borderId="9" xfId="3" applyNumberFormat="1"/>
    <xf numFmtId="0" fontId="3" fillId="8" borderId="6" xfId="0" applyFont="1" applyFill="1" applyBorder="1"/>
    <xf numFmtId="0" fontId="5" fillId="8" borderId="9" xfId="4" applyFill="1"/>
    <xf numFmtId="0" fontId="6" fillId="7" borderId="9" xfId="5"/>
    <xf numFmtId="0" fontId="5" fillId="4" borderId="9" xfId="3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7" borderId="4" xfId="0" applyFill="1" applyBorder="1"/>
    <xf numFmtId="0" fontId="5" fillId="5" borderId="10" xfId="4" applyBorder="1"/>
    <xf numFmtId="0" fontId="5" fillId="5" borderId="9" xfId="4"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5" borderId="11" xfId="4" applyBorder="1"/>
    <xf numFmtId="0" fontId="5" fillId="5" borderId="9" xfId="1" applyNumberFormat="1" applyFont="1" applyFill="1" applyBorder="1"/>
    <xf numFmtId="0" fontId="5" fillId="4" borderId="24" xfId="3" applyBorder="1"/>
    <xf numFmtId="9" fontId="5" fillId="4" borderId="10" xfId="1" applyFont="1" applyFill="1" applyBorder="1"/>
    <xf numFmtId="4" fontId="7" fillId="9" borderId="0" xfId="6"/>
    <xf numFmtId="49" fontId="5" fillId="4" borderId="9" xfId="3" applyNumberFormat="1" applyAlignment="1">
      <alignment horizontal="right"/>
    </xf>
    <xf numFmtId="9" fontId="5" fillId="4" borderId="24" xfId="1" applyFont="1" applyFill="1" applyBorder="1"/>
    <xf numFmtId="9" fontId="5" fillId="4" borderId="9" xfId="1" applyFont="1" applyFill="1" applyBorder="1"/>
    <xf numFmtId="0" fontId="0" fillId="0" borderId="0" xfId="0" applyAlignment="1">
      <alignment horizontal="right"/>
    </xf>
    <xf numFmtId="0" fontId="5" fillId="4" borderId="9" xfId="3" applyAlignment="1">
      <alignment horizontal="right"/>
    </xf>
    <xf numFmtId="4" fontId="5" fillId="5" borderId="9" xfId="4" applyNumberFormat="1"/>
    <xf numFmtId="164" fontId="5" fillId="5" borderId="9" xfId="1" applyNumberFormat="1" applyFont="1" applyFill="1" applyBorder="1"/>
    <xf numFmtId="164" fontId="3" fillId="6" borderId="17" xfId="0" applyNumberFormat="1" applyFont="1" applyFill="1" applyBorder="1"/>
    <xf numFmtId="164" fontId="3" fillId="6" borderId="18" xfId="0" applyNumberFormat="1" applyFont="1" applyFill="1" applyBorder="1"/>
    <xf numFmtId="164" fontId="5" fillId="4" borderId="11" xfId="1" applyNumberFormat="1" applyFont="1" applyFill="1" applyBorder="1"/>
    <xf numFmtId="164" fontId="5" fillId="4" borderId="9" xfId="3" applyNumberFormat="1"/>
    <xf numFmtId="164" fontId="0" fillId="0" borderId="0" xfId="0" applyNumberFormat="1"/>
    <xf numFmtId="0" fontId="3" fillId="0" borderId="1" xfId="0" applyFont="1" applyBorder="1" applyAlignment="1">
      <alignment horizontal="right"/>
    </xf>
    <xf numFmtId="10" fontId="5" fillId="5" borderId="11" xfId="1" applyNumberFormat="1" applyFont="1" applyFill="1" applyBorder="1"/>
    <xf numFmtId="10" fontId="5" fillId="5" borderId="9" xfId="1" applyNumberFormat="1" applyFont="1" applyFill="1" applyBorder="1"/>
    <xf numFmtId="164" fontId="5" fillId="5" borderId="27" xfId="1" applyNumberFormat="1" applyFont="1" applyFill="1" applyBorder="1"/>
    <xf numFmtId="164" fontId="5" fillId="5" borderId="11" xfId="1" applyNumberFormat="1" applyFont="1" applyFill="1" applyBorder="1"/>
    <xf numFmtId="164" fontId="5" fillId="4" borderId="25" xfId="3" applyNumberFormat="1" applyBorder="1"/>
    <xf numFmtId="164" fontId="5" fillId="4" borderId="26" xfId="3" applyNumberFormat="1" applyBorder="1"/>
    <xf numFmtId="164" fontId="5" fillId="4" borderId="10" xfId="3" applyNumberFormat="1" applyBorder="1"/>
    <xf numFmtId="164" fontId="5" fillId="5" borderId="0" xfId="1" applyNumberFormat="1" applyFont="1" applyFill="1" applyBorder="1"/>
    <xf numFmtId="0" fontId="3" fillId="8" borderId="17" xfId="0" applyFont="1" applyFill="1" applyBorder="1"/>
    <xf numFmtId="0" fontId="3" fillId="8" borderId="28" xfId="4" applyFont="1" applyFill="1" applyBorder="1"/>
    <xf numFmtId="0" fontId="5" fillId="4" borderId="23" xfId="3" applyBorder="1"/>
    <xf numFmtId="164" fontId="5" fillId="5" borderId="15" xfId="1" applyNumberFormat="1" applyFont="1" applyFill="1" applyBorder="1"/>
    <xf numFmtId="0" fontId="3" fillId="6" borderId="0" xfId="0" applyFont="1" applyFill="1"/>
    <xf numFmtId="164" fontId="3" fillId="6" borderId="0" xfId="1" applyNumberFormat="1" applyFont="1" applyFill="1" applyBorder="1"/>
    <xf numFmtId="164" fontId="3" fillId="6" borderId="0" xfId="0" applyNumberFormat="1" applyFont="1" applyFill="1"/>
    <xf numFmtId="0" fontId="3" fillId="7" borderId="0" xfId="0" applyFont="1" applyFill="1"/>
    <xf numFmtId="0" fontId="3" fillId="3" borderId="0" xfId="3" applyFont="1" applyFill="1" applyBorder="1"/>
    <xf numFmtId="0" fontId="3" fillId="7" borderId="11" xfId="0" applyFont="1" applyFill="1" applyBorder="1"/>
    <xf numFmtId="9" fontId="5" fillId="5" borderId="0" xfId="1" applyFont="1" applyFill="1" applyBorder="1"/>
    <xf numFmtId="10" fontId="5" fillId="5" borderId="9" xfId="4" applyNumberFormat="1"/>
    <xf numFmtId="0" fontId="5" fillId="5" borderId="29" xfId="4" applyBorder="1"/>
    <xf numFmtId="0" fontId="5" fillId="5" borderId="30" xfId="4" applyBorder="1"/>
    <xf numFmtId="164" fontId="5" fillId="4" borderId="24" xfId="3" applyNumberFormat="1" applyBorder="1"/>
    <xf numFmtId="0" fontId="5" fillId="10" borderId="10" xfId="3" applyFill="1" applyBorder="1"/>
    <xf numFmtId="164" fontId="5" fillId="10" borderId="9" xfId="3" applyNumberFormat="1" applyFill="1"/>
    <xf numFmtId="15" fontId="5" fillId="5" borderId="11" xfId="4" applyNumberFormat="1" applyBorder="1"/>
  </cellXfs>
  <cellStyles count="7">
    <cellStyle name="Ausfüllen" xfId="4" xr:uid="{E9E98A7B-8A03-49A2-9E6D-8E4EB6C80788}"/>
    <cellStyle name="Automatisch" xfId="3" xr:uid="{E2BB7D89-37D5-475E-8A0E-D41B5DBDA562}"/>
    <cellStyle name="Comments" xfId="5" xr:uid="{C2C744ED-72C3-456C-92F3-EAECE13F28FE}"/>
    <cellStyle name="Neutral" xfId="2" builtinId="28" customBuiltin="1"/>
    <cellStyle name="Normal" xfId="0" builtinId="0"/>
    <cellStyle name="Percent" xfId="1" builtinId="5"/>
    <cellStyle name="Result" xfId="6" xr:uid="{27C05C50-1692-41BD-902E-FB699DD63B0D}"/>
  </cellStyles>
  <dxfs count="1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%"/>
      <fill>
        <patternFill patternType="gray0625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 style="dotted">
          <color auto="1"/>
        </top>
        <bottom style="dotted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%"/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numFmt numFmtId="164" formatCode="0.0%"/>
    </dxf>
    <dxf>
      <numFmt numFmtId="164" formatCode="0.0%"/>
    </dxf>
    <dxf>
      <numFmt numFmtId="164" formatCode="0.0%"/>
      <border diagonalUp="0" diagonalDown="0" outline="0">
        <left/>
        <right style="medium">
          <color indexed="64"/>
        </right>
      </border>
    </dxf>
    <dxf>
      <font>
        <b/>
        <color auto="1"/>
      </font>
      <numFmt numFmtId="164" formatCode="0.0%"/>
      <fill>
        <patternFill patternType="solid">
          <fgColor indexed="64"/>
          <bgColor theme="9" tint="0.79998168889431442"/>
        </patternFill>
      </fill>
      <border diagonalUp="0" diagonalDown="0">
        <left/>
        <right style="medium">
          <color indexed="64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/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border diagonalUp="0" diagonalDown="0">
        <left/>
        <right/>
        <top/>
        <bottom style="dotted">
          <color auto="1"/>
        </bottom>
        <vertical/>
        <horizontal/>
      </border>
    </dxf>
    <dxf>
      <numFmt numFmtId="164" formatCode="0.0%"/>
      <border diagonalUp="0" diagonalDown="0">
        <left/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 style="medium">
          <color indexed="64"/>
        </left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font>
        <b/>
        <color auto="1"/>
      </font>
      <numFmt numFmtId="164" formatCode="0.0%"/>
      <fill>
        <patternFill patternType="solid">
          <fgColor indexed="64"/>
          <bgColor theme="9" tint="0.79998168889431442"/>
        </patternFill>
      </fill>
      <border diagonalUp="0" diagonalDown="0">
        <left/>
        <right style="medium">
          <color indexed="64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/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border diagonalUp="0" diagonalDown="0">
        <left/>
        <right/>
        <top/>
        <bottom style="dotted">
          <color auto="1"/>
        </bottom>
        <vertical/>
        <horizontal/>
      </border>
    </dxf>
    <dxf>
      <numFmt numFmtId="164" formatCode="0.0%"/>
      <border diagonalUp="0" diagonalDown="0">
        <left/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 style="medium">
          <color indexed="64"/>
        </left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font>
        <b/>
        <color auto="1"/>
      </font>
      <numFmt numFmtId="164" formatCode="0.0%"/>
      <fill>
        <patternFill patternType="solid">
          <fgColor indexed="64"/>
          <bgColor theme="9" tint="0.79998168889431442"/>
        </patternFill>
      </fill>
      <border diagonalUp="0" diagonalDown="0">
        <left/>
        <right style="medium">
          <color indexed="64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/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numFmt numFmtId="164" formatCode="0.0%"/>
      <border diagonalUp="0" diagonalDown="0">
        <left/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 style="medium">
          <color indexed="64"/>
        </left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font>
        <b/>
        <color auto="1"/>
      </font>
      <numFmt numFmtId="164" formatCode="0.0%"/>
      <fill>
        <patternFill patternType="solid">
          <fgColor indexed="64"/>
          <bgColor theme="9" tint="0.79998168889431442"/>
        </patternFill>
      </fill>
      <border diagonalUp="0" diagonalDown="0">
        <left/>
        <right style="medium">
          <color indexed="64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/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numFmt numFmtId="164" formatCode="0.0%"/>
      <border diagonalUp="0" diagonalDown="0">
        <left/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 style="medium">
          <color indexed="64"/>
        </left>
        <right/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4" formatCode="0.0%"/>
      <border diagonalUp="0" diagonalDown="0">
        <left/>
        <right style="medium">
          <color indexed="64"/>
        </right>
        <vertical/>
      </border>
    </dxf>
    <dxf>
      <numFmt numFmtId="0" formatCode="General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vertical/>
      </border>
    </dxf>
    <dxf>
      <numFmt numFmtId="14" formatCode="0.00%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%"/>
      <border diagonalUp="0" diagonalDown="0" outline="0">
        <left/>
        <right style="medium">
          <color indexed="64"/>
        </right>
      </border>
    </dxf>
    <dxf>
      <numFmt numFmtId="164" formatCode="0.0%"/>
    </dxf>
    <dxf>
      <numFmt numFmtId="164" formatCode="0.0%"/>
    </dxf>
    <dxf>
      <numFmt numFmtId="164" formatCode="0.0%"/>
      <border diagonalUp="0" diagonalDown="0" outline="0">
        <left/>
        <right/>
        <top style="dotted">
          <color auto="1"/>
        </top>
        <bottom style="dotted">
          <color auto="1"/>
        </bottom>
      </border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  <border diagonalUp="0" diagonalDown="0">
        <left/>
        <right style="medium">
          <color indexed="64"/>
        </right>
        <vertical/>
      </border>
    </dxf>
    <dxf>
      <numFmt numFmtId="164" formatCode="0.0%"/>
    </dxf>
    <dxf>
      <numFmt numFmtId="164" formatCode="0.0%"/>
    </dxf>
    <dxf>
      <numFmt numFmtId="164" formatCode="0.0%"/>
      <border diagonalUp="0" diagonalDown="0">
        <left style="medium">
          <color indexed="64"/>
        </left>
        <right/>
        <vertical/>
      </border>
    </dxf>
    <dxf>
      <numFmt numFmtId="164" formatCode="0.0%"/>
      <border diagonalUp="0" diagonalDown="0">
        <left/>
        <right style="medium">
          <color indexed="64"/>
        </right>
        <vertical/>
      </border>
    </dxf>
    <dxf>
      <numFmt numFmtId="0" formatCode="General"/>
      <border diagonalUp="0" diagonalDown="0">
        <left style="medium">
          <color indexed="64"/>
        </left>
        <right/>
        <vertical/>
      </border>
    </dxf>
    <dxf>
      <numFmt numFmtId="0" formatCode="General"/>
    </dxf>
    <dxf>
      <border diagonalUp="0" diagonalDown="0">
        <left/>
        <right style="medium">
          <color indexed="64"/>
        </right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vertical/>
      </border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0" formatCode="General"/>
    </dxf>
    <dxf>
      <numFmt numFmtId="30" formatCode="@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numFmt numFmtId="0" formatCode="General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4" formatCode="0.00%"/>
    </dxf>
    <dxf>
      <numFmt numFmtId="14" formatCode="0.00%"/>
    </dxf>
    <dxf>
      <numFmt numFmtId="14" formatCode="0.00%"/>
    </dxf>
    <dxf>
      <border diagonalUp="0" diagonalDown="0" outline="0">
        <left/>
        <right/>
        <top style="dotted">
          <color auto="1"/>
        </top>
        <bottom style="dotted">
          <color auto="1"/>
        </bottom>
      </border>
    </dxf>
    <dxf>
      <numFmt numFmtId="14" formatCode="0.00%"/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8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03812713498699E-2"/>
          <c:y val="0.16267543859649125"/>
          <c:w val="0.90584267923024575"/>
          <c:h val="0.78907894736842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'1_2_Data_Flows'!$O$1</c:f>
              <c:strCache>
                <c:ptCount val="1"/>
                <c:pt idx="0">
                  <c:v>Flow_Source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'1_2_Data_Flows'!$M$2:$M$128</c:f>
              <c:numCache>
                <c:formatCode>General</c:formatCode>
                <c:ptCount val="12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  <c:pt idx="101">
                  <c:v>2021</c:v>
                </c:pt>
                <c:pt idx="102">
                  <c:v>2022</c:v>
                </c:pt>
                <c:pt idx="103">
                  <c:v>2023</c:v>
                </c:pt>
                <c:pt idx="104">
                  <c:v>2024</c:v>
                </c:pt>
                <c:pt idx="105">
                  <c:v>2025</c:v>
                </c:pt>
                <c:pt idx="106">
                  <c:v>2026</c:v>
                </c:pt>
                <c:pt idx="107">
                  <c:v>2027</c:v>
                </c:pt>
                <c:pt idx="108">
                  <c:v>2028</c:v>
                </c:pt>
                <c:pt idx="109">
                  <c:v>2029</c:v>
                </c:pt>
                <c:pt idx="110">
                  <c:v>2030</c:v>
                </c:pt>
                <c:pt idx="111">
                  <c:v>2031</c:v>
                </c:pt>
                <c:pt idx="112">
                  <c:v>2032</c:v>
                </c:pt>
                <c:pt idx="113">
                  <c:v>2033</c:v>
                </c:pt>
                <c:pt idx="114">
                  <c:v>2034</c:v>
                </c:pt>
                <c:pt idx="115">
                  <c:v>2035</c:v>
                </c:pt>
                <c:pt idx="116">
                  <c:v>2036</c:v>
                </c:pt>
                <c:pt idx="117">
                  <c:v>2037</c:v>
                </c:pt>
                <c:pt idx="118">
                  <c:v>2038</c:v>
                </c:pt>
                <c:pt idx="119">
                  <c:v>2039</c:v>
                </c:pt>
                <c:pt idx="120">
                  <c:v>2040</c:v>
                </c:pt>
                <c:pt idx="121">
                  <c:v>2041</c:v>
                </c:pt>
                <c:pt idx="122">
                  <c:v>2042</c:v>
                </c:pt>
                <c:pt idx="123">
                  <c:v>2043</c:v>
                </c:pt>
                <c:pt idx="124">
                  <c:v>2044</c:v>
                </c:pt>
                <c:pt idx="125">
                  <c:v>2045</c:v>
                </c:pt>
              </c:numCache>
            </c:numRef>
          </c:xVal>
          <c:yVal>
            <c:numRef>
              <c:f>'1_2_Data_Flows'!$O$2:$O$128</c:f>
              <c:numCache>
                <c:formatCode>#,##0.00</c:formatCode>
                <c:ptCount val="127"/>
                <c:pt idx="0">
                  <c:v>302.60000000000002</c:v>
                </c:pt>
                <c:pt idx="1">
                  <c:v>173.6</c:v>
                </c:pt>
                <c:pt idx="2">
                  <c:v>186.4</c:v>
                </c:pt>
                <c:pt idx="3">
                  <c:v>173.6</c:v>
                </c:pt>
                <c:pt idx="4">
                  <c:v>115.8</c:v>
                </c:pt>
                <c:pt idx="5">
                  <c:v>147.80000000000001</c:v>
                </c:pt>
                <c:pt idx="6">
                  <c:v>103</c:v>
                </c:pt>
                <c:pt idx="7">
                  <c:v>109.2</c:v>
                </c:pt>
                <c:pt idx="8">
                  <c:v>77.2</c:v>
                </c:pt>
                <c:pt idx="9">
                  <c:v>83.6</c:v>
                </c:pt>
                <c:pt idx="10">
                  <c:v>64.400000000000006</c:v>
                </c:pt>
                <c:pt idx="11">
                  <c:v>83.6</c:v>
                </c:pt>
                <c:pt idx="12">
                  <c:v>70.8</c:v>
                </c:pt>
                <c:pt idx="13">
                  <c:v>51.4</c:v>
                </c:pt>
                <c:pt idx="14">
                  <c:v>32.200000000000003</c:v>
                </c:pt>
                <c:pt idx="15">
                  <c:v>70.8</c:v>
                </c:pt>
                <c:pt idx="16">
                  <c:v>25.8</c:v>
                </c:pt>
                <c:pt idx="17">
                  <c:v>64.400000000000006</c:v>
                </c:pt>
                <c:pt idx="18">
                  <c:v>83.6</c:v>
                </c:pt>
                <c:pt idx="19">
                  <c:v>19.2</c:v>
                </c:pt>
                <c:pt idx="20">
                  <c:v>45</c:v>
                </c:pt>
                <c:pt idx="21">
                  <c:v>32.200000000000003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90</c:v>
                </c:pt>
                <c:pt idx="27">
                  <c:v>109.2</c:v>
                </c:pt>
                <c:pt idx="28">
                  <c:v>141.4</c:v>
                </c:pt>
                <c:pt idx="29">
                  <c:v>115.8</c:v>
                </c:pt>
                <c:pt idx="30">
                  <c:v>77.2</c:v>
                </c:pt>
                <c:pt idx="31">
                  <c:v>77.2</c:v>
                </c:pt>
                <c:pt idx="32">
                  <c:v>77.2</c:v>
                </c:pt>
                <c:pt idx="33">
                  <c:v>96.4</c:v>
                </c:pt>
                <c:pt idx="34">
                  <c:v>90</c:v>
                </c:pt>
                <c:pt idx="35">
                  <c:v>96.4</c:v>
                </c:pt>
                <c:pt idx="36">
                  <c:v>38.6</c:v>
                </c:pt>
                <c:pt idx="37">
                  <c:v>38.6</c:v>
                </c:pt>
                <c:pt idx="38">
                  <c:v>51.4</c:v>
                </c:pt>
                <c:pt idx="39">
                  <c:v>51.4</c:v>
                </c:pt>
                <c:pt idx="40">
                  <c:v>45</c:v>
                </c:pt>
                <c:pt idx="41">
                  <c:v>12.8</c:v>
                </c:pt>
                <c:pt idx="42">
                  <c:v>25.8</c:v>
                </c:pt>
                <c:pt idx="43">
                  <c:v>45</c:v>
                </c:pt>
                <c:pt idx="44">
                  <c:v>57.8</c:v>
                </c:pt>
                <c:pt idx="45">
                  <c:v>70.8</c:v>
                </c:pt>
                <c:pt idx="46">
                  <c:v>6.4</c:v>
                </c:pt>
                <c:pt idx="47">
                  <c:v>19.2</c:v>
                </c:pt>
                <c:pt idx="48">
                  <c:v>6.4</c:v>
                </c:pt>
                <c:pt idx="49">
                  <c:v>19.2</c:v>
                </c:pt>
                <c:pt idx="50">
                  <c:v>6.4</c:v>
                </c:pt>
                <c:pt idx="51">
                  <c:v>12.8</c:v>
                </c:pt>
                <c:pt idx="52">
                  <c:v>19.2</c:v>
                </c:pt>
                <c:pt idx="53">
                  <c:v>25.8</c:v>
                </c:pt>
                <c:pt idx="54">
                  <c:v>19.2</c:v>
                </c:pt>
                <c:pt idx="55">
                  <c:v>199.2</c:v>
                </c:pt>
                <c:pt idx="56">
                  <c:v>141.4</c:v>
                </c:pt>
                <c:pt idx="57">
                  <c:v>109.2</c:v>
                </c:pt>
                <c:pt idx="58">
                  <c:v>103</c:v>
                </c:pt>
                <c:pt idx="59">
                  <c:v>128.6</c:v>
                </c:pt>
                <c:pt idx="60">
                  <c:v>128.6</c:v>
                </c:pt>
                <c:pt idx="61">
                  <c:v>128.6</c:v>
                </c:pt>
                <c:pt idx="62">
                  <c:v>70.8</c:v>
                </c:pt>
                <c:pt idx="63">
                  <c:v>83.6</c:v>
                </c:pt>
                <c:pt idx="64">
                  <c:v>115.8</c:v>
                </c:pt>
                <c:pt idx="65">
                  <c:v>205.6</c:v>
                </c:pt>
                <c:pt idx="66">
                  <c:v>70.8</c:v>
                </c:pt>
                <c:pt idx="67">
                  <c:v>32.200000000000003</c:v>
                </c:pt>
                <c:pt idx="68">
                  <c:v>77.2</c:v>
                </c:pt>
                <c:pt idx="69">
                  <c:v>45</c:v>
                </c:pt>
                <c:pt idx="70">
                  <c:v>64.400000000000006</c:v>
                </c:pt>
                <c:pt idx="71">
                  <c:v>38.6</c:v>
                </c:pt>
                <c:pt idx="72">
                  <c:v>57.8</c:v>
                </c:pt>
                <c:pt idx="73">
                  <c:v>77.2</c:v>
                </c:pt>
                <c:pt idx="74">
                  <c:v>70.8</c:v>
                </c:pt>
                <c:pt idx="75">
                  <c:v>141.4</c:v>
                </c:pt>
                <c:pt idx="76">
                  <c:v>38.6</c:v>
                </c:pt>
                <c:pt idx="77">
                  <c:v>12.8</c:v>
                </c:pt>
                <c:pt idx="78">
                  <c:v>32.200000000000003</c:v>
                </c:pt>
                <c:pt idx="79">
                  <c:v>45</c:v>
                </c:pt>
                <c:pt idx="80">
                  <c:v>19.2</c:v>
                </c:pt>
                <c:pt idx="81">
                  <c:v>25.8</c:v>
                </c:pt>
                <c:pt idx="82">
                  <c:v>25.8</c:v>
                </c:pt>
                <c:pt idx="83">
                  <c:v>6.4</c:v>
                </c:pt>
                <c:pt idx="84">
                  <c:v>32.200000000000003</c:v>
                </c:pt>
                <c:pt idx="85">
                  <c:v>90</c:v>
                </c:pt>
                <c:pt idx="86">
                  <c:v>64.400000000000006</c:v>
                </c:pt>
                <c:pt idx="87">
                  <c:v>32.200000000000003</c:v>
                </c:pt>
                <c:pt idx="88">
                  <c:v>25.8</c:v>
                </c:pt>
                <c:pt idx="89">
                  <c:v>19.2</c:v>
                </c:pt>
                <c:pt idx="90">
                  <c:v>51.4</c:v>
                </c:pt>
                <c:pt idx="91">
                  <c:v>25.8</c:v>
                </c:pt>
                <c:pt idx="92">
                  <c:v>12.8</c:v>
                </c:pt>
                <c:pt idx="93">
                  <c:v>6.4</c:v>
                </c:pt>
                <c:pt idx="94">
                  <c:v>45</c:v>
                </c:pt>
                <c:pt idx="95">
                  <c:v>83.6</c:v>
                </c:pt>
                <c:pt idx="96">
                  <c:v>12.8</c:v>
                </c:pt>
                <c:pt idx="97">
                  <c:v>6.4</c:v>
                </c:pt>
                <c:pt idx="98">
                  <c:v>25.8</c:v>
                </c:pt>
                <c:pt idx="99">
                  <c:v>19.2</c:v>
                </c:pt>
                <c:pt idx="100">
                  <c:v>32.200000000000003</c:v>
                </c:pt>
                <c:pt idx="101">
                  <c:v>12.8</c:v>
                </c:pt>
                <c:pt idx="102">
                  <c:v>19.2</c:v>
                </c:pt>
                <c:pt idx="103">
                  <c:v>12.8</c:v>
                </c:pt>
                <c:pt idx="104">
                  <c:v>12.8</c:v>
                </c:pt>
                <c:pt idx="105">
                  <c:v>19.2</c:v>
                </c:pt>
                <c:pt idx="106">
                  <c:v>12.8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6.4</c:v>
                </c:pt>
                <c:pt idx="111">
                  <c:v>12.8</c:v>
                </c:pt>
                <c:pt idx="112">
                  <c:v>19.2</c:v>
                </c:pt>
                <c:pt idx="113">
                  <c:v>0</c:v>
                </c:pt>
                <c:pt idx="114">
                  <c:v>12.8</c:v>
                </c:pt>
                <c:pt idx="115">
                  <c:v>6.4</c:v>
                </c:pt>
                <c:pt idx="116">
                  <c:v>12.8</c:v>
                </c:pt>
                <c:pt idx="117">
                  <c:v>6.4</c:v>
                </c:pt>
                <c:pt idx="118">
                  <c:v>6.4</c:v>
                </c:pt>
                <c:pt idx="119">
                  <c:v>32.200000000000003</c:v>
                </c:pt>
                <c:pt idx="120">
                  <c:v>0</c:v>
                </c:pt>
                <c:pt idx="121">
                  <c:v>6.4</c:v>
                </c:pt>
                <c:pt idx="122">
                  <c:v>0</c:v>
                </c:pt>
                <c:pt idx="123">
                  <c:v>25.8</c:v>
                </c:pt>
                <c:pt idx="124">
                  <c:v>25.8</c:v>
                </c:pt>
                <c:pt idx="125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6-4CA9-8703-52A3FF03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1616"/>
        <c:axId val="103332096"/>
      </c:scatterChart>
      <c:valAx>
        <c:axId val="1033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2096"/>
        <c:crosses val="autoZero"/>
        <c:crossBetween val="midCat"/>
      </c:valAx>
      <c:valAx>
        <c:axId val="1033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859116</xdr:colOff>
      <xdr:row>12</xdr:row>
      <xdr:rowOff>77695</xdr:rowOff>
    </xdr:from>
    <xdr:to>
      <xdr:col>26</xdr:col>
      <xdr:colOff>747057</xdr:colOff>
      <xdr:row>27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386FA-EFA9-1A0A-2306-628C3869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5E02B4-C3D5-4EC6-A468-E6098B9805CF}" name="Tab_Def_Flows" displayName="Tab_Def_Flows" ref="A1:W16" totalsRowShown="0" headerRowDxfId="128">
  <autoFilter ref="A1:W16" xr:uid="{DA5E02B4-C3D5-4EC6-A468-E6098B9805CF}"/>
  <tableColumns count="23">
    <tableColumn id="13" xr3:uid="{660990D7-F8E8-451E-A19A-9F23873E1903}" name="Complete?" dataDxfId="127" dataCellStyle="Automatisch"/>
    <tableColumn id="1" xr3:uid="{23E8F131-81B2-4705-927A-A42C393BEDCE}" name="ID" dataDxfId="126" dataCellStyle="Automatisch">
      <calculatedColumnFormula>ROW()-1</calculatedColumnFormula>
    </tableColumn>
    <tableColumn id="2" xr3:uid="{D694ED25-71D4-4BD1-B627-FBE0FAE9FC8B}" name="Flow_ID" dataDxfId="125" dataCellStyle="Automatisch">
      <calculatedColumnFormula>"F_"&amp;LEFT(I2,2)&amp;"_"&amp;LEFT(K2,2)</calculatedColumnFormula>
    </tableColumn>
    <tableColumn id="3" xr3:uid="{CA1C6FA9-65CA-47E1-94EA-BBB750256C84}" name="Name(EN)" dataDxfId="124" dataCellStyle="Ausfüllen"/>
    <tableColumn id="12" xr3:uid="{8B1851D6-89A3-4DB1-94D9-FFBFE2BC386F}" name="Region" dataCellStyle="Comments"/>
    <tableColumn id="4" xr3:uid="{3A1FFD35-0ED3-4CA9-B353-18F0DE827ABA}" name="Type_Biomass" dataCellStyle="Comments"/>
    <tableColumn id="10" xr3:uid="{40A37E4E-7E04-4C53-AA50-149FCE53747E}" name="Comment" dataCellStyle="Comments"/>
    <tableColumn id="5" xr3:uid="{E4010E64-B53A-47D0-A7D2-47D03F95861B}" name="Output_Process" dataDxfId="123" dataCellStyle="Ausfüllen"/>
    <tableColumn id="6" xr3:uid="{6B50AC7E-8239-487E-AA74-DF3B748A4DBC}" name="Process_ID_O" dataCellStyle="Automatisch">
      <calculatedColumnFormula>_xlfn.XLOOKUP(H2,Tab_Def_Processes[Name(EN)],Tab_Def_Processes[Process_ID],,0,)</calculatedColumnFormula>
    </tableColumn>
    <tableColumn id="7" xr3:uid="{BB5929AC-D161-4245-A509-7FD167BBC61D}" name="Input_Process" dataCellStyle="Ausfüllen"/>
    <tableColumn id="8" xr3:uid="{B9EB18D6-7F00-4BB7-ADFD-200FC95B2CA7}" name="Process_ID_I" dataDxfId="122" dataCellStyle="Automatisch">
      <calculatedColumnFormula>_xlfn.XLOOKUP(J2,Tab_Def_Processes[Name(EN)],Tab_Def_Processes[Process_ID],,0,)</calculatedColumnFormula>
    </tableColumn>
    <tableColumn id="17" xr3:uid="{B98E4740-41E4-4696-A4A2-AA1EC2EE8F34}" name="Value_Source" dataCellStyle="Ausfüllen"/>
    <tableColumn id="9" xr3:uid="{0E9B3B6E-2DF0-49A7-BFA9-2513136E622E}" name="WC?" dataDxfId="121" dataCellStyle="Ausfüllen"/>
    <tableColumn id="15" xr3:uid="{6E0C6841-1496-4DDD-9174-61F6DC51267E}" name="DM?" dataCellStyle="Ausfüllen"/>
    <tableColumn id="16" xr3:uid="{D89EDA50-0A29-4075-BBFF-DF622660740A}" name="CC?" dataCellStyle="Ausfüllen"/>
    <tableColumn id="18" xr3:uid="{AFBC221B-4B6A-49DF-8BB0-8E40EB019E1C}" name="WC" dataDxfId="120" dataCellStyle="Ausfüllen"/>
    <tableColumn id="22" xr3:uid="{ABA27704-56CF-4C30-88CB-BB6E944F7F08}" name="WC_source" dataDxfId="119" dataCellStyle="Ausfüllen"/>
    <tableColumn id="23" xr3:uid="{5CA0D08F-32C9-451C-A223-78F9E163EE87}" name="DM" dataDxfId="118" dataCellStyle="Ausfüllen"/>
    <tableColumn id="19" xr3:uid="{B3649430-F3A4-4F10-84D0-61D5F3B7C06D}" name="DM_source" dataCellStyle="Ausfüllen"/>
    <tableColumn id="20" xr3:uid="{826B197D-7E74-49DB-8367-DD0E48B963C3}" name="CC_DM[%]" dataDxfId="117" dataCellStyle="Ausfüllen"/>
    <tableColumn id="21" xr3:uid="{D903DE25-FD16-43E6-ADC2-67C346513E4D}" name="CC_DM_source" dataCellStyle="Ausfüllen"/>
    <tableColumn id="24" xr3:uid="{97A60092-8CFB-4931-B347-B7F41423089C}" name="CC" dataDxfId="116" dataCellStyle="Ausfüllen">
      <calculatedColumnFormula>Tab_Def_Flows[[#This Row],[CC_DM'[%']]]*Tab_Def_Flows[[#This Row],[DM]]</calculatedColumnFormula>
    </tableColumn>
    <tableColumn id="25" xr3:uid="{FA3B4865-4DDA-42CE-A93F-8C26CE150F7A}" name="CC_FM_source" dataCellStyle="Ausfülle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3CB71B-2A7B-4CEF-9473-A7F5A1E6FAAA}" name="Tab_Data_Flows" displayName="Tab_Data_Flows" ref="A1:AK127" totalsRowShown="0">
  <autoFilter ref="A1:AK127" xr:uid="{323CB71B-2A7B-4CEF-9473-A7F5A1E6FAAA}"/>
  <tableColumns count="37">
    <tableColumn id="1" xr3:uid="{4E4AA63C-992A-498F-9D6C-B8B8E27D6E01}" name="ID" dataDxfId="115" dataCellStyle="Automatisch"/>
    <tableColumn id="21" xr3:uid="{4A94E88D-049E-45D2-A348-41DF1C22CB88}" name="Flow_ID" dataCellStyle="Automatisch">
      <calculatedColumnFormula>_xlfn.XLOOKUP(C2,Tab_Def_Flows[Name(EN)],Tab_Def_Flows[Flow_ID],,0,)</calculatedColumnFormula>
    </tableColumn>
    <tableColumn id="2" xr3:uid="{29C2000C-F671-4AE0-B65A-84E622203CC5}" name="Name(EN)" dataCellStyle="Ausfüllen"/>
    <tableColumn id="3" xr3:uid="{D2BDDFB9-2F97-48BB-8783-B2B9E2946385}" name="Type_Biomass" dataCellStyle="Automatisch"/>
    <tableColumn id="4" xr3:uid="{E8926E4A-1D20-49C4-9FB5-B1FB187EE1B3}" name="Output_Process" dataCellStyle="Automatisch"/>
    <tableColumn id="5" xr3:uid="{37B68A5D-D6FC-4C08-AC35-15607C83FF50}" name="Process_ID_O" dataCellStyle="Automatisch">
      <calculatedColumnFormula>_xlfn.XLOOKUP(C2,Tab_Def_Flows[Name(EN)],Tab_Def_Flows[Process_ID_O],,0,)</calculatedColumnFormula>
    </tableColumn>
    <tableColumn id="6" xr3:uid="{2DB1F6ED-3ABB-47B8-BCB6-10D969BF6CE3}" name="Input_Process" dataCellStyle="Automatisch"/>
    <tableColumn id="7" xr3:uid="{FB6150D5-03C4-4FFE-8C80-A30E768BAC7C}" name="Process_ID_I" dataDxfId="114" dataCellStyle="Automatisch">
      <calculatedColumnFormula>_xlfn.XLOOKUP(C2,Tab_Def_Flows[Name(EN)],Tab_Def_Flows[Process_ID_I],,0,)</calculatedColumnFormula>
    </tableColumn>
    <tableColumn id="34" xr3:uid="{1EF5EFE9-B149-4960-A691-8F1B8725DE37}" name="TC?" dataDxfId="113" dataCellStyle="Automatisch">
      <calculatedColumnFormula>_xlfn.XLOOKUP(C2,Tab_Def_Flows[Name(EN)],Tab_Def_Flows[Value_Source],,0,)</calculatedColumnFormula>
    </tableColumn>
    <tableColumn id="30" xr3:uid="{F13B49C3-7111-4C57-A913-01AB03549B56}" name="WC?" dataDxfId="112" dataCellStyle="Automatisch">
      <calculatedColumnFormula>_xlfn.XLOOKUP(C2,Tab_Def_Flows[Name(EN)],Tab_Def_Flows[WC?],,0,)</calculatedColumnFormula>
    </tableColumn>
    <tableColumn id="31" xr3:uid="{24B36152-385D-4D3C-A274-72EA56B6819A}" name="DM?" dataDxfId="111" dataCellStyle="Automatisch">
      <calculatedColumnFormula>_xlfn.XLOOKUP(C2,Tab_Def_Flows[Name(EN)],Tab_Def_Flows[DM?],,0,)</calculatedColumnFormula>
    </tableColumn>
    <tableColumn id="32" xr3:uid="{A086924B-597B-4B7A-B9B2-8397025FD97B}" name="CC?" dataDxfId="110" dataCellStyle="Automatisch">
      <calculatedColumnFormula>_xlfn.XLOOKUP(C2,Tab_Def_Flows[Name(EN)],Tab_Def_Flows[CC?],,0,)</calculatedColumnFormula>
    </tableColumn>
    <tableColumn id="8" xr3:uid="{99596DFE-48B5-4290-B0F6-A898E061D3F8}" name="Year_Flow" dataCellStyle="Ausfüllen"/>
    <tableColumn id="22" xr3:uid="{8F19B33D-3122-402A-AE01-0481E53F15FF}" name="Region_Flow" dataCellStyle="Ausfüllen"/>
    <tableColumn id="9" xr3:uid="{1ACF4DEC-161A-4C25-85DA-AEB0305665A1}" name="Flow_Source" dataDxfId="109" dataCellStyle="Ausfüllen"/>
    <tableColumn id="10" xr3:uid="{830F5101-5C33-4F82-BC56-E2BC7AF81364}" name="UoM_Source" dataCellStyle="Ausfüllen"/>
    <tableColumn id="11" xr3:uid="{4CDA8F79-829B-47EF-ADFC-3E43B62F90A4}" name="Name_Source" dataCellStyle="Ausfüllen"/>
    <tableColumn id="26" xr3:uid="{5682EF5B-30C4-46B4-B5FF-A174139B9E8A}" name="AVV" dataDxfId="108" dataCellStyle="Ausfüllen">
      <calculatedColumnFormula>INDEX(#REF!,MATCH(Tab_Data_Flows[[#This Row],[Name(EN)]],#REF!,0),12)</calculatedColumnFormula>
    </tableColumn>
    <tableColumn id="27" xr3:uid="{0FD99FBB-FEDB-4B73-A541-FB8A676D64E7}" name="Titel_Source" dataDxfId="107" dataCellStyle="Ausfüllen">
      <calculatedColumnFormula>MATCH(Tab_Data_Flows[[#This Row],[Name(EN)]],#REF!,0)</calculatedColumnFormula>
    </tableColumn>
    <tableColumn id="12" xr3:uid="{D0C93CBC-3976-469D-9A50-71565C7637F6}" name="Year_Source" dataCellStyle="Ausfüllen"/>
    <tableColumn id="13" xr3:uid="{BD736DA9-BCB8-4847-8C5E-016B40F2D1C8}" name="Author_Source" dataCellStyle="Ausfüllen"/>
    <tableColumn id="14" xr3:uid="{909652C9-7340-4E97-BE58-FB5BB2D60A6B}" name="Type_Source" dataCellStyle="Ausfüllen"/>
    <tableColumn id="15" xr3:uid="{84D24FD1-11DC-4ECB-A91C-88311F5AA0BB}" name="URL" dataCellStyle="Ausfüllen"/>
    <tableColumn id="23" xr3:uid="{C9D770EA-2F51-4DF1-9F28-8BE644026B42}" name="CF_required?" dataCellStyle="Ausfüllen"/>
    <tableColumn id="24" xr3:uid="{A0B3F6E9-7AAD-4DC9-BD30-F93F045797DC}" name="CF" dataDxfId="106" dataCellStyle="Ausfüllen"/>
    <tableColumn id="25" xr3:uid="{94996270-9A62-4B8C-B04B-D56A7F9FDE30}" name="Name_CF" dataDxfId="105" dataCellStyle="Ausfüllen">
      <calculatedColumnFormula>#REF!</calculatedColumnFormula>
    </tableColumn>
    <tableColumn id="17" xr3:uid="{E761CF85-B508-4386-AFDF-6ABE121824EE}" name="Flow_Py" dataDxfId="104" dataCellStyle="Automatisch"/>
    <tableColumn id="18" xr3:uid="{9637D90E-56CA-40AA-A989-2B3406B7446B}" name="UoM_Flow_Py" dataCellStyle="Ausfüllen"/>
    <tableColumn id="35" xr3:uid="{D533411F-8317-4C7A-82C5-6CC35DCA0045}" name="WC_[%]" dataDxfId="103">
      <calculatedColumnFormula>INDEX(Tab_Def_Flows[[Flow_ID]:[CC_DM_source]],MATCH(Tab_Data_Flows[[#This Row],[Name(EN)]],Tab_Def_Flows[Name(EN)],0),16)</calculatedColumnFormula>
    </tableColumn>
    <tableColumn id="19" xr3:uid="{B38F996B-A4B1-4EAB-934E-3A03DA2EACD8}" name="WC_Flow_Py" dataCellStyle="Result">
      <calculatedColumnFormula>IF(J2="Yes",AA2*Tab_Data_Flows[[#This Row],[WC_'[%']]],"N.A.")</calculatedColumnFormula>
    </tableColumn>
    <tableColumn id="20" xr3:uid="{9FC71200-3D77-4369-ADCB-57624AA5954C}" name="UoM_WC_Flow_Py" dataDxfId="102" dataCellStyle="Automatisch">
      <calculatedColumnFormula>Tab_Data_Flows[[#This Row],[UoM_Flow_Py]]</calculatedColumnFormula>
    </tableColumn>
    <tableColumn id="36" xr3:uid="{B0BEC211-F9B4-42EF-AC89-C039D617733A}" name="DM_[%]" dataDxfId="101">
      <calculatedColumnFormula>INDEX(Tab_Def_Flows[[Flow_ID]:[CC_DM_source]],MATCH(Tab_Data_Flows[[#This Row],[Name(EN)]],Tab_Def_Flows[Name(EN)],0),16)</calculatedColumnFormula>
    </tableColumn>
    <tableColumn id="16" xr3:uid="{5870FF88-1089-4405-BE76-38B3B4593EF0}" name="DM_Flow_Py2" dataCellStyle="Result">
      <calculatedColumnFormula>IF(K2="Yes",AF2*Tab_Data_Flows[[#This Row],[Flow_Py]],"N.A.")</calculatedColumnFormula>
    </tableColumn>
    <tableColumn id="28" xr3:uid="{B86549E5-0BB3-4C5A-A918-3D47E08025CB}" name="UoM_DM_Flow_Py" dataDxfId="100" dataCellStyle="Automatisch">
      <calculatedColumnFormula>Tab_Data_Flows[[#This Row],[UoM_Flow_Py]]</calculatedColumnFormula>
    </tableColumn>
    <tableColumn id="37" xr3:uid="{7058A0AA-4684-4D9A-936D-EC68E6F28D3A}" name="CC_[%]" dataDxfId="99">
      <calculatedColumnFormula>INDEX(Tab_Def_Flows[[Flow_ID]:[CC_DM_source]],MATCH(Tab_Data_Flows[[#This Row],[Name(EN)]],Tab_Def_Flows[Name(EN)],0),18)</calculatedColumnFormula>
    </tableColumn>
    <tableColumn id="33" xr3:uid="{03419921-2398-41C8-A2B6-2F0431969219}" name="CC_Flow_Py" dataCellStyle="Result">
      <calculatedColumnFormula>IF(L2="Yes",AI2*Tab_Data_Flows[[#This Row],[Flow_Py]]*Tab_Data_Flows[[#This Row],[DM_'[%']]],"N.A.")</calculatedColumnFormula>
    </tableColumn>
    <tableColumn id="29" xr3:uid="{1891F07F-F500-4F38-84AE-0CF9BF7F81C5}" name="UoM_CC_Flow_Py" dataDxfId="98" dataCellStyle="Automatisch">
      <calculatedColumnFormula>Tab_Data_Flows[[#This Row],[UoM_Flow_Py]]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DB6F7C-CFD3-4534-80A6-FB20E3898B22}" name="Tab_Def_Processes" displayName="Tab_Def_Processes" ref="A1:AH10" totalsRowShown="0" headerRowDxfId="97">
  <autoFilter ref="A1:AH10" xr:uid="{CEDB6F7C-CFD3-4534-80A6-FB20E3898B22}"/>
  <tableColumns count="34">
    <tableColumn id="39" xr3:uid="{488AB972-9613-4DA9-9600-5BFBE3896251}" name="Complete?" dataDxfId="96" dataCellStyle="Ausfüllen"/>
    <tableColumn id="1" xr3:uid="{A63F92FA-2376-4B5A-A2DF-588878E604E1}" name="ID" dataDxfId="95" dataCellStyle="Automatisch">
      <calculatedColumnFormula>ROW()-1</calculatedColumnFormula>
    </tableColumn>
    <tableColumn id="2" xr3:uid="{6D346BEA-29CA-401C-8ABB-6C62791A731A}" name="Process_ID" dataDxfId="94" dataCellStyle="Automatisch">
      <calculatedColumnFormula>LEFT(B2,2)&amp;"_"&amp;LEFT(D2,3)&amp;"_"&amp;LEFT(E2,3)</calculatedColumnFormula>
    </tableColumn>
    <tableColumn id="3" xr3:uid="{23E701E0-D1E5-4551-AEF1-EE173D6FB3F0}" name="Name(EN)" dataCellStyle="Ausfüllen"/>
    <tableColumn id="40" xr3:uid="{B12E460D-543A-4622-884A-2D22962F540C}" name="Region" dataCellStyle="Ausfüllen"/>
    <tableColumn id="11" xr3:uid="{07566039-C42A-45F5-9B60-FA59855C47D0}" name="Carbon_Stock" dataCellStyle="Ausfüllen"/>
    <tableColumn id="10" xr3:uid="{FD769C8B-9D21-4059-B046-437D88A1EB6E}" name="Life_Phase" dataCellStyle="Ausfüllen"/>
    <tableColumn id="5" xr3:uid="{73D028F9-80A7-4DFA-A740-7F3AAFB64394}" name="Description" dataCellStyle="Comments"/>
    <tableColumn id="35" xr3:uid="{21F69581-6442-45A2-B9DB-FBC4981B3AE8}" name="Process_Type" dataDxfId="93" dataCellStyle="Ausfüllen"/>
    <tableColumn id="36" xr3:uid="{0AFFEA74-933D-4970-BF8A-28076123C1C8}" name="TC?" dataCellStyle="Ausfüllen"/>
    <tableColumn id="4" xr3:uid="{205F98D5-C655-4D0C-945F-288EE31DD8D8}" name="Dyn_TC?" dataCellStyle="Ausfüllen"/>
    <tableColumn id="37" xr3:uid="{891365CA-9AE8-450C-981B-51AB3AAC0B42}" name="Stock?" dataDxfId="92" dataCellStyle="Ausfüllen"/>
    <tableColumn id="14" xr3:uid="{334FD543-CE98-4427-87D5-A79F68872B3C}" name="Input_Flow_I_1" dataDxfId="91" dataCellStyle="Ausfüllen"/>
    <tableColumn id="15" xr3:uid="{19912FF6-AF2B-41C9-A2A7-D829BB60E8F8}" name="Flow_ID_I_1" dataCellStyle="Automatisch">
      <calculatedColumnFormula>_xlfn.XLOOKUP(M2,Tab_Def_Flows[Name(EN)],Tab_Def_Flows[Flow_ID],,0,)</calculatedColumnFormula>
    </tableColumn>
    <tableColumn id="16" xr3:uid="{468C9223-2D2D-4E0F-8ED0-D45D053EF5D9}" name="Input_Flow_I_2" dataCellStyle="Ausfüllen"/>
    <tableColumn id="17" xr3:uid="{DBABBE4F-6CDA-43CC-9823-10334E40B496}" name="Flow_ID_I_2" dataCellStyle="Automatisch">
      <calculatedColumnFormula>_xlfn.XLOOKUP(O2,Tab_Def_Flows[Name(EN)],Tab_Def_Flows[Flow_ID],,0,)</calculatedColumnFormula>
    </tableColumn>
    <tableColumn id="18" xr3:uid="{515426C6-FCCA-4FE7-BB26-6ABD62021525}" name="Input_Flow_I_3" dataCellStyle="Ausfüllen"/>
    <tableColumn id="19" xr3:uid="{97240E61-C38A-4BBF-92BD-08BC7B83F46F}" name="Flow_ID_I_3" dataCellStyle="Automatisch">
      <calculatedColumnFormula>_xlfn.XLOOKUP(Q2,Tab_Def_Flows[Name(EN)],Tab_Def_Flows[Flow_ID],,0,)</calculatedColumnFormula>
    </tableColumn>
    <tableColumn id="20" xr3:uid="{73B462DF-C89B-4D16-80A6-99101D4650F0}" name="Input_Flow_I_4" dataCellStyle="Ausfüllen"/>
    <tableColumn id="21" xr3:uid="{AF5ADECC-5A87-4D5B-8F15-F2F7E9DF70E2}" name="Flow_ID_I_4" dataCellStyle="Automatisch">
      <calculatedColumnFormula>_xlfn.XLOOKUP(S2,Tab_Def_Flows[Name(EN)],Tab_Def_Flows[Flow_ID],,0,)</calculatedColumnFormula>
    </tableColumn>
    <tableColumn id="22" xr3:uid="{6D18B900-61D0-4AE0-9635-D2F98B981AF9}" name="Input_Flow_I_5" dataCellStyle="Ausfüllen"/>
    <tableColumn id="23" xr3:uid="{495156E6-01CB-40D7-80A3-17EEB92E98F8}" name="Flow_ID_I_5" dataDxfId="90" dataCellStyle="Automatisch">
      <calculatedColumnFormula>_xlfn.XLOOKUP(U2,Tab_Def_Flows[Name(EN)],Tab_Def_Flows[Flow_ID],,0,)</calculatedColumnFormula>
    </tableColumn>
    <tableColumn id="24" xr3:uid="{DF14D8C9-D34C-4BC9-94F5-7ED2F535E75C}" name="Output_Flow_O_1" dataCellStyle="Ausfüllen"/>
    <tableColumn id="25" xr3:uid="{E6408AA7-56FC-472F-8D32-9DA219C860EA}" name="Flow_ID_O_1" dataCellStyle="Automatisch">
      <calculatedColumnFormula>_xlfn.XLOOKUP(W2,Tab_Def_Flows[Name(EN)],Tab_Def_Flows[Flow_ID],,0,)</calculatedColumnFormula>
    </tableColumn>
    <tableColumn id="26" xr3:uid="{DCC9F280-5610-45B0-A342-816BC2D47277}" name="Output_Flow_O_2" dataCellStyle="Ausfüllen"/>
    <tableColumn id="27" xr3:uid="{FCF7AD97-981E-44BC-8240-529FAEDB1CD1}" name="Flow_ID_O_2" dataCellStyle="Automatisch">
      <calculatedColumnFormula>_xlfn.XLOOKUP(Y2,Tab_Def_Flows[Name(EN)],Tab_Def_Flows[Flow_ID],,0,)</calculatedColumnFormula>
    </tableColumn>
    <tableColumn id="28" xr3:uid="{3357A147-0BDF-4A90-98DF-B1E03A8B6E0B}" name="Output_Flow_O_3" dataCellStyle="Ausfüllen"/>
    <tableColumn id="13" xr3:uid="{933135AA-A893-405B-8EDC-B6ACDD3C9477}" name="Flow_ID_O_3" dataCellStyle="Automatisch">
      <calculatedColumnFormula>_xlfn.XLOOKUP(AA2,Tab_Def_Flows[Name(EN)],Tab_Def_Flows[Flow_ID],,0,)</calculatedColumnFormula>
    </tableColumn>
    <tableColumn id="29" xr3:uid="{F4797207-4B2A-4EC7-A072-D80478EE6A64}" name="Output_Flow_O_4" dataCellStyle="Ausfüllen"/>
    <tableColumn id="30" xr3:uid="{2558E987-B245-4BDE-B531-183A58EB1B16}" name="Flow_ID_O_4" dataCellStyle="Automatisch">
      <calculatedColumnFormula>_xlfn.XLOOKUP(AC2,Tab_Def_Flows[Name(EN)],Tab_Def_Flows[Flow_ID],,0,)</calculatedColumnFormula>
    </tableColumn>
    <tableColumn id="31" xr3:uid="{C610EE50-C739-4B80-891A-AE05079A5102}" name="Output_Flow_O_5" dataCellStyle="Ausfüllen"/>
    <tableColumn id="32" xr3:uid="{A5028F8F-F275-42D2-9D7D-65D5D301D286}" name="Flow_ID_O_5" dataCellStyle="Automatisch">
      <calculatedColumnFormula>_xlfn.XLOOKUP(AE2,Tab_Def_Flows[Name(EN)],Tab_Def_Flows[Flow_ID],,0,)</calculatedColumnFormula>
    </tableColumn>
    <tableColumn id="33" xr3:uid="{5EB9375D-5A02-4DA9-B1F3-7EFDF0EF063B}" name="Output_Flow_O_6" dataCellStyle="Ausfüllen"/>
    <tableColumn id="34" xr3:uid="{F2ACE2AB-8F3C-4FF2-8369-6B05DC45A28B}" name="Flow_ID_O_6" dataDxfId="89" dataCellStyle="Automatisch">
      <calculatedColumnFormula>_xlfn.XLOOKUP(AG2,Tab_Def_Flows[Name(EN)],Tab_Def_Flows[Flow_ID],,0,)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20CC8C4-F078-4CA6-8E08-07789BB98B68}" name="Tab_Process_TCs" displayName="Tab_Process_TCs" ref="A1:BG10" totalsRowShown="0" headerRowDxfId="88" headerRowBorderDxfId="87" tableBorderDxfId="86">
  <autoFilter ref="A1:BG10" xr:uid="{7602A998-85E6-499A-B1A3-C584F22BB41F}"/>
  <tableColumns count="59">
    <tableColumn id="33" xr3:uid="{2E42D0C1-7FF5-458C-AABB-EC4821727C76}" name="-" dataDxfId="85" dataCellStyle="Ausfüllen"/>
    <tableColumn id="1" xr3:uid="{50777A4F-600F-43DA-AECB-19F4017C77C8}" name="ID" dataDxfId="84" dataCellStyle="Automatisch">
      <calculatedColumnFormula>ROW()-1</calculatedColumnFormula>
    </tableColumn>
    <tableColumn id="53" xr3:uid="{461E9AFE-A4B9-41F4-A2C5-D26B0479899D}" name="TC_ID" dataDxfId="83" dataCellStyle="Automatisch">
      <calculatedColumnFormula>"TC"&amp;LEFT(B2,2)&amp;"_"&amp;LEFT(D2,3)&amp;"_"&amp;LEFT(E2,3)</calculatedColumnFormula>
    </tableColumn>
    <tableColumn id="2" xr3:uid="{B009CEDB-A0BA-4BFE-9656-4F45ABD775FF}" name="Process_ID" dataDxfId="82" dataCellStyle="Automatisch">
      <calculatedColumnFormula>_xlfn.XLOOKUP($E2,Tab_Def_Processes[Name(EN)],Tab_Def_Processes[ID],,0,)</calculatedColumnFormula>
    </tableColumn>
    <tableColumn id="4" xr3:uid="{EE0AC2DE-104B-4D34-AFB7-6CD8177C16CA}" name="Name(EN)" dataCellStyle="Ausfüllen"/>
    <tableColumn id="47" xr3:uid="{B4010E4E-7694-4D0B-BAB3-12BB9C8722A5}" name="Region" dataCellStyle="Automatisch"/>
    <tableColumn id="5" xr3:uid="{EA96902E-B41B-409F-8F9C-96974711DA81}" name="Carbon_Stock" dataCellStyle="Automatisch">
      <calculatedColumnFormula>_xlfn.XLOOKUP(E2,Tab_Def_Processes[Name(EN)],Tab_Def_Processes[Carbon_Stock],,0,)</calculatedColumnFormula>
    </tableColumn>
    <tableColumn id="6" xr3:uid="{61F8EC1C-D38E-4253-B414-6916401738F6}" name="Life_Phase" dataCellStyle="Automatisch">
      <calculatedColumnFormula>_xlfn.XLOOKUP(E2,Tab_Def_Processes[Name(EN)],Tab_Def_Processes[Life_Phase],,0,)</calculatedColumnFormula>
    </tableColumn>
    <tableColumn id="7" xr3:uid="{925BD7C6-189A-481C-9261-E98095A87B5A}" name="Description" dataCellStyle="Automatisch">
      <calculatedColumnFormula>_xlfn.XLOOKUP(E2,Tab_Def_Processes[Name(EN)],Tab_Def_Processes[Description],,0,)</calculatedColumnFormula>
    </tableColumn>
    <tableColumn id="8" xr3:uid="{C49172B6-527F-473D-A689-2BB3D346A4CF}" name="Data?" dataCellStyle="Automatisch">
      <calculatedColumnFormula>_xlfn.XLOOKUP($E2,Tab_Def_Processes[Name(EN)],Tab_Def_Processes[Process_Type],,0,)</calculatedColumnFormula>
    </tableColumn>
    <tableColumn id="9" xr3:uid="{C60293E5-6891-4C4A-B543-FCC5FD9F23D3}" name="TC?" dataCellStyle="Automatisch">
      <calculatedColumnFormula>_xlfn.XLOOKUP($E2,Tab_Def_Processes[Name(EN)],Tab_Def_Processes[TC?],,0,)</calculatedColumnFormula>
    </tableColumn>
    <tableColumn id="55" xr3:uid="{077E86F4-F235-4C7A-8072-EA552F5E3A17}" name="Dyn_TC?" dataCellStyle="Automatisch">
      <calculatedColumnFormula>_xlfn.XLOOKUP($E2,Tab_Def_Processes[Name(EN)],Tab_Def_Processes[Dyn_TC?],,0,)</calculatedColumnFormula>
    </tableColumn>
    <tableColumn id="10" xr3:uid="{94E334F3-85C4-451E-965A-386BE3754C1C}" name="Stock?" dataCellStyle="Automatisch">
      <calculatedColumnFormula>_xlfn.XLOOKUP($E2,Tab_Def_Processes[Name(EN)],Tab_Def_Processes[Stock?],,0,)</calculatedColumnFormula>
    </tableColumn>
    <tableColumn id="11" xr3:uid="{91ABB144-7DD2-4EE2-873B-56FDBC15FB08}" name="Input_Flow_I_1" dataDxfId="81" dataCellStyle="Automatisch">
      <calculatedColumnFormula>_xlfn.XLOOKUP($E2,Tab_Def_Processes[Name(EN)],Tab_Def_Processes[Input_Flow_I_1],,0,)</calculatedColumnFormula>
    </tableColumn>
    <tableColumn id="12" xr3:uid="{90818226-A0A4-4F57-9BA1-6A637D778FA7}" name="Flow_ID_I_1" dataDxfId="80" dataCellStyle="Automatisch">
      <calculatedColumnFormula>_xlfn.XLOOKUP($E2,Tab_Def_Processes[Name(EN)],Tab_Def_Processes[Flow_ID_I_1],,0,)</calculatedColumnFormula>
    </tableColumn>
    <tableColumn id="35" xr3:uid="{D5CEBA18-7A6C-4BF0-9BB4-F36033561386}" name="Flow_TC_I_1_[%]"/>
    <tableColumn id="13" xr3:uid="{4B486838-AE54-4B73-B3AE-5BB6FF4A1DD1}" name="Input_Flow_I_2" dataDxfId="79" dataCellStyle="Automatisch">
      <calculatedColumnFormula>_xlfn.XLOOKUP($E2,Tab_Def_Processes[Name(EN)],Tab_Def_Processes[Input_Flow_I_2],,0,)</calculatedColumnFormula>
    </tableColumn>
    <tableColumn id="14" xr3:uid="{79B6519E-CED2-4996-8413-8ED818FBA67B}" name="Flow_ID_I_3" dataDxfId="78" dataCellStyle="Automatisch">
      <calculatedColumnFormula>_xlfn.XLOOKUP($E2,Tab_Def_Processes[Name(EN)],Tab_Def_Processes[Flow_ID_I_2],,0,)</calculatedColumnFormula>
    </tableColumn>
    <tableColumn id="36" xr3:uid="{46A6300A-B486-4D0D-997B-0E87182DC03B}" name="Flow_TC_I_2_[%]"/>
    <tableColumn id="15" xr3:uid="{A6281B75-19D9-452A-815B-5D73BF3EB418}" name="Input_Flow_I_3" dataDxfId="77" dataCellStyle="Automatisch">
      <calculatedColumnFormula>_xlfn.XLOOKUP($E2,Tab_Def_Processes[Name(EN)],Tab_Def_Processes[Input_Flow_I_3],,0,)</calculatedColumnFormula>
    </tableColumn>
    <tableColumn id="16" xr3:uid="{A81E0966-45DB-4BF2-8519-54AB06D35821}" name="Flow ID I_3" dataDxfId="76" dataCellStyle="Automatisch">
      <calculatedColumnFormula>_xlfn.XLOOKUP($E2,Tab_Def_Processes[Name(EN)],Tab_Def_Processes[Flow_ID_I_3],,0,)</calculatedColumnFormula>
    </tableColumn>
    <tableColumn id="37" xr3:uid="{2ECF7CB3-9E23-47C6-A2A0-016D4646BD0F}" name="Flow_TC_I_3_[%]"/>
    <tableColumn id="17" xr3:uid="{A8BEA6D4-5F6B-4D36-B986-0F4185F63129}" name="Input_Flow_I_4" dataDxfId="75" dataCellStyle="Automatisch">
      <calculatedColumnFormula>_xlfn.XLOOKUP($E2,Tab_Def_Processes[Name(EN)],Tab_Def_Processes[Input_Flow_I_4],,0,)</calculatedColumnFormula>
    </tableColumn>
    <tableColumn id="18" xr3:uid="{8462671B-87DF-487F-932D-125BE07DD6C5}" name="Flow ID I_4" dataDxfId="74" dataCellStyle="Automatisch">
      <calculatedColumnFormula>_xlfn.XLOOKUP($E2,Tab_Def_Processes[Name(EN)],Tab_Def_Processes[Flow_ID_I_4],,0,)</calculatedColumnFormula>
    </tableColumn>
    <tableColumn id="38" xr3:uid="{C4D07F9E-5463-46B6-8023-43971C3448D0}" name="Flow_TC_I_4_[%]"/>
    <tableColumn id="19" xr3:uid="{D44523B8-B60A-4B75-BF36-66901D49BC7E}" name="Input_Flow_I_5" dataDxfId="73" dataCellStyle="Automatisch">
      <calculatedColumnFormula>_xlfn.XLOOKUP($E2,Tab_Def_Processes[Name(EN)],Tab_Def_Processes[Input_Flow_I_5],,0,)</calculatedColumnFormula>
    </tableColumn>
    <tableColumn id="20" xr3:uid="{CF2F8133-A62C-4899-B489-92524730DAD8}" name="Flow ID I_5" dataDxfId="72" dataCellStyle="Automatisch">
      <calculatedColumnFormula>_xlfn.XLOOKUP($E2,Tab_Def_Processes[Name(EN)],Tab_Def_Processes[Flow_ID_I_5],,0,)</calculatedColumnFormula>
    </tableColumn>
    <tableColumn id="39" xr3:uid="{D7411D04-536A-4B6E-B53C-7466938424B4}" name="Flow_TC_I_5_[%]"/>
    <tableColumn id="34" xr3:uid="{56867E8B-ADB8-45F5-9E3C-CCA07DBE01C0}" name="Sum_TC_I" dataDxfId="71">
      <calculatedColumnFormula>Tab_Process_TCs[[#This Row],[Flow_TC_I_1_'[%']]]+Tab_Process_TCs[[#This Row],[Flow_TC_I_2_'[%']]]+Tab_Process_TCs[[#This Row],[Flow_TC_I_3_'[%']]]+Tab_Process_TCs[[#This Row],[Flow_TC_I_4_'[%']]]+Tab_Process_TCs[[#This Row],[Flow_TC_I_5_'[%']]]</calculatedColumnFormula>
    </tableColumn>
    <tableColumn id="21" xr3:uid="{2EC1666B-D555-4354-947F-4B72B3049080}" name="Output_Flow_O_1" dataDxfId="70" dataCellStyle="Automatisch">
      <calculatedColumnFormula>_xlfn.XLOOKUP($E2,Tab_Def_Processes[Name(EN)],Tab_Def_Processes[Output_Flow_O_1],,0,)</calculatedColumnFormula>
    </tableColumn>
    <tableColumn id="22" xr3:uid="{858063F1-EC66-43D6-9A80-961AA2AEACA8}" name="Flow_ID_O_1" dataDxfId="69" dataCellStyle="Automatisch">
      <calculatedColumnFormula>_xlfn.XLOOKUP($E2,Tab_Def_Processes[Name(EN)],Tab_Def_Processes[Flow_ID_O_1],,0,)</calculatedColumnFormula>
    </tableColumn>
    <tableColumn id="3" xr3:uid="{63BEB8C0-33D0-467D-AA61-AFE719F176CA}" name="TC_ID_O_1" dataCellStyle="Automatisch">
      <calculatedColumnFormula>"TC"&amp;"_"&amp;RIGHT(AE2,5)</calculatedColumnFormula>
    </tableColumn>
    <tableColumn id="40" xr3:uid="{89332A06-704C-427B-926D-A4F2CD46D116}" name="TC_O_1_[%]" dataDxfId="68"/>
    <tableColumn id="23" xr3:uid="{8F186982-6AEE-48FE-A3E8-23DE9BA9203B}" name="Output_Flow_O_2" dataDxfId="67" dataCellStyle="Automatisch">
      <calculatedColumnFormula>_xlfn.XLOOKUP($E2,Tab_Def_Processes[Name(EN)],Tab_Def_Processes[Output_Flow_O_2],,0,)</calculatedColumnFormula>
    </tableColumn>
    <tableColumn id="24" xr3:uid="{A690522C-9F92-493F-BD4E-C5851A505DC4}" name="Flow_ID_O_2" dataDxfId="66" dataCellStyle="Automatisch">
      <calculatedColumnFormula>_xlfn.XLOOKUP($E2,Tab_Def_Processes[Name(EN)],Tab_Def_Processes[Flow_ID_O_2],,0,)</calculatedColumnFormula>
    </tableColumn>
    <tableColumn id="54" xr3:uid="{BA849848-5D65-4A75-806A-2B78AD9690F7}" name="TC_ID_O_2" dataDxfId="65" dataCellStyle="Automatisch">
      <calculatedColumnFormula>"TC"&amp;"_"&amp;RIGHT(AI2,5)</calculatedColumnFormula>
    </tableColumn>
    <tableColumn id="41" xr3:uid="{BBDD1124-B4C9-48C4-95C4-ED06DAD4697D}" name="TC_O_2_[%]" dataDxfId="64"/>
    <tableColumn id="25" xr3:uid="{46987B53-D7D9-4621-B8D7-B8DC7F6BB65B}" name="Output_Flow_O_3" dataDxfId="63" dataCellStyle="Automatisch">
      <calculatedColumnFormula>_xlfn.XLOOKUP($E2,Tab_Def_Processes[Name(EN)],Tab_Def_Processes[Output_Flow_O_3],,0,)</calculatedColumnFormula>
    </tableColumn>
    <tableColumn id="26" xr3:uid="{B1F55BB4-B5DF-4809-9841-CE667A275BBB}" name="Flow_ID_O_3" dataDxfId="62" dataCellStyle="Automatisch">
      <calculatedColumnFormula>_xlfn.XLOOKUP($E2,Tab_Def_Processes[Name(EN)],Tab_Def_Processes[Flow_ID_O_3],,0,)</calculatedColumnFormula>
    </tableColumn>
    <tableColumn id="56" xr3:uid="{77439361-9107-465F-B6A6-6BDB4E4EEC92}" name="TC_ID_O_3" dataDxfId="61" dataCellStyle="Automatisch">
      <calculatedColumnFormula>"TC"&amp;"_"&amp;RIGHT(AM2,5)</calculatedColumnFormula>
    </tableColumn>
    <tableColumn id="42" xr3:uid="{837386A2-5F76-437C-AB05-32F4D8FD5400}" name="TC_O_3_[%]" dataDxfId="60"/>
    <tableColumn id="27" xr3:uid="{603B7AC3-EE11-4549-A4FD-5CF3C5384AF2}" name="Output_Flow_O_4" dataDxfId="59" dataCellStyle="Automatisch">
      <calculatedColumnFormula>_xlfn.XLOOKUP($E2,Tab_Def_Processes[Name(EN)],Tab_Def_Processes[Output_Flow_O_4],,0,)</calculatedColumnFormula>
    </tableColumn>
    <tableColumn id="28" xr3:uid="{BEDA4421-DE3E-45B7-AA23-39A96ABFBA03}" name="Flow_ID_O_4" dataDxfId="58" dataCellStyle="Automatisch">
      <calculatedColumnFormula>_xlfn.XLOOKUP($E2,Tab_Def_Processes[Name(EN)],Tab_Def_Processes[Flow_ID_O_4],,0,)</calculatedColumnFormula>
    </tableColumn>
    <tableColumn id="57" xr3:uid="{ADAE9355-57DD-417D-AC87-2899A4A2C9F8}" name="TC_ID_O_4" dataDxfId="57" dataCellStyle="Automatisch">
      <calculatedColumnFormula>"TC"&amp;"_"&amp;RIGHT(AQ2,5)</calculatedColumnFormula>
    </tableColumn>
    <tableColumn id="43" xr3:uid="{48277668-18B6-4219-841F-F7039B42C8E8}" name="TC_O_4_[%]" dataDxfId="56"/>
    <tableColumn id="29" xr3:uid="{8270DAB7-5A5A-4119-A994-FF979E725477}" name="Output_Flow_O_5" dataDxfId="55" dataCellStyle="Automatisch">
      <calculatedColumnFormula>_xlfn.XLOOKUP($E2,Tab_Def_Processes[Name(EN)],Tab_Def_Processes[Output_Flow_O_5],,0,)</calculatedColumnFormula>
    </tableColumn>
    <tableColumn id="30" xr3:uid="{EF7AD72E-CEBC-42E7-9DE6-1419D3BC99A4}" name="Flow_ID_O_5" dataDxfId="54" dataCellStyle="Automatisch">
      <calculatedColumnFormula>_xlfn.XLOOKUP($E2,Tab_Def_Processes[Name(EN)],Tab_Def_Processes[Flow_ID_O_5],,0,)</calculatedColumnFormula>
    </tableColumn>
    <tableColumn id="58" xr3:uid="{53C82C1D-DE38-42E2-8438-376DF8F2CD7B}" name="TC_ID_O_5" dataDxfId="53" dataCellStyle="Automatisch">
      <calculatedColumnFormula>"TC"&amp;"_"&amp;RIGHT(AU2,5)</calculatedColumnFormula>
    </tableColumn>
    <tableColumn id="44" xr3:uid="{5E8341F4-511D-4736-8507-794276C93A04}" name="TC O_5_[%]" dataDxfId="52"/>
    <tableColumn id="31" xr3:uid="{531B757D-2D85-4544-AC12-18B8CB9EBF08}" name="Output_Flow_O_6" dataDxfId="51" dataCellStyle="Automatisch">
      <calculatedColumnFormula>_xlfn.XLOOKUP($E2,Tab_Def_Processes[Name(EN)],Tab_Def_Processes[Output_Flow_O_6],,0,)</calculatedColumnFormula>
    </tableColumn>
    <tableColumn id="46" xr3:uid="{3929BAB4-5D36-49B1-B1BB-2B0F804D087D}" name="Flow_ID_O_6" dataDxfId="50" dataCellStyle="Automatisch">
      <calculatedColumnFormula>_xlfn.XLOOKUP($E2,Tab_Def_Processes[Name(EN)],Tab_Def_Processes[Flow_ID_O_6],,0,)</calculatedColumnFormula>
    </tableColumn>
    <tableColumn id="59" xr3:uid="{D9B7F649-5AD7-4E45-A47A-0874DAEB2208}" name="TC_ID_O_6" dataDxfId="49" dataCellStyle="Automatisch">
      <calculatedColumnFormula>"TC"&amp;"_"&amp;RIGHT(AY2,5)</calculatedColumnFormula>
    </tableColumn>
    <tableColumn id="45" xr3:uid="{64379744-43F6-4C79-B48A-98D8B0E4370B}" name="Flow_TC_O_6_[%]22" dataDxfId="48"/>
    <tableColumn id="32" xr3:uid="{CE273725-6F44-4E0B-BE1F-68D405E37E69}" name="Sum_TC_O" dataDxfId="47">
      <calculatedColumnFormula>SUM(Tab_Process_TCs[[#This Row],[Flow_TC_O_6_'[%']22]],Tab_Process_TCs[[#This Row],[TC O_5_'[%']]],Tab_Process_TCs[[#This Row],[TC_O_4_'[%']]],Tab_Process_TCs[[#This Row],[TC_O_3_'[%']]],,Tab_Process_TCs[[#This Row],[TC_O_2_'[%']]],Tab_Process_TCs[[#This Row],[TC_O_1_'[%']]])</calculatedColumnFormula>
    </tableColumn>
    <tableColumn id="48" xr3:uid="{8BB1A29A-B81C-4096-AD8E-4E057C40BEA0}" name="Titel" dataCellStyle="Ausfüllen"/>
    <tableColumn id="49" xr3:uid="{666E22CE-D8D2-4C5D-8FDA-5EE69082AA27}" name="Year publication" dataCellStyle="Ausfüllen"/>
    <tableColumn id="50" xr3:uid="{8165A26B-94D2-499E-B842-E45A025C4EAD}" name="Author" dataCellStyle="Ausfüllen"/>
    <tableColumn id="51" xr3:uid="{D44AE9C8-6667-4165-BF30-AA61B481239C}" name="Type of the Study" dataCellStyle="Ausfüllen"/>
    <tableColumn id="52" xr3:uid="{5E818433-BF53-4765-84D3-E33958FFA951}" name="URL" dataCellStyle="Ausfülle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EC78F5E-4DC0-4281-9E19-D7D89F01D98B}" name="Tab_Process_TCs2527" displayName="Tab_Process_TCs2527" ref="A1:BM38" totalsRowShown="0" headerRowDxfId="46" headerRowBorderDxfId="45" tableBorderDxfId="44">
  <autoFilter ref="A1:BM38" xr:uid="{7602A998-85E6-499A-B1A3-C584F22BB41F}"/>
  <sortState xmlns:xlrd2="http://schemas.microsoft.com/office/spreadsheetml/2017/richdata2" ref="A2:BM38">
    <sortCondition ref="D1:D38"/>
  </sortState>
  <tableColumns count="65">
    <tableColumn id="33" xr3:uid="{8D32234C-9537-417C-B55D-065038402726}" name="-" dataDxfId="43" dataCellStyle="Ausfüllen"/>
    <tableColumn id="1" xr3:uid="{CE7CE076-C32F-4791-85A9-C6321A66E672}" name="ID" dataDxfId="42" dataCellStyle="Automatisch">
      <calculatedColumnFormula>ROW()-1</calculatedColumnFormula>
    </tableColumn>
    <tableColumn id="2" xr3:uid="{F7259AFD-9D16-4ACC-BDB2-8D0DCC203B92}" name="Process_ID" dataDxfId="41" dataCellStyle="Automatisch">
      <calculatedColumnFormula>_xlfn.XLOOKUP($D2,Tab_Process_TCs[Name(EN)],Tab_Process_TCs[Process_ID],,0,)</calculatedColumnFormula>
    </tableColumn>
    <tableColumn id="4" xr3:uid="{D62568B9-C7FB-4148-A9E6-4408BD54F6DD}" name="Name(EN)" dataCellStyle="Ausfüllen"/>
    <tableColumn id="53" xr3:uid="{B30EC7AB-C9CF-48B9-9C18-4DC70FA64675}" name="Output_Flow" dataCellStyle="Ausfüllen">
      <calculatedColumnFormula>"TC"&amp;LEFT(B2,2)&amp;"_"&amp;LEFT(C2,3)&amp;"_"&amp;LEFT(D2,3)&amp;"_"&amp;LEFT(I2,3)&amp;"_"&amp;LEFT(#REF!,3)</calculatedColumnFormula>
    </tableColumn>
    <tableColumn id="70" xr3:uid="{CF9C5752-D3E5-488D-9743-5AD65E5C60A8}" name="TC?" dataCellStyle="Ausfüllen">
      <calculatedColumnFormula>_xlfn.XLOOKUP($D2,Tab_Process_TCs[Name(EN)],Tab_Process_TCs[TC?],,0,)</calculatedColumnFormula>
    </tableColumn>
    <tableColumn id="71" xr3:uid="{1A915599-95E7-42ED-96FF-6B72A882182B}" name="DynTC?" dataCellStyle="Ausfüllen"/>
    <tableColumn id="58" xr3:uid="{30CA6363-44CF-47BB-852F-FC99B7871DBF}" name="Flow_ID" dataCellStyle="Automatisch"/>
    <tableColumn id="47" xr3:uid="{216BDA3B-897B-4778-B689-9FC4086F4AC2}" name="TC_ID" dataCellStyle="Ausfüllen">
      <calculatedColumnFormula>IF(Tab_Process_TCs2527[[#This Row],[Name(EN)]]="N.A.","N.A.","TC"&amp;"_"&amp;RIGHT(H2,5))</calculatedColumnFormula>
    </tableColumn>
    <tableColumn id="69" xr3:uid="{ACF35715-C21D-4626-9A0E-30F39A47E107}" name="Year" dataCellStyle="Ausfüllen"/>
    <tableColumn id="55" xr3:uid="{E5F42C86-08B1-49A0-B8F6-EC11540860E2}" name="Value" dataDxfId="40" dataCellStyle="Ausfüllen"/>
    <tableColumn id="10" xr3:uid="{A51082C1-2C3C-4396-B9E6-3C46640E6FC8}" name="Stock?" dataCellStyle="Ausfüllen">
      <calculatedColumnFormula>_xlfn.XLOOKUP($D2,Tab_Def_Processes[Name(EN)],Tab_Def_Processes[Stock?],,0,)</calculatedColumnFormula>
    </tableColumn>
    <tableColumn id="57" xr3:uid="{D3D78B03-02F6-42CA-BD33-6A54DF04FE86}" name="Column1" dataCellStyle="Automatisch"/>
    <tableColumn id="11" xr3:uid="{D4C9F650-44B6-4DD5-875E-10DEE39F6D03}" name="Input_Flow_I_1" dataDxfId="39" dataCellStyle="Automatisch">
      <calculatedColumnFormula>_xlfn.XLOOKUP($D2,Tab_Def_Processes[Name(EN)],Tab_Def_Processes[Input_Flow_I_1],,0,)</calculatedColumnFormula>
    </tableColumn>
    <tableColumn id="12" xr3:uid="{5D9673E4-4F5C-4A02-8FE3-DAF7E360A271}" name="Flow_ID_I_1" dataDxfId="38" dataCellStyle="Automatisch">
      <calculatedColumnFormula>_xlfn.XLOOKUP($D2,Tab_Def_Processes[Name(EN)],Tab_Def_Processes[Flow_ID_I_1],,0,)</calculatedColumnFormula>
    </tableColumn>
    <tableColumn id="35" xr3:uid="{00B9AB9D-C467-42B4-95B1-923337689346}" name="Flow_TC_I_1_[%]"/>
    <tableColumn id="13" xr3:uid="{9BEA6532-C984-4293-B867-A8FF2125B42E}" name="Input_Flow_I_2" dataDxfId="37" dataCellStyle="Automatisch">
      <calculatedColumnFormula>_xlfn.XLOOKUP($D2,Tab_Def_Processes[Name(EN)],Tab_Def_Processes[Input_Flow_I_2],,0,)</calculatedColumnFormula>
    </tableColumn>
    <tableColumn id="14" xr3:uid="{39DCAF4C-C94E-4F6B-9473-486EB368D1A4}" name="Flow_ID_I_3" dataDxfId="36" dataCellStyle="Automatisch">
      <calculatedColumnFormula>_xlfn.XLOOKUP($D2,Tab_Def_Processes[Name(EN)],Tab_Def_Processes[Flow_ID_I_2],,0,)</calculatedColumnFormula>
    </tableColumn>
    <tableColumn id="36" xr3:uid="{08CC5F40-210A-4AD9-B003-E23A623F81B2}" name="Flow_TC_I_2_[%]"/>
    <tableColumn id="15" xr3:uid="{913F465C-93EB-442E-AC9C-7AF44CE11979}" name="Input_Flow_I_3" dataDxfId="35" dataCellStyle="Automatisch">
      <calculatedColumnFormula>_xlfn.XLOOKUP($D2,Tab_Def_Processes[Name(EN)],Tab_Def_Processes[Input_Flow_I_3],,0,)</calculatedColumnFormula>
    </tableColumn>
    <tableColumn id="16" xr3:uid="{59EB2AB7-4406-48E2-A12E-175CA457D434}" name="Flow ID I_3" dataDxfId="34" dataCellStyle="Automatisch">
      <calculatedColumnFormula>_xlfn.XLOOKUP($D2,Tab_Def_Processes[Name(EN)],Tab_Def_Processes[Flow_ID_I_3],,0,)</calculatedColumnFormula>
    </tableColumn>
    <tableColumn id="37" xr3:uid="{8277D48E-8F4C-4167-BD43-8BC82BE94D46}" name="Flow_TC_I_3_[%]"/>
    <tableColumn id="17" xr3:uid="{A376F62B-234B-4299-9895-B52F269B5776}" name="Input_Flow_I_4" dataDxfId="33" dataCellStyle="Automatisch">
      <calculatedColumnFormula>_xlfn.XLOOKUP($D2,Tab_Def_Processes[Name(EN)],Tab_Def_Processes[Input_Flow_I_4],,0,)</calculatedColumnFormula>
    </tableColumn>
    <tableColumn id="18" xr3:uid="{6B6A8FB7-CFFD-4E02-B4C2-DA33227D2D15}" name="Flow ID I_4" dataDxfId="32" dataCellStyle="Automatisch">
      <calculatedColumnFormula>_xlfn.XLOOKUP($D2,Tab_Def_Processes[Name(EN)],Tab_Def_Processes[Flow_ID_I_4],,0,)</calculatedColumnFormula>
    </tableColumn>
    <tableColumn id="38" xr3:uid="{9426357E-7AE7-406F-A216-5F15FB14A4C6}" name="Flow_TC_I_4_[%]"/>
    <tableColumn id="19" xr3:uid="{EE2685B2-ECE7-4524-A382-A10E40F135E7}" name="Input_Flow_I_5" dataDxfId="31" dataCellStyle="Automatisch">
      <calculatedColumnFormula>_xlfn.XLOOKUP($D2,Tab_Def_Processes[Name(EN)],Tab_Def_Processes[Input_Flow_I_5],,0,)</calculatedColumnFormula>
    </tableColumn>
    <tableColumn id="20" xr3:uid="{4DEF4D28-396A-452E-A2BA-F6E3F074F47C}" name="Flow ID I_5" dataDxfId="30" dataCellStyle="Automatisch">
      <calculatedColumnFormula>_xlfn.XLOOKUP($D2,Tab_Def_Processes[Name(EN)],Tab_Def_Processes[Flow_ID_I_5],,0,)</calculatedColumnFormula>
    </tableColumn>
    <tableColumn id="39" xr3:uid="{31A505D2-1052-4114-89A3-0125D2AEA2C0}" name="Flow_TC_I_5_[%]"/>
    <tableColumn id="34" xr3:uid="{87220065-CDDC-4D7C-BE11-D9EA0B3FF3E5}" name="Sum_TC_I" dataDxfId="29">
      <calculatedColumnFormula>Tab_Process_TCs2527[[#This Row],[Flow_TC_I_1_'[%']]]+Tab_Process_TCs2527[[#This Row],[Flow_TC_I_2_'[%']]]+Tab_Process_TCs2527[[#This Row],[Flow_TC_I_3_'[%']]]+Tab_Process_TCs2527[[#This Row],[Flow_TC_I_4_'[%']]]+Tab_Process_TCs2527[[#This Row],[Flow_TC_I_5_'[%']]]</calculatedColumnFormula>
    </tableColumn>
    <tableColumn id="21" xr3:uid="{05D1C6C6-59C9-4539-B6D1-D8A15B117059}" name="Output_Flow_O_1" dataDxfId="28" dataCellStyle="Automatisch">
      <calculatedColumnFormula>_xlfn.XLOOKUP($D2,Tab_Process_TCs[TC_ID],Tab_Process_TCs[Output_Flow_O_1],,0,)</calculatedColumnFormula>
    </tableColumn>
    <tableColumn id="22" xr3:uid="{B381C1D4-C8F7-4BE4-A024-4BBD1B417D36}" name="Flow_ID_O_1" dataDxfId="27" dataCellStyle="Automatisch">
      <calculatedColumnFormula>_xlfn.XLOOKUP($D2,Tab_Process_TCs[TC_ID],Tab_Process_TCs[Flow_ID_O_1],,0,)</calculatedColumnFormula>
    </tableColumn>
    <tableColumn id="63" xr3:uid="{C44CA027-9688-45B0-88EB-F14F3A7BECB8}" name="TC_ID_O_1_Year" dataDxfId="26" dataCellStyle="Automatisch">
      <calculatedColumnFormula>Tab_Process_TCs2527[[#This Row],[Flow_ID]]</calculatedColumnFormula>
    </tableColumn>
    <tableColumn id="3" xr3:uid="{3B3FB01E-22BA-4965-98E0-7B9A1A2A428E}" name="TC_ID_O_1" dataCellStyle="Automatisch">
      <calculatedColumnFormula>"TC"&amp;"_"&amp;RIGHT(AE2,5)</calculatedColumnFormula>
    </tableColumn>
    <tableColumn id="40" xr3:uid="{D214AA34-C258-4A64-8059-AA5D7BA9EDB4}" name="TC_O_1_[%]" dataDxfId="25"/>
    <tableColumn id="23" xr3:uid="{B25FB2F6-238F-410A-AF2E-782A213D011A}" name="Output_Flow_O_2" dataDxfId="24" dataCellStyle="Automatisch">
      <calculatedColumnFormula>_xlfn.XLOOKUP($D2,Tab_Process_TCs[TC_ID],Tab_Process_TCs[Output_Flow_O_2],,0,)</calculatedColumnFormula>
    </tableColumn>
    <tableColumn id="24" xr3:uid="{97798FE5-868B-45C0-AE3B-C29AF4C86E8E}" name="Flow_ID_O_2" dataDxfId="23" dataCellStyle="Automatisch">
      <calculatedColumnFormula>_xlfn.XLOOKUP($D2,Tab_Process_TCs[TC_ID],Tab_Process_TCs[Flow_ID_O_2],,0,)</calculatedColumnFormula>
    </tableColumn>
    <tableColumn id="64" xr3:uid="{3679F173-262B-4D42-9125-71B27049FF31}" name="TC_ID_O_2_Year" dataDxfId="22" dataCellStyle="Automatisch">
      <calculatedColumnFormula>Tab_Process_TCs2527[[#This Row],[Flow_ID]]</calculatedColumnFormula>
    </tableColumn>
    <tableColumn id="54" xr3:uid="{59052527-1CA5-4A17-978F-E10A4CF13AAE}" name="TC_ID_O_2" dataDxfId="21" dataCellStyle="Automatisch">
      <calculatedColumnFormula>"TC"&amp;"_"&amp;RIGHT(AJ2,5)</calculatedColumnFormula>
    </tableColumn>
    <tableColumn id="41" xr3:uid="{7F915D49-034F-4E82-9BAA-B8ED5CA4F335}" name="TC_O_2_[%]" dataDxfId="20"/>
    <tableColumn id="25" xr3:uid="{5714904F-F57E-48CA-BFAA-826C1CEFD309}" name="Output_Flow_O_3" dataDxfId="19" dataCellStyle="Automatisch">
      <calculatedColumnFormula>_xlfn.XLOOKUP($D2,Tab_Process_TCs[TC_ID],Tab_Process_TCs[Output_Flow_O_3],,0,)</calculatedColumnFormula>
    </tableColumn>
    <tableColumn id="26" xr3:uid="{BF841E8C-9EB2-40B0-BD1F-8C768DE188AD}" name="Flow_ID_O_3" dataDxfId="18" dataCellStyle="Automatisch">
      <calculatedColumnFormula>_xlfn.XLOOKUP($D2,Tab_Process_TCs[TC_ID],Tab_Process_TCs[Flow_ID_O_3],,0,)</calculatedColumnFormula>
    </tableColumn>
    <tableColumn id="65" xr3:uid="{40F24D12-78F3-4E2A-85F5-F634958096FD}" name="TC_ID_O_3_Year" dataDxfId="17" dataCellStyle="Automatisch">
      <calculatedColumnFormula>Tab_Process_TCs2527[[#This Row],[Flow_ID]]</calculatedColumnFormula>
    </tableColumn>
    <tableColumn id="42" xr3:uid="{231A0501-9932-43B0-A3F9-EB8BB036203D}" name="TC_ID_O_3" dataDxfId="16" dataCellStyle="Automatisch">
      <calculatedColumnFormula>"TC"&amp;"_"&amp;RIGHT(AO2,5)</calculatedColumnFormula>
    </tableColumn>
    <tableColumn id="27" xr3:uid="{25A11679-9BF9-4DEC-B798-B8A275D3B8AC}" name="TC_O_3_[%]" dataDxfId="15"/>
    <tableColumn id="28" xr3:uid="{67E45B1E-4E5D-4D83-A664-45983FD6F9D1}" name="Output_Flow_O_4" dataDxfId="14" dataCellStyle="Automatisch">
      <calculatedColumnFormula>_xlfn.XLOOKUP($D2,Tab_Process_TCs[TC_ID],Tab_Process_TCs[Output_Flow_O_4],,0,)</calculatedColumnFormula>
    </tableColumn>
    <tableColumn id="43" xr3:uid="{C5680328-8545-431B-B943-966088B5B85B}" name="Flow_ID_O_4" dataDxfId="13" dataCellStyle="Automatisch">
      <calculatedColumnFormula>_xlfn.XLOOKUP($D2,Tab_Process_TCs[TC_ID],Tab_Process_TCs[Flow_ID_O_4],,0,)</calculatedColumnFormula>
    </tableColumn>
    <tableColumn id="66" xr3:uid="{3C939FEA-060E-42BF-AC8F-37677818A9F4}" name="TC_ID_O_4_Year" dataDxfId="12" dataCellStyle="Automatisch">
      <calculatedColumnFormula>Tab_Process_TCs2527[[#This Row],[Flow_ID]]</calculatedColumnFormula>
    </tableColumn>
    <tableColumn id="29" xr3:uid="{5B8610D8-109C-4CC7-9DE9-5EF61CC39BD7}" name="TC_ID_O_4" dataDxfId="11" dataCellStyle="Automatisch">
      <calculatedColumnFormula>"TC"&amp;"_"&amp;RIGHT(AO2,5)</calculatedColumnFormula>
    </tableColumn>
    <tableColumn id="30" xr3:uid="{8DFBA5BB-ECEC-455D-9C69-3FF71622F2AC}" name="TC_O_4_[%]" dataDxfId="10"/>
    <tableColumn id="44" xr3:uid="{5785B5EE-01FF-44CB-9D74-9D2780652646}" name="Output_Flow_O_5" dataDxfId="9" dataCellStyle="Automatisch">
      <calculatedColumnFormula>_xlfn.XLOOKUP($D2,Tab_Process_TCs[TC_ID],Tab_Process_TCs[Output_Flow_O_5],,0,)</calculatedColumnFormula>
    </tableColumn>
    <tableColumn id="31" xr3:uid="{54C02504-99D3-419C-9253-1DA532111E60}" name="Flow_ID_O_5" dataDxfId="8" dataCellStyle="Automatisch">
      <calculatedColumnFormula>_xlfn.XLOOKUP($D2,Tab_Process_TCs[TC_ID],Tab_Process_TCs[Flow_ID_O_5],,0,)</calculatedColumnFormula>
    </tableColumn>
    <tableColumn id="67" xr3:uid="{770D2E29-F077-423A-9DDE-B86470FADA38}" name="TC_ID_O_5_Year" dataDxfId="7" dataCellStyle="Automatisch">
      <calculatedColumnFormula>Tab_Process_TCs2527[[#This Row],[Flow_ID]]</calculatedColumnFormula>
    </tableColumn>
    <tableColumn id="46" xr3:uid="{CBB535D2-9A64-4C2F-AF19-4CF0A79C6798}" name="TC_ID_O_5" dataDxfId="6" dataCellStyle="Automatisch">
      <calculatedColumnFormula>"TC"&amp;"_"&amp;RIGHT(AY2,5)</calculatedColumnFormula>
    </tableColumn>
    <tableColumn id="45" xr3:uid="{43E42E8C-202D-4522-9E50-CB3B80F8EE29}" name="TC O_5_[%]" dataDxfId="5"/>
    <tableColumn id="32" xr3:uid="{FD3810B5-3F37-4777-8ACB-D2CAAFA5C5EB}" name="Output_Flow_O_6" dataDxfId="4" dataCellStyle="Automatisch">
      <calculatedColumnFormula>_xlfn.XLOOKUP($D2,Tab_Process_TCs[TC_ID],Tab_Process_TCs[Output_Flow_O_6],,0,)</calculatedColumnFormula>
    </tableColumn>
    <tableColumn id="48" xr3:uid="{EF811571-9CC9-41DC-BFA4-320CD8D9C0C6}" name="Flow_ID_O_6" dataDxfId="3" dataCellStyle="Automatisch">
      <calculatedColumnFormula>_xlfn.XLOOKUP($D2,Tab_Process_TCs[TC_ID],Tab_Process_TCs[Flow_ID_O_6],,0,)</calculatedColumnFormula>
    </tableColumn>
    <tableColumn id="68" xr3:uid="{47AAC068-4EF3-4C98-9280-D2A7307C37EC}" name="TC_ID_O_6_Year" dataCellStyle="Automatisch">
      <calculatedColumnFormula>Tab_Process_TCs2527[[#This Row],[Flow_ID]]</calculatedColumnFormula>
    </tableColumn>
    <tableColumn id="49" xr3:uid="{EB015B2A-5436-4495-BE61-64D7E453F18D}" name="TC_ID_O_6" dataDxfId="2" dataCellStyle="Automatisch">
      <calculatedColumnFormula>"TC"&amp;"_"&amp;RIGHT(BD2,5)</calculatedColumnFormula>
    </tableColumn>
    <tableColumn id="50" xr3:uid="{5AF5E9BC-3B3E-4244-A22E-AC3284E0E97C}" name="TC O_6_[%]" dataDxfId="1"/>
    <tableColumn id="51" xr3:uid="{B76A3DEE-BBAC-4CE1-BE1D-2941B928DB78}" name="Sum_TC_O" dataDxfId="0">
      <calculatedColumnFormula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calculatedColumnFormula>
    </tableColumn>
    <tableColumn id="52" xr3:uid="{926766EE-597F-4E0B-80BC-39D093C2EE72}" name="Titel" dataCellStyle="Ausfüllen"/>
    <tableColumn id="56" xr3:uid="{8A9A92CB-143A-4805-9B5B-6D25EEEC49C2}" name="Year publication" dataCellStyle="Ausfüllen"/>
    <tableColumn id="59" xr3:uid="{A857CB38-C9EE-481E-A97C-5F2071751D5E}" name="Author" dataCellStyle="Ausfüllen"/>
    <tableColumn id="60" xr3:uid="{7465FD7F-6423-401D-AF4C-BCEC14683B6D}" name="Type of the Study" dataCellStyle="Ausfüllen"/>
    <tableColumn id="61" xr3:uid="{BCB5EC77-CA8B-477E-B43F-230AA651D082}" name="URL" dataCellStyle="Ausfülle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0806-B3B8-4997-9A2E-75BC504AEB50}">
  <sheetPr codeName="Sheet4">
    <tabColor theme="7" tint="0.79998168889431442"/>
  </sheetPr>
  <dimension ref="A1:W16"/>
  <sheetViews>
    <sheetView zoomScaleNormal="100" workbookViewId="0">
      <pane xSplit="4" ySplit="16" topLeftCell="P23" activePane="bottomRight" state="frozen"/>
      <selection pane="topRight" activeCell="E1" sqref="E1"/>
      <selection pane="bottomLeft" activeCell="A14" sqref="A14"/>
      <selection pane="bottomRight" activeCell="V2" sqref="V2:V16"/>
    </sheetView>
  </sheetViews>
  <sheetFormatPr defaultColWidth="10.7265625" defaultRowHeight="14.5" x14ac:dyDescent="0.35"/>
  <cols>
    <col min="1" max="1" width="14.453125" customWidth="1"/>
    <col min="2" max="2" width="7.26953125" style="57" customWidth="1"/>
    <col min="3" max="3" width="10.7265625" customWidth="1"/>
    <col min="4" max="4" width="38.7265625" customWidth="1"/>
    <col min="5" max="6" width="16.453125" hidden="1" customWidth="1"/>
    <col min="7" max="7" width="40.26953125" hidden="1" customWidth="1"/>
    <col min="8" max="8" width="30.453125" customWidth="1"/>
    <col min="9" max="9" width="32.26953125" customWidth="1"/>
    <col min="10" max="10" width="23.26953125" customWidth="1"/>
    <col min="11" max="12" width="20.26953125" customWidth="1"/>
    <col min="18" max="18" width="10.7265625" style="86"/>
    <col min="20" max="20" width="15.26953125" customWidth="1"/>
    <col min="21" max="21" width="15.453125" customWidth="1"/>
    <col min="22" max="22" width="13" customWidth="1"/>
    <col min="23" max="23" width="15.7265625" customWidth="1"/>
  </cols>
  <sheetData>
    <row r="1" spans="1:23" x14ac:dyDescent="0.35">
      <c r="A1" s="10" t="s">
        <v>0</v>
      </c>
      <c r="B1" s="6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8" t="s">
        <v>11</v>
      </c>
      <c r="M1" s="7" t="s">
        <v>12</v>
      </c>
      <c r="N1" s="8" t="s">
        <v>13</v>
      </c>
      <c r="O1" s="9" t="s">
        <v>14</v>
      </c>
      <c r="P1" s="4" t="s">
        <v>15</v>
      </c>
      <c r="Q1" s="6" t="s">
        <v>16</v>
      </c>
      <c r="R1" s="86" t="s">
        <v>17</v>
      </c>
      <c r="S1" s="6" t="s">
        <v>18</v>
      </c>
      <c r="T1" s="4" t="s">
        <v>19</v>
      </c>
      <c r="U1" s="6" t="s">
        <v>20</v>
      </c>
      <c r="V1" s="4" t="s">
        <v>21</v>
      </c>
      <c r="W1" s="6" t="s">
        <v>22</v>
      </c>
    </row>
    <row r="2" spans="1:23" x14ac:dyDescent="0.35">
      <c r="A2" s="45" t="b">
        <v>1</v>
      </c>
      <c r="B2" s="54">
        <f t="shared" ref="B2:B16" si="0">ROW()-1</f>
        <v>1</v>
      </c>
      <c r="C2" s="11" t="str">
        <f t="shared" ref="C2:C16" si="1">"F_"&amp;LEFT(I2,2)&amp;"_"&amp;LEFT(K2,2)</f>
        <v>F_00_01</v>
      </c>
      <c r="D2" s="13" t="s">
        <v>23</v>
      </c>
      <c r="E2" s="44"/>
      <c r="F2" s="44"/>
      <c r="G2" s="44"/>
      <c r="H2" s="47" t="s">
        <v>24</v>
      </c>
      <c r="I2" s="11" t="str">
        <f>_xlfn.XLOOKUP(H2,Tab_Def_Processes[Name(EN)],Tab_Def_Processes[Process_ID],,0,)</f>
        <v>00_Bio_</v>
      </c>
      <c r="J2" s="13" t="s">
        <v>25</v>
      </c>
      <c r="K2" s="23" t="str">
        <f>_xlfn.XLOOKUP(J2,Tab_Def_Processes[Name(EN)],Tab_Def_Processes[Process_ID],,0,)</f>
        <v>01_Raw_</v>
      </c>
      <c r="L2" s="13"/>
      <c r="M2" s="47" t="s">
        <v>26</v>
      </c>
      <c r="N2" s="13" t="s">
        <v>26</v>
      </c>
      <c r="O2" s="49" t="s">
        <v>26</v>
      </c>
      <c r="P2" s="86">
        <v>0.2</v>
      </c>
      <c r="Q2" s="67" t="s">
        <v>27</v>
      </c>
      <c r="R2" s="86">
        <v>0.8</v>
      </c>
      <c r="S2" s="67" t="s">
        <v>27</v>
      </c>
      <c r="T2" s="86">
        <v>0.5</v>
      </c>
      <c r="U2" s="67" t="s">
        <v>27</v>
      </c>
      <c r="V2" s="86">
        <v>0.5</v>
      </c>
      <c r="W2" s="13" t="s">
        <v>28</v>
      </c>
    </row>
    <row r="3" spans="1:23" x14ac:dyDescent="0.35">
      <c r="A3" s="45" t="b">
        <v>1</v>
      </c>
      <c r="B3" s="54">
        <f t="shared" si="0"/>
        <v>2</v>
      </c>
      <c r="C3" s="11" t="str">
        <f t="shared" si="1"/>
        <v>F_01_02</v>
      </c>
      <c r="D3" s="13" t="s">
        <v>29</v>
      </c>
      <c r="E3" s="44"/>
      <c r="F3" s="44"/>
      <c r="G3" s="44"/>
      <c r="H3" s="47" t="s">
        <v>25</v>
      </c>
      <c r="I3" s="11" t="str">
        <f>_xlfn.XLOOKUP(H3,Tab_Def_Processes[Name(EN)],Tab_Def_Processes[Process_ID],,0,)</f>
        <v>01_Raw_</v>
      </c>
      <c r="J3" s="13" t="s">
        <v>30</v>
      </c>
      <c r="K3" s="23" t="str">
        <f>_xlfn.XLOOKUP(J3,Tab_Def_Processes[Name(EN)],Tab_Def_Processes[Process_ID],,0,)</f>
        <v>02_Pro_</v>
      </c>
      <c r="L3" s="13"/>
      <c r="M3" s="47" t="s">
        <v>26</v>
      </c>
      <c r="N3" s="13" t="s">
        <v>26</v>
      </c>
      <c r="O3" s="49" t="s">
        <v>26</v>
      </c>
      <c r="P3" s="86">
        <v>0.2</v>
      </c>
      <c r="Q3" s="67" t="s">
        <v>27</v>
      </c>
      <c r="R3" s="86">
        <v>0.8</v>
      </c>
      <c r="S3" s="67" t="s">
        <v>27</v>
      </c>
      <c r="T3" s="86">
        <v>0.5</v>
      </c>
      <c r="U3" s="67" t="s">
        <v>27</v>
      </c>
      <c r="V3" s="86">
        <v>0.5</v>
      </c>
      <c r="W3" s="13" t="s">
        <v>28</v>
      </c>
    </row>
    <row r="4" spans="1:23" x14ac:dyDescent="0.35">
      <c r="A4" s="45" t="b">
        <v>1</v>
      </c>
      <c r="B4" s="54">
        <f t="shared" si="0"/>
        <v>3</v>
      </c>
      <c r="C4" s="11" t="str">
        <f t="shared" si="1"/>
        <v>F_01_00</v>
      </c>
      <c r="D4" s="13" t="s">
        <v>31</v>
      </c>
      <c r="E4" s="44"/>
      <c r="F4" s="44"/>
      <c r="G4" s="44"/>
      <c r="H4" s="47" t="s">
        <v>25</v>
      </c>
      <c r="I4" s="11" t="str">
        <f>_xlfn.XLOOKUP(H4,Tab_Def_Processes[Name(EN)],Tab_Def_Processes[Process_ID],,0,)</f>
        <v>01_Raw_</v>
      </c>
      <c r="J4" s="13" t="s">
        <v>24</v>
      </c>
      <c r="K4" s="23" t="str">
        <f>_xlfn.XLOOKUP(J4,Tab_Def_Processes[Name(EN)],Tab_Def_Processes[Process_ID],,0,)</f>
        <v>00_Bio_</v>
      </c>
      <c r="L4" s="13"/>
      <c r="M4" s="47" t="s">
        <v>26</v>
      </c>
      <c r="N4" s="13" t="s">
        <v>26</v>
      </c>
      <c r="O4" s="49" t="s">
        <v>26</v>
      </c>
      <c r="P4" s="86">
        <v>0.2</v>
      </c>
      <c r="Q4" s="67" t="s">
        <v>27</v>
      </c>
      <c r="R4" s="86">
        <v>0.8</v>
      </c>
      <c r="S4" s="67" t="s">
        <v>27</v>
      </c>
      <c r="T4" s="86">
        <v>0.5</v>
      </c>
      <c r="U4" s="67" t="s">
        <v>27</v>
      </c>
      <c r="V4" s="86">
        <v>0.5</v>
      </c>
      <c r="W4" s="13" t="s">
        <v>28</v>
      </c>
    </row>
    <row r="5" spans="1:23" x14ac:dyDescent="0.35">
      <c r="A5" s="45" t="b">
        <v>1</v>
      </c>
      <c r="B5" s="54">
        <f t="shared" si="0"/>
        <v>4</v>
      </c>
      <c r="C5" s="11" t="str">
        <f t="shared" si="1"/>
        <v>F_02_03</v>
      </c>
      <c r="D5" s="13" t="s">
        <v>32</v>
      </c>
      <c r="E5" s="44"/>
      <c r="F5" s="44"/>
      <c r="G5" s="44"/>
      <c r="H5" s="47" t="s">
        <v>30</v>
      </c>
      <c r="I5" s="11" t="str">
        <f>_xlfn.XLOOKUP(H5,Tab_Def_Processes[Name(EN)],Tab_Def_Processes[Process_ID],,0,)</f>
        <v>02_Pro_</v>
      </c>
      <c r="J5" s="13" t="s">
        <v>33</v>
      </c>
      <c r="K5" s="23" t="str">
        <f>_xlfn.XLOOKUP(J5,Tab_Def_Processes[Name(EN)],Tab_Def_Processes[Process_ID],,0,)</f>
        <v>03_Use_</v>
      </c>
      <c r="L5" s="13"/>
      <c r="M5" s="47" t="s">
        <v>26</v>
      </c>
      <c r="N5" s="13" t="s">
        <v>26</v>
      </c>
      <c r="O5" s="49" t="s">
        <v>26</v>
      </c>
      <c r="P5" s="86">
        <v>0.2</v>
      </c>
      <c r="Q5" s="67" t="s">
        <v>27</v>
      </c>
      <c r="R5" s="86">
        <v>0.8</v>
      </c>
      <c r="S5" s="67" t="s">
        <v>27</v>
      </c>
      <c r="T5" s="86">
        <v>0.5</v>
      </c>
      <c r="U5" s="67" t="s">
        <v>27</v>
      </c>
      <c r="V5" s="86">
        <v>0.5</v>
      </c>
      <c r="W5" s="13" t="s">
        <v>28</v>
      </c>
    </row>
    <row r="6" spans="1:23" x14ac:dyDescent="0.35">
      <c r="A6" s="45" t="b">
        <v>1</v>
      </c>
      <c r="B6" s="54">
        <f t="shared" si="0"/>
        <v>5</v>
      </c>
      <c r="C6" s="11" t="str">
        <f t="shared" si="1"/>
        <v>F_03_04</v>
      </c>
      <c r="D6" s="13" t="s">
        <v>34</v>
      </c>
      <c r="E6" s="44"/>
      <c r="F6" s="44"/>
      <c r="G6" s="44"/>
      <c r="H6" s="47" t="s">
        <v>33</v>
      </c>
      <c r="I6" s="11" t="str">
        <f>_xlfn.XLOOKUP(H6,Tab_Def_Processes[Name(EN)],Tab_Def_Processes[Process_ID],,0,)</f>
        <v>03_Use_</v>
      </c>
      <c r="J6" s="13" t="s">
        <v>35</v>
      </c>
      <c r="K6" s="23" t="str">
        <f>_xlfn.XLOOKUP(J6,Tab_Def_Processes[Name(EN)],Tab_Def_Processes[Process_ID],,0,)</f>
        <v>04_Ref_</v>
      </c>
      <c r="L6" s="13"/>
      <c r="M6" s="47" t="s">
        <v>26</v>
      </c>
      <c r="N6" s="13" t="s">
        <v>26</v>
      </c>
      <c r="O6" s="49" t="s">
        <v>26</v>
      </c>
      <c r="P6" s="86">
        <v>0.2</v>
      </c>
      <c r="Q6" s="67" t="s">
        <v>27</v>
      </c>
      <c r="R6" s="86">
        <v>0.8</v>
      </c>
      <c r="S6" s="67" t="s">
        <v>27</v>
      </c>
      <c r="T6" s="86">
        <v>0.5</v>
      </c>
      <c r="U6" s="67" t="s">
        <v>27</v>
      </c>
      <c r="V6" s="86">
        <v>0.5</v>
      </c>
      <c r="W6" s="13" t="s">
        <v>28</v>
      </c>
    </row>
    <row r="7" spans="1:23" x14ac:dyDescent="0.35">
      <c r="A7" s="45" t="b">
        <v>1</v>
      </c>
      <c r="B7" s="54">
        <f t="shared" si="0"/>
        <v>6</v>
      </c>
      <c r="C7" s="11" t="str">
        <f t="shared" si="1"/>
        <v>F_04_03</v>
      </c>
      <c r="D7" s="13" t="s">
        <v>36</v>
      </c>
      <c r="E7" s="44"/>
      <c r="F7" s="44"/>
      <c r="G7" s="44"/>
      <c r="H7" s="47" t="s">
        <v>35</v>
      </c>
      <c r="I7" s="11" t="str">
        <f>_xlfn.XLOOKUP(H7,Tab_Def_Processes[Name(EN)],Tab_Def_Processes[Process_ID],,0,)</f>
        <v>04_Ref_</v>
      </c>
      <c r="J7" s="13" t="s">
        <v>33</v>
      </c>
      <c r="K7" s="23" t="str">
        <f>_xlfn.XLOOKUP(J7,Tab_Def_Processes[Name(EN)],Tab_Def_Processes[Process_ID],,0,)</f>
        <v>03_Use_</v>
      </c>
      <c r="L7" s="13"/>
      <c r="M7" s="47" t="s">
        <v>26</v>
      </c>
      <c r="N7" s="13" t="s">
        <v>26</v>
      </c>
      <c r="O7" s="49" t="s">
        <v>26</v>
      </c>
      <c r="P7" s="86">
        <v>0.2</v>
      </c>
      <c r="Q7" s="67" t="s">
        <v>27</v>
      </c>
      <c r="R7" s="86">
        <v>0.8</v>
      </c>
      <c r="S7" s="67" t="s">
        <v>27</v>
      </c>
      <c r="T7" s="86">
        <v>0.5</v>
      </c>
      <c r="U7" s="67" t="s">
        <v>27</v>
      </c>
      <c r="V7" s="86">
        <v>0.5</v>
      </c>
      <c r="W7" s="13" t="s">
        <v>28</v>
      </c>
    </row>
    <row r="8" spans="1:23" x14ac:dyDescent="0.35">
      <c r="A8" s="45" t="b">
        <v>1</v>
      </c>
      <c r="B8" s="54">
        <f t="shared" si="0"/>
        <v>7</v>
      </c>
      <c r="C8" s="11" t="str">
        <f t="shared" si="1"/>
        <v>F_03_05</v>
      </c>
      <c r="D8" s="13" t="s">
        <v>37</v>
      </c>
      <c r="E8" s="44"/>
      <c r="F8" s="44"/>
      <c r="G8" s="44"/>
      <c r="H8" s="47" t="s">
        <v>33</v>
      </c>
      <c r="I8" s="11" t="str">
        <f>_xlfn.XLOOKUP(H8,Tab_Def_Processes[Name(EN)],Tab_Def_Processes[Process_ID],,0,)</f>
        <v>03_Use_</v>
      </c>
      <c r="J8" s="13" t="s">
        <v>38</v>
      </c>
      <c r="K8" s="23" t="str">
        <f>_xlfn.XLOOKUP(J8,Tab_Def_Processes[Name(EN)],Tab_Def_Processes[Process_ID],,0,)</f>
        <v>05_Deg_</v>
      </c>
      <c r="L8" s="13"/>
      <c r="M8" s="47" t="s">
        <v>26</v>
      </c>
      <c r="N8" s="13" t="s">
        <v>26</v>
      </c>
      <c r="O8" s="49" t="s">
        <v>26</v>
      </c>
      <c r="P8" s="86">
        <v>0.2</v>
      </c>
      <c r="Q8" s="67" t="s">
        <v>27</v>
      </c>
      <c r="R8" s="86">
        <v>0.8</v>
      </c>
      <c r="S8" s="67" t="s">
        <v>27</v>
      </c>
      <c r="T8" s="86">
        <v>0.5</v>
      </c>
      <c r="U8" s="67" t="s">
        <v>27</v>
      </c>
      <c r="V8" s="86">
        <v>0.5</v>
      </c>
      <c r="W8" s="13" t="s">
        <v>28</v>
      </c>
    </row>
    <row r="9" spans="1:23" x14ac:dyDescent="0.35">
      <c r="A9" s="45" t="b">
        <v>1</v>
      </c>
      <c r="B9" s="54">
        <f t="shared" si="0"/>
        <v>8</v>
      </c>
      <c r="C9" s="11" t="str">
        <f t="shared" si="1"/>
        <v>F_03_06</v>
      </c>
      <c r="D9" s="13" t="s">
        <v>39</v>
      </c>
      <c r="E9" s="44"/>
      <c r="F9" s="44"/>
      <c r="G9" s="44"/>
      <c r="H9" s="47" t="s">
        <v>33</v>
      </c>
      <c r="I9" s="11" t="str">
        <f>_xlfn.XLOOKUP(H9,Tab_Def_Processes[Name(EN)],Tab_Def_Processes[Process_ID],,0,)</f>
        <v>03_Use_</v>
      </c>
      <c r="J9" s="13" t="s">
        <v>40</v>
      </c>
      <c r="K9" s="23" t="str">
        <f>_xlfn.XLOOKUP(J9,Tab_Def_Processes[Name(EN)],Tab_Def_Processes[Process_ID],,0,)</f>
        <v>06_Inc_</v>
      </c>
      <c r="L9" s="13"/>
      <c r="M9" s="47" t="s">
        <v>26</v>
      </c>
      <c r="N9" s="13" t="s">
        <v>26</v>
      </c>
      <c r="O9" s="49" t="s">
        <v>26</v>
      </c>
      <c r="P9" s="86">
        <v>0.2</v>
      </c>
      <c r="Q9" s="67" t="s">
        <v>27</v>
      </c>
      <c r="R9" s="86">
        <v>0.8</v>
      </c>
      <c r="S9" s="67" t="s">
        <v>27</v>
      </c>
      <c r="T9" s="86">
        <v>0.5</v>
      </c>
      <c r="U9" s="67" t="s">
        <v>27</v>
      </c>
      <c r="V9" s="86">
        <v>0.5</v>
      </c>
      <c r="W9" s="13" t="s">
        <v>28</v>
      </c>
    </row>
    <row r="10" spans="1:23" x14ac:dyDescent="0.35">
      <c r="A10" s="45" t="b">
        <v>1</v>
      </c>
      <c r="B10" s="54">
        <f t="shared" si="0"/>
        <v>9</v>
      </c>
      <c r="C10" s="11" t="str">
        <f t="shared" si="1"/>
        <v>F_05_07</v>
      </c>
      <c r="D10" s="13" t="s">
        <v>41</v>
      </c>
      <c r="E10" s="44"/>
      <c r="F10" s="44"/>
      <c r="G10" s="44"/>
      <c r="H10" s="47" t="s">
        <v>38</v>
      </c>
      <c r="I10" s="11" t="str">
        <f>_xlfn.XLOOKUP(H10,Tab_Def_Processes[Name(EN)],Tab_Def_Processes[Process_ID],,0,)</f>
        <v>05_Deg_</v>
      </c>
      <c r="J10" s="13" t="s">
        <v>42</v>
      </c>
      <c r="K10" s="23" t="str">
        <f>_xlfn.XLOOKUP(J10,Tab_Def_Processes[Name(EN)],Tab_Def_Processes[Process_ID],,0,)</f>
        <v>07_Atm_</v>
      </c>
      <c r="L10" s="13"/>
      <c r="M10" s="47" t="s">
        <v>26</v>
      </c>
      <c r="N10" s="13" t="s">
        <v>26</v>
      </c>
      <c r="O10" s="49" t="s">
        <v>26</v>
      </c>
      <c r="P10" s="86">
        <v>0.2</v>
      </c>
      <c r="Q10" s="67" t="s">
        <v>27</v>
      </c>
      <c r="R10" s="86">
        <v>0.8</v>
      </c>
      <c r="S10" s="67" t="s">
        <v>27</v>
      </c>
      <c r="T10" s="86">
        <v>0.5</v>
      </c>
      <c r="U10" s="67" t="s">
        <v>27</v>
      </c>
      <c r="V10" s="86">
        <v>0.5</v>
      </c>
      <c r="W10" s="13" t="s">
        <v>28</v>
      </c>
    </row>
    <row r="11" spans="1:23" x14ac:dyDescent="0.35">
      <c r="A11" s="45" t="b">
        <v>1</v>
      </c>
      <c r="B11" s="54">
        <f t="shared" si="0"/>
        <v>10</v>
      </c>
      <c r="C11" s="11" t="str">
        <f t="shared" si="1"/>
        <v>F_05_00</v>
      </c>
      <c r="D11" s="13" t="s">
        <v>43</v>
      </c>
      <c r="E11" s="44"/>
      <c r="F11" s="44"/>
      <c r="G11" s="44"/>
      <c r="H11" s="47" t="s">
        <v>38</v>
      </c>
      <c r="I11" s="11" t="str">
        <f>_xlfn.XLOOKUP(H11,Tab_Def_Processes[Name(EN)],Tab_Def_Processes[Process_ID],,0,)</f>
        <v>05_Deg_</v>
      </c>
      <c r="J11" s="13" t="s">
        <v>24</v>
      </c>
      <c r="K11" s="23" t="str">
        <f>_xlfn.XLOOKUP(J11,Tab_Def_Processes[Name(EN)],Tab_Def_Processes[Process_ID],,0,)</f>
        <v>00_Bio_</v>
      </c>
      <c r="L11" s="13"/>
      <c r="M11" s="47" t="s">
        <v>26</v>
      </c>
      <c r="N11" s="13" t="s">
        <v>26</v>
      </c>
      <c r="O11" s="49" t="s">
        <v>26</v>
      </c>
      <c r="P11" s="86">
        <v>0.2</v>
      </c>
      <c r="Q11" s="67" t="s">
        <v>27</v>
      </c>
      <c r="R11" s="86">
        <v>0.8</v>
      </c>
      <c r="S11" s="67" t="s">
        <v>27</v>
      </c>
      <c r="T11" s="86">
        <v>0.5</v>
      </c>
      <c r="U11" s="67" t="s">
        <v>27</v>
      </c>
      <c r="V11" s="86">
        <v>0.5</v>
      </c>
      <c r="W11" s="13" t="s">
        <v>28</v>
      </c>
    </row>
    <row r="12" spans="1:23" x14ac:dyDescent="0.35">
      <c r="A12" s="45" t="b">
        <v>1</v>
      </c>
      <c r="B12" s="54">
        <f t="shared" si="0"/>
        <v>11</v>
      </c>
      <c r="C12" s="11" t="str">
        <f t="shared" si="1"/>
        <v>F_06_07</v>
      </c>
      <c r="D12" s="13" t="s">
        <v>44</v>
      </c>
      <c r="E12" s="44"/>
      <c r="F12" s="44"/>
      <c r="G12" s="44"/>
      <c r="H12" s="47" t="s">
        <v>40</v>
      </c>
      <c r="I12" s="11" t="str">
        <f>_xlfn.XLOOKUP(H12,Tab_Def_Processes[Name(EN)],Tab_Def_Processes[Process_ID],,0,)</f>
        <v>06_Inc_</v>
      </c>
      <c r="J12" s="13" t="s">
        <v>42</v>
      </c>
      <c r="K12" s="23" t="str">
        <f>_xlfn.XLOOKUP(J12,Tab_Def_Processes[Name(EN)],Tab_Def_Processes[Process_ID],,0,)</f>
        <v>07_Atm_</v>
      </c>
      <c r="L12" s="13"/>
      <c r="M12" s="47" t="s">
        <v>26</v>
      </c>
      <c r="N12" s="13" t="s">
        <v>26</v>
      </c>
      <c r="O12" s="49" t="s">
        <v>26</v>
      </c>
      <c r="P12" s="86">
        <v>0.2</v>
      </c>
      <c r="Q12" s="67" t="s">
        <v>27</v>
      </c>
      <c r="R12" s="86">
        <v>0.8</v>
      </c>
      <c r="S12" s="67" t="s">
        <v>27</v>
      </c>
      <c r="T12" s="86">
        <v>0.5</v>
      </c>
      <c r="U12" s="67" t="s">
        <v>27</v>
      </c>
      <c r="V12" s="86">
        <v>0.5</v>
      </c>
      <c r="W12" s="13" t="s">
        <v>28</v>
      </c>
    </row>
    <row r="13" spans="1:23" x14ac:dyDescent="0.35">
      <c r="A13" s="45" t="b">
        <v>1</v>
      </c>
      <c r="B13" s="54">
        <f t="shared" si="0"/>
        <v>12</v>
      </c>
      <c r="C13" s="11" t="str">
        <f t="shared" si="1"/>
        <v>F_06_08</v>
      </c>
      <c r="D13" s="13" t="s">
        <v>45</v>
      </c>
      <c r="E13" s="44"/>
      <c r="F13" s="44"/>
      <c r="G13" s="44"/>
      <c r="H13" s="47" t="s">
        <v>40</v>
      </c>
      <c r="I13" s="11" t="str">
        <f>_xlfn.XLOOKUP(H13,Tab_Def_Processes[Name(EN)],Tab_Def_Processes[Process_ID],,0,)</f>
        <v>06_Inc_</v>
      </c>
      <c r="J13" s="13" t="s">
        <v>46</v>
      </c>
      <c r="K13" s="23" t="str">
        <f>_xlfn.XLOOKUP(J13,Tab_Def_Processes[Name(EN)],Tab_Def_Processes[Process_ID],,0,)</f>
        <v>08_Ant_</v>
      </c>
      <c r="L13" s="13"/>
      <c r="M13" s="47" t="s">
        <v>26</v>
      </c>
      <c r="N13" s="13" t="s">
        <v>26</v>
      </c>
      <c r="O13" s="49" t="s">
        <v>26</v>
      </c>
      <c r="P13" s="86">
        <v>0.2</v>
      </c>
      <c r="Q13" s="67" t="s">
        <v>27</v>
      </c>
      <c r="R13" s="86">
        <v>0.8</v>
      </c>
      <c r="S13" s="67" t="s">
        <v>27</v>
      </c>
      <c r="T13" s="86">
        <v>0.5</v>
      </c>
      <c r="U13" s="67" t="s">
        <v>27</v>
      </c>
      <c r="V13" s="86">
        <v>0.5</v>
      </c>
      <c r="W13" s="13" t="s">
        <v>28</v>
      </c>
    </row>
    <row r="14" spans="1:23" x14ac:dyDescent="0.35">
      <c r="A14" s="45" t="b">
        <v>1</v>
      </c>
      <c r="B14" s="54">
        <f t="shared" si="0"/>
        <v>13</v>
      </c>
      <c r="C14" s="11" t="str">
        <f t="shared" si="1"/>
        <v>F_02_08</v>
      </c>
      <c r="D14" s="13" t="s">
        <v>47</v>
      </c>
      <c r="E14" s="44"/>
      <c r="F14" s="44"/>
      <c r="G14" s="44"/>
      <c r="H14" s="47" t="s">
        <v>30</v>
      </c>
      <c r="I14" s="11" t="str">
        <f>_xlfn.XLOOKUP(H14,Tab_Def_Processes[Name(EN)],Tab_Def_Processes[Process_ID],,0,)</f>
        <v>02_Pro_</v>
      </c>
      <c r="J14" s="13" t="s">
        <v>46</v>
      </c>
      <c r="K14" s="23" t="str">
        <f>_xlfn.XLOOKUP(J14,Tab_Def_Processes[Name(EN)],Tab_Def_Processes[Process_ID],,0,)</f>
        <v>08_Ant_</v>
      </c>
      <c r="L14" s="13"/>
      <c r="M14" s="47" t="s">
        <v>26</v>
      </c>
      <c r="N14" s="13" t="s">
        <v>26</v>
      </c>
      <c r="O14" s="49" t="s">
        <v>26</v>
      </c>
      <c r="P14" s="86">
        <v>0.2</v>
      </c>
      <c r="Q14" s="67" t="s">
        <v>27</v>
      </c>
      <c r="R14" s="86">
        <v>0.8</v>
      </c>
      <c r="S14" s="67" t="s">
        <v>27</v>
      </c>
      <c r="T14" s="86">
        <v>0.5</v>
      </c>
      <c r="U14" s="67" t="s">
        <v>27</v>
      </c>
      <c r="V14" s="86">
        <v>0.5</v>
      </c>
      <c r="W14" s="13" t="s">
        <v>28</v>
      </c>
    </row>
    <row r="15" spans="1:23" x14ac:dyDescent="0.35">
      <c r="A15" s="45" t="b">
        <v>1</v>
      </c>
      <c r="B15" s="54">
        <f t="shared" si="0"/>
        <v>14</v>
      </c>
      <c r="C15" s="11" t="str">
        <f t="shared" si="1"/>
        <v>F_04_08</v>
      </c>
      <c r="D15" s="13" t="s">
        <v>48</v>
      </c>
      <c r="E15" s="44"/>
      <c r="F15" s="44"/>
      <c r="G15" s="44"/>
      <c r="H15" s="47" t="s">
        <v>35</v>
      </c>
      <c r="I15" s="11" t="str">
        <f>_xlfn.XLOOKUP(H15,Tab_Def_Processes[Name(EN)],Tab_Def_Processes[Process_ID],,0,)</f>
        <v>04_Ref_</v>
      </c>
      <c r="J15" s="13" t="s">
        <v>46</v>
      </c>
      <c r="K15" s="23" t="str">
        <f>_xlfn.XLOOKUP(J15,Tab_Def_Processes[Name(EN)],Tab_Def_Processes[Process_ID],,0,)</f>
        <v>08_Ant_</v>
      </c>
      <c r="L15" s="13"/>
      <c r="M15" s="47" t="s">
        <v>26</v>
      </c>
      <c r="N15" s="13" t="s">
        <v>26</v>
      </c>
      <c r="O15" s="49" t="s">
        <v>26</v>
      </c>
      <c r="P15" s="86">
        <v>0.2</v>
      </c>
      <c r="Q15" s="67" t="s">
        <v>27</v>
      </c>
      <c r="R15" s="86">
        <v>0.8</v>
      </c>
      <c r="S15" s="67" t="s">
        <v>27</v>
      </c>
      <c r="T15" s="86">
        <v>0.5</v>
      </c>
      <c r="U15" s="67" t="s">
        <v>27</v>
      </c>
      <c r="V15" s="86">
        <v>0.5</v>
      </c>
      <c r="W15" s="13" t="s">
        <v>28</v>
      </c>
    </row>
    <row r="16" spans="1:23" x14ac:dyDescent="0.35">
      <c r="A16" s="45" t="b">
        <v>1</v>
      </c>
      <c r="B16" s="54">
        <f t="shared" si="0"/>
        <v>15</v>
      </c>
      <c r="C16" s="11" t="str">
        <f t="shared" si="1"/>
        <v>F_07_00</v>
      </c>
      <c r="D16" s="87" t="s">
        <v>49</v>
      </c>
      <c r="E16" s="44"/>
      <c r="F16" s="44"/>
      <c r="G16" s="44"/>
      <c r="H16" s="88" t="s">
        <v>42</v>
      </c>
      <c r="I16" s="11" t="str">
        <f>_xlfn.XLOOKUP(H16,Tab_Def_Processes[Name(EN)],Tab_Def_Processes[Process_ID],,0,)</f>
        <v>07_Atm_</v>
      </c>
      <c r="J16" s="87" t="s">
        <v>24</v>
      </c>
      <c r="K16" s="23" t="str">
        <f>_xlfn.XLOOKUP(J16,Tab_Def_Processes[Name(EN)],Tab_Def_Processes[Process_ID],,0,)</f>
        <v>00_Bio_</v>
      </c>
      <c r="L16" s="13"/>
      <c r="M16" s="47" t="s">
        <v>26</v>
      </c>
      <c r="N16" s="13" t="s">
        <v>26</v>
      </c>
      <c r="O16" s="49" t="s">
        <v>26</v>
      </c>
      <c r="P16" s="86">
        <v>0.2</v>
      </c>
      <c r="Q16" s="67" t="s">
        <v>27</v>
      </c>
      <c r="R16" s="86">
        <v>0.8</v>
      </c>
      <c r="S16" s="67" t="s">
        <v>27</v>
      </c>
      <c r="T16" s="86">
        <v>0.5</v>
      </c>
      <c r="U16" s="67" t="s">
        <v>27</v>
      </c>
      <c r="V16" s="86">
        <v>0.5</v>
      </c>
      <c r="W16" s="13" t="s">
        <v>28</v>
      </c>
    </row>
  </sheetData>
  <phoneticPr fontId="2" type="noConversion"/>
  <dataValidations count="1">
    <dataValidation type="list" allowBlank="1" showInputMessage="1" showErrorMessage="1" sqref="M2:O16 L11:L16" xr:uid="{DEB85BD0-124F-4151-B691-0ABA301771C2}">
      <formula1>#REF!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02C009-D5CD-4ED0-AC7A-55F162A86DD7}">
          <x14:formula1>
            <xm:f>'2_1_Definition_Processes'!$D$2:$D$10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E280-C9A2-4BDE-9D53-032960B21956}">
  <sheetPr codeName="Sheet5">
    <tabColor theme="7" tint="0.79998168889431442"/>
  </sheetPr>
  <dimension ref="A1:AK128"/>
  <sheetViews>
    <sheetView tabSelected="1" zoomScale="85" zoomScaleNormal="85" workbookViewId="0">
      <selection activeCell="O3" sqref="O3"/>
    </sheetView>
  </sheetViews>
  <sheetFormatPr defaultColWidth="10.7265625" defaultRowHeight="14.5" x14ac:dyDescent="0.35"/>
  <cols>
    <col min="2" max="2" width="18.7265625" customWidth="1"/>
    <col min="3" max="3" width="28.453125" customWidth="1"/>
    <col min="4" max="4" width="15.26953125" hidden="1" customWidth="1"/>
    <col min="5" max="5" width="14.26953125" hidden="1" customWidth="1"/>
    <col min="6" max="6" width="16" hidden="1" customWidth="1"/>
    <col min="7" max="7" width="26.453125" hidden="1" customWidth="1"/>
    <col min="8" max="9" width="18.26953125" hidden="1" customWidth="1"/>
    <col min="10" max="12" width="6.453125" hidden="1" customWidth="1"/>
    <col min="13" max="13" width="15.26953125" customWidth="1"/>
    <col min="14" max="14" width="17" hidden="1" customWidth="1"/>
    <col min="15" max="15" width="16.453125" customWidth="1"/>
    <col min="16" max="16" width="17.453125" customWidth="1"/>
    <col min="17" max="17" width="28.26953125" hidden="1" customWidth="1"/>
    <col min="18" max="18" width="0" hidden="1" customWidth="1"/>
    <col min="19" max="19" width="50.7265625" hidden="1" customWidth="1"/>
    <col min="20" max="20" width="22.7265625" hidden="1" customWidth="1"/>
    <col min="21" max="21" width="16.7265625" hidden="1" customWidth="1"/>
    <col min="22" max="22" width="15.7265625" hidden="1" customWidth="1"/>
    <col min="23" max="23" width="8.7265625" hidden="1" customWidth="1"/>
    <col min="24" max="24" width="14.26953125" customWidth="1"/>
    <col min="25" max="25" width="6.453125" customWidth="1"/>
    <col min="26" max="26" width="19.26953125" customWidth="1"/>
    <col min="27" max="27" width="15.453125" customWidth="1"/>
    <col min="28" max="29" width="15.26953125" customWidth="1"/>
    <col min="30" max="30" width="14.26953125" customWidth="1"/>
    <col min="31" max="31" width="19.7265625" customWidth="1"/>
    <col min="32" max="32" width="19.7265625" style="56" customWidth="1"/>
    <col min="33" max="33" width="16.453125" customWidth="1"/>
    <col min="34" max="35" width="19.7265625" customWidth="1"/>
    <col min="36" max="36" width="15.26953125" customWidth="1"/>
    <col min="37" max="37" width="19" style="11" customWidth="1"/>
  </cols>
  <sheetData>
    <row r="1" spans="1:37" x14ac:dyDescent="0.35">
      <c r="A1" s="2" t="s">
        <v>1</v>
      </c>
      <c r="B1" s="3" t="s">
        <v>2</v>
      </c>
      <c r="C1" t="s">
        <v>3</v>
      </c>
      <c r="D1" s="3" t="s">
        <v>5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50</v>
      </c>
      <c r="J1" s="4" t="s">
        <v>12</v>
      </c>
      <c r="K1" s="5" t="s">
        <v>13</v>
      </c>
      <c r="L1" s="6" t="s">
        <v>14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s="40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</row>
    <row r="2" spans="1:37" x14ac:dyDescent="0.35">
      <c r="A2" s="22">
        <f>ROW()-1</f>
        <v>1</v>
      </c>
      <c r="B2" s="11" t="str">
        <f>_xlfn.XLOOKUP(C2,Tab_Def_Flows[Name(EN)],Tab_Def_Flows[Flow_ID],,0,)</f>
        <v>F_00_01</v>
      </c>
      <c r="C2" s="13" t="s">
        <v>23</v>
      </c>
      <c r="D2" s="11">
        <f>_xlfn.XLOOKUP(C2,Tab_Def_Flows[Name(EN)],Tab_Def_Flows[Type_Biomass],,0,)</f>
        <v>0</v>
      </c>
      <c r="E2" s="11" t="str">
        <f>_xlfn.XLOOKUP(C2,Tab_Def_Flows[Name(EN)],Tab_Def_Flows[Output_Process],,0,)</f>
        <v>Biosphere</v>
      </c>
      <c r="F2" s="11" t="str">
        <f>_xlfn.XLOOKUP(C2,Tab_Def_Flows[Name(EN)],Tab_Def_Flows[Process_ID_O],,0,)</f>
        <v>00_Bio_</v>
      </c>
      <c r="G2" s="11" t="str">
        <f>_xlfn.XLOOKUP(C2,Tab_Def_Flows[Name(EN)],Tab_Def_Flows[Input_Process],,0,)</f>
        <v>Raw Material Extraction</v>
      </c>
      <c r="H2" s="23" t="str">
        <f>_xlfn.XLOOKUP(C2,Tab_Def_Flows[Name(EN)],Tab_Def_Flows[Process_ID_I],,0,)</f>
        <v>01_Raw_</v>
      </c>
      <c r="I2" s="23">
        <f>_xlfn.XLOOKUP(C2,Tab_Def_Flows[Name(EN)],Tab_Def_Flows[Value_Source],,0,)</f>
        <v>0</v>
      </c>
      <c r="J2" s="23" t="str">
        <f>_xlfn.XLOOKUP(C2,Tab_Def_Flows[Name(EN)],Tab_Def_Flows[WC?],,0,)</f>
        <v>Yes</v>
      </c>
      <c r="K2" s="23" t="str">
        <f>_xlfn.XLOOKUP(C2,Tab_Def_Flows[Name(EN)],Tab_Def_Flows[DM?],,0,)</f>
        <v>Yes</v>
      </c>
      <c r="L2" s="23" t="str">
        <f>_xlfn.XLOOKUP(C2,Tab_Def_Flows[Name(EN)],Tab_Def_Flows[CC?],,0,)</f>
        <v>Yes</v>
      </c>
      <c r="M2" s="13">
        <v>1920</v>
      </c>
      <c r="N2" s="13" t="s">
        <v>76</v>
      </c>
      <c r="O2" s="59">
        <v>302.60000000000002</v>
      </c>
      <c r="P2" s="13"/>
      <c r="Q2" s="13" t="s">
        <v>77</v>
      </c>
      <c r="R2" s="13"/>
      <c r="S2" s="13"/>
      <c r="T2" s="13"/>
      <c r="U2" s="13"/>
      <c r="V2" s="13"/>
      <c r="W2" s="13"/>
      <c r="X2" s="13" t="s">
        <v>78</v>
      </c>
      <c r="Y2" s="50"/>
      <c r="Z2" s="13"/>
      <c r="AA2" s="41">
        <f>IF(X2="no",O2,O2*Y2)</f>
        <v>302.60000000000002</v>
      </c>
      <c r="AB2" s="13" t="s">
        <v>79</v>
      </c>
      <c r="AC2" s="52">
        <v>0.2</v>
      </c>
      <c r="AD2" s="53">
        <f>IF(J2="Yes",AA2*Tab_Data_Flows[[#This Row],[WC_'[%']]],"N.A.")</f>
        <v>60.52000000000001</v>
      </c>
      <c r="AE2" s="23" t="str">
        <f>Tab_Data_Flows[[#This Row],[UoM_Flow_Py]]</f>
        <v>Mg</v>
      </c>
      <c r="AF2" s="52">
        <v>0.8</v>
      </c>
      <c r="AG2" s="53">
        <f>IF(K2="Yes",AF2*Tab_Data_Flows[[#This Row],[Flow_Py]],"N.A.")</f>
        <v>242.08000000000004</v>
      </c>
      <c r="AH2" s="23" t="str">
        <f>Tab_Data_Flows[[#This Row],[UoM_Flow_Py]]</f>
        <v>Mg</v>
      </c>
      <c r="AI2" s="52">
        <f>INDEX(Tab_Def_Flows[[Flow_ID]:[CC_DM_source]],MATCH(Tab_Data_Flows[[#This Row],[Name(EN)]],Tab_Def_Flows[Name(EN)],0),18)</f>
        <v>0.5</v>
      </c>
      <c r="AJ2" s="53">
        <f>IF(L2="Yes",AI2*Tab_Data_Flows[[#This Row],[Flow_Py]]*Tab_Data_Flows[[#This Row],[DM_'[%']]],"N.A.")</f>
        <v>121.04000000000002</v>
      </c>
      <c r="AK2" s="23" t="str">
        <f>Tab_Data_Flows[[#This Row],[UoM_Flow_Py]]</f>
        <v>Mg</v>
      </c>
    </row>
    <row r="3" spans="1:37" x14ac:dyDescent="0.35">
      <c r="A3" s="22">
        <f t="shared" ref="A3:A66" si="0">ROW()-1</f>
        <v>2</v>
      </c>
      <c r="B3" s="11" t="str">
        <f>_xlfn.XLOOKUP(C3,Tab_Def_Flows[Name(EN)],Tab_Def_Flows[Flow_ID],,0,)</f>
        <v>F_00_01</v>
      </c>
      <c r="C3" s="13" t="s">
        <v>23</v>
      </c>
      <c r="D3" s="11">
        <f>_xlfn.XLOOKUP(C3,Tab_Def_Flows[Name(EN)],Tab_Def_Flows[Type_Biomass],,0,)</f>
        <v>0</v>
      </c>
      <c r="E3" s="11" t="str">
        <f>_xlfn.XLOOKUP(C3,Tab_Def_Flows[Name(EN)],Tab_Def_Flows[Output_Process],,0,)</f>
        <v>Biosphere</v>
      </c>
      <c r="F3" s="11" t="str">
        <f>_xlfn.XLOOKUP(C3,Tab_Def_Flows[Name(EN)],Tab_Def_Flows[Process_ID_O],,0,)</f>
        <v>00_Bio_</v>
      </c>
      <c r="G3" s="11" t="str">
        <f>_xlfn.XLOOKUP(C3,Tab_Def_Flows[Name(EN)],Tab_Def_Flows[Input_Process],,0,)</f>
        <v>Raw Material Extraction</v>
      </c>
      <c r="H3" s="23" t="str">
        <f>_xlfn.XLOOKUP(C3,Tab_Def_Flows[Name(EN)],Tab_Def_Flows[Process_ID_I],,0,)</f>
        <v>01_Raw_</v>
      </c>
      <c r="I3" s="23">
        <f>_xlfn.XLOOKUP(C3,Tab_Def_Flows[Name(EN)],Tab_Def_Flows[Value_Source],,0,)</f>
        <v>0</v>
      </c>
      <c r="J3" s="23" t="str">
        <f>_xlfn.XLOOKUP(C3,Tab_Def_Flows[Name(EN)],Tab_Def_Flows[WC?],,0,)</f>
        <v>Yes</v>
      </c>
      <c r="K3" s="23" t="str">
        <f>_xlfn.XLOOKUP(C3,Tab_Def_Flows[Name(EN)],Tab_Def_Flows[DM?],,0,)</f>
        <v>Yes</v>
      </c>
      <c r="L3" s="23" t="str">
        <f>_xlfn.XLOOKUP(C3,Tab_Def_Flows[Name(EN)],Tab_Def_Flows[CC?],,0,)</f>
        <v>Yes</v>
      </c>
      <c r="M3" s="13">
        <v>1921</v>
      </c>
      <c r="N3" s="13" t="s">
        <v>76</v>
      </c>
      <c r="O3" s="59">
        <v>173.6</v>
      </c>
      <c r="P3" s="13"/>
      <c r="Q3" s="13" t="s">
        <v>77</v>
      </c>
      <c r="R3" s="13"/>
      <c r="S3" s="13"/>
      <c r="T3" s="13"/>
      <c r="U3" s="13"/>
      <c r="V3" s="13"/>
      <c r="W3" s="13"/>
      <c r="X3" s="13" t="s">
        <v>78</v>
      </c>
      <c r="Y3" s="50"/>
      <c r="Z3" s="13"/>
      <c r="AA3" s="41">
        <f t="shared" ref="AA3:AA66" si="1">IF(X3="no",O3,O3*Y3)</f>
        <v>173.6</v>
      </c>
      <c r="AB3" s="13" t="s">
        <v>79</v>
      </c>
      <c r="AC3" s="52">
        <v>0.2</v>
      </c>
      <c r="AD3" s="53">
        <f>IF(J3="Yes",AA3*Tab_Data_Flows[[#This Row],[WC_'[%']]],"N.A.")</f>
        <v>34.72</v>
      </c>
      <c r="AE3" s="23" t="str">
        <f>Tab_Data_Flows[[#This Row],[UoM_Flow_Py]]</f>
        <v>Mg</v>
      </c>
      <c r="AF3" s="52">
        <v>0.8</v>
      </c>
      <c r="AG3" s="53">
        <f>IF(K3="Yes",AF3*Tab_Data_Flows[[#This Row],[Flow_Py]],"N.A.")</f>
        <v>138.88</v>
      </c>
      <c r="AH3" s="23" t="str">
        <f>Tab_Data_Flows[[#This Row],[UoM_Flow_Py]]</f>
        <v>Mg</v>
      </c>
      <c r="AI3" s="52">
        <f>INDEX(Tab_Def_Flows[[Flow_ID]:[CC_DM_source]],MATCH(Tab_Data_Flows[[#This Row],[Name(EN)]],Tab_Def_Flows[Name(EN)],0),18)</f>
        <v>0.5</v>
      </c>
      <c r="AJ3" s="53">
        <f>IF(L3="Yes",AI3*Tab_Data_Flows[[#This Row],[Flow_Py]]*Tab_Data_Flows[[#This Row],[DM_'[%']]],"N.A.")</f>
        <v>69.44</v>
      </c>
      <c r="AK3" s="23" t="str">
        <f>Tab_Data_Flows[[#This Row],[UoM_Flow_Py]]</f>
        <v>Mg</v>
      </c>
    </row>
    <row r="4" spans="1:37" x14ac:dyDescent="0.35">
      <c r="A4" s="22">
        <f t="shared" si="0"/>
        <v>3</v>
      </c>
      <c r="B4" s="11" t="str">
        <f>_xlfn.XLOOKUP(C4,Tab_Def_Flows[Name(EN)],Tab_Def_Flows[Flow_ID],,0,)</f>
        <v>F_00_01</v>
      </c>
      <c r="C4" s="13" t="s">
        <v>23</v>
      </c>
      <c r="D4" s="11">
        <f>_xlfn.XLOOKUP(C4,Tab_Def_Flows[Name(EN)],Tab_Def_Flows[Type_Biomass],,0,)</f>
        <v>0</v>
      </c>
      <c r="E4" s="11" t="str">
        <f>_xlfn.XLOOKUP(C4,Tab_Def_Flows[Name(EN)],Tab_Def_Flows[Output_Process],,0,)</f>
        <v>Biosphere</v>
      </c>
      <c r="F4" s="11" t="str">
        <f>_xlfn.XLOOKUP(C4,Tab_Def_Flows[Name(EN)],Tab_Def_Flows[Process_ID_O],,0,)</f>
        <v>00_Bio_</v>
      </c>
      <c r="G4" s="11" t="str">
        <f>_xlfn.XLOOKUP(C4,Tab_Def_Flows[Name(EN)],Tab_Def_Flows[Input_Process],,0,)</f>
        <v>Raw Material Extraction</v>
      </c>
      <c r="H4" s="23" t="str">
        <f>_xlfn.XLOOKUP(C4,Tab_Def_Flows[Name(EN)],Tab_Def_Flows[Process_ID_I],,0,)</f>
        <v>01_Raw_</v>
      </c>
      <c r="I4" s="23">
        <f>_xlfn.XLOOKUP(C4,Tab_Def_Flows[Name(EN)],Tab_Def_Flows[Value_Source],,0,)</f>
        <v>0</v>
      </c>
      <c r="J4" s="23" t="str">
        <f>_xlfn.XLOOKUP(C4,Tab_Def_Flows[Name(EN)],Tab_Def_Flows[WC?],,0,)</f>
        <v>Yes</v>
      </c>
      <c r="K4" s="23" t="str">
        <f>_xlfn.XLOOKUP(C4,Tab_Def_Flows[Name(EN)],Tab_Def_Flows[DM?],,0,)</f>
        <v>Yes</v>
      </c>
      <c r="L4" s="23" t="str">
        <f>_xlfn.XLOOKUP(C4,Tab_Def_Flows[Name(EN)],Tab_Def_Flows[CC?],,0,)</f>
        <v>Yes</v>
      </c>
      <c r="M4" s="13">
        <v>1922</v>
      </c>
      <c r="N4" s="13" t="s">
        <v>76</v>
      </c>
      <c r="O4" s="59">
        <v>186.4</v>
      </c>
      <c r="P4" s="13"/>
      <c r="Q4" s="13" t="s">
        <v>77</v>
      </c>
      <c r="R4" s="13"/>
      <c r="S4" s="13"/>
      <c r="T4" s="13"/>
      <c r="U4" s="13"/>
      <c r="V4" s="13"/>
      <c r="W4" s="13"/>
      <c r="X4" s="13" t="s">
        <v>78</v>
      </c>
      <c r="Y4" s="50"/>
      <c r="Z4" s="13"/>
      <c r="AA4" s="41">
        <f t="shared" si="1"/>
        <v>186.4</v>
      </c>
      <c r="AB4" s="13" t="s">
        <v>79</v>
      </c>
      <c r="AC4" s="52">
        <v>0.2</v>
      </c>
      <c r="AD4" s="53">
        <f>IF(J4="Yes",AA4*Tab_Data_Flows[[#This Row],[WC_'[%']]],"N.A.")</f>
        <v>37.28</v>
      </c>
      <c r="AE4" s="23" t="str">
        <f>Tab_Data_Flows[[#This Row],[UoM_Flow_Py]]</f>
        <v>Mg</v>
      </c>
      <c r="AF4" s="52">
        <v>0.8</v>
      </c>
      <c r="AG4" s="53">
        <f>IF(K4="Yes",AF4*Tab_Data_Flows[[#This Row],[Flow_Py]],"N.A.")</f>
        <v>149.12</v>
      </c>
      <c r="AH4" s="23" t="str">
        <f>Tab_Data_Flows[[#This Row],[UoM_Flow_Py]]</f>
        <v>Mg</v>
      </c>
      <c r="AI4" s="52">
        <f>INDEX(Tab_Def_Flows[[Flow_ID]:[CC_DM_source]],MATCH(Tab_Data_Flows[[#This Row],[Name(EN)]],Tab_Def_Flows[Name(EN)],0),18)</f>
        <v>0.5</v>
      </c>
      <c r="AJ4" s="53">
        <f>IF(L4="Yes",AI4*Tab_Data_Flows[[#This Row],[Flow_Py]]*Tab_Data_Flows[[#This Row],[DM_'[%']]],"N.A.")</f>
        <v>74.56</v>
      </c>
      <c r="AK4" s="23" t="str">
        <f>Tab_Data_Flows[[#This Row],[UoM_Flow_Py]]</f>
        <v>Mg</v>
      </c>
    </row>
    <row r="5" spans="1:37" x14ac:dyDescent="0.35">
      <c r="A5" s="22">
        <f t="shared" si="0"/>
        <v>4</v>
      </c>
      <c r="B5" s="11" t="str">
        <f>_xlfn.XLOOKUP(C5,Tab_Def_Flows[Name(EN)],Tab_Def_Flows[Flow_ID],,0,)</f>
        <v>F_00_01</v>
      </c>
      <c r="C5" s="13" t="s">
        <v>23</v>
      </c>
      <c r="D5" s="11">
        <f>_xlfn.XLOOKUP(C5,Tab_Def_Flows[Name(EN)],Tab_Def_Flows[Type_Biomass],,0,)</f>
        <v>0</v>
      </c>
      <c r="E5" s="11" t="str">
        <f>_xlfn.XLOOKUP(C5,Tab_Def_Flows[Name(EN)],Tab_Def_Flows[Output_Process],,0,)</f>
        <v>Biosphere</v>
      </c>
      <c r="F5" s="11" t="str">
        <f>_xlfn.XLOOKUP(C5,Tab_Def_Flows[Name(EN)],Tab_Def_Flows[Process_ID_O],,0,)</f>
        <v>00_Bio_</v>
      </c>
      <c r="G5" s="11" t="str">
        <f>_xlfn.XLOOKUP(C5,Tab_Def_Flows[Name(EN)],Tab_Def_Flows[Input_Process],,0,)</f>
        <v>Raw Material Extraction</v>
      </c>
      <c r="H5" s="23" t="str">
        <f>_xlfn.XLOOKUP(C5,Tab_Def_Flows[Name(EN)],Tab_Def_Flows[Process_ID_I],,0,)</f>
        <v>01_Raw_</v>
      </c>
      <c r="I5" s="23">
        <f>_xlfn.XLOOKUP(C5,Tab_Def_Flows[Name(EN)],Tab_Def_Flows[Value_Source],,0,)</f>
        <v>0</v>
      </c>
      <c r="J5" s="23" t="str">
        <f>_xlfn.XLOOKUP(C5,Tab_Def_Flows[Name(EN)],Tab_Def_Flows[WC?],,0,)</f>
        <v>Yes</v>
      </c>
      <c r="K5" s="23" t="str">
        <f>_xlfn.XLOOKUP(C5,Tab_Def_Flows[Name(EN)],Tab_Def_Flows[DM?],,0,)</f>
        <v>Yes</v>
      </c>
      <c r="L5" s="23" t="str">
        <f>_xlfn.XLOOKUP(C5,Tab_Def_Flows[Name(EN)],Tab_Def_Flows[CC?],,0,)</f>
        <v>Yes</v>
      </c>
      <c r="M5" s="13">
        <v>1923</v>
      </c>
      <c r="N5" s="13" t="s">
        <v>76</v>
      </c>
      <c r="O5" s="59">
        <v>173.6</v>
      </c>
      <c r="P5" s="13"/>
      <c r="Q5" s="13" t="s">
        <v>77</v>
      </c>
      <c r="R5" s="13"/>
      <c r="S5" s="13"/>
      <c r="T5" s="13"/>
      <c r="U5" s="13"/>
      <c r="V5" s="13"/>
      <c r="W5" s="13"/>
      <c r="X5" s="13" t="s">
        <v>78</v>
      </c>
      <c r="Y5" s="50"/>
      <c r="Z5" s="13"/>
      <c r="AA5" s="41">
        <f t="shared" si="1"/>
        <v>173.6</v>
      </c>
      <c r="AB5" s="13" t="s">
        <v>79</v>
      </c>
      <c r="AC5" s="52">
        <v>0.2</v>
      </c>
      <c r="AD5" s="53">
        <f>IF(J5="Yes",AA5*Tab_Data_Flows[[#This Row],[WC_'[%']]],"N.A.")</f>
        <v>34.72</v>
      </c>
      <c r="AE5" s="23" t="str">
        <f>Tab_Data_Flows[[#This Row],[UoM_Flow_Py]]</f>
        <v>Mg</v>
      </c>
      <c r="AF5" s="52">
        <v>0.8</v>
      </c>
      <c r="AG5" s="53">
        <f>IF(K5="Yes",AF5*Tab_Data_Flows[[#This Row],[Flow_Py]],"N.A.")</f>
        <v>138.88</v>
      </c>
      <c r="AH5" s="23" t="str">
        <f>Tab_Data_Flows[[#This Row],[UoM_Flow_Py]]</f>
        <v>Mg</v>
      </c>
      <c r="AI5" s="52">
        <f>INDEX(Tab_Def_Flows[[Flow_ID]:[CC_DM_source]],MATCH(Tab_Data_Flows[[#This Row],[Name(EN)]],Tab_Def_Flows[Name(EN)],0),18)</f>
        <v>0.5</v>
      </c>
      <c r="AJ5" s="53">
        <f>IF(L5="Yes",AI5*Tab_Data_Flows[[#This Row],[Flow_Py]]*Tab_Data_Flows[[#This Row],[DM_'[%']]],"N.A.")</f>
        <v>69.44</v>
      </c>
      <c r="AK5" s="23" t="str">
        <f>Tab_Data_Flows[[#This Row],[UoM_Flow_Py]]</f>
        <v>Mg</v>
      </c>
    </row>
    <row r="6" spans="1:37" x14ac:dyDescent="0.35">
      <c r="A6" s="22">
        <f t="shared" si="0"/>
        <v>5</v>
      </c>
      <c r="B6" s="11" t="str">
        <f>_xlfn.XLOOKUP(C6,Tab_Def_Flows[Name(EN)],Tab_Def_Flows[Flow_ID],,0,)</f>
        <v>F_00_01</v>
      </c>
      <c r="C6" s="13" t="s">
        <v>23</v>
      </c>
      <c r="D6" s="11">
        <f>_xlfn.XLOOKUP(C6,Tab_Def_Flows[Name(EN)],Tab_Def_Flows[Type_Biomass],,0,)</f>
        <v>0</v>
      </c>
      <c r="E6" s="11" t="str">
        <f>_xlfn.XLOOKUP(C6,Tab_Def_Flows[Name(EN)],Tab_Def_Flows[Output_Process],,0,)</f>
        <v>Biosphere</v>
      </c>
      <c r="F6" s="11" t="str">
        <f>_xlfn.XLOOKUP(C6,Tab_Def_Flows[Name(EN)],Tab_Def_Flows[Process_ID_O],,0,)</f>
        <v>00_Bio_</v>
      </c>
      <c r="G6" s="11" t="str">
        <f>_xlfn.XLOOKUP(C6,Tab_Def_Flows[Name(EN)],Tab_Def_Flows[Input_Process],,0,)</f>
        <v>Raw Material Extraction</v>
      </c>
      <c r="H6" s="23" t="str">
        <f>_xlfn.XLOOKUP(C6,Tab_Def_Flows[Name(EN)],Tab_Def_Flows[Process_ID_I],,0,)</f>
        <v>01_Raw_</v>
      </c>
      <c r="I6" s="23">
        <f>_xlfn.XLOOKUP(C6,Tab_Def_Flows[Name(EN)],Tab_Def_Flows[Value_Source],,0,)</f>
        <v>0</v>
      </c>
      <c r="J6" s="23" t="str">
        <f>_xlfn.XLOOKUP(C6,Tab_Def_Flows[Name(EN)],Tab_Def_Flows[WC?],,0,)</f>
        <v>Yes</v>
      </c>
      <c r="K6" s="23" t="str">
        <f>_xlfn.XLOOKUP(C6,Tab_Def_Flows[Name(EN)],Tab_Def_Flows[DM?],,0,)</f>
        <v>Yes</v>
      </c>
      <c r="L6" s="23" t="str">
        <f>_xlfn.XLOOKUP(C6,Tab_Def_Flows[Name(EN)],Tab_Def_Flows[CC?],,0,)</f>
        <v>Yes</v>
      </c>
      <c r="M6" s="13">
        <v>1924</v>
      </c>
      <c r="N6" s="13" t="s">
        <v>76</v>
      </c>
      <c r="O6" s="59">
        <v>115.8</v>
      </c>
      <c r="P6" s="13"/>
      <c r="Q6" s="13" t="s">
        <v>77</v>
      </c>
      <c r="R6" s="13"/>
      <c r="S6" s="13"/>
      <c r="T6" s="13"/>
      <c r="U6" s="13"/>
      <c r="V6" s="13"/>
      <c r="W6" s="13"/>
      <c r="X6" s="13" t="s">
        <v>78</v>
      </c>
      <c r="Y6" s="50"/>
      <c r="Z6" s="13"/>
      <c r="AA6" s="41">
        <f t="shared" si="1"/>
        <v>115.8</v>
      </c>
      <c r="AB6" s="13" t="s">
        <v>79</v>
      </c>
      <c r="AC6" s="52">
        <v>0.2</v>
      </c>
      <c r="AD6" s="53">
        <f>IF(J6="Yes",AA6*Tab_Data_Flows[[#This Row],[WC_'[%']]],"N.A.")</f>
        <v>23.16</v>
      </c>
      <c r="AE6" s="23" t="str">
        <f>Tab_Data_Flows[[#This Row],[UoM_Flow_Py]]</f>
        <v>Mg</v>
      </c>
      <c r="AF6" s="52">
        <v>0.8</v>
      </c>
      <c r="AG6" s="53">
        <f>IF(K6="Yes",AF6*Tab_Data_Flows[[#This Row],[Flow_Py]],"N.A.")</f>
        <v>92.64</v>
      </c>
      <c r="AH6" s="23" t="str">
        <f>Tab_Data_Flows[[#This Row],[UoM_Flow_Py]]</f>
        <v>Mg</v>
      </c>
      <c r="AI6" s="52">
        <f>INDEX(Tab_Def_Flows[[Flow_ID]:[CC_DM_source]],MATCH(Tab_Data_Flows[[#This Row],[Name(EN)]],Tab_Def_Flows[Name(EN)],0),18)</f>
        <v>0.5</v>
      </c>
      <c r="AJ6" s="53">
        <f>IF(L6="Yes",AI6*Tab_Data_Flows[[#This Row],[Flow_Py]]*Tab_Data_Flows[[#This Row],[DM_'[%']]],"N.A.")</f>
        <v>46.32</v>
      </c>
      <c r="AK6" s="23" t="str">
        <f>Tab_Data_Flows[[#This Row],[UoM_Flow_Py]]</f>
        <v>Mg</v>
      </c>
    </row>
    <row r="7" spans="1:37" x14ac:dyDescent="0.35">
      <c r="A7" s="22">
        <f t="shared" si="0"/>
        <v>6</v>
      </c>
      <c r="B7" s="11" t="str">
        <f>_xlfn.XLOOKUP(C7,Tab_Def_Flows[Name(EN)],Tab_Def_Flows[Flow_ID],,0,)</f>
        <v>F_00_01</v>
      </c>
      <c r="C7" s="13" t="s">
        <v>23</v>
      </c>
      <c r="D7" s="11">
        <f>_xlfn.XLOOKUP(C7,Tab_Def_Flows[Name(EN)],Tab_Def_Flows[Type_Biomass],,0,)</f>
        <v>0</v>
      </c>
      <c r="E7" s="11" t="str">
        <f>_xlfn.XLOOKUP(C7,Tab_Def_Flows[Name(EN)],Tab_Def_Flows[Output_Process],,0,)</f>
        <v>Biosphere</v>
      </c>
      <c r="F7" s="11" t="str">
        <f>_xlfn.XLOOKUP(C7,Tab_Def_Flows[Name(EN)],Tab_Def_Flows[Process_ID_O],,0,)</f>
        <v>00_Bio_</v>
      </c>
      <c r="G7" s="11" t="str">
        <f>_xlfn.XLOOKUP(C7,Tab_Def_Flows[Name(EN)],Tab_Def_Flows[Input_Process],,0,)</f>
        <v>Raw Material Extraction</v>
      </c>
      <c r="H7" s="23" t="str">
        <f>_xlfn.XLOOKUP(C7,Tab_Def_Flows[Name(EN)],Tab_Def_Flows[Process_ID_I],,0,)</f>
        <v>01_Raw_</v>
      </c>
      <c r="I7" s="23">
        <f>_xlfn.XLOOKUP(C7,Tab_Def_Flows[Name(EN)],Tab_Def_Flows[Value_Source],,0,)</f>
        <v>0</v>
      </c>
      <c r="J7" s="23" t="str">
        <f>_xlfn.XLOOKUP(C7,Tab_Def_Flows[Name(EN)],Tab_Def_Flows[WC?],,0,)</f>
        <v>Yes</v>
      </c>
      <c r="K7" s="23" t="str">
        <f>_xlfn.XLOOKUP(C7,Tab_Def_Flows[Name(EN)],Tab_Def_Flows[DM?],,0,)</f>
        <v>Yes</v>
      </c>
      <c r="L7" s="23" t="str">
        <f>_xlfn.XLOOKUP(C7,Tab_Def_Flows[Name(EN)],Tab_Def_Flows[CC?],,0,)</f>
        <v>Yes</v>
      </c>
      <c r="M7" s="13">
        <v>1925</v>
      </c>
      <c r="N7" s="13" t="s">
        <v>76</v>
      </c>
      <c r="O7" s="59">
        <v>147.80000000000001</v>
      </c>
      <c r="P7" s="13"/>
      <c r="Q7" s="13" t="s">
        <v>77</v>
      </c>
      <c r="R7" s="13"/>
      <c r="S7" s="13"/>
      <c r="T7" s="13"/>
      <c r="U7" s="13"/>
      <c r="V7" s="13"/>
      <c r="W7" s="13"/>
      <c r="X7" s="13" t="s">
        <v>78</v>
      </c>
      <c r="Y7" s="50"/>
      <c r="Z7" s="13"/>
      <c r="AA7" s="41">
        <f t="shared" si="1"/>
        <v>147.80000000000001</v>
      </c>
      <c r="AB7" s="13" t="s">
        <v>79</v>
      </c>
      <c r="AC7" s="52">
        <v>0.2</v>
      </c>
      <c r="AD7" s="53">
        <f>IF(J7="Yes",AA7*Tab_Data_Flows[[#This Row],[WC_'[%']]],"N.A.")</f>
        <v>29.560000000000002</v>
      </c>
      <c r="AE7" s="23" t="str">
        <f>Tab_Data_Flows[[#This Row],[UoM_Flow_Py]]</f>
        <v>Mg</v>
      </c>
      <c r="AF7" s="52">
        <v>0.8</v>
      </c>
      <c r="AG7" s="53">
        <f>IF(K7="Yes",AF7*Tab_Data_Flows[[#This Row],[Flow_Py]],"N.A.")</f>
        <v>118.24000000000001</v>
      </c>
      <c r="AH7" s="23" t="str">
        <f>Tab_Data_Flows[[#This Row],[UoM_Flow_Py]]</f>
        <v>Mg</v>
      </c>
      <c r="AI7" s="52">
        <f>INDEX(Tab_Def_Flows[[Flow_ID]:[CC_DM_source]],MATCH(Tab_Data_Flows[[#This Row],[Name(EN)]],Tab_Def_Flows[Name(EN)],0),18)</f>
        <v>0.5</v>
      </c>
      <c r="AJ7" s="53">
        <f>IF(L7="Yes",AI7*Tab_Data_Flows[[#This Row],[Flow_Py]]*Tab_Data_Flows[[#This Row],[DM_'[%']]],"N.A.")</f>
        <v>59.120000000000005</v>
      </c>
      <c r="AK7" s="23" t="str">
        <f>Tab_Data_Flows[[#This Row],[UoM_Flow_Py]]</f>
        <v>Mg</v>
      </c>
    </row>
    <row r="8" spans="1:37" x14ac:dyDescent="0.35">
      <c r="A8" s="22">
        <f t="shared" si="0"/>
        <v>7</v>
      </c>
      <c r="B8" s="11" t="str">
        <f>_xlfn.XLOOKUP(C8,Tab_Def_Flows[Name(EN)],Tab_Def_Flows[Flow_ID],,0,)</f>
        <v>F_00_01</v>
      </c>
      <c r="C8" s="13" t="s">
        <v>23</v>
      </c>
      <c r="D8" s="11">
        <f>_xlfn.XLOOKUP(C8,Tab_Def_Flows[Name(EN)],Tab_Def_Flows[Type_Biomass],,0,)</f>
        <v>0</v>
      </c>
      <c r="E8" s="11" t="str">
        <f>_xlfn.XLOOKUP(C8,Tab_Def_Flows[Name(EN)],Tab_Def_Flows[Output_Process],,0,)</f>
        <v>Biosphere</v>
      </c>
      <c r="F8" s="11" t="str">
        <f>_xlfn.XLOOKUP(C8,Tab_Def_Flows[Name(EN)],Tab_Def_Flows[Process_ID_O],,0,)</f>
        <v>00_Bio_</v>
      </c>
      <c r="G8" s="11" t="str">
        <f>_xlfn.XLOOKUP(C8,Tab_Def_Flows[Name(EN)],Tab_Def_Flows[Input_Process],,0,)</f>
        <v>Raw Material Extraction</v>
      </c>
      <c r="H8" s="23" t="str">
        <f>_xlfn.XLOOKUP(C8,Tab_Def_Flows[Name(EN)],Tab_Def_Flows[Process_ID_I],,0,)</f>
        <v>01_Raw_</v>
      </c>
      <c r="I8" s="23">
        <f>_xlfn.XLOOKUP(C8,Tab_Def_Flows[Name(EN)],Tab_Def_Flows[Value_Source],,0,)</f>
        <v>0</v>
      </c>
      <c r="J8" s="23" t="str">
        <f>_xlfn.XLOOKUP(C8,Tab_Def_Flows[Name(EN)],Tab_Def_Flows[WC?],,0,)</f>
        <v>Yes</v>
      </c>
      <c r="K8" s="23" t="str">
        <f>_xlfn.XLOOKUP(C8,Tab_Def_Flows[Name(EN)],Tab_Def_Flows[DM?],,0,)</f>
        <v>Yes</v>
      </c>
      <c r="L8" s="23" t="str">
        <f>_xlfn.XLOOKUP(C8,Tab_Def_Flows[Name(EN)],Tab_Def_Flows[CC?],,0,)</f>
        <v>Yes</v>
      </c>
      <c r="M8" s="13">
        <v>1926</v>
      </c>
      <c r="N8" s="13" t="s">
        <v>76</v>
      </c>
      <c r="O8" s="59">
        <v>103</v>
      </c>
      <c r="P8" s="13"/>
      <c r="Q8" s="13" t="s">
        <v>77</v>
      </c>
      <c r="R8" s="13"/>
      <c r="S8" s="13"/>
      <c r="T8" s="13"/>
      <c r="U8" s="13"/>
      <c r="V8" s="13"/>
      <c r="W8" s="13"/>
      <c r="X8" s="13" t="s">
        <v>78</v>
      </c>
      <c r="Y8" s="50"/>
      <c r="Z8" s="13"/>
      <c r="AA8" s="41">
        <f t="shared" si="1"/>
        <v>103</v>
      </c>
      <c r="AB8" s="13" t="s">
        <v>79</v>
      </c>
      <c r="AC8" s="52">
        <v>0.2</v>
      </c>
      <c r="AD8" s="53">
        <f>IF(J8="Yes",AA8*Tab_Data_Flows[[#This Row],[WC_'[%']]],"N.A.")</f>
        <v>20.6</v>
      </c>
      <c r="AE8" s="23" t="str">
        <f>Tab_Data_Flows[[#This Row],[UoM_Flow_Py]]</f>
        <v>Mg</v>
      </c>
      <c r="AF8" s="52">
        <v>0.8</v>
      </c>
      <c r="AG8" s="53">
        <f>IF(K8="Yes",AF8*Tab_Data_Flows[[#This Row],[Flow_Py]],"N.A.")</f>
        <v>82.4</v>
      </c>
      <c r="AH8" s="23" t="str">
        <f>Tab_Data_Flows[[#This Row],[UoM_Flow_Py]]</f>
        <v>Mg</v>
      </c>
      <c r="AI8" s="52">
        <f>INDEX(Tab_Def_Flows[[Flow_ID]:[CC_DM_source]],MATCH(Tab_Data_Flows[[#This Row],[Name(EN)]],Tab_Def_Flows[Name(EN)],0),18)</f>
        <v>0.5</v>
      </c>
      <c r="AJ8" s="53">
        <f>IF(L8="Yes",AI8*Tab_Data_Flows[[#This Row],[Flow_Py]]*Tab_Data_Flows[[#This Row],[DM_'[%']]],"N.A.")</f>
        <v>41.2</v>
      </c>
      <c r="AK8" s="23" t="str">
        <f>Tab_Data_Flows[[#This Row],[UoM_Flow_Py]]</f>
        <v>Mg</v>
      </c>
    </row>
    <row r="9" spans="1:37" x14ac:dyDescent="0.35">
      <c r="A9" s="22">
        <f t="shared" si="0"/>
        <v>8</v>
      </c>
      <c r="B9" s="11" t="str">
        <f>_xlfn.XLOOKUP(C9,Tab_Def_Flows[Name(EN)],Tab_Def_Flows[Flow_ID],,0,)</f>
        <v>F_00_01</v>
      </c>
      <c r="C9" s="13" t="s">
        <v>23</v>
      </c>
      <c r="D9" s="11">
        <f>_xlfn.XLOOKUP(C9,Tab_Def_Flows[Name(EN)],Tab_Def_Flows[Type_Biomass],,0,)</f>
        <v>0</v>
      </c>
      <c r="E9" s="11" t="str">
        <f>_xlfn.XLOOKUP(C9,Tab_Def_Flows[Name(EN)],Tab_Def_Flows[Output_Process],,0,)</f>
        <v>Biosphere</v>
      </c>
      <c r="F9" s="11" t="str">
        <f>_xlfn.XLOOKUP(C9,Tab_Def_Flows[Name(EN)],Tab_Def_Flows[Process_ID_O],,0,)</f>
        <v>00_Bio_</v>
      </c>
      <c r="G9" s="11" t="str">
        <f>_xlfn.XLOOKUP(C9,Tab_Def_Flows[Name(EN)],Tab_Def_Flows[Input_Process],,0,)</f>
        <v>Raw Material Extraction</v>
      </c>
      <c r="H9" s="23" t="str">
        <f>_xlfn.XLOOKUP(C9,Tab_Def_Flows[Name(EN)],Tab_Def_Flows[Process_ID_I],,0,)</f>
        <v>01_Raw_</v>
      </c>
      <c r="I9" s="11">
        <f>_xlfn.XLOOKUP(C9,Tab_Def_Flows[Name(EN)],Tab_Def_Flows[Value_Source],,0,)</f>
        <v>0</v>
      </c>
      <c r="J9" s="11" t="str">
        <f>_xlfn.XLOOKUP(C9,Tab_Def_Flows[Name(EN)],Tab_Def_Flows[WC?],,0,)</f>
        <v>Yes</v>
      </c>
      <c r="K9" s="11" t="str">
        <f>_xlfn.XLOOKUP(C9,Tab_Def_Flows[Name(EN)],Tab_Def_Flows[DM?],,0,)</f>
        <v>Yes</v>
      </c>
      <c r="L9" s="11" t="str">
        <f>_xlfn.XLOOKUP(C9,Tab_Def_Flows[Name(EN)],Tab_Def_Flows[CC?],,0,)</f>
        <v>Yes</v>
      </c>
      <c r="M9" s="13">
        <v>1927</v>
      </c>
      <c r="N9" s="13" t="s">
        <v>76</v>
      </c>
      <c r="O9" s="59">
        <v>109.2</v>
      </c>
      <c r="P9" s="13"/>
      <c r="Q9" s="13"/>
      <c r="R9" s="13" t="e">
        <f>INDEX(#REF!,MATCH(Tab_Data_Flows[[#This Row],[Name(EN)]],#REF!,0),12)</f>
        <v>#REF!</v>
      </c>
      <c r="S9" s="13" t="e">
        <f>MATCH(Tab_Data_Flows[[#This Row],[Name(EN)]],#REF!,0)</f>
        <v>#REF!</v>
      </c>
      <c r="T9" s="13"/>
      <c r="U9" s="13"/>
      <c r="V9" s="13"/>
      <c r="W9" s="13"/>
      <c r="X9" s="13" t="s">
        <v>78</v>
      </c>
      <c r="Y9" s="13"/>
      <c r="Z9" s="13"/>
      <c r="AA9" s="41">
        <f t="shared" si="1"/>
        <v>109.2</v>
      </c>
      <c r="AB9" s="13" t="s">
        <v>79</v>
      </c>
      <c r="AC9" s="52">
        <v>0.2</v>
      </c>
      <c r="AD9" s="53">
        <f>IF(J9="Yes",AA9*Tab_Data_Flows[[#This Row],[WC_'[%']]],"N.A.")</f>
        <v>21.840000000000003</v>
      </c>
      <c r="AE9" s="23" t="str">
        <f>Tab_Data_Flows[[#This Row],[UoM_Flow_Py]]</f>
        <v>Mg</v>
      </c>
      <c r="AF9" s="52">
        <v>0.8</v>
      </c>
      <c r="AG9" s="53">
        <f>IF(K9="Yes",AF9*Tab_Data_Flows[[#This Row],[Flow_Py]],"N.A.")</f>
        <v>87.360000000000014</v>
      </c>
      <c r="AH9" s="23" t="str">
        <f>Tab_Data_Flows[[#This Row],[UoM_Flow_Py]]</f>
        <v>Mg</v>
      </c>
      <c r="AI9" s="52">
        <f>INDEX(Tab_Def_Flows[[Flow_ID]:[CC_DM_source]],MATCH(Tab_Data_Flows[[#This Row],[Name(EN)]],Tab_Def_Flows[Name(EN)],0),18)</f>
        <v>0.5</v>
      </c>
      <c r="AJ9" s="53">
        <f>IF(L9="Yes",AI9*Tab_Data_Flows[[#This Row],[Flow_Py]]*Tab_Data_Flows[[#This Row],[DM_'[%']]],"N.A.")</f>
        <v>43.680000000000007</v>
      </c>
      <c r="AK9" s="23" t="str">
        <f>Tab_Data_Flows[[#This Row],[UoM_Flow_Py]]</f>
        <v>Mg</v>
      </c>
    </row>
    <row r="10" spans="1:37" x14ac:dyDescent="0.35">
      <c r="A10" s="22">
        <f t="shared" si="0"/>
        <v>9</v>
      </c>
      <c r="B10" s="11" t="str">
        <f>_xlfn.XLOOKUP(C10,Tab_Def_Flows[Name(EN)],Tab_Def_Flows[Flow_ID],,0,)</f>
        <v>F_00_01</v>
      </c>
      <c r="C10" s="13" t="s">
        <v>23</v>
      </c>
      <c r="D10" s="11">
        <f>_xlfn.XLOOKUP(C10,Tab_Def_Flows[Name(EN)],Tab_Def_Flows[Type_Biomass],,0,)</f>
        <v>0</v>
      </c>
      <c r="E10" s="11" t="str">
        <f>_xlfn.XLOOKUP(C10,Tab_Def_Flows[Name(EN)],Tab_Def_Flows[Output_Process],,0,)</f>
        <v>Biosphere</v>
      </c>
      <c r="F10" s="11" t="str">
        <f>_xlfn.XLOOKUP(C10,Tab_Def_Flows[Name(EN)],Tab_Def_Flows[Process_ID_O],,0,)</f>
        <v>00_Bio_</v>
      </c>
      <c r="G10" s="11" t="str">
        <f>_xlfn.XLOOKUP(C10,Tab_Def_Flows[Name(EN)],Tab_Def_Flows[Input_Process],,0,)</f>
        <v>Raw Material Extraction</v>
      </c>
      <c r="H10" s="23" t="str">
        <f>_xlfn.XLOOKUP(C10,Tab_Def_Flows[Name(EN)],Tab_Def_Flows[Process_ID_I],,0,)</f>
        <v>01_Raw_</v>
      </c>
      <c r="I10" s="11">
        <f>_xlfn.XLOOKUP(C10,Tab_Def_Flows[Name(EN)],Tab_Def_Flows[Value_Source],,0,)</f>
        <v>0</v>
      </c>
      <c r="J10" s="11" t="str">
        <f>_xlfn.XLOOKUP(C10,Tab_Def_Flows[Name(EN)],Tab_Def_Flows[WC?],,0,)</f>
        <v>Yes</v>
      </c>
      <c r="K10" s="11" t="str">
        <f>_xlfn.XLOOKUP(C10,Tab_Def_Flows[Name(EN)],Tab_Def_Flows[DM?],,0,)</f>
        <v>Yes</v>
      </c>
      <c r="L10" s="11" t="str">
        <f>_xlfn.XLOOKUP(C10,Tab_Def_Flows[Name(EN)],Tab_Def_Flows[CC?],,0,)</f>
        <v>Yes</v>
      </c>
      <c r="M10" s="13">
        <v>1928</v>
      </c>
      <c r="N10" s="13" t="s">
        <v>76</v>
      </c>
      <c r="O10" s="59">
        <v>77.2</v>
      </c>
      <c r="P10" s="13"/>
      <c r="Q10" s="13"/>
      <c r="R10" s="13" t="e">
        <f>INDEX(#REF!,MATCH(Tab_Data_Flows[[#This Row],[Name(EN)]],#REF!,0),12)</f>
        <v>#REF!</v>
      </c>
      <c r="S10" s="13" t="e">
        <f>MATCH(Tab_Data_Flows[[#This Row],[Name(EN)]],#REF!,0)</f>
        <v>#REF!</v>
      </c>
      <c r="T10" s="13"/>
      <c r="U10" s="13"/>
      <c r="V10" s="13"/>
      <c r="W10" s="13"/>
      <c r="X10" s="13" t="s">
        <v>78</v>
      </c>
      <c r="Y10" s="13"/>
      <c r="Z10" s="13"/>
      <c r="AA10" s="41">
        <f t="shared" si="1"/>
        <v>77.2</v>
      </c>
      <c r="AB10" s="13" t="s">
        <v>79</v>
      </c>
      <c r="AC10" s="52">
        <v>0.2</v>
      </c>
      <c r="AD10" s="53">
        <f>IF(J10="Yes",AA10*Tab_Data_Flows[[#This Row],[WC_'[%']]],"N.A.")</f>
        <v>15.440000000000001</v>
      </c>
      <c r="AE10" s="23" t="str">
        <f>Tab_Data_Flows[[#This Row],[UoM_Flow_Py]]</f>
        <v>Mg</v>
      </c>
      <c r="AF10" s="52">
        <v>0.8</v>
      </c>
      <c r="AG10" s="53">
        <f>IF(K10="Yes",AF10*Tab_Data_Flows[[#This Row],[Flow_Py]],"N.A.")</f>
        <v>61.760000000000005</v>
      </c>
      <c r="AH10" s="23" t="str">
        <f>Tab_Data_Flows[[#This Row],[UoM_Flow_Py]]</f>
        <v>Mg</v>
      </c>
      <c r="AI10" s="52">
        <f>INDEX(Tab_Def_Flows[[Flow_ID]:[CC_DM_source]],MATCH(Tab_Data_Flows[[#This Row],[Name(EN)]],Tab_Def_Flows[Name(EN)],0),18)</f>
        <v>0.5</v>
      </c>
      <c r="AJ10" s="53">
        <f>IF(L10="Yes",AI10*Tab_Data_Flows[[#This Row],[Flow_Py]]*Tab_Data_Flows[[#This Row],[DM_'[%']]],"N.A.")</f>
        <v>30.880000000000003</v>
      </c>
      <c r="AK10" s="23" t="str">
        <f>Tab_Data_Flows[[#This Row],[UoM_Flow_Py]]</f>
        <v>Mg</v>
      </c>
    </row>
    <row r="11" spans="1:37" x14ac:dyDescent="0.35">
      <c r="A11" s="22">
        <f t="shared" si="0"/>
        <v>10</v>
      </c>
      <c r="B11" s="11" t="str">
        <f>_xlfn.XLOOKUP(C11,Tab_Def_Flows[Name(EN)],Tab_Def_Flows[Flow_ID],,0,)</f>
        <v>F_00_01</v>
      </c>
      <c r="C11" s="13" t="s">
        <v>23</v>
      </c>
      <c r="D11" s="11">
        <f>_xlfn.XLOOKUP(C11,Tab_Def_Flows[Name(EN)],Tab_Def_Flows[Type_Biomass],,0,)</f>
        <v>0</v>
      </c>
      <c r="E11" s="11" t="str">
        <f>_xlfn.XLOOKUP(C11,Tab_Def_Flows[Name(EN)],Tab_Def_Flows[Output_Process],,0,)</f>
        <v>Biosphere</v>
      </c>
      <c r="F11" s="11" t="str">
        <f>_xlfn.XLOOKUP(C11,Tab_Def_Flows[Name(EN)],Tab_Def_Flows[Process_ID_O],,0,)</f>
        <v>00_Bio_</v>
      </c>
      <c r="G11" s="11" t="str">
        <f>_xlfn.XLOOKUP(C11,Tab_Def_Flows[Name(EN)],Tab_Def_Flows[Input_Process],,0,)</f>
        <v>Raw Material Extraction</v>
      </c>
      <c r="H11" s="23" t="str">
        <f>_xlfn.XLOOKUP(C11,Tab_Def_Flows[Name(EN)],Tab_Def_Flows[Process_ID_I],,0,)</f>
        <v>01_Raw_</v>
      </c>
      <c r="I11" s="11">
        <f>_xlfn.XLOOKUP(C11,Tab_Def_Flows[Name(EN)],Tab_Def_Flows[Value_Source],,0,)</f>
        <v>0</v>
      </c>
      <c r="J11" s="11" t="str">
        <f>_xlfn.XLOOKUP(C11,Tab_Def_Flows[Name(EN)],Tab_Def_Flows[WC?],,0,)</f>
        <v>Yes</v>
      </c>
      <c r="K11" s="11" t="str">
        <f>_xlfn.XLOOKUP(C11,Tab_Def_Flows[Name(EN)],Tab_Def_Flows[DM?],,0,)</f>
        <v>Yes</v>
      </c>
      <c r="L11" s="11" t="str">
        <f>_xlfn.XLOOKUP(C11,Tab_Def_Flows[Name(EN)],Tab_Def_Flows[CC?],,0,)</f>
        <v>Yes</v>
      </c>
      <c r="M11" s="13">
        <v>1929</v>
      </c>
      <c r="N11" s="13" t="s">
        <v>76</v>
      </c>
      <c r="O11" s="59">
        <v>83.6</v>
      </c>
      <c r="P11" s="13"/>
      <c r="Q11" s="13"/>
      <c r="R11" s="13" t="e">
        <f>INDEX(#REF!,MATCH(Tab_Data_Flows[[#This Row],[Name(EN)]],#REF!,0),12)</f>
        <v>#REF!</v>
      </c>
      <c r="S11" s="13" t="e">
        <f>MATCH(Tab_Data_Flows[[#This Row],[Name(EN)]],#REF!,0)</f>
        <v>#REF!</v>
      </c>
      <c r="T11" s="13"/>
      <c r="U11" s="13"/>
      <c r="V11" s="13"/>
      <c r="W11" s="13"/>
      <c r="X11" s="13" t="s">
        <v>78</v>
      </c>
      <c r="Y11" s="13"/>
      <c r="Z11" s="13"/>
      <c r="AA11" s="41">
        <f t="shared" si="1"/>
        <v>83.6</v>
      </c>
      <c r="AB11" s="13" t="s">
        <v>79</v>
      </c>
      <c r="AC11" s="52">
        <v>0.2</v>
      </c>
      <c r="AD11" s="53">
        <f>IF(J11="Yes",AA11*Tab_Data_Flows[[#This Row],[WC_'[%']]],"N.A.")</f>
        <v>16.72</v>
      </c>
      <c r="AE11" s="23" t="str">
        <f>Tab_Data_Flows[[#This Row],[UoM_Flow_Py]]</f>
        <v>Mg</v>
      </c>
      <c r="AF11" s="52">
        <v>0.8</v>
      </c>
      <c r="AG11" s="53">
        <f>IF(K11="Yes",AF11*Tab_Data_Flows[[#This Row],[Flow_Py]],"N.A.")</f>
        <v>66.88</v>
      </c>
      <c r="AH11" s="23" t="str">
        <f>Tab_Data_Flows[[#This Row],[UoM_Flow_Py]]</f>
        <v>Mg</v>
      </c>
      <c r="AI11" s="52">
        <f>INDEX(Tab_Def_Flows[[Flow_ID]:[CC_DM_source]],MATCH(Tab_Data_Flows[[#This Row],[Name(EN)]],Tab_Def_Flows[Name(EN)],0),18)</f>
        <v>0.5</v>
      </c>
      <c r="AJ11" s="53">
        <f>IF(L11="Yes",AI11*Tab_Data_Flows[[#This Row],[Flow_Py]]*Tab_Data_Flows[[#This Row],[DM_'[%']]],"N.A.")</f>
        <v>33.44</v>
      </c>
      <c r="AK11" s="23" t="str">
        <f>Tab_Data_Flows[[#This Row],[UoM_Flow_Py]]</f>
        <v>Mg</v>
      </c>
    </row>
    <row r="12" spans="1:37" x14ac:dyDescent="0.35">
      <c r="A12" s="22">
        <f t="shared" si="0"/>
        <v>11</v>
      </c>
      <c r="B12" s="11" t="str">
        <f>_xlfn.XLOOKUP(C12,Tab_Def_Flows[Name(EN)],Tab_Def_Flows[Flow_ID],,0,)</f>
        <v>F_00_01</v>
      </c>
      <c r="C12" s="13" t="s">
        <v>23</v>
      </c>
      <c r="D12" s="11">
        <f>_xlfn.XLOOKUP(C12,Tab_Def_Flows[Name(EN)],Tab_Def_Flows[Type_Biomass],,0,)</f>
        <v>0</v>
      </c>
      <c r="E12" s="11" t="str">
        <f>_xlfn.XLOOKUP(C12,Tab_Def_Flows[Name(EN)],Tab_Def_Flows[Output_Process],,0,)</f>
        <v>Biosphere</v>
      </c>
      <c r="F12" s="11" t="str">
        <f>_xlfn.XLOOKUP(C12,Tab_Def_Flows[Name(EN)],Tab_Def_Flows[Process_ID_O],,0,)</f>
        <v>00_Bio_</v>
      </c>
      <c r="G12" s="11" t="str">
        <f>_xlfn.XLOOKUP(C12,Tab_Def_Flows[Name(EN)],Tab_Def_Flows[Input_Process],,0,)</f>
        <v>Raw Material Extraction</v>
      </c>
      <c r="H12" s="23" t="str">
        <f>_xlfn.XLOOKUP(C12,Tab_Def_Flows[Name(EN)],Tab_Def_Flows[Process_ID_I],,0,)</f>
        <v>01_Raw_</v>
      </c>
      <c r="I12" s="11">
        <f>_xlfn.XLOOKUP(C12,Tab_Def_Flows[Name(EN)],Tab_Def_Flows[Value_Source],,0,)</f>
        <v>0</v>
      </c>
      <c r="J12" s="11" t="str">
        <f>_xlfn.XLOOKUP(C12,Tab_Def_Flows[Name(EN)],Tab_Def_Flows[WC?],,0,)</f>
        <v>Yes</v>
      </c>
      <c r="K12" s="11" t="str">
        <f>_xlfn.XLOOKUP(C12,Tab_Def_Flows[Name(EN)],Tab_Def_Flows[DM?],,0,)</f>
        <v>Yes</v>
      </c>
      <c r="L12" s="11" t="str">
        <f>_xlfn.XLOOKUP(C12,Tab_Def_Flows[Name(EN)],Tab_Def_Flows[CC?],,0,)</f>
        <v>Yes</v>
      </c>
      <c r="M12" s="13">
        <v>1930</v>
      </c>
      <c r="N12" s="13" t="s">
        <v>76</v>
      </c>
      <c r="O12" s="59">
        <v>64.400000000000006</v>
      </c>
      <c r="P12" s="13"/>
      <c r="Q12" s="13"/>
      <c r="R12" s="13" t="e">
        <f>INDEX(#REF!,MATCH(Tab_Data_Flows[[#This Row],[Name(EN)]],#REF!,0),12)</f>
        <v>#REF!</v>
      </c>
      <c r="S12" s="13" t="e">
        <f>MATCH(Tab_Data_Flows[[#This Row],[Name(EN)]],#REF!,0)</f>
        <v>#REF!</v>
      </c>
      <c r="T12" s="13"/>
      <c r="U12" s="13"/>
      <c r="V12" s="13"/>
      <c r="W12" s="13"/>
      <c r="X12" s="13" t="s">
        <v>78</v>
      </c>
      <c r="Y12" s="13"/>
      <c r="Z12" s="13"/>
      <c r="AA12" s="41">
        <f t="shared" si="1"/>
        <v>64.400000000000006</v>
      </c>
      <c r="AB12" s="13" t="s">
        <v>79</v>
      </c>
      <c r="AC12" s="52">
        <v>0.2</v>
      </c>
      <c r="AD12" s="53">
        <f>IF(J12="Yes",AA12*Tab_Data_Flows[[#This Row],[WC_'[%']]],"N.A.")</f>
        <v>12.880000000000003</v>
      </c>
      <c r="AE12" s="23" t="str">
        <f>Tab_Data_Flows[[#This Row],[UoM_Flow_Py]]</f>
        <v>Mg</v>
      </c>
      <c r="AF12" s="52">
        <v>0.8</v>
      </c>
      <c r="AG12" s="53">
        <f>IF(K12="Yes",AF12*Tab_Data_Flows[[#This Row],[Flow_Py]],"N.A.")</f>
        <v>51.52000000000001</v>
      </c>
      <c r="AH12" s="23" t="str">
        <f>Tab_Data_Flows[[#This Row],[UoM_Flow_Py]]</f>
        <v>Mg</v>
      </c>
      <c r="AI12" s="52">
        <f>INDEX(Tab_Def_Flows[[Flow_ID]:[CC_DM_source]],MATCH(Tab_Data_Flows[[#This Row],[Name(EN)]],Tab_Def_Flows[Name(EN)],0),18)</f>
        <v>0.5</v>
      </c>
      <c r="AJ12" s="53">
        <f>IF(L12="Yes",AI12*Tab_Data_Flows[[#This Row],[Flow_Py]]*Tab_Data_Flows[[#This Row],[DM_'[%']]],"N.A.")</f>
        <v>25.760000000000005</v>
      </c>
      <c r="AK12" s="23" t="str">
        <f>Tab_Data_Flows[[#This Row],[UoM_Flow_Py]]</f>
        <v>Mg</v>
      </c>
    </row>
    <row r="13" spans="1:37" x14ac:dyDescent="0.35">
      <c r="A13" s="22">
        <f t="shared" si="0"/>
        <v>12</v>
      </c>
      <c r="B13" s="11" t="str">
        <f>_xlfn.XLOOKUP(C13,Tab_Def_Flows[Name(EN)],Tab_Def_Flows[Flow_ID],,0,)</f>
        <v>F_00_01</v>
      </c>
      <c r="C13" s="13" t="s">
        <v>23</v>
      </c>
      <c r="D13" s="11">
        <f>_xlfn.XLOOKUP(C13,Tab_Def_Flows[Name(EN)],Tab_Def_Flows[Type_Biomass],,0,)</f>
        <v>0</v>
      </c>
      <c r="E13" s="11" t="str">
        <f>_xlfn.XLOOKUP(C13,Tab_Def_Flows[Name(EN)],Tab_Def_Flows[Output_Process],,0,)</f>
        <v>Biosphere</v>
      </c>
      <c r="F13" s="11" t="str">
        <f>_xlfn.XLOOKUP(C13,Tab_Def_Flows[Name(EN)],Tab_Def_Flows[Process_ID_O],,0,)</f>
        <v>00_Bio_</v>
      </c>
      <c r="G13" s="11" t="str">
        <f>_xlfn.XLOOKUP(C13,Tab_Def_Flows[Name(EN)],Tab_Def_Flows[Input_Process],,0,)</f>
        <v>Raw Material Extraction</v>
      </c>
      <c r="H13" s="23" t="str">
        <f>_xlfn.XLOOKUP(C13,Tab_Def_Flows[Name(EN)],Tab_Def_Flows[Process_ID_I],,0,)</f>
        <v>01_Raw_</v>
      </c>
      <c r="I13" s="11">
        <f>_xlfn.XLOOKUP(C13,Tab_Def_Flows[Name(EN)],Tab_Def_Flows[Value_Source],,0,)</f>
        <v>0</v>
      </c>
      <c r="J13" s="11" t="str">
        <f>_xlfn.XLOOKUP(C13,Tab_Def_Flows[Name(EN)],Tab_Def_Flows[WC?],,0,)</f>
        <v>Yes</v>
      </c>
      <c r="K13" s="11" t="str">
        <f>_xlfn.XLOOKUP(C13,Tab_Def_Flows[Name(EN)],Tab_Def_Flows[DM?],,0,)</f>
        <v>Yes</v>
      </c>
      <c r="L13" s="11" t="str">
        <f>_xlfn.XLOOKUP(C13,Tab_Def_Flows[Name(EN)],Tab_Def_Flows[CC?],,0,)</f>
        <v>Yes</v>
      </c>
      <c r="M13" s="13">
        <v>1931</v>
      </c>
      <c r="N13" s="13" t="s">
        <v>76</v>
      </c>
      <c r="O13" s="59">
        <v>83.6</v>
      </c>
      <c r="P13" s="13"/>
      <c r="Q13" s="13"/>
      <c r="R13" s="13" t="e">
        <f>INDEX(#REF!,MATCH(Tab_Data_Flows[[#This Row],[Name(EN)]],#REF!,0),12)</f>
        <v>#REF!</v>
      </c>
      <c r="S13" s="13" t="e">
        <f>MATCH(Tab_Data_Flows[[#This Row],[Name(EN)]],#REF!,0)</f>
        <v>#REF!</v>
      </c>
      <c r="T13" s="13"/>
      <c r="U13" s="13"/>
      <c r="V13" s="13"/>
      <c r="W13" s="13"/>
      <c r="X13" s="13" t="s">
        <v>78</v>
      </c>
      <c r="Y13" s="13"/>
      <c r="Z13" s="13"/>
      <c r="AA13" s="41">
        <f t="shared" si="1"/>
        <v>83.6</v>
      </c>
      <c r="AB13" s="13" t="s">
        <v>79</v>
      </c>
      <c r="AC13" s="52">
        <v>0.2</v>
      </c>
      <c r="AD13" s="53">
        <f>IF(J13="Yes",AA13*Tab_Data_Flows[[#This Row],[WC_'[%']]],"N.A.")</f>
        <v>16.72</v>
      </c>
      <c r="AE13" s="23" t="str">
        <f>Tab_Data_Flows[[#This Row],[UoM_Flow_Py]]</f>
        <v>Mg</v>
      </c>
      <c r="AF13" s="52">
        <v>0.8</v>
      </c>
      <c r="AG13" s="53">
        <f>IF(K13="Yes",AF13*Tab_Data_Flows[[#This Row],[Flow_Py]],"N.A.")</f>
        <v>66.88</v>
      </c>
      <c r="AH13" s="23" t="str">
        <f>Tab_Data_Flows[[#This Row],[UoM_Flow_Py]]</f>
        <v>Mg</v>
      </c>
      <c r="AI13" s="52">
        <f>INDEX(Tab_Def_Flows[[Flow_ID]:[CC_DM_source]],MATCH(Tab_Data_Flows[[#This Row],[Name(EN)]],Tab_Def_Flows[Name(EN)],0),18)</f>
        <v>0.5</v>
      </c>
      <c r="AJ13" s="53">
        <f>IF(L13="Yes",AI13*Tab_Data_Flows[[#This Row],[Flow_Py]]*Tab_Data_Flows[[#This Row],[DM_'[%']]],"N.A.")</f>
        <v>33.44</v>
      </c>
      <c r="AK13" s="23" t="str">
        <f>Tab_Data_Flows[[#This Row],[UoM_Flow_Py]]</f>
        <v>Mg</v>
      </c>
    </row>
    <row r="14" spans="1:37" x14ac:dyDescent="0.35">
      <c r="A14" s="22">
        <f t="shared" si="0"/>
        <v>13</v>
      </c>
      <c r="B14" s="11" t="str">
        <f>_xlfn.XLOOKUP(C14,Tab_Def_Flows[Name(EN)],Tab_Def_Flows[Flow_ID],,0,)</f>
        <v>F_00_01</v>
      </c>
      <c r="C14" s="13" t="s">
        <v>23</v>
      </c>
      <c r="D14" s="11">
        <f>_xlfn.XLOOKUP(C14,Tab_Def_Flows[Name(EN)],Tab_Def_Flows[Type_Biomass],,0,)</f>
        <v>0</v>
      </c>
      <c r="E14" s="11" t="str">
        <f>_xlfn.XLOOKUP(C14,Tab_Def_Flows[Name(EN)],Tab_Def_Flows[Output_Process],,0,)</f>
        <v>Biosphere</v>
      </c>
      <c r="F14" s="11" t="str">
        <f>_xlfn.XLOOKUP(C14,Tab_Def_Flows[Name(EN)],Tab_Def_Flows[Process_ID_O],,0,)</f>
        <v>00_Bio_</v>
      </c>
      <c r="G14" s="11" t="str">
        <f>_xlfn.XLOOKUP(C14,Tab_Def_Flows[Name(EN)],Tab_Def_Flows[Input_Process],,0,)</f>
        <v>Raw Material Extraction</v>
      </c>
      <c r="H14" s="23" t="str">
        <f>_xlfn.XLOOKUP(C14,Tab_Def_Flows[Name(EN)],Tab_Def_Flows[Process_ID_I],,0,)</f>
        <v>01_Raw_</v>
      </c>
      <c r="I14" s="11">
        <f>_xlfn.XLOOKUP(C14,Tab_Def_Flows[Name(EN)],Tab_Def_Flows[Value_Source],,0,)</f>
        <v>0</v>
      </c>
      <c r="J14" s="11" t="str">
        <f>_xlfn.XLOOKUP(C14,Tab_Def_Flows[Name(EN)],Tab_Def_Flows[WC?],,0,)</f>
        <v>Yes</v>
      </c>
      <c r="K14" s="11" t="str">
        <f>_xlfn.XLOOKUP(C14,Tab_Def_Flows[Name(EN)],Tab_Def_Flows[DM?],,0,)</f>
        <v>Yes</v>
      </c>
      <c r="L14" s="11" t="str">
        <f>_xlfn.XLOOKUP(C14,Tab_Def_Flows[Name(EN)],Tab_Def_Flows[CC?],,0,)</f>
        <v>Yes</v>
      </c>
      <c r="M14" s="13">
        <v>1932</v>
      </c>
      <c r="N14" s="13" t="s">
        <v>76</v>
      </c>
      <c r="O14" s="59">
        <v>70.8</v>
      </c>
      <c r="P14" s="13"/>
      <c r="Q14" s="13"/>
      <c r="R14" s="13" t="e">
        <f>INDEX(#REF!,MATCH(Tab_Data_Flows[[#This Row],[Name(EN)]],#REF!,0),12)</f>
        <v>#REF!</v>
      </c>
      <c r="S14" s="13" t="e">
        <f>MATCH(Tab_Data_Flows[[#This Row],[Name(EN)]],#REF!,0)</f>
        <v>#REF!</v>
      </c>
      <c r="T14" s="13"/>
      <c r="U14" s="13"/>
      <c r="V14" s="13"/>
      <c r="W14" s="13"/>
      <c r="X14" s="13" t="s">
        <v>78</v>
      </c>
      <c r="Y14" s="13"/>
      <c r="Z14" s="13"/>
      <c r="AA14" s="41">
        <f t="shared" si="1"/>
        <v>70.8</v>
      </c>
      <c r="AB14" s="13" t="s">
        <v>79</v>
      </c>
      <c r="AC14" s="52">
        <v>0.2</v>
      </c>
      <c r="AD14" s="53">
        <f>IF(J14="Yes",AA14*Tab_Data_Flows[[#This Row],[WC_'[%']]],"N.A.")</f>
        <v>14.16</v>
      </c>
      <c r="AE14" s="23" t="str">
        <f>Tab_Data_Flows[[#This Row],[UoM_Flow_Py]]</f>
        <v>Mg</v>
      </c>
      <c r="AF14" s="52">
        <v>0.8</v>
      </c>
      <c r="AG14" s="53">
        <f>IF(K14="Yes",AF14*Tab_Data_Flows[[#This Row],[Flow_Py]],"N.A.")</f>
        <v>56.64</v>
      </c>
      <c r="AH14" s="23" t="str">
        <f>Tab_Data_Flows[[#This Row],[UoM_Flow_Py]]</f>
        <v>Mg</v>
      </c>
      <c r="AI14" s="52">
        <f>INDEX(Tab_Def_Flows[[Flow_ID]:[CC_DM_source]],MATCH(Tab_Data_Flows[[#This Row],[Name(EN)]],Tab_Def_Flows[Name(EN)],0),18)</f>
        <v>0.5</v>
      </c>
      <c r="AJ14" s="53">
        <f>IF(L14="Yes",AI14*Tab_Data_Flows[[#This Row],[Flow_Py]]*Tab_Data_Flows[[#This Row],[DM_'[%']]],"N.A.")</f>
        <v>28.32</v>
      </c>
      <c r="AK14" s="23" t="str">
        <f>Tab_Data_Flows[[#This Row],[UoM_Flow_Py]]</f>
        <v>Mg</v>
      </c>
    </row>
    <row r="15" spans="1:37" x14ac:dyDescent="0.35">
      <c r="A15" s="22">
        <f t="shared" si="0"/>
        <v>14</v>
      </c>
      <c r="B15" s="11" t="str">
        <f>_xlfn.XLOOKUP(C15,Tab_Def_Flows[Name(EN)],Tab_Def_Flows[Flow_ID],,0,)</f>
        <v>F_00_01</v>
      </c>
      <c r="C15" s="13" t="s">
        <v>23</v>
      </c>
      <c r="D15" s="11">
        <f>_xlfn.XLOOKUP(C15,Tab_Def_Flows[Name(EN)],Tab_Def_Flows[Type_Biomass],,0,)</f>
        <v>0</v>
      </c>
      <c r="E15" s="11" t="str">
        <f>_xlfn.XLOOKUP(C15,Tab_Def_Flows[Name(EN)],Tab_Def_Flows[Output_Process],,0,)</f>
        <v>Biosphere</v>
      </c>
      <c r="F15" s="11" t="str">
        <f>_xlfn.XLOOKUP(C15,Tab_Def_Flows[Name(EN)],Tab_Def_Flows[Process_ID_O],,0,)</f>
        <v>00_Bio_</v>
      </c>
      <c r="G15" s="11" t="str">
        <f>_xlfn.XLOOKUP(C15,Tab_Def_Flows[Name(EN)],Tab_Def_Flows[Input_Process],,0,)</f>
        <v>Raw Material Extraction</v>
      </c>
      <c r="H15" s="23" t="str">
        <f>_xlfn.XLOOKUP(C15,Tab_Def_Flows[Name(EN)],Tab_Def_Flows[Process_ID_I],,0,)</f>
        <v>01_Raw_</v>
      </c>
      <c r="I15" s="11">
        <f>_xlfn.XLOOKUP(C15,Tab_Def_Flows[Name(EN)],Tab_Def_Flows[Value_Source],,0,)</f>
        <v>0</v>
      </c>
      <c r="J15" s="11" t="str">
        <f>_xlfn.XLOOKUP(C15,Tab_Def_Flows[Name(EN)],Tab_Def_Flows[WC?],,0,)</f>
        <v>Yes</v>
      </c>
      <c r="K15" s="11" t="str">
        <f>_xlfn.XLOOKUP(C15,Tab_Def_Flows[Name(EN)],Tab_Def_Flows[DM?],,0,)</f>
        <v>Yes</v>
      </c>
      <c r="L15" s="11" t="str">
        <f>_xlfn.XLOOKUP(C15,Tab_Def_Flows[Name(EN)],Tab_Def_Flows[CC?],,0,)</f>
        <v>Yes</v>
      </c>
      <c r="M15" s="13">
        <v>1933</v>
      </c>
      <c r="N15" s="13" t="s">
        <v>76</v>
      </c>
      <c r="O15" s="59">
        <v>51.4</v>
      </c>
      <c r="P15" s="13"/>
      <c r="Q15" s="13"/>
      <c r="R15" s="13" t="e">
        <f>INDEX(#REF!,MATCH(Tab_Data_Flows[[#This Row],[Name(EN)]],#REF!,0),12)</f>
        <v>#REF!</v>
      </c>
      <c r="S15" s="13" t="e">
        <f>MATCH(Tab_Data_Flows[[#This Row],[Name(EN)]],#REF!,0)</f>
        <v>#REF!</v>
      </c>
      <c r="T15" s="13"/>
      <c r="U15" s="13"/>
      <c r="V15" s="13"/>
      <c r="W15" s="13"/>
      <c r="X15" s="13" t="s">
        <v>78</v>
      </c>
      <c r="Y15" s="13"/>
      <c r="Z15" s="13"/>
      <c r="AA15" s="41">
        <f t="shared" si="1"/>
        <v>51.4</v>
      </c>
      <c r="AB15" s="13" t="s">
        <v>79</v>
      </c>
      <c r="AC15" s="52">
        <v>0.2</v>
      </c>
      <c r="AD15" s="53">
        <f>IF(J15="Yes",AA15*Tab_Data_Flows[[#This Row],[WC_'[%']]],"N.A.")</f>
        <v>10.280000000000001</v>
      </c>
      <c r="AE15" s="23" t="str">
        <f>Tab_Data_Flows[[#This Row],[UoM_Flow_Py]]</f>
        <v>Mg</v>
      </c>
      <c r="AF15" s="52">
        <v>0.8</v>
      </c>
      <c r="AG15" s="53">
        <f>IF(K15="Yes",AF15*Tab_Data_Flows[[#This Row],[Flow_Py]],"N.A.")</f>
        <v>41.120000000000005</v>
      </c>
      <c r="AH15" s="23" t="str">
        <f>Tab_Data_Flows[[#This Row],[UoM_Flow_Py]]</f>
        <v>Mg</v>
      </c>
      <c r="AI15" s="52">
        <f>INDEX(Tab_Def_Flows[[Flow_ID]:[CC_DM_source]],MATCH(Tab_Data_Flows[[#This Row],[Name(EN)]],Tab_Def_Flows[Name(EN)],0),18)</f>
        <v>0.5</v>
      </c>
      <c r="AJ15" s="53">
        <f>IF(L15="Yes",AI15*Tab_Data_Flows[[#This Row],[Flow_Py]]*Tab_Data_Flows[[#This Row],[DM_'[%']]],"N.A.")</f>
        <v>20.560000000000002</v>
      </c>
      <c r="AK15" s="23" t="str">
        <f>Tab_Data_Flows[[#This Row],[UoM_Flow_Py]]</f>
        <v>Mg</v>
      </c>
    </row>
    <row r="16" spans="1:37" x14ac:dyDescent="0.35">
      <c r="A16" s="22">
        <f t="shared" si="0"/>
        <v>15</v>
      </c>
      <c r="B16" s="11" t="str">
        <f>_xlfn.XLOOKUP(C16,Tab_Def_Flows[Name(EN)],Tab_Def_Flows[Flow_ID],,0,)</f>
        <v>F_00_01</v>
      </c>
      <c r="C16" s="13" t="s">
        <v>23</v>
      </c>
      <c r="D16" s="11">
        <f>_xlfn.XLOOKUP(C16,Tab_Def_Flows[Name(EN)],Tab_Def_Flows[Type_Biomass],,0,)</f>
        <v>0</v>
      </c>
      <c r="E16" s="11" t="str">
        <f>_xlfn.XLOOKUP(C16,Tab_Def_Flows[Name(EN)],Tab_Def_Flows[Output_Process],,0,)</f>
        <v>Biosphere</v>
      </c>
      <c r="F16" s="11" t="str">
        <f>_xlfn.XLOOKUP(C16,Tab_Def_Flows[Name(EN)],Tab_Def_Flows[Process_ID_O],,0,)</f>
        <v>00_Bio_</v>
      </c>
      <c r="G16" s="11" t="str">
        <f>_xlfn.XLOOKUP(C16,Tab_Def_Flows[Name(EN)],Tab_Def_Flows[Input_Process],,0,)</f>
        <v>Raw Material Extraction</v>
      </c>
      <c r="H16" s="23" t="str">
        <f>_xlfn.XLOOKUP(C16,Tab_Def_Flows[Name(EN)],Tab_Def_Flows[Process_ID_I],,0,)</f>
        <v>01_Raw_</v>
      </c>
      <c r="I16" s="11">
        <f>_xlfn.XLOOKUP(C16,Tab_Def_Flows[Name(EN)],Tab_Def_Flows[Value_Source],,0,)</f>
        <v>0</v>
      </c>
      <c r="J16" s="11" t="str">
        <f>_xlfn.XLOOKUP(C16,Tab_Def_Flows[Name(EN)],Tab_Def_Flows[WC?],,0,)</f>
        <v>Yes</v>
      </c>
      <c r="K16" s="11" t="str">
        <f>_xlfn.XLOOKUP(C16,Tab_Def_Flows[Name(EN)],Tab_Def_Flows[DM?],,0,)</f>
        <v>Yes</v>
      </c>
      <c r="L16" s="11" t="str">
        <f>_xlfn.XLOOKUP(C16,Tab_Def_Flows[Name(EN)],Tab_Def_Flows[CC?],,0,)</f>
        <v>Yes</v>
      </c>
      <c r="M16" s="13">
        <v>1934</v>
      </c>
      <c r="N16" s="13" t="s">
        <v>76</v>
      </c>
      <c r="O16" s="59">
        <v>32.200000000000003</v>
      </c>
      <c r="P16" s="13"/>
      <c r="Q16" s="13"/>
      <c r="R16" s="13" t="e">
        <f>INDEX(#REF!,MATCH(Tab_Data_Flows[[#This Row],[Name(EN)]],#REF!,0),12)</f>
        <v>#REF!</v>
      </c>
      <c r="S16" s="13" t="e">
        <f>MATCH(Tab_Data_Flows[[#This Row],[Name(EN)]],#REF!,0)</f>
        <v>#REF!</v>
      </c>
      <c r="T16" s="13"/>
      <c r="U16" s="13"/>
      <c r="V16" s="13"/>
      <c r="W16" s="13"/>
      <c r="X16" s="13" t="s">
        <v>78</v>
      </c>
      <c r="Y16" s="13"/>
      <c r="Z16" s="13"/>
      <c r="AA16" s="41">
        <f t="shared" si="1"/>
        <v>32.200000000000003</v>
      </c>
      <c r="AB16" s="13" t="s">
        <v>79</v>
      </c>
      <c r="AC16" s="52">
        <v>0.2</v>
      </c>
      <c r="AD16" s="53">
        <f>IF(J16="Yes",AA16*Tab_Data_Flows[[#This Row],[WC_'[%']]],"N.A.")</f>
        <v>6.4400000000000013</v>
      </c>
      <c r="AE16" s="23" t="str">
        <f>Tab_Data_Flows[[#This Row],[UoM_Flow_Py]]</f>
        <v>Mg</v>
      </c>
      <c r="AF16" s="52">
        <v>0.8</v>
      </c>
      <c r="AG16" s="53">
        <f>IF(K16="Yes",AF16*Tab_Data_Flows[[#This Row],[Flow_Py]],"N.A.")</f>
        <v>25.760000000000005</v>
      </c>
      <c r="AH16" s="23" t="str">
        <f>Tab_Data_Flows[[#This Row],[UoM_Flow_Py]]</f>
        <v>Mg</v>
      </c>
      <c r="AI16" s="52">
        <f>INDEX(Tab_Def_Flows[[Flow_ID]:[CC_DM_source]],MATCH(Tab_Data_Flows[[#This Row],[Name(EN)]],Tab_Def_Flows[Name(EN)],0),18)</f>
        <v>0.5</v>
      </c>
      <c r="AJ16" s="53">
        <f>IF(L16="Yes",AI16*Tab_Data_Flows[[#This Row],[Flow_Py]]*Tab_Data_Flows[[#This Row],[DM_'[%']]],"N.A.")</f>
        <v>12.880000000000003</v>
      </c>
      <c r="AK16" s="23" t="str">
        <f>Tab_Data_Flows[[#This Row],[UoM_Flow_Py]]</f>
        <v>Mg</v>
      </c>
    </row>
    <row r="17" spans="1:37" x14ac:dyDescent="0.35">
      <c r="A17" s="22">
        <f t="shared" si="0"/>
        <v>16</v>
      </c>
      <c r="B17" s="11" t="str">
        <f>_xlfn.XLOOKUP(C17,Tab_Def_Flows[Name(EN)],Tab_Def_Flows[Flow_ID],,0,)</f>
        <v>F_00_01</v>
      </c>
      <c r="C17" s="13" t="s">
        <v>23</v>
      </c>
      <c r="D17" s="11">
        <f>_xlfn.XLOOKUP(C17,Tab_Def_Flows[Name(EN)],Tab_Def_Flows[Type_Biomass],,0,)</f>
        <v>0</v>
      </c>
      <c r="E17" s="11" t="str">
        <f>_xlfn.XLOOKUP(C17,Tab_Def_Flows[Name(EN)],Tab_Def_Flows[Output_Process],,0,)</f>
        <v>Biosphere</v>
      </c>
      <c r="F17" s="11" t="str">
        <f>_xlfn.XLOOKUP(C17,Tab_Def_Flows[Name(EN)],Tab_Def_Flows[Process_ID_O],,0,)</f>
        <v>00_Bio_</v>
      </c>
      <c r="G17" s="11" t="str">
        <f>_xlfn.XLOOKUP(C17,Tab_Def_Flows[Name(EN)],Tab_Def_Flows[Input_Process],,0,)</f>
        <v>Raw Material Extraction</v>
      </c>
      <c r="H17" s="23" t="str">
        <f>_xlfn.XLOOKUP(C17,Tab_Def_Flows[Name(EN)],Tab_Def_Flows[Process_ID_I],,0,)</f>
        <v>01_Raw_</v>
      </c>
      <c r="I17" s="11">
        <f>_xlfn.XLOOKUP(C17,Tab_Def_Flows[Name(EN)],Tab_Def_Flows[Value_Source],,0,)</f>
        <v>0</v>
      </c>
      <c r="J17" s="11" t="str">
        <f>_xlfn.XLOOKUP(C17,Tab_Def_Flows[Name(EN)],Tab_Def_Flows[WC?],,0,)</f>
        <v>Yes</v>
      </c>
      <c r="K17" s="11" t="str">
        <f>_xlfn.XLOOKUP(C17,Tab_Def_Flows[Name(EN)],Tab_Def_Flows[DM?],,0,)</f>
        <v>Yes</v>
      </c>
      <c r="L17" s="11" t="str">
        <f>_xlfn.XLOOKUP(C17,Tab_Def_Flows[Name(EN)],Tab_Def_Flows[CC?],,0,)</f>
        <v>Yes</v>
      </c>
      <c r="M17" s="13">
        <v>1935</v>
      </c>
      <c r="N17" s="13" t="s">
        <v>76</v>
      </c>
      <c r="O17" s="59">
        <v>70.8</v>
      </c>
      <c r="P17" s="13"/>
      <c r="Q17" s="13"/>
      <c r="R17" s="13" t="e">
        <f>INDEX(#REF!,MATCH(Tab_Data_Flows[[#This Row],[Name(EN)]],#REF!,0),12)</f>
        <v>#REF!</v>
      </c>
      <c r="S17" s="13" t="e">
        <f>MATCH(Tab_Data_Flows[[#This Row],[Name(EN)]],#REF!,0)</f>
        <v>#REF!</v>
      </c>
      <c r="T17" s="13"/>
      <c r="U17" s="13"/>
      <c r="V17" s="13"/>
      <c r="W17" s="13"/>
      <c r="X17" s="13" t="s">
        <v>78</v>
      </c>
      <c r="Y17" s="13"/>
      <c r="Z17" s="13"/>
      <c r="AA17" s="41">
        <f t="shared" si="1"/>
        <v>70.8</v>
      </c>
      <c r="AB17" s="13" t="s">
        <v>79</v>
      </c>
      <c r="AC17" s="52">
        <v>0.2</v>
      </c>
      <c r="AD17" s="53">
        <f>IF(J17="Yes",AA17*Tab_Data_Flows[[#This Row],[WC_'[%']]],"N.A.")</f>
        <v>14.16</v>
      </c>
      <c r="AE17" s="23" t="str">
        <f>Tab_Data_Flows[[#This Row],[UoM_Flow_Py]]</f>
        <v>Mg</v>
      </c>
      <c r="AF17" s="52">
        <v>0.8</v>
      </c>
      <c r="AG17" s="53">
        <f>IF(K17="Yes",AF17*Tab_Data_Flows[[#This Row],[Flow_Py]],"N.A.")</f>
        <v>56.64</v>
      </c>
      <c r="AH17" s="23" t="str">
        <f>Tab_Data_Flows[[#This Row],[UoM_Flow_Py]]</f>
        <v>Mg</v>
      </c>
      <c r="AI17" s="52">
        <f>INDEX(Tab_Def_Flows[[Flow_ID]:[CC_DM_source]],MATCH(Tab_Data_Flows[[#This Row],[Name(EN)]],Tab_Def_Flows[Name(EN)],0),18)</f>
        <v>0.5</v>
      </c>
      <c r="AJ17" s="53">
        <f>IF(L17="Yes",AI17*Tab_Data_Flows[[#This Row],[Flow_Py]]*Tab_Data_Flows[[#This Row],[DM_'[%']]],"N.A.")</f>
        <v>28.32</v>
      </c>
      <c r="AK17" s="23" t="str">
        <f>Tab_Data_Flows[[#This Row],[UoM_Flow_Py]]</f>
        <v>Mg</v>
      </c>
    </row>
    <row r="18" spans="1:37" x14ac:dyDescent="0.35">
      <c r="A18" s="22">
        <f t="shared" si="0"/>
        <v>17</v>
      </c>
      <c r="B18" s="11" t="str">
        <f>_xlfn.XLOOKUP(C18,Tab_Def_Flows[Name(EN)],Tab_Def_Flows[Flow_ID],,0,)</f>
        <v>F_00_01</v>
      </c>
      <c r="C18" s="13" t="s">
        <v>23</v>
      </c>
      <c r="D18" s="11">
        <f>_xlfn.XLOOKUP(C18,Tab_Def_Flows[Name(EN)],Tab_Def_Flows[Type_Biomass],,0,)</f>
        <v>0</v>
      </c>
      <c r="E18" s="11" t="str">
        <f>_xlfn.XLOOKUP(C18,Tab_Def_Flows[Name(EN)],Tab_Def_Flows[Output_Process],,0,)</f>
        <v>Biosphere</v>
      </c>
      <c r="F18" s="11" t="str">
        <f>_xlfn.XLOOKUP(C18,Tab_Def_Flows[Name(EN)],Tab_Def_Flows[Process_ID_O],,0,)</f>
        <v>00_Bio_</v>
      </c>
      <c r="G18" s="11" t="str">
        <f>_xlfn.XLOOKUP(C18,Tab_Def_Flows[Name(EN)],Tab_Def_Flows[Input_Process],,0,)</f>
        <v>Raw Material Extraction</v>
      </c>
      <c r="H18" s="23" t="str">
        <f>_xlfn.XLOOKUP(C18,Tab_Def_Flows[Name(EN)],Tab_Def_Flows[Process_ID_I],,0,)</f>
        <v>01_Raw_</v>
      </c>
      <c r="I18" s="11">
        <f>_xlfn.XLOOKUP(C18,Tab_Def_Flows[Name(EN)],Tab_Def_Flows[Value_Source],,0,)</f>
        <v>0</v>
      </c>
      <c r="J18" s="11" t="str">
        <f>_xlfn.XLOOKUP(C18,Tab_Def_Flows[Name(EN)],Tab_Def_Flows[WC?],,0,)</f>
        <v>Yes</v>
      </c>
      <c r="K18" s="11" t="str">
        <f>_xlfn.XLOOKUP(C18,Tab_Def_Flows[Name(EN)],Tab_Def_Flows[DM?],,0,)</f>
        <v>Yes</v>
      </c>
      <c r="L18" s="11" t="str">
        <f>_xlfn.XLOOKUP(C18,Tab_Def_Flows[Name(EN)],Tab_Def_Flows[CC?],,0,)</f>
        <v>Yes</v>
      </c>
      <c r="M18" s="13">
        <v>1936</v>
      </c>
      <c r="N18" s="13" t="s">
        <v>76</v>
      </c>
      <c r="O18" s="59">
        <v>25.8</v>
      </c>
      <c r="P18" s="13"/>
      <c r="Q18" s="13"/>
      <c r="R18" s="13" t="e">
        <f>INDEX(#REF!,MATCH(Tab_Data_Flows[[#This Row],[Name(EN)]],#REF!,0),12)</f>
        <v>#REF!</v>
      </c>
      <c r="S18" s="13" t="e">
        <f>MATCH(Tab_Data_Flows[[#This Row],[Name(EN)]],#REF!,0)</f>
        <v>#REF!</v>
      </c>
      <c r="T18" s="13"/>
      <c r="U18" s="13"/>
      <c r="V18" s="13"/>
      <c r="W18" s="13"/>
      <c r="X18" s="13" t="s">
        <v>78</v>
      </c>
      <c r="Y18" s="13"/>
      <c r="Z18" s="13"/>
      <c r="AA18" s="41">
        <f t="shared" si="1"/>
        <v>25.8</v>
      </c>
      <c r="AB18" s="13" t="s">
        <v>79</v>
      </c>
      <c r="AC18" s="52">
        <v>0.2</v>
      </c>
      <c r="AD18" s="53">
        <f>IF(J18="Yes",AA18*Tab_Data_Flows[[#This Row],[WC_'[%']]],"N.A.")</f>
        <v>5.16</v>
      </c>
      <c r="AE18" s="23" t="str">
        <f>Tab_Data_Flows[[#This Row],[UoM_Flow_Py]]</f>
        <v>Mg</v>
      </c>
      <c r="AF18" s="52">
        <v>0.8</v>
      </c>
      <c r="AG18" s="53">
        <f>IF(K18="Yes",AF18*Tab_Data_Flows[[#This Row],[Flow_Py]],"N.A.")</f>
        <v>20.64</v>
      </c>
      <c r="AH18" s="23" t="str">
        <f>Tab_Data_Flows[[#This Row],[UoM_Flow_Py]]</f>
        <v>Mg</v>
      </c>
      <c r="AI18" s="52">
        <f>INDEX(Tab_Def_Flows[[Flow_ID]:[CC_DM_source]],MATCH(Tab_Data_Flows[[#This Row],[Name(EN)]],Tab_Def_Flows[Name(EN)],0),18)</f>
        <v>0.5</v>
      </c>
      <c r="AJ18" s="53">
        <f>IF(L18="Yes",AI18*Tab_Data_Flows[[#This Row],[Flow_Py]]*Tab_Data_Flows[[#This Row],[DM_'[%']]],"N.A.")</f>
        <v>10.32</v>
      </c>
      <c r="AK18" s="23" t="str">
        <f>Tab_Data_Flows[[#This Row],[UoM_Flow_Py]]</f>
        <v>Mg</v>
      </c>
    </row>
    <row r="19" spans="1:37" x14ac:dyDescent="0.35">
      <c r="A19" s="22">
        <f t="shared" si="0"/>
        <v>18</v>
      </c>
      <c r="B19" s="11" t="str">
        <f>_xlfn.XLOOKUP(C19,Tab_Def_Flows[Name(EN)],Tab_Def_Flows[Flow_ID],,0,)</f>
        <v>F_00_01</v>
      </c>
      <c r="C19" s="13" t="s">
        <v>23</v>
      </c>
      <c r="D19" s="11">
        <f>_xlfn.XLOOKUP(C19,Tab_Def_Flows[Name(EN)],Tab_Def_Flows[Type_Biomass],,0,)</f>
        <v>0</v>
      </c>
      <c r="E19" s="11" t="str">
        <f>_xlfn.XLOOKUP(C19,Tab_Def_Flows[Name(EN)],Tab_Def_Flows[Output_Process],,0,)</f>
        <v>Biosphere</v>
      </c>
      <c r="F19" s="11" t="str">
        <f>_xlfn.XLOOKUP(C19,Tab_Def_Flows[Name(EN)],Tab_Def_Flows[Process_ID_O],,0,)</f>
        <v>00_Bio_</v>
      </c>
      <c r="G19" s="11" t="str">
        <f>_xlfn.XLOOKUP(C19,Tab_Def_Flows[Name(EN)],Tab_Def_Flows[Input_Process],,0,)</f>
        <v>Raw Material Extraction</v>
      </c>
      <c r="H19" s="23" t="str">
        <f>_xlfn.XLOOKUP(C19,Tab_Def_Flows[Name(EN)],Tab_Def_Flows[Process_ID_I],,0,)</f>
        <v>01_Raw_</v>
      </c>
      <c r="I19" s="11">
        <f>_xlfn.XLOOKUP(C19,Tab_Def_Flows[Name(EN)],Tab_Def_Flows[Value_Source],,0,)</f>
        <v>0</v>
      </c>
      <c r="J19" s="11" t="str">
        <f>_xlfn.XLOOKUP(C19,Tab_Def_Flows[Name(EN)],Tab_Def_Flows[WC?],,0,)</f>
        <v>Yes</v>
      </c>
      <c r="K19" s="11" t="str">
        <f>_xlfn.XLOOKUP(C19,Tab_Def_Flows[Name(EN)],Tab_Def_Flows[DM?],,0,)</f>
        <v>Yes</v>
      </c>
      <c r="L19" s="11" t="str">
        <f>_xlfn.XLOOKUP(C19,Tab_Def_Flows[Name(EN)],Tab_Def_Flows[CC?],,0,)</f>
        <v>Yes</v>
      </c>
      <c r="M19" s="13">
        <v>1937</v>
      </c>
      <c r="N19" s="13" t="s">
        <v>76</v>
      </c>
      <c r="O19" s="59">
        <v>64.400000000000006</v>
      </c>
      <c r="P19" s="13"/>
      <c r="Q19" s="13"/>
      <c r="R19" s="13" t="e">
        <f>INDEX(#REF!,MATCH(Tab_Data_Flows[[#This Row],[Name(EN)]],#REF!,0),12)</f>
        <v>#REF!</v>
      </c>
      <c r="S19" s="13" t="e">
        <f>MATCH(Tab_Data_Flows[[#This Row],[Name(EN)]],#REF!,0)</f>
        <v>#REF!</v>
      </c>
      <c r="T19" s="13"/>
      <c r="U19" s="13"/>
      <c r="V19" s="13"/>
      <c r="W19" s="13"/>
      <c r="X19" s="13" t="s">
        <v>78</v>
      </c>
      <c r="Y19" s="13"/>
      <c r="Z19" s="13"/>
      <c r="AA19" s="41">
        <f t="shared" si="1"/>
        <v>64.400000000000006</v>
      </c>
      <c r="AB19" s="13" t="s">
        <v>79</v>
      </c>
      <c r="AC19" s="52">
        <v>0.2</v>
      </c>
      <c r="AD19" s="53">
        <f>IF(J19="Yes",AA19*Tab_Data_Flows[[#This Row],[WC_'[%']]],"N.A.")</f>
        <v>12.880000000000003</v>
      </c>
      <c r="AE19" s="23" t="str">
        <f>Tab_Data_Flows[[#This Row],[UoM_Flow_Py]]</f>
        <v>Mg</v>
      </c>
      <c r="AF19" s="52">
        <v>0.8</v>
      </c>
      <c r="AG19" s="53">
        <f>IF(K19="Yes",AF19*Tab_Data_Flows[[#This Row],[Flow_Py]],"N.A.")</f>
        <v>51.52000000000001</v>
      </c>
      <c r="AH19" s="23" t="str">
        <f>Tab_Data_Flows[[#This Row],[UoM_Flow_Py]]</f>
        <v>Mg</v>
      </c>
      <c r="AI19" s="52">
        <f>INDEX(Tab_Def_Flows[[Flow_ID]:[CC_DM_source]],MATCH(Tab_Data_Flows[[#This Row],[Name(EN)]],Tab_Def_Flows[Name(EN)],0),18)</f>
        <v>0.5</v>
      </c>
      <c r="AJ19" s="53">
        <f>IF(L19="Yes",AI19*Tab_Data_Flows[[#This Row],[Flow_Py]]*Tab_Data_Flows[[#This Row],[DM_'[%']]],"N.A.")</f>
        <v>25.760000000000005</v>
      </c>
      <c r="AK19" s="23" t="str">
        <f>Tab_Data_Flows[[#This Row],[UoM_Flow_Py]]</f>
        <v>Mg</v>
      </c>
    </row>
    <row r="20" spans="1:37" x14ac:dyDescent="0.35">
      <c r="A20" s="22">
        <f t="shared" si="0"/>
        <v>19</v>
      </c>
      <c r="B20" s="11" t="str">
        <f>_xlfn.XLOOKUP(C20,Tab_Def_Flows[Name(EN)],Tab_Def_Flows[Flow_ID],,0,)</f>
        <v>F_00_01</v>
      </c>
      <c r="C20" s="13" t="s">
        <v>23</v>
      </c>
      <c r="D20" s="11">
        <f>_xlfn.XLOOKUP(C20,Tab_Def_Flows[Name(EN)],Tab_Def_Flows[Type_Biomass],,0,)</f>
        <v>0</v>
      </c>
      <c r="E20" s="11" t="str">
        <f>_xlfn.XLOOKUP(C20,Tab_Def_Flows[Name(EN)],Tab_Def_Flows[Output_Process],,0,)</f>
        <v>Biosphere</v>
      </c>
      <c r="F20" s="11" t="str">
        <f>_xlfn.XLOOKUP(C20,Tab_Def_Flows[Name(EN)],Tab_Def_Flows[Process_ID_O],,0,)</f>
        <v>00_Bio_</v>
      </c>
      <c r="G20" s="11" t="str">
        <f>_xlfn.XLOOKUP(C20,Tab_Def_Flows[Name(EN)],Tab_Def_Flows[Input_Process],,0,)</f>
        <v>Raw Material Extraction</v>
      </c>
      <c r="H20" s="23" t="str">
        <f>_xlfn.XLOOKUP(C20,Tab_Def_Flows[Name(EN)],Tab_Def_Flows[Process_ID_I],,0,)</f>
        <v>01_Raw_</v>
      </c>
      <c r="I20" s="11">
        <f>_xlfn.XLOOKUP(C20,Tab_Def_Flows[Name(EN)],Tab_Def_Flows[Value_Source],,0,)</f>
        <v>0</v>
      </c>
      <c r="J20" s="11" t="str">
        <f>_xlfn.XLOOKUP(C20,Tab_Def_Flows[Name(EN)],Tab_Def_Flows[WC?],,0,)</f>
        <v>Yes</v>
      </c>
      <c r="K20" s="11" t="str">
        <f>_xlfn.XLOOKUP(C20,Tab_Def_Flows[Name(EN)],Tab_Def_Flows[DM?],,0,)</f>
        <v>Yes</v>
      </c>
      <c r="L20" s="11" t="str">
        <f>_xlfn.XLOOKUP(C20,Tab_Def_Flows[Name(EN)],Tab_Def_Flows[CC?],,0,)</f>
        <v>Yes</v>
      </c>
      <c r="M20" s="13">
        <v>1938</v>
      </c>
      <c r="N20" s="13" t="s">
        <v>76</v>
      </c>
      <c r="O20" s="59">
        <v>83.6</v>
      </c>
      <c r="P20" s="13"/>
      <c r="Q20" s="13"/>
      <c r="R20" s="13" t="e">
        <f>INDEX(#REF!,MATCH(Tab_Data_Flows[[#This Row],[Name(EN)]],#REF!,0),12)</f>
        <v>#REF!</v>
      </c>
      <c r="S20" s="13" t="e">
        <f>MATCH(Tab_Data_Flows[[#This Row],[Name(EN)]],#REF!,0)</f>
        <v>#REF!</v>
      </c>
      <c r="T20" s="13"/>
      <c r="U20" s="13"/>
      <c r="V20" s="13"/>
      <c r="W20" s="13"/>
      <c r="X20" s="13" t="s">
        <v>78</v>
      </c>
      <c r="Y20" s="13"/>
      <c r="Z20" s="13"/>
      <c r="AA20" s="41">
        <f t="shared" si="1"/>
        <v>83.6</v>
      </c>
      <c r="AB20" s="13" t="s">
        <v>79</v>
      </c>
      <c r="AC20" s="52">
        <v>0.2</v>
      </c>
      <c r="AD20" s="53">
        <f>IF(J20="Yes",AA20*Tab_Data_Flows[[#This Row],[WC_'[%']]],"N.A.")</f>
        <v>16.72</v>
      </c>
      <c r="AE20" s="23" t="str">
        <f>Tab_Data_Flows[[#This Row],[UoM_Flow_Py]]</f>
        <v>Mg</v>
      </c>
      <c r="AF20" s="52">
        <v>0.8</v>
      </c>
      <c r="AG20" s="53">
        <f>IF(K20="Yes",AF20*Tab_Data_Flows[[#This Row],[Flow_Py]],"N.A.")</f>
        <v>66.88</v>
      </c>
      <c r="AH20" s="23" t="str">
        <f>Tab_Data_Flows[[#This Row],[UoM_Flow_Py]]</f>
        <v>Mg</v>
      </c>
      <c r="AI20" s="52">
        <f>INDEX(Tab_Def_Flows[[Flow_ID]:[CC_DM_source]],MATCH(Tab_Data_Flows[[#This Row],[Name(EN)]],Tab_Def_Flows[Name(EN)],0),18)</f>
        <v>0.5</v>
      </c>
      <c r="AJ20" s="53">
        <f>IF(L20="Yes",AI20*Tab_Data_Flows[[#This Row],[Flow_Py]]*Tab_Data_Flows[[#This Row],[DM_'[%']]],"N.A.")</f>
        <v>33.44</v>
      </c>
      <c r="AK20" s="23" t="str">
        <f>Tab_Data_Flows[[#This Row],[UoM_Flow_Py]]</f>
        <v>Mg</v>
      </c>
    </row>
    <row r="21" spans="1:37" x14ac:dyDescent="0.35">
      <c r="A21" s="22">
        <f t="shared" si="0"/>
        <v>20</v>
      </c>
      <c r="B21" s="11" t="str">
        <f>_xlfn.XLOOKUP(C21,Tab_Def_Flows[Name(EN)],Tab_Def_Flows[Flow_ID],,0,)</f>
        <v>F_00_01</v>
      </c>
      <c r="C21" s="13" t="s">
        <v>23</v>
      </c>
      <c r="D21" s="11">
        <f>_xlfn.XLOOKUP(C21,Tab_Def_Flows[Name(EN)],Tab_Def_Flows[Type_Biomass],,0,)</f>
        <v>0</v>
      </c>
      <c r="E21" s="11" t="str">
        <f>_xlfn.XLOOKUP(C21,Tab_Def_Flows[Name(EN)],Tab_Def_Flows[Output_Process],,0,)</f>
        <v>Biosphere</v>
      </c>
      <c r="F21" s="11" t="str">
        <f>_xlfn.XLOOKUP(C21,Tab_Def_Flows[Name(EN)],Tab_Def_Flows[Process_ID_O],,0,)</f>
        <v>00_Bio_</v>
      </c>
      <c r="G21" s="11" t="str">
        <f>_xlfn.XLOOKUP(C21,Tab_Def_Flows[Name(EN)],Tab_Def_Flows[Input_Process],,0,)</f>
        <v>Raw Material Extraction</v>
      </c>
      <c r="H21" s="23" t="str">
        <f>_xlfn.XLOOKUP(C21,Tab_Def_Flows[Name(EN)],Tab_Def_Flows[Process_ID_I],,0,)</f>
        <v>01_Raw_</v>
      </c>
      <c r="I21" s="11">
        <f>_xlfn.XLOOKUP(C21,Tab_Def_Flows[Name(EN)],Tab_Def_Flows[Value_Source],,0,)</f>
        <v>0</v>
      </c>
      <c r="J21" s="11" t="str">
        <f>_xlfn.XLOOKUP(C21,Tab_Def_Flows[Name(EN)],Tab_Def_Flows[WC?],,0,)</f>
        <v>Yes</v>
      </c>
      <c r="K21" s="11" t="str">
        <f>_xlfn.XLOOKUP(C21,Tab_Def_Flows[Name(EN)],Tab_Def_Flows[DM?],,0,)</f>
        <v>Yes</v>
      </c>
      <c r="L21" s="11" t="str">
        <f>_xlfn.XLOOKUP(C21,Tab_Def_Flows[Name(EN)],Tab_Def_Flows[CC?],,0,)</f>
        <v>Yes</v>
      </c>
      <c r="M21" s="13">
        <v>1939</v>
      </c>
      <c r="N21" s="13" t="s">
        <v>76</v>
      </c>
      <c r="O21" s="59">
        <v>19.2</v>
      </c>
      <c r="P21" s="13"/>
      <c r="Q21" s="13"/>
      <c r="R21" s="13" t="e">
        <f>INDEX(#REF!,MATCH(Tab_Data_Flows[[#This Row],[Name(EN)]],#REF!,0),12)</f>
        <v>#REF!</v>
      </c>
      <c r="S21" s="13" t="e">
        <f>MATCH(Tab_Data_Flows[[#This Row],[Name(EN)]],#REF!,0)</f>
        <v>#REF!</v>
      </c>
      <c r="T21" s="13"/>
      <c r="U21" s="13"/>
      <c r="V21" s="13"/>
      <c r="W21" s="13"/>
      <c r="X21" s="13" t="s">
        <v>78</v>
      </c>
      <c r="Y21" s="13"/>
      <c r="Z21" s="13"/>
      <c r="AA21" s="41">
        <f t="shared" si="1"/>
        <v>19.2</v>
      </c>
      <c r="AB21" s="13" t="s">
        <v>79</v>
      </c>
      <c r="AC21" s="52">
        <v>0.2</v>
      </c>
      <c r="AD21" s="53">
        <f>IF(J21="Yes",AA21*Tab_Data_Flows[[#This Row],[WC_'[%']]],"N.A.")</f>
        <v>3.84</v>
      </c>
      <c r="AE21" s="23" t="str">
        <f>Tab_Data_Flows[[#This Row],[UoM_Flow_Py]]</f>
        <v>Mg</v>
      </c>
      <c r="AF21" s="52">
        <v>0.8</v>
      </c>
      <c r="AG21" s="53">
        <f>IF(K21="Yes",AF21*Tab_Data_Flows[[#This Row],[Flow_Py]],"N.A.")</f>
        <v>15.36</v>
      </c>
      <c r="AH21" s="23" t="str">
        <f>Tab_Data_Flows[[#This Row],[UoM_Flow_Py]]</f>
        <v>Mg</v>
      </c>
      <c r="AI21" s="52">
        <f>INDEX(Tab_Def_Flows[[Flow_ID]:[CC_DM_source]],MATCH(Tab_Data_Flows[[#This Row],[Name(EN)]],Tab_Def_Flows[Name(EN)],0),18)</f>
        <v>0.5</v>
      </c>
      <c r="AJ21" s="53">
        <f>IF(L21="Yes",AI21*Tab_Data_Flows[[#This Row],[Flow_Py]]*Tab_Data_Flows[[#This Row],[DM_'[%']]],"N.A.")</f>
        <v>7.68</v>
      </c>
      <c r="AK21" s="23" t="str">
        <f>Tab_Data_Flows[[#This Row],[UoM_Flow_Py]]</f>
        <v>Mg</v>
      </c>
    </row>
    <row r="22" spans="1:37" x14ac:dyDescent="0.35">
      <c r="A22" s="22">
        <f t="shared" si="0"/>
        <v>21</v>
      </c>
      <c r="B22" s="11" t="str">
        <f>_xlfn.XLOOKUP(C22,Tab_Def_Flows[Name(EN)],Tab_Def_Flows[Flow_ID],,0,)</f>
        <v>F_00_01</v>
      </c>
      <c r="C22" s="13" t="s">
        <v>23</v>
      </c>
      <c r="D22" s="11">
        <f>_xlfn.XLOOKUP(C22,Tab_Def_Flows[Name(EN)],Tab_Def_Flows[Type_Biomass],,0,)</f>
        <v>0</v>
      </c>
      <c r="E22" s="11" t="str">
        <f>_xlfn.XLOOKUP(C22,Tab_Def_Flows[Name(EN)],Tab_Def_Flows[Output_Process],,0,)</f>
        <v>Biosphere</v>
      </c>
      <c r="F22" s="11" t="str">
        <f>_xlfn.XLOOKUP(C22,Tab_Def_Flows[Name(EN)],Tab_Def_Flows[Process_ID_O],,0,)</f>
        <v>00_Bio_</v>
      </c>
      <c r="G22" s="11" t="str">
        <f>_xlfn.XLOOKUP(C22,Tab_Def_Flows[Name(EN)],Tab_Def_Flows[Input_Process],,0,)</f>
        <v>Raw Material Extraction</v>
      </c>
      <c r="H22" s="23" t="str">
        <f>_xlfn.XLOOKUP(C22,Tab_Def_Flows[Name(EN)],Tab_Def_Flows[Process_ID_I],,0,)</f>
        <v>01_Raw_</v>
      </c>
      <c r="I22" s="11">
        <f>_xlfn.XLOOKUP(C22,Tab_Def_Flows[Name(EN)],Tab_Def_Flows[Value_Source],,0,)</f>
        <v>0</v>
      </c>
      <c r="J22" s="11" t="str">
        <f>_xlfn.XLOOKUP(C22,Tab_Def_Flows[Name(EN)],Tab_Def_Flows[WC?],,0,)</f>
        <v>Yes</v>
      </c>
      <c r="K22" s="11" t="str">
        <f>_xlfn.XLOOKUP(C22,Tab_Def_Flows[Name(EN)],Tab_Def_Flows[DM?],,0,)</f>
        <v>Yes</v>
      </c>
      <c r="L22" s="11" t="str">
        <f>_xlfn.XLOOKUP(C22,Tab_Def_Flows[Name(EN)],Tab_Def_Flows[CC?],,0,)</f>
        <v>Yes</v>
      </c>
      <c r="M22" s="13">
        <v>1940</v>
      </c>
      <c r="N22" s="13" t="s">
        <v>76</v>
      </c>
      <c r="O22" s="59">
        <v>45</v>
      </c>
      <c r="P22" s="13"/>
      <c r="Q22" s="13"/>
      <c r="R22" s="13" t="e">
        <f>INDEX(#REF!,MATCH(Tab_Data_Flows[[#This Row],[Name(EN)]],#REF!,0),12)</f>
        <v>#REF!</v>
      </c>
      <c r="S22" s="13" t="e">
        <f>MATCH(Tab_Data_Flows[[#This Row],[Name(EN)]],#REF!,0)</f>
        <v>#REF!</v>
      </c>
      <c r="T22" s="13"/>
      <c r="U22" s="13"/>
      <c r="V22" s="13"/>
      <c r="W22" s="13"/>
      <c r="X22" s="13" t="s">
        <v>78</v>
      </c>
      <c r="Y22" s="13"/>
      <c r="Z22" s="13"/>
      <c r="AA22" s="41">
        <f t="shared" si="1"/>
        <v>45</v>
      </c>
      <c r="AB22" s="13" t="s">
        <v>79</v>
      </c>
      <c r="AC22" s="52">
        <v>0.2</v>
      </c>
      <c r="AD22" s="53">
        <f>IF(J22="Yes",AA22*Tab_Data_Flows[[#This Row],[WC_'[%']]],"N.A.")</f>
        <v>9</v>
      </c>
      <c r="AE22" s="23" t="str">
        <f>Tab_Data_Flows[[#This Row],[UoM_Flow_Py]]</f>
        <v>Mg</v>
      </c>
      <c r="AF22" s="52">
        <v>0.8</v>
      </c>
      <c r="AG22" s="53">
        <f>IF(K22="Yes",AF22*Tab_Data_Flows[[#This Row],[Flow_Py]],"N.A.")</f>
        <v>36</v>
      </c>
      <c r="AH22" s="23" t="str">
        <f>Tab_Data_Flows[[#This Row],[UoM_Flow_Py]]</f>
        <v>Mg</v>
      </c>
      <c r="AI22" s="52">
        <f>INDEX(Tab_Def_Flows[[Flow_ID]:[CC_DM_source]],MATCH(Tab_Data_Flows[[#This Row],[Name(EN)]],Tab_Def_Flows[Name(EN)],0),18)</f>
        <v>0.5</v>
      </c>
      <c r="AJ22" s="53">
        <f>IF(L22="Yes",AI22*Tab_Data_Flows[[#This Row],[Flow_Py]]*Tab_Data_Flows[[#This Row],[DM_'[%']]],"N.A.")</f>
        <v>18</v>
      </c>
      <c r="AK22" s="23" t="str">
        <f>Tab_Data_Flows[[#This Row],[UoM_Flow_Py]]</f>
        <v>Mg</v>
      </c>
    </row>
    <row r="23" spans="1:37" x14ac:dyDescent="0.35">
      <c r="A23" s="22">
        <f t="shared" si="0"/>
        <v>22</v>
      </c>
      <c r="B23" s="11" t="str">
        <f>_xlfn.XLOOKUP(C23,Tab_Def_Flows[Name(EN)],Tab_Def_Flows[Flow_ID],,0,)</f>
        <v>F_00_01</v>
      </c>
      <c r="C23" s="13" t="s">
        <v>23</v>
      </c>
      <c r="D23" s="11">
        <f>_xlfn.XLOOKUP(C23,Tab_Def_Flows[Name(EN)],Tab_Def_Flows[Type_Biomass],,0,)</f>
        <v>0</v>
      </c>
      <c r="E23" s="11" t="str">
        <f>_xlfn.XLOOKUP(C23,Tab_Def_Flows[Name(EN)],Tab_Def_Flows[Output_Process],,0,)</f>
        <v>Biosphere</v>
      </c>
      <c r="F23" s="11" t="str">
        <f>_xlfn.XLOOKUP(C23,Tab_Def_Flows[Name(EN)],Tab_Def_Flows[Process_ID_O],,0,)</f>
        <v>00_Bio_</v>
      </c>
      <c r="G23" s="11" t="str">
        <f>_xlfn.XLOOKUP(C23,Tab_Def_Flows[Name(EN)],Tab_Def_Flows[Input_Process],,0,)</f>
        <v>Raw Material Extraction</v>
      </c>
      <c r="H23" s="23" t="str">
        <f>_xlfn.XLOOKUP(C23,Tab_Def_Flows[Name(EN)],Tab_Def_Flows[Process_ID_I],,0,)</f>
        <v>01_Raw_</v>
      </c>
      <c r="I23" s="11">
        <f>_xlfn.XLOOKUP(C23,Tab_Def_Flows[Name(EN)],Tab_Def_Flows[Value_Source],,0,)</f>
        <v>0</v>
      </c>
      <c r="J23" s="11" t="str">
        <f>_xlfn.XLOOKUP(C23,Tab_Def_Flows[Name(EN)],Tab_Def_Flows[WC?],,0,)</f>
        <v>Yes</v>
      </c>
      <c r="K23" s="11" t="str">
        <f>_xlfn.XLOOKUP(C23,Tab_Def_Flows[Name(EN)],Tab_Def_Flows[DM?],,0,)</f>
        <v>Yes</v>
      </c>
      <c r="L23" s="11" t="str">
        <f>_xlfn.XLOOKUP(C23,Tab_Def_Flows[Name(EN)],Tab_Def_Flows[CC?],,0,)</f>
        <v>Yes</v>
      </c>
      <c r="M23" s="13">
        <v>1941</v>
      </c>
      <c r="N23" s="13" t="s">
        <v>76</v>
      </c>
      <c r="O23" s="59">
        <v>32.200000000000003</v>
      </c>
      <c r="P23" s="13"/>
      <c r="Q23" s="13"/>
      <c r="R23" s="13" t="e">
        <f>INDEX(#REF!,MATCH(Tab_Data_Flows[[#This Row],[Name(EN)]],#REF!,0),12)</f>
        <v>#REF!</v>
      </c>
      <c r="S23" s="13" t="e">
        <f>MATCH(Tab_Data_Flows[[#This Row],[Name(EN)]],#REF!,0)</f>
        <v>#REF!</v>
      </c>
      <c r="T23" s="13"/>
      <c r="U23" s="13"/>
      <c r="V23" s="13"/>
      <c r="W23" s="13"/>
      <c r="X23" s="13" t="s">
        <v>78</v>
      </c>
      <c r="Y23" s="13"/>
      <c r="Z23" s="13"/>
      <c r="AA23" s="41">
        <f t="shared" si="1"/>
        <v>32.200000000000003</v>
      </c>
      <c r="AB23" s="13" t="s">
        <v>79</v>
      </c>
      <c r="AC23" s="52">
        <v>0.2</v>
      </c>
      <c r="AD23" s="53">
        <f>IF(J23="Yes",AA23*Tab_Data_Flows[[#This Row],[WC_'[%']]],"N.A.")</f>
        <v>6.4400000000000013</v>
      </c>
      <c r="AE23" s="23" t="str">
        <f>Tab_Data_Flows[[#This Row],[UoM_Flow_Py]]</f>
        <v>Mg</v>
      </c>
      <c r="AF23" s="52">
        <v>0.8</v>
      </c>
      <c r="AG23" s="53">
        <f>IF(K23="Yes",AF23*Tab_Data_Flows[[#This Row],[Flow_Py]],"N.A.")</f>
        <v>25.760000000000005</v>
      </c>
      <c r="AH23" s="23" t="str">
        <f>Tab_Data_Flows[[#This Row],[UoM_Flow_Py]]</f>
        <v>Mg</v>
      </c>
      <c r="AI23" s="52">
        <f>INDEX(Tab_Def_Flows[[Flow_ID]:[CC_DM_source]],MATCH(Tab_Data_Flows[[#This Row],[Name(EN)]],Tab_Def_Flows[Name(EN)],0),18)</f>
        <v>0.5</v>
      </c>
      <c r="AJ23" s="53">
        <f>IF(L23="Yes",AI23*Tab_Data_Flows[[#This Row],[Flow_Py]]*Tab_Data_Flows[[#This Row],[DM_'[%']]],"N.A.")</f>
        <v>12.880000000000003</v>
      </c>
      <c r="AK23" s="23" t="str">
        <f>Tab_Data_Flows[[#This Row],[UoM_Flow_Py]]</f>
        <v>Mg</v>
      </c>
    </row>
    <row r="24" spans="1:37" x14ac:dyDescent="0.35">
      <c r="A24" s="22">
        <f t="shared" si="0"/>
        <v>23</v>
      </c>
      <c r="B24" s="11" t="str">
        <f>_xlfn.XLOOKUP(C24,Tab_Def_Flows[Name(EN)],Tab_Def_Flows[Flow_ID],,0,)</f>
        <v>F_00_01</v>
      </c>
      <c r="C24" s="13" t="s">
        <v>23</v>
      </c>
      <c r="D24" s="11">
        <f>_xlfn.XLOOKUP(C24,Tab_Def_Flows[Name(EN)],Tab_Def_Flows[Type_Biomass],,0,)</f>
        <v>0</v>
      </c>
      <c r="E24" s="11" t="str">
        <f>_xlfn.XLOOKUP(C24,Tab_Def_Flows[Name(EN)],Tab_Def_Flows[Output_Process],,0,)</f>
        <v>Biosphere</v>
      </c>
      <c r="F24" s="11" t="str">
        <f>_xlfn.XLOOKUP(C24,Tab_Def_Flows[Name(EN)],Tab_Def_Flows[Process_ID_O],,0,)</f>
        <v>00_Bio_</v>
      </c>
      <c r="G24" s="11" t="str">
        <f>_xlfn.XLOOKUP(C24,Tab_Def_Flows[Name(EN)],Tab_Def_Flows[Input_Process],,0,)</f>
        <v>Raw Material Extraction</v>
      </c>
      <c r="H24" s="23" t="str">
        <f>_xlfn.XLOOKUP(C24,Tab_Def_Flows[Name(EN)],Tab_Def_Flows[Process_ID_I],,0,)</f>
        <v>01_Raw_</v>
      </c>
      <c r="I24" s="11">
        <f>_xlfn.XLOOKUP(C24,Tab_Def_Flows[Name(EN)],Tab_Def_Flows[Value_Source],,0,)</f>
        <v>0</v>
      </c>
      <c r="J24" s="11" t="str">
        <f>_xlfn.XLOOKUP(C24,Tab_Def_Flows[Name(EN)],Tab_Def_Flows[WC?],,0,)</f>
        <v>Yes</v>
      </c>
      <c r="K24" s="11" t="str">
        <f>_xlfn.XLOOKUP(C24,Tab_Def_Flows[Name(EN)],Tab_Def_Flows[DM?],,0,)</f>
        <v>Yes</v>
      </c>
      <c r="L24" s="11" t="str">
        <f>_xlfn.XLOOKUP(C24,Tab_Def_Flows[Name(EN)],Tab_Def_Flows[CC?],,0,)</f>
        <v>Yes</v>
      </c>
      <c r="M24" s="13">
        <v>1942</v>
      </c>
      <c r="N24" s="13" t="s">
        <v>76</v>
      </c>
      <c r="O24" s="59">
        <v>0</v>
      </c>
      <c r="P24" s="13"/>
      <c r="Q24" s="13"/>
      <c r="R24" s="13" t="e">
        <f>INDEX(#REF!,MATCH(Tab_Data_Flows[[#This Row],[Name(EN)]],#REF!,0),12)</f>
        <v>#REF!</v>
      </c>
      <c r="S24" s="13" t="e">
        <f>MATCH(Tab_Data_Flows[[#This Row],[Name(EN)]],#REF!,0)</f>
        <v>#REF!</v>
      </c>
      <c r="T24" s="13"/>
      <c r="U24" s="13"/>
      <c r="V24" s="13"/>
      <c r="W24" s="13"/>
      <c r="X24" s="13" t="s">
        <v>78</v>
      </c>
      <c r="Y24" s="13"/>
      <c r="Z24" s="13"/>
      <c r="AA24" s="41">
        <f t="shared" si="1"/>
        <v>0</v>
      </c>
      <c r="AB24" s="13" t="s">
        <v>79</v>
      </c>
      <c r="AC24" s="52">
        <v>0.2</v>
      </c>
      <c r="AD24" s="53">
        <f>IF(J24="Yes",AA24*Tab_Data_Flows[[#This Row],[WC_'[%']]],"N.A.")</f>
        <v>0</v>
      </c>
      <c r="AE24" s="23" t="str">
        <f>Tab_Data_Flows[[#This Row],[UoM_Flow_Py]]</f>
        <v>Mg</v>
      </c>
      <c r="AF24" s="52">
        <v>0.8</v>
      </c>
      <c r="AG24" s="53">
        <f>IF(K24="Yes",AF24*Tab_Data_Flows[[#This Row],[Flow_Py]],"N.A.")</f>
        <v>0</v>
      </c>
      <c r="AH24" s="23" t="str">
        <f>Tab_Data_Flows[[#This Row],[UoM_Flow_Py]]</f>
        <v>Mg</v>
      </c>
      <c r="AI24" s="52">
        <f>INDEX(Tab_Def_Flows[[Flow_ID]:[CC_DM_source]],MATCH(Tab_Data_Flows[[#This Row],[Name(EN)]],Tab_Def_Flows[Name(EN)],0),18)</f>
        <v>0.5</v>
      </c>
      <c r="AJ24" s="53">
        <f>IF(L24="Yes",AI24*Tab_Data_Flows[[#This Row],[Flow_Py]]*Tab_Data_Flows[[#This Row],[DM_'[%']]],"N.A.")</f>
        <v>0</v>
      </c>
      <c r="AK24" s="23" t="str">
        <f>Tab_Data_Flows[[#This Row],[UoM_Flow_Py]]</f>
        <v>Mg</v>
      </c>
    </row>
    <row r="25" spans="1:37" x14ac:dyDescent="0.35">
      <c r="A25" s="22">
        <f t="shared" si="0"/>
        <v>24</v>
      </c>
      <c r="B25" s="11" t="str">
        <f>_xlfn.XLOOKUP(C25,Tab_Def_Flows[Name(EN)],Tab_Def_Flows[Flow_ID],,0,)</f>
        <v>F_00_01</v>
      </c>
      <c r="C25" s="13" t="s">
        <v>23</v>
      </c>
      <c r="D25" s="11">
        <f>_xlfn.XLOOKUP(C25,Tab_Def_Flows[Name(EN)],Tab_Def_Flows[Type_Biomass],,0,)</f>
        <v>0</v>
      </c>
      <c r="E25" s="11" t="str">
        <f>_xlfn.XLOOKUP(C25,Tab_Def_Flows[Name(EN)],Tab_Def_Flows[Output_Process],,0,)</f>
        <v>Biosphere</v>
      </c>
      <c r="F25" s="11" t="str">
        <f>_xlfn.XLOOKUP(C25,Tab_Def_Flows[Name(EN)],Tab_Def_Flows[Process_ID_O],,0,)</f>
        <v>00_Bio_</v>
      </c>
      <c r="G25" s="11" t="str">
        <f>_xlfn.XLOOKUP(C25,Tab_Def_Flows[Name(EN)],Tab_Def_Flows[Input_Process],,0,)</f>
        <v>Raw Material Extraction</v>
      </c>
      <c r="H25" s="23" t="str">
        <f>_xlfn.XLOOKUP(C25,Tab_Def_Flows[Name(EN)],Tab_Def_Flows[Process_ID_I],,0,)</f>
        <v>01_Raw_</v>
      </c>
      <c r="I25" s="11">
        <f>_xlfn.XLOOKUP(C25,Tab_Def_Flows[Name(EN)],Tab_Def_Flows[Value_Source],,0,)</f>
        <v>0</v>
      </c>
      <c r="J25" s="11" t="str">
        <f>_xlfn.XLOOKUP(C25,Tab_Def_Flows[Name(EN)],Tab_Def_Flows[WC?],,0,)</f>
        <v>Yes</v>
      </c>
      <c r="K25" s="11" t="str">
        <f>_xlfn.XLOOKUP(C25,Tab_Def_Flows[Name(EN)],Tab_Def_Flows[DM?],,0,)</f>
        <v>Yes</v>
      </c>
      <c r="L25" s="11" t="str">
        <f>_xlfn.XLOOKUP(C25,Tab_Def_Flows[Name(EN)],Tab_Def_Flows[CC?],,0,)</f>
        <v>Yes</v>
      </c>
      <c r="M25" s="13">
        <v>1943</v>
      </c>
      <c r="N25" s="13" t="s">
        <v>76</v>
      </c>
      <c r="O25" s="59">
        <v>0</v>
      </c>
      <c r="P25" s="13"/>
      <c r="Q25" s="13"/>
      <c r="R25" s="13" t="e">
        <f>INDEX(#REF!,MATCH(Tab_Data_Flows[[#This Row],[Name(EN)]],#REF!,0),12)</f>
        <v>#REF!</v>
      </c>
      <c r="S25" s="13" t="e">
        <f>MATCH(Tab_Data_Flows[[#This Row],[Name(EN)]],#REF!,0)</f>
        <v>#REF!</v>
      </c>
      <c r="T25" s="13"/>
      <c r="U25" s="13"/>
      <c r="V25" s="13"/>
      <c r="W25" s="13"/>
      <c r="X25" s="13" t="s">
        <v>78</v>
      </c>
      <c r="Y25" s="13"/>
      <c r="Z25" s="13"/>
      <c r="AA25" s="41">
        <f t="shared" si="1"/>
        <v>0</v>
      </c>
      <c r="AB25" s="13" t="s">
        <v>79</v>
      </c>
      <c r="AC25" s="52">
        <v>0.2</v>
      </c>
      <c r="AD25" s="53">
        <f>IF(J25="Yes",AA25*Tab_Data_Flows[[#This Row],[WC_'[%']]],"N.A.")</f>
        <v>0</v>
      </c>
      <c r="AE25" s="23" t="str">
        <f>Tab_Data_Flows[[#This Row],[UoM_Flow_Py]]</f>
        <v>Mg</v>
      </c>
      <c r="AF25" s="52">
        <v>0.8</v>
      </c>
      <c r="AG25" s="53">
        <f>IF(K25="Yes",AF25*Tab_Data_Flows[[#This Row],[Flow_Py]],"N.A.")</f>
        <v>0</v>
      </c>
      <c r="AH25" s="23" t="str">
        <f>Tab_Data_Flows[[#This Row],[UoM_Flow_Py]]</f>
        <v>Mg</v>
      </c>
      <c r="AI25" s="52">
        <f>INDEX(Tab_Def_Flows[[Flow_ID]:[CC_DM_source]],MATCH(Tab_Data_Flows[[#This Row],[Name(EN)]],Tab_Def_Flows[Name(EN)],0),18)</f>
        <v>0.5</v>
      </c>
      <c r="AJ25" s="53">
        <f>IF(L25="Yes",AI25*Tab_Data_Flows[[#This Row],[Flow_Py]]*Tab_Data_Flows[[#This Row],[DM_'[%']]],"N.A.")</f>
        <v>0</v>
      </c>
      <c r="AK25" s="23" t="str">
        <f>Tab_Data_Flows[[#This Row],[UoM_Flow_Py]]</f>
        <v>Mg</v>
      </c>
    </row>
    <row r="26" spans="1:37" x14ac:dyDescent="0.35">
      <c r="A26" s="22">
        <f t="shared" si="0"/>
        <v>25</v>
      </c>
      <c r="B26" s="11" t="str">
        <f>_xlfn.XLOOKUP(C26,Tab_Def_Flows[Name(EN)],Tab_Def_Flows[Flow_ID],,0,)</f>
        <v>F_00_01</v>
      </c>
      <c r="C26" s="13" t="s">
        <v>23</v>
      </c>
      <c r="D26" s="11">
        <f>_xlfn.XLOOKUP(C26,Tab_Def_Flows[Name(EN)],Tab_Def_Flows[Type_Biomass],,0,)</f>
        <v>0</v>
      </c>
      <c r="E26" s="11" t="str">
        <f>_xlfn.XLOOKUP(C26,Tab_Def_Flows[Name(EN)],Tab_Def_Flows[Output_Process],,0,)</f>
        <v>Biosphere</v>
      </c>
      <c r="F26" s="11" t="str">
        <f>_xlfn.XLOOKUP(C26,Tab_Def_Flows[Name(EN)],Tab_Def_Flows[Process_ID_O],,0,)</f>
        <v>00_Bio_</v>
      </c>
      <c r="G26" s="11" t="str">
        <f>_xlfn.XLOOKUP(C26,Tab_Def_Flows[Name(EN)],Tab_Def_Flows[Input_Process],,0,)</f>
        <v>Raw Material Extraction</v>
      </c>
      <c r="H26" s="23" t="str">
        <f>_xlfn.XLOOKUP(C26,Tab_Def_Flows[Name(EN)],Tab_Def_Flows[Process_ID_I],,0,)</f>
        <v>01_Raw_</v>
      </c>
      <c r="I26" s="11">
        <f>_xlfn.XLOOKUP(C26,Tab_Def_Flows[Name(EN)],Tab_Def_Flows[Value_Source],,0,)</f>
        <v>0</v>
      </c>
      <c r="J26" s="11" t="str">
        <f>_xlfn.XLOOKUP(C26,Tab_Def_Flows[Name(EN)],Tab_Def_Flows[WC?],,0,)</f>
        <v>Yes</v>
      </c>
      <c r="K26" s="11" t="str">
        <f>_xlfn.XLOOKUP(C26,Tab_Def_Flows[Name(EN)],Tab_Def_Flows[DM?],,0,)</f>
        <v>Yes</v>
      </c>
      <c r="L26" s="11" t="str">
        <f>_xlfn.XLOOKUP(C26,Tab_Def_Flows[Name(EN)],Tab_Def_Flows[CC?],,0,)</f>
        <v>Yes</v>
      </c>
      <c r="M26" s="13">
        <v>1944</v>
      </c>
      <c r="N26" s="13" t="s">
        <v>76</v>
      </c>
      <c r="O26" s="59">
        <v>0</v>
      </c>
      <c r="P26" s="13"/>
      <c r="Q26" s="13"/>
      <c r="R26" s="13" t="e">
        <f>INDEX(#REF!,MATCH(Tab_Data_Flows[[#This Row],[Name(EN)]],#REF!,0),12)</f>
        <v>#REF!</v>
      </c>
      <c r="S26" s="13" t="e">
        <f>MATCH(Tab_Data_Flows[[#This Row],[Name(EN)]],#REF!,0)</f>
        <v>#REF!</v>
      </c>
      <c r="T26" s="13"/>
      <c r="U26" s="13"/>
      <c r="V26" s="13"/>
      <c r="W26" s="13"/>
      <c r="X26" s="13" t="s">
        <v>78</v>
      </c>
      <c r="Y26" s="13"/>
      <c r="Z26" s="13"/>
      <c r="AA26" s="41">
        <f t="shared" si="1"/>
        <v>0</v>
      </c>
      <c r="AB26" s="13" t="s">
        <v>79</v>
      </c>
      <c r="AC26" s="52">
        <v>0.2</v>
      </c>
      <c r="AD26" s="53">
        <f>IF(J26="Yes",AA26*Tab_Data_Flows[[#This Row],[WC_'[%']]],"N.A.")</f>
        <v>0</v>
      </c>
      <c r="AE26" s="23" t="str">
        <f>Tab_Data_Flows[[#This Row],[UoM_Flow_Py]]</f>
        <v>Mg</v>
      </c>
      <c r="AF26" s="52">
        <v>0.8</v>
      </c>
      <c r="AG26" s="53">
        <f>IF(K26="Yes",AF26*Tab_Data_Flows[[#This Row],[Flow_Py]],"N.A.")</f>
        <v>0</v>
      </c>
      <c r="AH26" s="23" t="str">
        <f>Tab_Data_Flows[[#This Row],[UoM_Flow_Py]]</f>
        <v>Mg</v>
      </c>
      <c r="AI26" s="52">
        <f>INDEX(Tab_Def_Flows[[Flow_ID]:[CC_DM_source]],MATCH(Tab_Data_Flows[[#This Row],[Name(EN)]],Tab_Def_Flows[Name(EN)],0),18)</f>
        <v>0.5</v>
      </c>
      <c r="AJ26" s="53">
        <f>IF(L26="Yes",AI26*Tab_Data_Flows[[#This Row],[Flow_Py]]*Tab_Data_Flows[[#This Row],[DM_'[%']]],"N.A.")</f>
        <v>0</v>
      </c>
      <c r="AK26" s="23" t="str">
        <f>Tab_Data_Flows[[#This Row],[UoM_Flow_Py]]</f>
        <v>Mg</v>
      </c>
    </row>
    <row r="27" spans="1:37" x14ac:dyDescent="0.35">
      <c r="A27" s="22">
        <f t="shared" si="0"/>
        <v>26</v>
      </c>
      <c r="B27" s="11" t="str">
        <f>_xlfn.XLOOKUP(C27,Tab_Def_Flows[Name(EN)],Tab_Def_Flows[Flow_ID],,0,)</f>
        <v>F_00_01</v>
      </c>
      <c r="C27" s="13" t="s">
        <v>23</v>
      </c>
      <c r="D27" s="11">
        <f>_xlfn.XLOOKUP(C27,Tab_Def_Flows[Name(EN)],Tab_Def_Flows[Type_Biomass],,0,)</f>
        <v>0</v>
      </c>
      <c r="E27" s="11" t="str">
        <f>_xlfn.XLOOKUP(C27,Tab_Def_Flows[Name(EN)],Tab_Def_Flows[Output_Process],,0,)</f>
        <v>Biosphere</v>
      </c>
      <c r="F27" s="11" t="str">
        <f>_xlfn.XLOOKUP(C27,Tab_Def_Flows[Name(EN)],Tab_Def_Flows[Process_ID_O],,0,)</f>
        <v>00_Bio_</v>
      </c>
      <c r="G27" s="11" t="str">
        <f>_xlfn.XLOOKUP(C27,Tab_Def_Flows[Name(EN)],Tab_Def_Flows[Input_Process],,0,)</f>
        <v>Raw Material Extraction</v>
      </c>
      <c r="H27" s="23" t="str">
        <f>_xlfn.XLOOKUP(C27,Tab_Def_Flows[Name(EN)],Tab_Def_Flows[Process_ID_I],,0,)</f>
        <v>01_Raw_</v>
      </c>
      <c r="I27" s="11">
        <f>_xlfn.XLOOKUP(C27,Tab_Def_Flows[Name(EN)],Tab_Def_Flows[Value_Source],,0,)</f>
        <v>0</v>
      </c>
      <c r="J27" s="11" t="str">
        <f>_xlfn.XLOOKUP(C27,Tab_Def_Flows[Name(EN)],Tab_Def_Flows[WC?],,0,)</f>
        <v>Yes</v>
      </c>
      <c r="K27" s="11" t="str">
        <f>_xlfn.XLOOKUP(C27,Tab_Def_Flows[Name(EN)],Tab_Def_Flows[DM?],,0,)</f>
        <v>Yes</v>
      </c>
      <c r="L27" s="11" t="str">
        <f>_xlfn.XLOOKUP(C27,Tab_Def_Flows[Name(EN)],Tab_Def_Flows[CC?],,0,)</f>
        <v>Yes</v>
      </c>
      <c r="M27" s="13">
        <v>1945</v>
      </c>
      <c r="N27" s="13" t="s">
        <v>76</v>
      </c>
      <c r="O27" s="59">
        <v>0</v>
      </c>
      <c r="P27" s="13"/>
      <c r="Q27" s="13"/>
      <c r="R27" s="13" t="e">
        <f>INDEX(#REF!,MATCH(Tab_Data_Flows[[#This Row],[Name(EN)]],#REF!,0),12)</f>
        <v>#REF!</v>
      </c>
      <c r="S27" s="13" t="e">
        <f>MATCH(Tab_Data_Flows[[#This Row],[Name(EN)]],#REF!,0)</f>
        <v>#REF!</v>
      </c>
      <c r="T27" s="13"/>
      <c r="U27" s="13"/>
      <c r="V27" s="13"/>
      <c r="W27" s="13"/>
      <c r="X27" s="13" t="s">
        <v>78</v>
      </c>
      <c r="Y27" s="13"/>
      <c r="Z27" s="13"/>
      <c r="AA27" s="41">
        <f t="shared" si="1"/>
        <v>0</v>
      </c>
      <c r="AB27" s="13" t="s">
        <v>79</v>
      </c>
      <c r="AC27" s="52">
        <v>0.2</v>
      </c>
      <c r="AD27" s="53">
        <f>IF(J27="Yes",AA27*Tab_Data_Flows[[#This Row],[WC_'[%']]],"N.A.")</f>
        <v>0</v>
      </c>
      <c r="AE27" s="23" t="str">
        <f>Tab_Data_Flows[[#This Row],[UoM_Flow_Py]]</f>
        <v>Mg</v>
      </c>
      <c r="AF27" s="52">
        <v>0.8</v>
      </c>
      <c r="AG27" s="53">
        <f>IF(K27="Yes",AF27*Tab_Data_Flows[[#This Row],[Flow_Py]],"N.A.")</f>
        <v>0</v>
      </c>
      <c r="AH27" s="23" t="str">
        <f>Tab_Data_Flows[[#This Row],[UoM_Flow_Py]]</f>
        <v>Mg</v>
      </c>
      <c r="AI27" s="52">
        <f>INDEX(Tab_Def_Flows[[Flow_ID]:[CC_DM_source]],MATCH(Tab_Data_Flows[[#This Row],[Name(EN)]],Tab_Def_Flows[Name(EN)],0),18)</f>
        <v>0.5</v>
      </c>
      <c r="AJ27" s="53">
        <f>IF(L27="Yes",AI27*Tab_Data_Flows[[#This Row],[Flow_Py]]*Tab_Data_Flows[[#This Row],[DM_'[%']]],"N.A.")</f>
        <v>0</v>
      </c>
      <c r="AK27" s="23" t="str">
        <f>Tab_Data_Flows[[#This Row],[UoM_Flow_Py]]</f>
        <v>Mg</v>
      </c>
    </row>
    <row r="28" spans="1:37" x14ac:dyDescent="0.35">
      <c r="A28" s="22">
        <f t="shared" si="0"/>
        <v>27</v>
      </c>
      <c r="B28" s="11" t="str">
        <f>_xlfn.XLOOKUP(C28,Tab_Def_Flows[Name(EN)],Tab_Def_Flows[Flow_ID],,0,)</f>
        <v>F_00_01</v>
      </c>
      <c r="C28" s="13" t="s">
        <v>23</v>
      </c>
      <c r="D28" s="11">
        <f>_xlfn.XLOOKUP(C28,Tab_Def_Flows[Name(EN)],Tab_Def_Flows[Type_Biomass],,0,)</f>
        <v>0</v>
      </c>
      <c r="E28" s="11" t="str">
        <f>_xlfn.XLOOKUP(C28,Tab_Def_Flows[Name(EN)],Tab_Def_Flows[Output_Process],,0,)</f>
        <v>Biosphere</v>
      </c>
      <c r="F28" s="11" t="str">
        <f>_xlfn.XLOOKUP(C28,Tab_Def_Flows[Name(EN)],Tab_Def_Flows[Process_ID_O],,0,)</f>
        <v>00_Bio_</v>
      </c>
      <c r="G28" s="11" t="str">
        <f>_xlfn.XLOOKUP(C28,Tab_Def_Flows[Name(EN)],Tab_Def_Flows[Input_Process],,0,)</f>
        <v>Raw Material Extraction</v>
      </c>
      <c r="H28" s="23" t="str">
        <f>_xlfn.XLOOKUP(C28,Tab_Def_Flows[Name(EN)],Tab_Def_Flows[Process_ID_I],,0,)</f>
        <v>01_Raw_</v>
      </c>
      <c r="I28" s="11">
        <f>_xlfn.XLOOKUP(C28,Tab_Def_Flows[Name(EN)],Tab_Def_Flows[Value_Source],,0,)</f>
        <v>0</v>
      </c>
      <c r="J28" s="11" t="str">
        <f>_xlfn.XLOOKUP(C28,Tab_Def_Flows[Name(EN)],Tab_Def_Flows[WC?],,0,)</f>
        <v>Yes</v>
      </c>
      <c r="K28" s="11" t="str">
        <f>_xlfn.XLOOKUP(C28,Tab_Def_Flows[Name(EN)],Tab_Def_Flows[DM?],,0,)</f>
        <v>Yes</v>
      </c>
      <c r="L28" s="11" t="str">
        <f>_xlfn.XLOOKUP(C28,Tab_Def_Flows[Name(EN)],Tab_Def_Flows[CC?],,0,)</f>
        <v>Yes</v>
      </c>
      <c r="M28" s="13">
        <v>1946</v>
      </c>
      <c r="N28" s="13" t="s">
        <v>76</v>
      </c>
      <c r="O28" s="59">
        <v>90</v>
      </c>
      <c r="P28" s="13"/>
      <c r="Q28" s="13"/>
      <c r="R28" s="13" t="e">
        <f>INDEX(#REF!,MATCH(Tab_Data_Flows[[#This Row],[Name(EN)]],#REF!,0),12)</f>
        <v>#REF!</v>
      </c>
      <c r="S28" s="13" t="e">
        <f>MATCH(Tab_Data_Flows[[#This Row],[Name(EN)]],#REF!,0)</f>
        <v>#REF!</v>
      </c>
      <c r="T28" s="13"/>
      <c r="U28" s="13"/>
      <c r="V28" s="13"/>
      <c r="W28" s="13"/>
      <c r="X28" s="13" t="s">
        <v>78</v>
      </c>
      <c r="Y28" s="13"/>
      <c r="Z28" s="13"/>
      <c r="AA28" s="41">
        <f t="shared" si="1"/>
        <v>90</v>
      </c>
      <c r="AB28" s="13" t="s">
        <v>79</v>
      </c>
      <c r="AC28" s="52">
        <v>0.2</v>
      </c>
      <c r="AD28" s="53">
        <f>IF(J28="Yes",AA28*Tab_Data_Flows[[#This Row],[WC_'[%']]],"N.A.")</f>
        <v>18</v>
      </c>
      <c r="AE28" s="23" t="str">
        <f>Tab_Data_Flows[[#This Row],[UoM_Flow_Py]]</f>
        <v>Mg</v>
      </c>
      <c r="AF28" s="52">
        <v>0.8</v>
      </c>
      <c r="AG28" s="53">
        <f>IF(K28="Yes",AF28*Tab_Data_Flows[[#This Row],[Flow_Py]],"N.A.")</f>
        <v>72</v>
      </c>
      <c r="AH28" s="23" t="str">
        <f>Tab_Data_Flows[[#This Row],[UoM_Flow_Py]]</f>
        <v>Mg</v>
      </c>
      <c r="AI28" s="52">
        <f>INDEX(Tab_Def_Flows[[Flow_ID]:[CC_DM_source]],MATCH(Tab_Data_Flows[[#This Row],[Name(EN)]],Tab_Def_Flows[Name(EN)],0),18)</f>
        <v>0.5</v>
      </c>
      <c r="AJ28" s="53">
        <f>IF(L28="Yes",AI28*Tab_Data_Flows[[#This Row],[Flow_Py]]*Tab_Data_Flows[[#This Row],[DM_'[%']]],"N.A.")</f>
        <v>36</v>
      </c>
      <c r="AK28" s="23" t="str">
        <f>Tab_Data_Flows[[#This Row],[UoM_Flow_Py]]</f>
        <v>Mg</v>
      </c>
    </row>
    <row r="29" spans="1:37" x14ac:dyDescent="0.35">
      <c r="A29" s="22">
        <f t="shared" si="0"/>
        <v>28</v>
      </c>
      <c r="B29" s="11" t="str">
        <f>_xlfn.XLOOKUP(C29,Tab_Def_Flows[Name(EN)],Tab_Def_Flows[Flow_ID],,0,)</f>
        <v>F_00_01</v>
      </c>
      <c r="C29" s="13" t="s">
        <v>23</v>
      </c>
      <c r="D29" s="11">
        <f>_xlfn.XLOOKUP(C29,Tab_Def_Flows[Name(EN)],Tab_Def_Flows[Type_Biomass],,0,)</f>
        <v>0</v>
      </c>
      <c r="E29" s="11" t="str">
        <f>_xlfn.XLOOKUP(C29,Tab_Def_Flows[Name(EN)],Tab_Def_Flows[Output_Process],,0,)</f>
        <v>Biosphere</v>
      </c>
      <c r="F29" s="11" t="str">
        <f>_xlfn.XLOOKUP(C29,Tab_Def_Flows[Name(EN)],Tab_Def_Flows[Process_ID_O],,0,)</f>
        <v>00_Bio_</v>
      </c>
      <c r="G29" s="11" t="str">
        <f>_xlfn.XLOOKUP(C29,Tab_Def_Flows[Name(EN)],Tab_Def_Flows[Input_Process],,0,)</f>
        <v>Raw Material Extraction</v>
      </c>
      <c r="H29" s="23" t="str">
        <f>_xlfn.XLOOKUP(C29,Tab_Def_Flows[Name(EN)],Tab_Def_Flows[Process_ID_I],,0,)</f>
        <v>01_Raw_</v>
      </c>
      <c r="I29" s="11">
        <f>_xlfn.XLOOKUP(C29,Tab_Def_Flows[Name(EN)],Tab_Def_Flows[Value_Source],,0,)</f>
        <v>0</v>
      </c>
      <c r="J29" s="11" t="str">
        <f>_xlfn.XLOOKUP(C29,Tab_Def_Flows[Name(EN)],Tab_Def_Flows[WC?],,0,)</f>
        <v>Yes</v>
      </c>
      <c r="K29" s="11" t="str">
        <f>_xlfn.XLOOKUP(C29,Tab_Def_Flows[Name(EN)],Tab_Def_Flows[DM?],,0,)</f>
        <v>Yes</v>
      </c>
      <c r="L29" s="11" t="str">
        <f>_xlfn.XLOOKUP(C29,Tab_Def_Flows[Name(EN)],Tab_Def_Flows[CC?],,0,)</f>
        <v>Yes</v>
      </c>
      <c r="M29" s="13">
        <v>1947</v>
      </c>
      <c r="N29" s="13" t="s">
        <v>76</v>
      </c>
      <c r="O29" s="59">
        <v>109.2</v>
      </c>
      <c r="P29" s="13"/>
      <c r="Q29" s="13"/>
      <c r="R29" s="13" t="e">
        <f>INDEX(#REF!,MATCH(Tab_Data_Flows[[#This Row],[Name(EN)]],#REF!,0),12)</f>
        <v>#REF!</v>
      </c>
      <c r="S29" s="13" t="e">
        <f>MATCH(Tab_Data_Flows[[#This Row],[Name(EN)]],#REF!,0)</f>
        <v>#REF!</v>
      </c>
      <c r="T29" s="13"/>
      <c r="U29" s="13"/>
      <c r="V29" s="13"/>
      <c r="W29" s="13"/>
      <c r="X29" s="13" t="s">
        <v>78</v>
      </c>
      <c r="Y29" s="13"/>
      <c r="Z29" s="13"/>
      <c r="AA29" s="41">
        <f t="shared" si="1"/>
        <v>109.2</v>
      </c>
      <c r="AB29" s="13" t="s">
        <v>79</v>
      </c>
      <c r="AC29" s="52">
        <v>0.2</v>
      </c>
      <c r="AD29" s="53">
        <f>IF(J29="Yes",AA29*Tab_Data_Flows[[#This Row],[WC_'[%']]],"N.A.")</f>
        <v>21.840000000000003</v>
      </c>
      <c r="AE29" s="23" t="str">
        <f>Tab_Data_Flows[[#This Row],[UoM_Flow_Py]]</f>
        <v>Mg</v>
      </c>
      <c r="AF29" s="52">
        <v>0.8</v>
      </c>
      <c r="AG29" s="53">
        <f>IF(K29="Yes",AF29*Tab_Data_Flows[[#This Row],[Flow_Py]],"N.A.")</f>
        <v>87.360000000000014</v>
      </c>
      <c r="AH29" s="23" t="str">
        <f>Tab_Data_Flows[[#This Row],[UoM_Flow_Py]]</f>
        <v>Mg</v>
      </c>
      <c r="AI29" s="52">
        <f>INDEX(Tab_Def_Flows[[Flow_ID]:[CC_DM_source]],MATCH(Tab_Data_Flows[[#This Row],[Name(EN)]],Tab_Def_Flows[Name(EN)],0),18)</f>
        <v>0.5</v>
      </c>
      <c r="AJ29" s="53">
        <f>IF(L29="Yes",AI29*Tab_Data_Flows[[#This Row],[Flow_Py]]*Tab_Data_Flows[[#This Row],[DM_'[%']]],"N.A.")</f>
        <v>43.680000000000007</v>
      </c>
      <c r="AK29" s="23" t="str">
        <f>Tab_Data_Flows[[#This Row],[UoM_Flow_Py]]</f>
        <v>Mg</v>
      </c>
    </row>
    <row r="30" spans="1:37" x14ac:dyDescent="0.35">
      <c r="A30" s="22">
        <f t="shared" si="0"/>
        <v>29</v>
      </c>
      <c r="B30" s="11" t="str">
        <f>_xlfn.XLOOKUP(C30,Tab_Def_Flows[Name(EN)],Tab_Def_Flows[Flow_ID],,0,)</f>
        <v>F_00_01</v>
      </c>
      <c r="C30" s="13" t="s">
        <v>23</v>
      </c>
      <c r="D30" s="11">
        <f>_xlfn.XLOOKUP(C30,Tab_Def_Flows[Name(EN)],Tab_Def_Flows[Type_Biomass],,0,)</f>
        <v>0</v>
      </c>
      <c r="E30" s="11" t="str">
        <f>_xlfn.XLOOKUP(C30,Tab_Def_Flows[Name(EN)],Tab_Def_Flows[Output_Process],,0,)</f>
        <v>Biosphere</v>
      </c>
      <c r="F30" s="11" t="str">
        <f>_xlfn.XLOOKUP(C30,Tab_Def_Flows[Name(EN)],Tab_Def_Flows[Process_ID_O],,0,)</f>
        <v>00_Bio_</v>
      </c>
      <c r="G30" s="11" t="str">
        <f>_xlfn.XLOOKUP(C30,Tab_Def_Flows[Name(EN)],Tab_Def_Flows[Input_Process],,0,)</f>
        <v>Raw Material Extraction</v>
      </c>
      <c r="H30" s="23" t="str">
        <f>_xlfn.XLOOKUP(C30,Tab_Def_Flows[Name(EN)],Tab_Def_Flows[Process_ID_I],,0,)</f>
        <v>01_Raw_</v>
      </c>
      <c r="I30" s="11">
        <f>_xlfn.XLOOKUP(C30,Tab_Def_Flows[Name(EN)],Tab_Def_Flows[Value_Source],,0,)</f>
        <v>0</v>
      </c>
      <c r="J30" s="11" t="str">
        <f>_xlfn.XLOOKUP(C30,Tab_Def_Flows[Name(EN)],Tab_Def_Flows[WC?],,0,)</f>
        <v>Yes</v>
      </c>
      <c r="K30" s="11" t="str">
        <f>_xlfn.XLOOKUP(C30,Tab_Def_Flows[Name(EN)],Tab_Def_Flows[DM?],,0,)</f>
        <v>Yes</v>
      </c>
      <c r="L30" s="11" t="str">
        <f>_xlfn.XLOOKUP(C30,Tab_Def_Flows[Name(EN)],Tab_Def_Flows[CC?],,0,)</f>
        <v>Yes</v>
      </c>
      <c r="M30" s="13">
        <v>1948</v>
      </c>
      <c r="N30" s="13" t="s">
        <v>76</v>
      </c>
      <c r="O30" s="59">
        <v>141.4</v>
      </c>
      <c r="P30" s="13"/>
      <c r="Q30" s="13"/>
      <c r="R30" s="13" t="e">
        <f>INDEX(#REF!,MATCH(Tab_Data_Flows[[#This Row],[Name(EN)]],#REF!,0),12)</f>
        <v>#REF!</v>
      </c>
      <c r="S30" s="13" t="e">
        <f>MATCH(Tab_Data_Flows[[#This Row],[Name(EN)]],#REF!,0)</f>
        <v>#REF!</v>
      </c>
      <c r="T30" s="13"/>
      <c r="U30" s="13"/>
      <c r="V30" s="13"/>
      <c r="W30" s="13"/>
      <c r="X30" s="13" t="s">
        <v>78</v>
      </c>
      <c r="Y30" s="13"/>
      <c r="Z30" s="13"/>
      <c r="AA30" s="41">
        <f t="shared" si="1"/>
        <v>141.4</v>
      </c>
      <c r="AB30" s="13" t="s">
        <v>79</v>
      </c>
      <c r="AC30" s="52">
        <v>0.2</v>
      </c>
      <c r="AD30" s="53">
        <f>IF(J30="Yes",AA30*Tab_Data_Flows[[#This Row],[WC_'[%']]],"N.A.")</f>
        <v>28.28</v>
      </c>
      <c r="AE30" s="23" t="str">
        <f>Tab_Data_Flows[[#This Row],[UoM_Flow_Py]]</f>
        <v>Mg</v>
      </c>
      <c r="AF30" s="52">
        <v>0.8</v>
      </c>
      <c r="AG30" s="53">
        <f>IF(K30="Yes",AF30*Tab_Data_Flows[[#This Row],[Flow_Py]],"N.A.")</f>
        <v>113.12</v>
      </c>
      <c r="AH30" s="23" t="str">
        <f>Tab_Data_Flows[[#This Row],[UoM_Flow_Py]]</f>
        <v>Mg</v>
      </c>
      <c r="AI30" s="52">
        <f>INDEX(Tab_Def_Flows[[Flow_ID]:[CC_DM_source]],MATCH(Tab_Data_Flows[[#This Row],[Name(EN)]],Tab_Def_Flows[Name(EN)],0),18)</f>
        <v>0.5</v>
      </c>
      <c r="AJ30" s="53">
        <f>IF(L30="Yes",AI30*Tab_Data_Flows[[#This Row],[Flow_Py]]*Tab_Data_Flows[[#This Row],[DM_'[%']]],"N.A.")</f>
        <v>56.56</v>
      </c>
      <c r="AK30" s="23" t="str">
        <f>Tab_Data_Flows[[#This Row],[UoM_Flow_Py]]</f>
        <v>Mg</v>
      </c>
    </row>
    <row r="31" spans="1:37" x14ac:dyDescent="0.35">
      <c r="A31" s="22">
        <f t="shared" si="0"/>
        <v>30</v>
      </c>
      <c r="B31" s="11" t="str">
        <f>_xlfn.XLOOKUP(C31,Tab_Def_Flows[Name(EN)],Tab_Def_Flows[Flow_ID],,0,)</f>
        <v>F_00_01</v>
      </c>
      <c r="C31" s="13" t="s">
        <v>23</v>
      </c>
      <c r="D31" s="11">
        <f>_xlfn.XLOOKUP(C31,Tab_Def_Flows[Name(EN)],Tab_Def_Flows[Type_Biomass],,0,)</f>
        <v>0</v>
      </c>
      <c r="E31" s="11" t="str">
        <f>_xlfn.XLOOKUP(C31,Tab_Def_Flows[Name(EN)],Tab_Def_Flows[Output_Process],,0,)</f>
        <v>Biosphere</v>
      </c>
      <c r="F31" s="11" t="str">
        <f>_xlfn.XLOOKUP(C31,Tab_Def_Flows[Name(EN)],Tab_Def_Flows[Process_ID_O],,0,)</f>
        <v>00_Bio_</v>
      </c>
      <c r="G31" s="11" t="str">
        <f>_xlfn.XLOOKUP(C31,Tab_Def_Flows[Name(EN)],Tab_Def_Flows[Input_Process],,0,)</f>
        <v>Raw Material Extraction</v>
      </c>
      <c r="H31" s="23" t="str">
        <f>_xlfn.XLOOKUP(C31,Tab_Def_Flows[Name(EN)],Tab_Def_Flows[Process_ID_I],,0,)</f>
        <v>01_Raw_</v>
      </c>
      <c r="I31" s="23">
        <f>_xlfn.XLOOKUP(C31,Tab_Def_Flows[Name(EN)],Tab_Def_Flows[Value_Source],,0,)</f>
        <v>0</v>
      </c>
      <c r="J31" s="23" t="str">
        <f>_xlfn.XLOOKUP(C31,Tab_Def_Flows[Name(EN)],Tab_Def_Flows[WC?],,0,)</f>
        <v>Yes</v>
      </c>
      <c r="K31" s="23" t="str">
        <f>_xlfn.XLOOKUP(C31,Tab_Def_Flows[Name(EN)],Tab_Def_Flows[DM?],,0,)</f>
        <v>Yes</v>
      </c>
      <c r="L31" s="23" t="str">
        <f>_xlfn.XLOOKUP(C31,Tab_Def_Flows[Name(EN)],Tab_Def_Flows[CC?],,0,)</f>
        <v>Yes</v>
      </c>
      <c r="M31" s="13">
        <v>1949</v>
      </c>
      <c r="N31" s="13" t="s">
        <v>76</v>
      </c>
      <c r="O31" s="59">
        <v>115.8</v>
      </c>
      <c r="P31" s="13"/>
      <c r="Q31" s="13"/>
      <c r="R31" s="13"/>
      <c r="S31" s="13"/>
      <c r="T31" s="13"/>
      <c r="U31" s="13"/>
      <c r="V31" s="13"/>
      <c r="W31" s="13"/>
      <c r="X31" s="13" t="s">
        <v>78</v>
      </c>
      <c r="Y31" s="50"/>
      <c r="Z31" s="13"/>
      <c r="AA31" s="41">
        <f t="shared" si="1"/>
        <v>115.8</v>
      </c>
      <c r="AB31" s="13" t="s">
        <v>79</v>
      </c>
      <c r="AC31" s="52">
        <v>0.2</v>
      </c>
      <c r="AD31" s="53">
        <f>IF(J31="Yes",AA31*Tab_Data_Flows[[#This Row],[WC_'[%']]],"N.A.")</f>
        <v>23.16</v>
      </c>
      <c r="AE31" s="23" t="str">
        <f>Tab_Data_Flows[[#This Row],[UoM_Flow_Py]]</f>
        <v>Mg</v>
      </c>
      <c r="AF31" s="52">
        <v>0.8</v>
      </c>
      <c r="AG31" s="53">
        <f>IF(K31="Yes",AF31*Tab_Data_Flows[[#This Row],[Flow_Py]],"N.A.")</f>
        <v>92.64</v>
      </c>
      <c r="AH31" s="23" t="str">
        <f>Tab_Data_Flows[[#This Row],[UoM_Flow_Py]]</f>
        <v>Mg</v>
      </c>
      <c r="AI31" s="52">
        <f>INDEX(Tab_Def_Flows[[Flow_ID]:[CC_DM_source]],MATCH(Tab_Data_Flows[[#This Row],[Name(EN)]],Tab_Def_Flows[Name(EN)],0),18)</f>
        <v>0.5</v>
      </c>
      <c r="AJ31" s="53">
        <f>IF(L31="Yes",AI31*Tab_Data_Flows[[#This Row],[Flow_Py]]*Tab_Data_Flows[[#This Row],[DM_'[%']]],"N.A.")</f>
        <v>46.32</v>
      </c>
      <c r="AK31" s="23" t="str">
        <f>Tab_Data_Flows[[#This Row],[UoM_Flow_Py]]</f>
        <v>Mg</v>
      </c>
    </row>
    <row r="32" spans="1:37" x14ac:dyDescent="0.35">
      <c r="A32" s="22">
        <f t="shared" si="0"/>
        <v>31</v>
      </c>
      <c r="B32" s="11" t="str">
        <f>_xlfn.XLOOKUP(C32,Tab_Def_Flows[Name(EN)],Tab_Def_Flows[Flow_ID],,0,)</f>
        <v>F_00_01</v>
      </c>
      <c r="C32" s="13" t="s">
        <v>23</v>
      </c>
      <c r="D32" s="11">
        <f>_xlfn.XLOOKUP(C32,Tab_Def_Flows[Name(EN)],Tab_Def_Flows[Type_Biomass],,0,)</f>
        <v>0</v>
      </c>
      <c r="E32" s="11" t="str">
        <f>_xlfn.XLOOKUP(C32,Tab_Def_Flows[Name(EN)],Tab_Def_Flows[Output_Process],,0,)</f>
        <v>Biosphere</v>
      </c>
      <c r="F32" s="11" t="str">
        <f>_xlfn.XLOOKUP(C32,Tab_Def_Flows[Name(EN)],Tab_Def_Flows[Process_ID_O],,0,)</f>
        <v>00_Bio_</v>
      </c>
      <c r="G32" s="11" t="str">
        <f>_xlfn.XLOOKUP(C32,Tab_Def_Flows[Name(EN)],Tab_Def_Flows[Input_Process],,0,)</f>
        <v>Raw Material Extraction</v>
      </c>
      <c r="H32" s="23" t="str">
        <f>_xlfn.XLOOKUP(C32,Tab_Def_Flows[Name(EN)],Tab_Def_Flows[Process_ID_I],,0,)</f>
        <v>01_Raw_</v>
      </c>
      <c r="I32" s="23">
        <f>_xlfn.XLOOKUP(C32,Tab_Def_Flows[Name(EN)],Tab_Def_Flows[Value_Source],,0,)</f>
        <v>0</v>
      </c>
      <c r="J32" s="23" t="str">
        <f>_xlfn.XLOOKUP(C32,Tab_Def_Flows[Name(EN)],Tab_Def_Flows[WC?],,0,)</f>
        <v>Yes</v>
      </c>
      <c r="K32" s="23" t="str">
        <f>_xlfn.XLOOKUP(C32,Tab_Def_Flows[Name(EN)],Tab_Def_Flows[DM?],,0,)</f>
        <v>Yes</v>
      </c>
      <c r="L32" s="23" t="str">
        <f>_xlfn.XLOOKUP(C32,Tab_Def_Flows[Name(EN)],Tab_Def_Flows[CC?],,0,)</f>
        <v>Yes</v>
      </c>
      <c r="M32" s="13">
        <v>1950</v>
      </c>
      <c r="N32" s="13" t="s">
        <v>76</v>
      </c>
      <c r="O32" s="59">
        <v>77.2</v>
      </c>
      <c r="P32" s="13"/>
      <c r="Q32" s="13"/>
      <c r="R32" s="13"/>
      <c r="S32" s="13"/>
      <c r="T32" s="13"/>
      <c r="U32" s="13"/>
      <c r="V32" s="13"/>
      <c r="W32" s="13"/>
      <c r="X32" s="13" t="s">
        <v>78</v>
      </c>
      <c r="Y32" s="50"/>
      <c r="Z32" s="13"/>
      <c r="AA32" s="41">
        <f t="shared" si="1"/>
        <v>77.2</v>
      </c>
      <c r="AB32" s="13" t="s">
        <v>79</v>
      </c>
      <c r="AC32" s="52">
        <v>0.2</v>
      </c>
      <c r="AD32" s="53">
        <f>IF(J32="Yes",AA32*Tab_Data_Flows[[#This Row],[WC_'[%']]],"N.A.")</f>
        <v>15.440000000000001</v>
      </c>
      <c r="AE32" s="23" t="str">
        <f>Tab_Data_Flows[[#This Row],[UoM_Flow_Py]]</f>
        <v>Mg</v>
      </c>
      <c r="AF32" s="52">
        <v>0.8</v>
      </c>
      <c r="AG32" s="53">
        <f>IF(K32="Yes",AF32*Tab_Data_Flows[[#This Row],[Flow_Py]],"N.A.")</f>
        <v>61.760000000000005</v>
      </c>
      <c r="AH32" s="23" t="str">
        <f>Tab_Data_Flows[[#This Row],[UoM_Flow_Py]]</f>
        <v>Mg</v>
      </c>
      <c r="AI32" s="52">
        <f>INDEX(Tab_Def_Flows[[Flow_ID]:[CC_DM_source]],MATCH(Tab_Data_Flows[[#This Row],[Name(EN)]],Tab_Def_Flows[Name(EN)],0),18)</f>
        <v>0.5</v>
      </c>
      <c r="AJ32" s="53">
        <f>IF(L32="Yes",AI32*Tab_Data_Flows[[#This Row],[Flow_Py]]*Tab_Data_Flows[[#This Row],[DM_'[%']]],"N.A.")</f>
        <v>30.880000000000003</v>
      </c>
      <c r="AK32" s="23" t="str">
        <f>Tab_Data_Flows[[#This Row],[UoM_Flow_Py]]</f>
        <v>Mg</v>
      </c>
    </row>
    <row r="33" spans="1:37" x14ac:dyDescent="0.35">
      <c r="A33" s="22">
        <f t="shared" si="0"/>
        <v>32</v>
      </c>
      <c r="B33" s="11" t="str">
        <f>_xlfn.XLOOKUP(C33,Tab_Def_Flows[Name(EN)],Tab_Def_Flows[Flow_ID],,0,)</f>
        <v>F_00_01</v>
      </c>
      <c r="C33" s="13" t="s">
        <v>23</v>
      </c>
      <c r="D33" s="11">
        <f>_xlfn.XLOOKUP(C33,Tab_Def_Flows[Name(EN)],Tab_Def_Flows[Type_Biomass],,0,)</f>
        <v>0</v>
      </c>
      <c r="E33" s="11" t="str">
        <f>_xlfn.XLOOKUP(C33,Tab_Def_Flows[Name(EN)],Tab_Def_Flows[Output_Process],,0,)</f>
        <v>Biosphere</v>
      </c>
      <c r="F33" s="11" t="str">
        <f>_xlfn.XLOOKUP(C33,Tab_Def_Flows[Name(EN)],Tab_Def_Flows[Process_ID_O],,0,)</f>
        <v>00_Bio_</v>
      </c>
      <c r="G33" s="11" t="str">
        <f>_xlfn.XLOOKUP(C33,Tab_Def_Flows[Name(EN)],Tab_Def_Flows[Input_Process],,0,)</f>
        <v>Raw Material Extraction</v>
      </c>
      <c r="H33" s="23" t="str">
        <f>_xlfn.XLOOKUP(C33,Tab_Def_Flows[Name(EN)],Tab_Def_Flows[Process_ID_I],,0,)</f>
        <v>01_Raw_</v>
      </c>
      <c r="I33" s="23">
        <f>_xlfn.XLOOKUP(C33,Tab_Def_Flows[Name(EN)],Tab_Def_Flows[Value_Source],,0,)</f>
        <v>0</v>
      </c>
      <c r="J33" s="23" t="str">
        <f>_xlfn.XLOOKUP(C33,Tab_Def_Flows[Name(EN)],Tab_Def_Flows[WC?],,0,)</f>
        <v>Yes</v>
      </c>
      <c r="K33" s="23" t="str">
        <f>_xlfn.XLOOKUP(C33,Tab_Def_Flows[Name(EN)],Tab_Def_Flows[DM?],,0,)</f>
        <v>Yes</v>
      </c>
      <c r="L33" s="23" t="str">
        <f>_xlfn.XLOOKUP(C33,Tab_Def_Flows[Name(EN)],Tab_Def_Flows[CC?],,0,)</f>
        <v>Yes</v>
      </c>
      <c r="M33" s="13">
        <v>1951</v>
      </c>
      <c r="N33" s="13" t="s">
        <v>76</v>
      </c>
      <c r="O33" s="59">
        <v>77.2</v>
      </c>
      <c r="P33" s="13"/>
      <c r="Q33" s="13"/>
      <c r="R33" s="13"/>
      <c r="S33" s="13"/>
      <c r="T33" s="13"/>
      <c r="U33" s="13"/>
      <c r="V33" s="13"/>
      <c r="W33" s="13"/>
      <c r="X33" s="13" t="s">
        <v>78</v>
      </c>
      <c r="Y33" s="50"/>
      <c r="Z33" s="13"/>
      <c r="AA33" s="41">
        <f t="shared" si="1"/>
        <v>77.2</v>
      </c>
      <c r="AB33" s="13" t="s">
        <v>79</v>
      </c>
      <c r="AC33" s="52">
        <v>0.2</v>
      </c>
      <c r="AD33" s="53">
        <f>IF(J33="Yes",AA33*Tab_Data_Flows[[#This Row],[WC_'[%']]],"N.A.")</f>
        <v>15.440000000000001</v>
      </c>
      <c r="AE33" s="23" t="str">
        <f>Tab_Data_Flows[[#This Row],[UoM_Flow_Py]]</f>
        <v>Mg</v>
      </c>
      <c r="AF33" s="52">
        <v>0.8</v>
      </c>
      <c r="AG33" s="53">
        <f>IF(K33="Yes",AF33*Tab_Data_Flows[[#This Row],[Flow_Py]],"N.A.")</f>
        <v>61.760000000000005</v>
      </c>
      <c r="AH33" s="23" t="str">
        <f>Tab_Data_Flows[[#This Row],[UoM_Flow_Py]]</f>
        <v>Mg</v>
      </c>
      <c r="AI33" s="52">
        <f>INDEX(Tab_Def_Flows[[Flow_ID]:[CC_DM_source]],MATCH(Tab_Data_Flows[[#This Row],[Name(EN)]],Tab_Def_Flows[Name(EN)],0),18)</f>
        <v>0.5</v>
      </c>
      <c r="AJ33" s="53">
        <f>IF(L33="Yes",AI33*Tab_Data_Flows[[#This Row],[Flow_Py]]*Tab_Data_Flows[[#This Row],[DM_'[%']]],"N.A.")</f>
        <v>30.880000000000003</v>
      </c>
      <c r="AK33" s="23" t="str">
        <f>Tab_Data_Flows[[#This Row],[UoM_Flow_Py]]</f>
        <v>Mg</v>
      </c>
    </row>
    <row r="34" spans="1:37" x14ac:dyDescent="0.35">
      <c r="A34" s="22">
        <f t="shared" si="0"/>
        <v>33</v>
      </c>
      <c r="B34" s="11" t="str">
        <f>_xlfn.XLOOKUP(C34,Tab_Def_Flows[Name(EN)],Tab_Def_Flows[Flow_ID],,0,)</f>
        <v>F_00_01</v>
      </c>
      <c r="C34" s="13" t="s">
        <v>23</v>
      </c>
      <c r="D34" s="11">
        <f>_xlfn.XLOOKUP(C34,Tab_Def_Flows[Name(EN)],Tab_Def_Flows[Type_Biomass],,0,)</f>
        <v>0</v>
      </c>
      <c r="E34" s="11" t="str">
        <f>_xlfn.XLOOKUP(C34,Tab_Def_Flows[Name(EN)],Tab_Def_Flows[Output_Process],,0,)</f>
        <v>Biosphere</v>
      </c>
      <c r="F34" s="11" t="str">
        <f>_xlfn.XLOOKUP(C34,Tab_Def_Flows[Name(EN)],Tab_Def_Flows[Process_ID_O],,0,)</f>
        <v>00_Bio_</v>
      </c>
      <c r="G34" s="11" t="str">
        <f>_xlfn.XLOOKUP(C34,Tab_Def_Flows[Name(EN)],Tab_Def_Flows[Input_Process],,0,)</f>
        <v>Raw Material Extraction</v>
      </c>
      <c r="H34" s="23" t="str">
        <f>_xlfn.XLOOKUP(C34,Tab_Def_Flows[Name(EN)],Tab_Def_Flows[Process_ID_I],,0,)</f>
        <v>01_Raw_</v>
      </c>
      <c r="I34" s="23">
        <f>_xlfn.XLOOKUP(C34,Tab_Def_Flows[Name(EN)],Tab_Def_Flows[Value_Source],,0,)</f>
        <v>0</v>
      </c>
      <c r="J34" s="23" t="str">
        <f>_xlfn.XLOOKUP(C34,Tab_Def_Flows[Name(EN)],Tab_Def_Flows[WC?],,0,)</f>
        <v>Yes</v>
      </c>
      <c r="K34" s="23" t="str">
        <f>_xlfn.XLOOKUP(C34,Tab_Def_Flows[Name(EN)],Tab_Def_Flows[DM?],,0,)</f>
        <v>Yes</v>
      </c>
      <c r="L34" s="23" t="str">
        <f>_xlfn.XLOOKUP(C34,Tab_Def_Flows[Name(EN)],Tab_Def_Flows[CC?],,0,)</f>
        <v>Yes</v>
      </c>
      <c r="M34" s="13">
        <v>1952</v>
      </c>
      <c r="N34" s="13" t="s">
        <v>76</v>
      </c>
      <c r="O34" s="59">
        <v>77.2</v>
      </c>
      <c r="P34" s="13"/>
      <c r="Q34" s="13"/>
      <c r="R34" s="13"/>
      <c r="S34" s="13"/>
      <c r="T34" s="13"/>
      <c r="U34" s="13"/>
      <c r="V34" s="13"/>
      <c r="W34" s="13"/>
      <c r="X34" s="13" t="s">
        <v>78</v>
      </c>
      <c r="Y34" s="50"/>
      <c r="Z34" s="13"/>
      <c r="AA34" s="41">
        <f t="shared" si="1"/>
        <v>77.2</v>
      </c>
      <c r="AB34" s="13" t="s">
        <v>79</v>
      </c>
      <c r="AC34" s="52">
        <v>0.2</v>
      </c>
      <c r="AD34" s="53">
        <f>IF(J34="Yes",AA34*Tab_Data_Flows[[#This Row],[WC_'[%']]],"N.A.")</f>
        <v>15.440000000000001</v>
      </c>
      <c r="AE34" s="23" t="str">
        <f>Tab_Data_Flows[[#This Row],[UoM_Flow_Py]]</f>
        <v>Mg</v>
      </c>
      <c r="AF34" s="52">
        <v>0.8</v>
      </c>
      <c r="AG34" s="53">
        <f>IF(K34="Yes",AF34*Tab_Data_Flows[[#This Row],[Flow_Py]],"N.A.")</f>
        <v>61.760000000000005</v>
      </c>
      <c r="AH34" s="23" t="str">
        <f>Tab_Data_Flows[[#This Row],[UoM_Flow_Py]]</f>
        <v>Mg</v>
      </c>
      <c r="AI34" s="52">
        <f>INDEX(Tab_Def_Flows[[Flow_ID]:[CC_DM_source]],MATCH(Tab_Data_Flows[[#This Row],[Name(EN)]],Tab_Def_Flows[Name(EN)],0),18)</f>
        <v>0.5</v>
      </c>
      <c r="AJ34" s="53">
        <f>IF(L34="Yes",AI34*Tab_Data_Flows[[#This Row],[Flow_Py]]*Tab_Data_Flows[[#This Row],[DM_'[%']]],"N.A.")</f>
        <v>30.880000000000003</v>
      </c>
      <c r="AK34" s="23" t="str">
        <f>Tab_Data_Flows[[#This Row],[UoM_Flow_Py]]</f>
        <v>Mg</v>
      </c>
    </row>
    <row r="35" spans="1:37" x14ac:dyDescent="0.35">
      <c r="A35" s="22">
        <f t="shared" si="0"/>
        <v>34</v>
      </c>
      <c r="B35" s="11" t="str">
        <f>_xlfn.XLOOKUP(C35,Tab_Def_Flows[Name(EN)],Tab_Def_Flows[Flow_ID],,0,)</f>
        <v>F_00_01</v>
      </c>
      <c r="C35" s="13" t="s">
        <v>23</v>
      </c>
      <c r="D35" s="11">
        <f>_xlfn.XLOOKUP(C35,Tab_Def_Flows[Name(EN)],Tab_Def_Flows[Type_Biomass],,0,)</f>
        <v>0</v>
      </c>
      <c r="E35" s="11" t="str">
        <f>_xlfn.XLOOKUP(C35,Tab_Def_Flows[Name(EN)],Tab_Def_Flows[Output_Process],,0,)</f>
        <v>Biosphere</v>
      </c>
      <c r="F35" s="11" t="str">
        <f>_xlfn.XLOOKUP(C35,Tab_Def_Flows[Name(EN)],Tab_Def_Flows[Process_ID_O],,0,)</f>
        <v>00_Bio_</v>
      </c>
      <c r="G35" s="11" t="str">
        <f>_xlfn.XLOOKUP(C35,Tab_Def_Flows[Name(EN)],Tab_Def_Flows[Input_Process],,0,)</f>
        <v>Raw Material Extraction</v>
      </c>
      <c r="H35" s="23" t="str">
        <f>_xlfn.XLOOKUP(C35,Tab_Def_Flows[Name(EN)],Tab_Def_Flows[Process_ID_I],,0,)</f>
        <v>01_Raw_</v>
      </c>
      <c r="I35" s="23">
        <f>_xlfn.XLOOKUP(C35,Tab_Def_Flows[Name(EN)],Tab_Def_Flows[Value_Source],,0,)</f>
        <v>0</v>
      </c>
      <c r="J35" s="23" t="str">
        <f>_xlfn.XLOOKUP(C35,Tab_Def_Flows[Name(EN)],Tab_Def_Flows[WC?],,0,)</f>
        <v>Yes</v>
      </c>
      <c r="K35" s="23" t="str">
        <f>_xlfn.XLOOKUP(C35,Tab_Def_Flows[Name(EN)],Tab_Def_Flows[DM?],,0,)</f>
        <v>Yes</v>
      </c>
      <c r="L35" s="23" t="str">
        <f>_xlfn.XLOOKUP(C35,Tab_Def_Flows[Name(EN)],Tab_Def_Flows[CC?],,0,)</f>
        <v>Yes</v>
      </c>
      <c r="M35" s="13">
        <v>1953</v>
      </c>
      <c r="N35" s="13" t="s">
        <v>76</v>
      </c>
      <c r="O35" s="59">
        <v>96.4</v>
      </c>
      <c r="P35" s="13"/>
      <c r="Q35" s="13"/>
      <c r="R35" s="13"/>
      <c r="S35" s="13"/>
      <c r="T35" s="13"/>
      <c r="U35" s="13"/>
      <c r="V35" s="13"/>
      <c r="W35" s="13"/>
      <c r="X35" s="13" t="s">
        <v>78</v>
      </c>
      <c r="Y35" s="50"/>
      <c r="Z35" s="13"/>
      <c r="AA35" s="41">
        <f t="shared" si="1"/>
        <v>96.4</v>
      </c>
      <c r="AB35" s="13" t="s">
        <v>79</v>
      </c>
      <c r="AC35" s="52">
        <v>0.2</v>
      </c>
      <c r="AD35" s="53">
        <f>IF(J35="Yes",AA35*Tab_Data_Flows[[#This Row],[WC_'[%']]],"N.A.")</f>
        <v>19.28</v>
      </c>
      <c r="AE35" s="23" t="str">
        <f>Tab_Data_Flows[[#This Row],[UoM_Flow_Py]]</f>
        <v>Mg</v>
      </c>
      <c r="AF35" s="52">
        <v>0.8</v>
      </c>
      <c r="AG35" s="53">
        <f>IF(K35="Yes",AF35*Tab_Data_Flows[[#This Row],[Flow_Py]],"N.A.")</f>
        <v>77.12</v>
      </c>
      <c r="AH35" s="23" t="str">
        <f>Tab_Data_Flows[[#This Row],[UoM_Flow_Py]]</f>
        <v>Mg</v>
      </c>
      <c r="AI35" s="52">
        <f>INDEX(Tab_Def_Flows[[Flow_ID]:[CC_DM_source]],MATCH(Tab_Data_Flows[[#This Row],[Name(EN)]],Tab_Def_Flows[Name(EN)],0),18)</f>
        <v>0.5</v>
      </c>
      <c r="AJ35" s="53">
        <f>IF(L35="Yes",AI35*Tab_Data_Flows[[#This Row],[Flow_Py]]*Tab_Data_Flows[[#This Row],[DM_'[%']]],"N.A.")</f>
        <v>38.56</v>
      </c>
      <c r="AK35" s="23" t="str">
        <f>Tab_Data_Flows[[#This Row],[UoM_Flow_Py]]</f>
        <v>Mg</v>
      </c>
    </row>
    <row r="36" spans="1:37" x14ac:dyDescent="0.35">
      <c r="A36" s="22">
        <f t="shared" si="0"/>
        <v>35</v>
      </c>
      <c r="B36" s="11" t="str">
        <f>_xlfn.XLOOKUP(C36,Tab_Def_Flows[Name(EN)],Tab_Def_Flows[Flow_ID],,0,)</f>
        <v>F_00_01</v>
      </c>
      <c r="C36" s="13" t="s">
        <v>23</v>
      </c>
      <c r="D36" s="11">
        <f>_xlfn.XLOOKUP(C36,Tab_Def_Flows[Name(EN)],Tab_Def_Flows[Type_Biomass],,0,)</f>
        <v>0</v>
      </c>
      <c r="E36" s="11" t="str">
        <f>_xlfn.XLOOKUP(C36,Tab_Def_Flows[Name(EN)],Tab_Def_Flows[Output_Process],,0,)</f>
        <v>Biosphere</v>
      </c>
      <c r="F36" s="11" t="str">
        <f>_xlfn.XLOOKUP(C36,Tab_Def_Flows[Name(EN)],Tab_Def_Flows[Process_ID_O],,0,)</f>
        <v>00_Bio_</v>
      </c>
      <c r="G36" s="11" t="str">
        <f>_xlfn.XLOOKUP(C36,Tab_Def_Flows[Name(EN)],Tab_Def_Flows[Input_Process],,0,)</f>
        <v>Raw Material Extraction</v>
      </c>
      <c r="H36" s="23" t="str">
        <f>_xlfn.XLOOKUP(C36,Tab_Def_Flows[Name(EN)],Tab_Def_Flows[Process_ID_I],,0,)</f>
        <v>01_Raw_</v>
      </c>
      <c r="I36" s="23">
        <f>_xlfn.XLOOKUP(C36,Tab_Def_Flows[Name(EN)],Tab_Def_Flows[Value_Source],,0,)</f>
        <v>0</v>
      </c>
      <c r="J36" s="23" t="str">
        <f>_xlfn.XLOOKUP(C36,Tab_Def_Flows[Name(EN)],Tab_Def_Flows[WC?],,0,)</f>
        <v>Yes</v>
      </c>
      <c r="K36" s="23" t="str">
        <f>_xlfn.XLOOKUP(C36,Tab_Def_Flows[Name(EN)],Tab_Def_Flows[DM?],,0,)</f>
        <v>Yes</v>
      </c>
      <c r="L36" s="23" t="str">
        <f>_xlfn.XLOOKUP(C36,Tab_Def_Flows[Name(EN)],Tab_Def_Flows[CC?],,0,)</f>
        <v>Yes</v>
      </c>
      <c r="M36" s="13">
        <v>1954</v>
      </c>
      <c r="N36" s="13" t="s">
        <v>76</v>
      </c>
      <c r="O36" s="59">
        <v>90</v>
      </c>
      <c r="P36" s="13"/>
      <c r="Q36" s="13"/>
      <c r="R36" s="13"/>
      <c r="S36" s="13"/>
      <c r="T36" s="13"/>
      <c r="U36" s="13"/>
      <c r="V36" s="13"/>
      <c r="W36" s="13"/>
      <c r="X36" s="13" t="s">
        <v>78</v>
      </c>
      <c r="Y36" s="50"/>
      <c r="Z36" s="13"/>
      <c r="AA36" s="41">
        <f t="shared" si="1"/>
        <v>90</v>
      </c>
      <c r="AB36" s="13" t="s">
        <v>79</v>
      </c>
      <c r="AC36" s="52">
        <v>0.2</v>
      </c>
      <c r="AD36" s="53">
        <f>IF(J36="Yes",AA36*Tab_Data_Flows[[#This Row],[WC_'[%']]],"N.A.")</f>
        <v>18</v>
      </c>
      <c r="AE36" s="23" t="str">
        <f>Tab_Data_Flows[[#This Row],[UoM_Flow_Py]]</f>
        <v>Mg</v>
      </c>
      <c r="AF36" s="52">
        <v>0.8</v>
      </c>
      <c r="AG36" s="53">
        <f>IF(K36="Yes",AF36*Tab_Data_Flows[[#This Row],[Flow_Py]],"N.A.")</f>
        <v>72</v>
      </c>
      <c r="AH36" s="23" t="str">
        <f>Tab_Data_Flows[[#This Row],[UoM_Flow_Py]]</f>
        <v>Mg</v>
      </c>
      <c r="AI36" s="52">
        <f>INDEX(Tab_Def_Flows[[Flow_ID]:[CC_DM_source]],MATCH(Tab_Data_Flows[[#This Row],[Name(EN)]],Tab_Def_Flows[Name(EN)],0),18)</f>
        <v>0.5</v>
      </c>
      <c r="AJ36" s="53">
        <f>IF(L36="Yes",AI36*Tab_Data_Flows[[#This Row],[Flow_Py]]*Tab_Data_Flows[[#This Row],[DM_'[%']]],"N.A.")</f>
        <v>36</v>
      </c>
      <c r="AK36" s="23" t="str">
        <f>Tab_Data_Flows[[#This Row],[UoM_Flow_Py]]</f>
        <v>Mg</v>
      </c>
    </row>
    <row r="37" spans="1:37" x14ac:dyDescent="0.35">
      <c r="A37" s="22">
        <f t="shared" si="0"/>
        <v>36</v>
      </c>
      <c r="B37" s="11" t="str">
        <f>_xlfn.XLOOKUP(C37,Tab_Def_Flows[Name(EN)],Tab_Def_Flows[Flow_ID],,0,)</f>
        <v>F_00_01</v>
      </c>
      <c r="C37" s="13" t="s">
        <v>23</v>
      </c>
      <c r="D37" s="11">
        <f>_xlfn.XLOOKUP(C37,Tab_Def_Flows[Name(EN)],Tab_Def_Flows[Type_Biomass],,0,)</f>
        <v>0</v>
      </c>
      <c r="E37" s="11" t="str">
        <f>_xlfn.XLOOKUP(C37,Tab_Def_Flows[Name(EN)],Tab_Def_Flows[Output_Process],,0,)</f>
        <v>Biosphere</v>
      </c>
      <c r="F37" s="11" t="str">
        <f>_xlfn.XLOOKUP(C37,Tab_Def_Flows[Name(EN)],Tab_Def_Flows[Process_ID_O],,0,)</f>
        <v>00_Bio_</v>
      </c>
      <c r="G37" s="11" t="str">
        <f>_xlfn.XLOOKUP(C37,Tab_Def_Flows[Name(EN)],Tab_Def_Flows[Input_Process],,0,)</f>
        <v>Raw Material Extraction</v>
      </c>
      <c r="H37" s="23" t="str">
        <f>_xlfn.XLOOKUP(C37,Tab_Def_Flows[Name(EN)],Tab_Def_Flows[Process_ID_I],,0,)</f>
        <v>01_Raw_</v>
      </c>
      <c r="I37" s="23">
        <f>_xlfn.XLOOKUP(C37,Tab_Def_Flows[Name(EN)],Tab_Def_Flows[Value_Source],,0,)</f>
        <v>0</v>
      </c>
      <c r="J37" s="23" t="str">
        <f>_xlfn.XLOOKUP(C37,Tab_Def_Flows[Name(EN)],Tab_Def_Flows[WC?],,0,)</f>
        <v>Yes</v>
      </c>
      <c r="K37" s="23" t="str">
        <f>_xlfn.XLOOKUP(C37,Tab_Def_Flows[Name(EN)],Tab_Def_Flows[DM?],,0,)</f>
        <v>Yes</v>
      </c>
      <c r="L37" s="23" t="str">
        <f>_xlfn.XLOOKUP(C37,Tab_Def_Flows[Name(EN)],Tab_Def_Flows[CC?],,0,)</f>
        <v>Yes</v>
      </c>
      <c r="M37" s="13">
        <v>1955</v>
      </c>
      <c r="N37" s="13" t="s">
        <v>76</v>
      </c>
      <c r="O37" s="59">
        <v>96.4</v>
      </c>
      <c r="P37" s="13"/>
      <c r="Q37" s="13"/>
      <c r="R37" s="13"/>
      <c r="S37" s="13"/>
      <c r="T37" s="13"/>
      <c r="U37" s="13"/>
      <c r="V37" s="13"/>
      <c r="W37" s="13"/>
      <c r="X37" s="13" t="s">
        <v>78</v>
      </c>
      <c r="Y37" s="50"/>
      <c r="Z37" s="13"/>
      <c r="AA37" s="41">
        <f t="shared" si="1"/>
        <v>96.4</v>
      </c>
      <c r="AB37" s="13" t="s">
        <v>79</v>
      </c>
      <c r="AC37" s="52">
        <v>0.2</v>
      </c>
      <c r="AD37" s="53">
        <f>IF(J37="Yes",AA37*Tab_Data_Flows[[#This Row],[WC_'[%']]],"N.A.")</f>
        <v>19.28</v>
      </c>
      <c r="AE37" s="23" t="str">
        <f>Tab_Data_Flows[[#This Row],[UoM_Flow_Py]]</f>
        <v>Mg</v>
      </c>
      <c r="AF37" s="52">
        <v>0.8</v>
      </c>
      <c r="AG37" s="53">
        <f>IF(K37="Yes",AF37*Tab_Data_Flows[[#This Row],[Flow_Py]],"N.A.")</f>
        <v>77.12</v>
      </c>
      <c r="AH37" s="23" t="str">
        <f>Tab_Data_Flows[[#This Row],[UoM_Flow_Py]]</f>
        <v>Mg</v>
      </c>
      <c r="AI37" s="52">
        <f>INDEX(Tab_Def_Flows[[Flow_ID]:[CC_DM_source]],MATCH(Tab_Data_Flows[[#This Row],[Name(EN)]],Tab_Def_Flows[Name(EN)],0),18)</f>
        <v>0.5</v>
      </c>
      <c r="AJ37" s="53">
        <f>IF(L37="Yes",AI37*Tab_Data_Flows[[#This Row],[Flow_Py]]*Tab_Data_Flows[[#This Row],[DM_'[%']]],"N.A.")</f>
        <v>38.56</v>
      </c>
      <c r="AK37" s="23" t="str">
        <f>Tab_Data_Flows[[#This Row],[UoM_Flow_Py]]</f>
        <v>Mg</v>
      </c>
    </row>
    <row r="38" spans="1:37" x14ac:dyDescent="0.35">
      <c r="A38" s="22">
        <f t="shared" si="0"/>
        <v>37</v>
      </c>
      <c r="B38" s="11" t="str">
        <f>_xlfn.XLOOKUP(C38,Tab_Def_Flows[Name(EN)],Tab_Def_Flows[Flow_ID],,0,)</f>
        <v>F_00_01</v>
      </c>
      <c r="C38" s="13" t="s">
        <v>23</v>
      </c>
      <c r="D38" s="11"/>
      <c r="E38" s="11" t="str">
        <f>_xlfn.XLOOKUP(C38,Tab_Def_Flows[Name(EN)],Tab_Def_Flows[Output_Process],,0,)</f>
        <v>Biosphere</v>
      </c>
      <c r="F38" s="11" t="str">
        <f>_xlfn.XLOOKUP(C38,Tab_Def_Flows[Name(EN)],Tab_Def_Flows[Process_ID_O],,0,)</f>
        <v>00_Bio_</v>
      </c>
      <c r="G38" s="11" t="str">
        <f>_xlfn.XLOOKUP(C38,Tab_Def_Flows[Name(EN)],Tab_Def_Flows[Input_Process],,0,)</f>
        <v>Raw Material Extraction</v>
      </c>
      <c r="H38" s="23" t="str">
        <f>_xlfn.XLOOKUP(C38,Tab_Def_Flows[Name(EN)],Tab_Def_Flows[Process_ID_I],,0,)</f>
        <v>01_Raw_</v>
      </c>
      <c r="I38" s="11">
        <f>_xlfn.XLOOKUP(C38,Tab_Def_Flows[Name(EN)],Tab_Def_Flows[Value_Source],,0,)</f>
        <v>0</v>
      </c>
      <c r="J38" s="11" t="str">
        <f>_xlfn.XLOOKUP(C38,Tab_Def_Flows[Name(EN)],Tab_Def_Flows[WC?],,0,)</f>
        <v>Yes</v>
      </c>
      <c r="K38" s="11" t="str">
        <f>_xlfn.XLOOKUP(C38,Tab_Def_Flows[Name(EN)],Tab_Def_Flows[DM?],,0,)</f>
        <v>Yes</v>
      </c>
      <c r="L38" s="11" t="str">
        <f>_xlfn.XLOOKUP(C38,Tab_Def_Flows[Name(EN)],Tab_Def_Flows[CC?],,0,)</f>
        <v>Yes</v>
      </c>
      <c r="M38" s="13">
        <v>1956</v>
      </c>
      <c r="N38" s="13"/>
      <c r="O38" s="59">
        <v>38.6</v>
      </c>
      <c r="P38" s="13"/>
      <c r="Q38" s="13"/>
      <c r="R38" s="13" t="e">
        <f>INDEX(#REF!,MATCH(Tab_Data_Flows[[#This Row],[Name(EN)]],#REF!,0),12)</f>
        <v>#REF!</v>
      </c>
      <c r="S38" s="13" t="e">
        <f>MATCH(Tab_Data_Flows[[#This Row],[Name(EN)]],#REF!,0)</f>
        <v>#REF!</v>
      </c>
      <c r="T38" s="13"/>
      <c r="U38" s="13"/>
      <c r="V38" s="13"/>
      <c r="W38" s="13"/>
      <c r="X38" s="13" t="s">
        <v>78</v>
      </c>
      <c r="Y38" s="13"/>
      <c r="Z38" s="13"/>
      <c r="AA38" s="41">
        <f t="shared" si="1"/>
        <v>38.6</v>
      </c>
      <c r="AB38" s="13" t="s">
        <v>79</v>
      </c>
      <c r="AC38" s="52">
        <v>0.2</v>
      </c>
      <c r="AD38" s="53">
        <f>IF(J38="Yes",AA38*Tab_Data_Flows[[#This Row],[WC_'[%']]],"N.A.")</f>
        <v>7.7200000000000006</v>
      </c>
      <c r="AE38" s="23" t="str">
        <f>Tab_Data_Flows[[#This Row],[UoM_Flow_Py]]</f>
        <v>Mg</v>
      </c>
      <c r="AF38" s="52">
        <v>0.8</v>
      </c>
      <c r="AG38" s="53">
        <f>IF(K38="Yes",AF38*Tab_Data_Flows[[#This Row],[Flow_Py]],"N.A.")</f>
        <v>30.880000000000003</v>
      </c>
      <c r="AH38" s="23" t="str">
        <f>Tab_Data_Flows[[#This Row],[UoM_Flow_Py]]</f>
        <v>Mg</v>
      </c>
      <c r="AI38" s="52">
        <f>INDEX(Tab_Def_Flows[[Flow_ID]:[CC_DM_source]],MATCH(Tab_Data_Flows[[#This Row],[Name(EN)]],Tab_Def_Flows[Name(EN)],0),18)</f>
        <v>0.5</v>
      </c>
      <c r="AJ38" s="53">
        <f>IF(L38="Yes",AI38*Tab_Data_Flows[[#This Row],[Flow_Py]]*Tab_Data_Flows[[#This Row],[DM_'[%']]],"N.A.")</f>
        <v>15.440000000000001</v>
      </c>
      <c r="AK38" s="23" t="str">
        <f>Tab_Data_Flows[[#This Row],[UoM_Flow_Py]]</f>
        <v>Mg</v>
      </c>
    </row>
    <row r="39" spans="1:37" x14ac:dyDescent="0.35">
      <c r="A39" s="22">
        <f t="shared" si="0"/>
        <v>38</v>
      </c>
      <c r="B39" s="11" t="str">
        <f>_xlfn.XLOOKUP(C39,Tab_Def_Flows[Name(EN)],Tab_Def_Flows[Flow_ID],,0,)</f>
        <v>F_00_01</v>
      </c>
      <c r="C39" s="13" t="s">
        <v>23</v>
      </c>
      <c r="D39" s="11"/>
      <c r="E39" s="11" t="str">
        <f>_xlfn.XLOOKUP(C39,Tab_Def_Flows[Name(EN)],Tab_Def_Flows[Output_Process],,0,)</f>
        <v>Biosphere</v>
      </c>
      <c r="F39" s="11" t="str">
        <f>_xlfn.XLOOKUP(C39,Tab_Def_Flows[Name(EN)],Tab_Def_Flows[Process_ID_O],,0,)</f>
        <v>00_Bio_</v>
      </c>
      <c r="G39" s="11" t="str">
        <f>_xlfn.XLOOKUP(C39,Tab_Def_Flows[Name(EN)],Tab_Def_Flows[Input_Process],,0,)</f>
        <v>Raw Material Extraction</v>
      </c>
      <c r="H39" s="23" t="str">
        <f>_xlfn.XLOOKUP(C39,Tab_Def_Flows[Name(EN)],Tab_Def_Flows[Process_ID_I],,0,)</f>
        <v>01_Raw_</v>
      </c>
      <c r="I39" s="11">
        <f>_xlfn.XLOOKUP(C39,Tab_Def_Flows[Name(EN)],Tab_Def_Flows[Value_Source],,0,)</f>
        <v>0</v>
      </c>
      <c r="J39" s="11" t="str">
        <f>_xlfn.XLOOKUP(C39,Tab_Def_Flows[Name(EN)],Tab_Def_Flows[WC?],,0,)</f>
        <v>Yes</v>
      </c>
      <c r="K39" s="11" t="str">
        <f>_xlfn.XLOOKUP(C39,Tab_Def_Flows[Name(EN)],Tab_Def_Flows[DM?],,0,)</f>
        <v>Yes</v>
      </c>
      <c r="L39" s="11" t="str">
        <f>_xlfn.XLOOKUP(C39,Tab_Def_Flows[Name(EN)],Tab_Def_Flows[CC?],,0,)</f>
        <v>Yes</v>
      </c>
      <c r="M39" s="13">
        <v>1957</v>
      </c>
      <c r="N39" s="13"/>
      <c r="O39" s="59">
        <v>38.6</v>
      </c>
      <c r="P39" s="13"/>
      <c r="Q39" s="13"/>
      <c r="R39" s="13" t="e">
        <f>INDEX(#REF!,MATCH(Tab_Data_Flows[[#This Row],[Name(EN)]],#REF!,0),12)</f>
        <v>#REF!</v>
      </c>
      <c r="S39" s="13" t="e">
        <f>MATCH(Tab_Data_Flows[[#This Row],[Name(EN)]],#REF!,0)</f>
        <v>#REF!</v>
      </c>
      <c r="T39" s="13"/>
      <c r="U39" s="13"/>
      <c r="V39" s="13"/>
      <c r="W39" s="13"/>
      <c r="X39" s="13" t="s">
        <v>78</v>
      </c>
      <c r="Y39" s="13"/>
      <c r="Z39" s="13"/>
      <c r="AA39" s="41">
        <f t="shared" si="1"/>
        <v>38.6</v>
      </c>
      <c r="AB39" s="13" t="s">
        <v>79</v>
      </c>
      <c r="AC39" s="52">
        <v>0.2</v>
      </c>
      <c r="AD39" s="53">
        <f>IF(J39="Yes",AA39*Tab_Data_Flows[[#This Row],[WC_'[%']]],"N.A.")</f>
        <v>7.7200000000000006</v>
      </c>
      <c r="AE39" s="23" t="str">
        <f>Tab_Data_Flows[[#This Row],[UoM_Flow_Py]]</f>
        <v>Mg</v>
      </c>
      <c r="AF39" s="52">
        <v>0.8</v>
      </c>
      <c r="AG39" s="53">
        <f>IF(K39="Yes",AF39*Tab_Data_Flows[[#This Row],[Flow_Py]],"N.A.")</f>
        <v>30.880000000000003</v>
      </c>
      <c r="AH39" s="23" t="str">
        <f>Tab_Data_Flows[[#This Row],[UoM_Flow_Py]]</f>
        <v>Mg</v>
      </c>
      <c r="AI39" s="52">
        <f>INDEX(Tab_Def_Flows[[Flow_ID]:[CC_DM_source]],MATCH(Tab_Data_Flows[[#This Row],[Name(EN)]],Tab_Def_Flows[Name(EN)],0),18)</f>
        <v>0.5</v>
      </c>
      <c r="AJ39" s="53">
        <f>IF(L39="Yes",AI39*Tab_Data_Flows[[#This Row],[Flow_Py]]*Tab_Data_Flows[[#This Row],[DM_'[%']]],"N.A.")</f>
        <v>15.440000000000001</v>
      </c>
      <c r="AK39" s="23" t="str">
        <f>Tab_Data_Flows[[#This Row],[UoM_Flow_Py]]</f>
        <v>Mg</v>
      </c>
    </row>
    <row r="40" spans="1:37" x14ac:dyDescent="0.35">
      <c r="A40" s="22">
        <f t="shared" si="0"/>
        <v>39</v>
      </c>
      <c r="B40" s="11" t="str">
        <f>_xlfn.XLOOKUP(C40,Tab_Def_Flows[Name(EN)],Tab_Def_Flows[Flow_ID],,0,)</f>
        <v>F_00_01</v>
      </c>
      <c r="C40" s="13" t="s">
        <v>23</v>
      </c>
      <c r="D40" s="11"/>
      <c r="E40" s="11" t="str">
        <f>_xlfn.XLOOKUP(C40,Tab_Def_Flows[Name(EN)],Tab_Def_Flows[Output_Process],,0,)</f>
        <v>Biosphere</v>
      </c>
      <c r="F40" s="11" t="str">
        <f>_xlfn.XLOOKUP(C40,Tab_Def_Flows[Name(EN)],Tab_Def_Flows[Process_ID_O],,0,)</f>
        <v>00_Bio_</v>
      </c>
      <c r="G40" s="11" t="str">
        <f>_xlfn.XLOOKUP(C40,Tab_Def_Flows[Name(EN)],Tab_Def_Flows[Input_Process],,0,)</f>
        <v>Raw Material Extraction</v>
      </c>
      <c r="H40" s="23" t="str">
        <f>_xlfn.XLOOKUP(C40,Tab_Def_Flows[Name(EN)],Tab_Def_Flows[Process_ID_I],,0,)</f>
        <v>01_Raw_</v>
      </c>
      <c r="I40" s="11">
        <f>_xlfn.XLOOKUP(C40,Tab_Def_Flows[Name(EN)],Tab_Def_Flows[Value_Source],,0,)</f>
        <v>0</v>
      </c>
      <c r="J40" s="11" t="str">
        <f>_xlfn.XLOOKUP(C40,Tab_Def_Flows[Name(EN)],Tab_Def_Flows[WC?],,0,)</f>
        <v>Yes</v>
      </c>
      <c r="K40" s="11" t="str">
        <f>_xlfn.XLOOKUP(C40,Tab_Def_Flows[Name(EN)],Tab_Def_Flows[DM?],,0,)</f>
        <v>Yes</v>
      </c>
      <c r="L40" s="11" t="str">
        <f>_xlfn.XLOOKUP(C40,Tab_Def_Flows[Name(EN)],Tab_Def_Flows[CC?],,0,)</f>
        <v>Yes</v>
      </c>
      <c r="M40" s="13">
        <v>1958</v>
      </c>
      <c r="N40" s="13"/>
      <c r="O40" s="59">
        <v>51.4</v>
      </c>
      <c r="P40" s="13"/>
      <c r="Q40" s="13"/>
      <c r="R40" s="13" t="e">
        <f>INDEX(#REF!,MATCH(Tab_Data_Flows[[#This Row],[Name(EN)]],#REF!,0),12)</f>
        <v>#REF!</v>
      </c>
      <c r="S40" s="13" t="e">
        <f>MATCH(Tab_Data_Flows[[#This Row],[Name(EN)]],#REF!,0)</f>
        <v>#REF!</v>
      </c>
      <c r="T40" s="13"/>
      <c r="U40" s="13"/>
      <c r="V40" s="13"/>
      <c r="W40" s="13"/>
      <c r="X40" s="13" t="s">
        <v>78</v>
      </c>
      <c r="Y40" s="13"/>
      <c r="Z40" s="13"/>
      <c r="AA40" s="41">
        <f t="shared" si="1"/>
        <v>51.4</v>
      </c>
      <c r="AB40" s="13" t="s">
        <v>79</v>
      </c>
      <c r="AC40" s="52">
        <v>0.2</v>
      </c>
      <c r="AD40" s="53">
        <f>IF(J40="Yes",AA40*Tab_Data_Flows[[#This Row],[WC_'[%']]],"N.A.")</f>
        <v>10.280000000000001</v>
      </c>
      <c r="AE40" s="23" t="str">
        <f>Tab_Data_Flows[[#This Row],[UoM_Flow_Py]]</f>
        <v>Mg</v>
      </c>
      <c r="AF40" s="52">
        <v>0.8</v>
      </c>
      <c r="AG40" s="53">
        <f>IF(K40="Yes",AF40*Tab_Data_Flows[[#This Row],[Flow_Py]],"N.A.")</f>
        <v>41.120000000000005</v>
      </c>
      <c r="AH40" s="23" t="str">
        <f>Tab_Data_Flows[[#This Row],[UoM_Flow_Py]]</f>
        <v>Mg</v>
      </c>
      <c r="AI40" s="52">
        <f>INDEX(Tab_Def_Flows[[Flow_ID]:[CC_DM_source]],MATCH(Tab_Data_Flows[[#This Row],[Name(EN)]],Tab_Def_Flows[Name(EN)],0),18)</f>
        <v>0.5</v>
      </c>
      <c r="AJ40" s="53">
        <f>IF(L40="Yes",AI40*Tab_Data_Flows[[#This Row],[Flow_Py]]*Tab_Data_Flows[[#This Row],[DM_'[%']]],"N.A.")</f>
        <v>20.560000000000002</v>
      </c>
      <c r="AK40" s="23" t="str">
        <f>Tab_Data_Flows[[#This Row],[UoM_Flow_Py]]</f>
        <v>Mg</v>
      </c>
    </row>
    <row r="41" spans="1:37" x14ac:dyDescent="0.35">
      <c r="A41" s="22">
        <f t="shared" si="0"/>
        <v>40</v>
      </c>
      <c r="B41" s="11" t="str">
        <f>_xlfn.XLOOKUP(C41,Tab_Def_Flows[Name(EN)],Tab_Def_Flows[Flow_ID],,0,)</f>
        <v>F_00_01</v>
      </c>
      <c r="C41" s="13" t="s">
        <v>23</v>
      </c>
      <c r="D41" s="11"/>
      <c r="E41" s="11" t="str">
        <f>_xlfn.XLOOKUP(C41,Tab_Def_Flows[Name(EN)],Tab_Def_Flows[Output_Process],,0,)</f>
        <v>Biosphere</v>
      </c>
      <c r="F41" s="11" t="str">
        <f>_xlfn.XLOOKUP(C41,Tab_Def_Flows[Name(EN)],Tab_Def_Flows[Process_ID_O],,0,)</f>
        <v>00_Bio_</v>
      </c>
      <c r="G41" s="11" t="str">
        <f>_xlfn.XLOOKUP(C41,Tab_Def_Flows[Name(EN)],Tab_Def_Flows[Input_Process],,0,)</f>
        <v>Raw Material Extraction</v>
      </c>
      <c r="H41" s="23" t="str">
        <f>_xlfn.XLOOKUP(C41,Tab_Def_Flows[Name(EN)],Tab_Def_Flows[Process_ID_I],,0,)</f>
        <v>01_Raw_</v>
      </c>
      <c r="I41" s="11">
        <f>_xlfn.XLOOKUP(C41,Tab_Def_Flows[Name(EN)],Tab_Def_Flows[Value_Source],,0,)</f>
        <v>0</v>
      </c>
      <c r="J41" s="11" t="str">
        <f>_xlfn.XLOOKUP(C41,Tab_Def_Flows[Name(EN)],Tab_Def_Flows[WC?],,0,)</f>
        <v>Yes</v>
      </c>
      <c r="K41" s="11" t="str">
        <f>_xlfn.XLOOKUP(C41,Tab_Def_Flows[Name(EN)],Tab_Def_Flows[DM?],,0,)</f>
        <v>Yes</v>
      </c>
      <c r="L41" s="11" t="str">
        <f>_xlfn.XLOOKUP(C41,Tab_Def_Flows[Name(EN)],Tab_Def_Flows[CC?],,0,)</f>
        <v>Yes</v>
      </c>
      <c r="M41" s="13">
        <v>1959</v>
      </c>
      <c r="N41" s="13"/>
      <c r="O41" s="59">
        <v>51.4</v>
      </c>
      <c r="P41" s="13"/>
      <c r="Q41" s="13"/>
      <c r="R41" s="13" t="e">
        <f>INDEX(#REF!,MATCH(Tab_Data_Flows[[#This Row],[Name(EN)]],#REF!,0),12)</f>
        <v>#REF!</v>
      </c>
      <c r="S41" s="13" t="e">
        <f>MATCH(Tab_Data_Flows[[#This Row],[Name(EN)]],#REF!,0)</f>
        <v>#REF!</v>
      </c>
      <c r="T41" s="13"/>
      <c r="U41" s="13"/>
      <c r="V41" s="13"/>
      <c r="W41" s="13"/>
      <c r="X41" s="13" t="s">
        <v>78</v>
      </c>
      <c r="Y41" s="13"/>
      <c r="Z41" s="13"/>
      <c r="AA41" s="41">
        <f t="shared" si="1"/>
        <v>51.4</v>
      </c>
      <c r="AB41" s="13" t="s">
        <v>79</v>
      </c>
      <c r="AC41" s="52">
        <v>0.2</v>
      </c>
      <c r="AD41" s="53">
        <f>IF(J41="Yes",AA41*Tab_Data_Flows[[#This Row],[WC_'[%']]],"N.A.")</f>
        <v>10.280000000000001</v>
      </c>
      <c r="AE41" s="23" t="str">
        <f>Tab_Data_Flows[[#This Row],[UoM_Flow_Py]]</f>
        <v>Mg</v>
      </c>
      <c r="AF41" s="52">
        <v>0.8</v>
      </c>
      <c r="AG41" s="53">
        <f>IF(K41="Yes",AF41*Tab_Data_Flows[[#This Row],[Flow_Py]],"N.A.")</f>
        <v>41.120000000000005</v>
      </c>
      <c r="AH41" s="23" t="str">
        <f>Tab_Data_Flows[[#This Row],[UoM_Flow_Py]]</f>
        <v>Mg</v>
      </c>
      <c r="AI41" s="52">
        <f>INDEX(Tab_Def_Flows[[Flow_ID]:[CC_DM_source]],MATCH(Tab_Data_Flows[[#This Row],[Name(EN)]],Tab_Def_Flows[Name(EN)],0),18)</f>
        <v>0.5</v>
      </c>
      <c r="AJ41" s="53">
        <f>IF(L41="Yes",AI41*Tab_Data_Flows[[#This Row],[Flow_Py]]*Tab_Data_Flows[[#This Row],[DM_'[%']]],"N.A.")</f>
        <v>20.560000000000002</v>
      </c>
      <c r="AK41" s="23" t="str">
        <f>Tab_Data_Flows[[#This Row],[UoM_Flow_Py]]</f>
        <v>Mg</v>
      </c>
    </row>
    <row r="42" spans="1:37" x14ac:dyDescent="0.35">
      <c r="A42" s="22">
        <f t="shared" si="0"/>
        <v>41</v>
      </c>
      <c r="B42" s="11" t="str">
        <f>_xlfn.XLOOKUP(C42,Tab_Def_Flows[Name(EN)],Tab_Def_Flows[Flow_ID],,0,)</f>
        <v>F_00_01</v>
      </c>
      <c r="C42" s="13" t="s">
        <v>23</v>
      </c>
      <c r="D42" s="11"/>
      <c r="E42" s="11" t="str">
        <f>_xlfn.XLOOKUP(C42,Tab_Def_Flows[Name(EN)],Tab_Def_Flows[Output_Process],,0,)</f>
        <v>Biosphere</v>
      </c>
      <c r="F42" s="11" t="str">
        <f>_xlfn.XLOOKUP(C42,Tab_Def_Flows[Name(EN)],Tab_Def_Flows[Process_ID_O],,0,)</f>
        <v>00_Bio_</v>
      </c>
      <c r="G42" s="11" t="str">
        <f>_xlfn.XLOOKUP(C42,Tab_Def_Flows[Name(EN)],Tab_Def_Flows[Input_Process],,0,)</f>
        <v>Raw Material Extraction</v>
      </c>
      <c r="H42" s="23" t="str">
        <f>_xlfn.XLOOKUP(C42,Tab_Def_Flows[Name(EN)],Tab_Def_Flows[Process_ID_I],,0,)</f>
        <v>01_Raw_</v>
      </c>
      <c r="I42" s="11">
        <f>_xlfn.XLOOKUP(C42,Tab_Def_Flows[Name(EN)],Tab_Def_Flows[Value_Source],,0,)</f>
        <v>0</v>
      </c>
      <c r="J42" s="11" t="str">
        <f>_xlfn.XLOOKUP(C42,Tab_Def_Flows[Name(EN)],Tab_Def_Flows[WC?],,0,)</f>
        <v>Yes</v>
      </c>
      <c r="K42" s="11" t="str">
        <f>_xlfn.XLOOKUP(C42,Tab_Def_Flows[Name(EN)],Tab_Def_Flows[DM?],,0,)</f>
        <v>Yes</v>
      </c>
      <c r="L42" s="11" t="str">
        <f>_xlfn.XLOOKUP(C42,Tab_Def_Flows[Name(EN)],Tab_Def_Flows[CC?],,0,)</f>
        <v>Yes</v>
      </c>
      <c r="M42" s="13">
        <v>1960</v>
      </c>
      <c r="N42" s="13"/>
      <c r="O42" s="59">
        <v>45</v>
      </c>
      <c r="P42" s="13"/>
      <c r="Q42" s="13"/>
      <c r="R42" s="13" t="e">
        <f>INDEX(#REF!,MATCH(Tab_Data_Flows[[#This Row],[Name(EN)]],#REF!,0),12)</f>
        <v>#REF!</v>
      </c>
      <c r="S42" s="13" t="e">
        <f>MATCH(Tab_Data_Flows[[#This Row],[Name(EN)]],#REF!,0)</f>
        <v>#REF!</v>
      </c>
      <c r="T42" s="13"/>
      <c r="U42" s="13"/>
      <c r="V42" s="13"/>
      <c r="W42" s="13"/>
      <c r="X42" s="13" t="s">
        <v>78</v>
      </c>
      <c r="Y42" s="13"/>
      <c r="Z42" s="13"/>
      <c r="AA42" s="41">
        <f t="shared" si="1"/>
        <v>45</v>
      </c>
      <c r="AB42" s="13" t="s">
        <v>79</v>
      </c>
      <c r="AC42" s="52">
        <v>0.2</v>
      </c>
      <c r="AD42" s="53">
        <f>IF(J42="Yes",AA42*Tab_Data_Flows[[#This Row],[WC_'[%']]],"N.A.")</f>
        <v>9</v>
      </c>
      <c r="AE42" s="23" t="str">
        <f>Tab_Data_Flows[[#This Row],[UoM_Flow_Py]]</f>
        <v>Mg</v>
      </c>
      <c r="AF42" s="52">
        <v>0.8</v>
      </c>
      <c r="AG42" s="53">
        <f>IF(K42="Yes",AF42*Tab_Data_Flows[[#This Row],[Flow_Py]],"N.A.")</f>
        <v>36</v>
      </c>
      <c r="AH42" s="23" t="str">
        <f>Tab_Data_Flows[[#This Row],[UoM_Flow_Py]]</f>
        <v>Mg</v>
      </c>
      <c r="AI42" s="52">
        <f>INDEX(Tab_Def_Flows[[Flow_ID]:[CC_DM_source]],MATCH(Tab_Data_Flows[[#This Row],[Name(EN)]],Tab_Def_Flows[Name(EN)],0),18)</f>
        <v>0.5</v>
      </c>
      <c r="AJ42" s="53">
        <f>IF(L42="Yes",AI42*Tab_Data_Flows[[#This Row],[Flow_Py]]*Tab_Data_Flows[[#This Row],[DM_'[%']]],"N.A.")</f>
        <v>18</v>
      </c>
      <c r="AK42" s="23" t="str">
        <f>Tab_Data_Flows[[#This Row],[UoM_Flow_Py]]</f>
        <v>Mg</v>
      </c>
    </row>
    <row r="43" spans="1:37" x14ac:dyDescent="0.35">
      <c r="A43" s="22">
        <f t="shared" si="0"/>
        <v>42</v>
      </c>
      <c r="B43" s="11" t="str">
        <f>_xlfn.XLOOKUP(C43,Tab_Def_Flows[Name(EN)],Tab_Def_Flows[Flow_ID],,0,)</f>
        <v>F_00_01</v>
      </c>
      <c r="C43" s="13" t="s">
        <v>23</v>
      </c>
      <c r="D43" s="11"/>
      <c r="E43" s="11" t="str">
        <f>_xlfn.XLOOKUP(C43,Tab_Def_Flows[Name(EN)],Tab_Def_Flows[Output_Process],,0,)</f>
        <v>Biosphere</v>
      </c>
      <c r="F43" s="11" t="str">
        <f>_xlfn.XLOOKUP(C43,Tab_Def_Flows[Name(EN)],Tab_Def_Flows[Process_ID_O],,0,)</f>
        <v>00_Bio_</v>
      </c>
      <c r="G43" s="11" t="str">
        <f>_xlfn.XLOOKUP(C43,Tab_Def_Flows[Name(EN)],Tab_Def_Flows[Input_Process],,0,)</f>
        <v>Raw Material Extraction</v>
      </c>
      <c r="H43" s="23" t="str">
        <f>_xlfn.XLOOKUP(C43,Tab_Def_Flows[Name(EN)],Tab_Def_Flows[Process_ID_I],,0,)</f>
        <v>01_Raw_</v>
      </c>
      <c r="I43" s="11">
        <f>_xlfn.XLOOKUP(C43,Tab_Def_Flows[Name(EN)],Tab_Def_Flows[Value_Source],,0,)</f>
        <v>0</v>
      </c>
      <c r="J43" s="11" t="str">
        <f>_xlfn.XLOOKUP(C43,Tab_Def_Flows[Name(EN)],Tab_Def_Flows[WC?],,0,)</f>
        <v>Yes</v>
      </c>
      <c r="K43" s="11" t="str">
        <f>_xlfn.XLOOKUP(C43,Tab_Def_Flows[Name(EN)],Tab_Def_Flows[DM?],,0,)</f>
        <v>Yes</v>
      </c>
      <c r="L43" s="11" t="str">
        <f>_xlfn.XLOOKUP(C43,Tab_Def_Flows[Name(EN)],Tab_Def_Flows[CC?],,0,)</f>
        <v>Yes</v>
      </c>
      <c r="M43" s="13">
        <v>1961</v>
      </c>
      <c r="N43" s="13"/>
      <c r="O43" s="59">
        <v>12.8</v>
      </c>
      <c r="P43" s="13"/>
      <c r="Q43" s="13"/>
      <c r="R43" s="13" t="e">
        <f>INDEX(#REF!,MATCH(Tab_Data_Flows[[#This Row],[Name(EN)]],#REF!,0),12)</f>
        <v>#REF!</v>
      </c>
      <c r="S43" s="13" t="e">
        <f>MATCH(Tab_Data_Flows[[#This Row],[Name(EN)]],#REF!,0)</f>
        <v>#REF!</v>
      </c>
      <c r="T43" s="13"/>
      <c r="U43" s="13"/>
      <c r="V43" s="13"/>
      <c r="W43" s="13"/>
      <c r="X43" s="13" t="s">
        <v>78</v>
      </c>
      <c r="Y43" s="13"/>
      <c r="Z43" s="13"/>
      <c r="AA43" s="41">
        <f t="shared" si="1"/>
        <v>12.8</v>
      </c>
      <c r="AB43" s="13" t="s">
        <v>79</v>
      </c>
      <c r="AC43" s="52">
        <v>0.2</v>
      </c>
      <c r="AD43" s="53">
        <f>IF(J43="Yes",AA43*Tab_Data_Flows[[#This Row],[WC_'[%']]],"N.A.")</f>
        <v>2.5600000000000005</v>
      </c>
      <c r="AE43" s="23" t="str">
        <f>Tab_Data_Flows[[#This Row],[UoM_Flow_Py]]</f>
        <v>Mg</v>
      </c>
      <c r="AF43" s="52">
        <v>0.8</v>
      </c>
      <c r="AG43" s="53">
        <f>IF(K43="Yes",AF43*Tab_Data_Flows[[#This Row],[Flow_Py]],"N.A.")</f>
        <v>10.240000000000002</v>
      </c>
      <c r="AH43" s="23" t="str">
        <f>Tab_Data_Flows[[#This Row],[UoM_Flow_Py]]</f>
        <v>Mg</v>
      </c>
      <c r="AI43" s="52">
        <f>INDEX(Tab_Def_Flows[[Flow_ID]:[CC_DM_source]],MATCH(Tab_Data_Flows[[#This Row],[Name(EN)]],Tab_Def_Flows[Name(EN)],0),18)</f>
        <v>0.5</v>
      </c>
      <c r="AJ43" s="53">
        <f>IF(L43="Yes",AI43*Tab_Data_Flows[[#This Row],[Flow_Py]]*Tab_Data_Flows[[#This Row],[DM_'[%']]],"N.A.")</f>
        <v>5.120000000000001</v>
      </c>
      <c r="AK43" s="23" t="str">
        <f>Tab_Data_Flows[[#This Row],[UoM_Flow_Py]]</f>
        <v>Mg</v>
      </c>
    </row>
    <row r="44" spans="1:37" x14ac:dyDescent="0.35">
      <c r="A44" s="22">
        <f t="shared" si="0"/>
        <v>43</v>
      </c>
      <c r="B44" s="11" t="str">
        <f>_xlfn.XLOOKUP(C44,Tab_Def_Flows[Name(EN)],Tab_Def_Flows[Flow_ID],,0,)</f>
        <v>F_00_01</v>
      </c>
      <c r="C44" s="13" t="s">
        <v>23</v>
      </c>
      <c r="D44" s="11"/>
      <c r="E44" s="11" t="str">
        <f>_xlfn.XLOOKUP(C44,Tab_Def_Flows[Name(EN)],Tab_Def_Flows[Output_Process],,0,)</f>
        <v>Biosphere</v>
      </c>
      <c r="F44" s="11" t="str">
        <f>_xlfn.XLOOKUP(C44,Tab_Def_Flows[Name(EN)],Tab_Def_Flows[Process_ID_O],,0,)</f>
        <v>00_Bio_</v>
      </c>
      <c r="G44" s="11" t="str">
        <f>_xlfn.XLOOKUP(C44,Tab_Def_Flows[Name(EN)],Tab_Def_Flows[Input_Process],,0,)</f>
        <v>Raw Material Extraction</v>
      </c>
      <c r="H44" s="23" t="str">
        <f>_xlfn.XLOOKUP(C44,Tab_Def_Flows[Name(EN)],Tab_Def_Flows[Process_ID_I],,0,)</f>
        <v>01_Raw_</v>
      </c>
      <c r="I44" s="11">
        <f>_xlfn.XLOOKUP(C44,Tab_Def_Flows[Name(EN)],Tab_Def_Flows[Value_Source],,0,)</f>
        <v>0</v>
      </c>
      <c r="J44" s="11" t="str">
        <f>_xlfn.XLOOKUP(C44,Tab_Def_Flows[Name(EN)],Tab_Def_Flows[WC?],,0,)</f>
        <v>Yes</v>
      </c>
      <c r="K44" s="11" t="str">
        <f>_xlfn.XLOOKUP(C44,Tab_Def_Flows[Name(EN)],Tab_Def_Flows[DM?],,0,)</f>
        <v>Yes</v>
      </c>
      <c r="L44" s="11" t="str">
        <f>_xlfn.XLOOKUP(C44,Tab_Def_Flows[Name(EN)],Tab_Def_Flows[CC?],,0,)</f>
        <v>Yes</v>
      </c>
      <c r="M44" s="13">
        <v>1962</v>
      </c>
      <c r="N44" s="13"/>
      <c r="O44" s="59">
        <v>25.8</v>
      </c>
      <c r="P44" s="13"/>
      <c r="Q44" s="13"/>
      <c r="R44" s="13" t="e">
        <f>INDEX(#REF!,MATCH(Tab_Data_Flows[[#This Row],[Name(EN)]],#REF!,0),12)</f>
        <v>#REF!</v>
      </c>
      <c r="S44" s="13" t="e">
        <f>MATCH(Tab_Data_Flows[[#This Row],[Name(EN)]],#REF!,0)</f>
        <v>#REF!</v>
      </c>
      <c r="T44" s="13"/>
      <c r="U44" s="13"/>
      <c r="V44" s="13"/>
      <c r="W44" s="13"/>
      <c r="X44" s="13" t="s">
        <v>78</v>
      </c>
      <c r="Y44" s="13"/>
      <c r="Z44" s="13"/>
      <c r="AA44" s="41">
        <f t="shared" si="1"/>
        <v>25.8</v>
      </c>
      <c r="AB44" s="13" t="s">
        <v>79</v>
      </c>
      <c r="AC44" s="52">
        <v>0.2</v>
      </c>
      <c r="AD44" s="53">
        <f>IF(J44="Yes",AA44*Tab_Data_Flows[[#This Row],[WC_'[%']]],"N.A.")</f>
        <v>5.16</v>
      </c>
      <c r="AE44" s="23" t="str">
        <f>Tab_Data_Flows[[#This Row],[UoM_Flow_Py]]</f>
        <v>Mg</v>
      </c>
      <c r="AF44" s="52">
        <v>0.8</v>
      </c>
      <c r="AG44" s="53">
        <f>IF(K44="Yes",AF44*Tab_Data_Flows[[#This Row],[Flow_Py]],"N.A.")</f>
        <v>20.64</v>
      </c>
      <c r="AH44" s="23" t="str">
        <f>Tab_Data_Flows[[#This Row],[UoM_Flow_Py]]</f>
        <v>Mg</v>
      </c>
      <c r="AI44" s="52">
        <f>INDEX(Tab_Def_Flows[[Flow_ID]:[CC_DM_source]],MATCH(Tab_Data_Flows[[#This Row],[Name(EN)]],Tab_Def_Flows[Name(EN)],0),18)</f>
        <v>0.5</v>
      </c>
      <c r="AJ44" s="53">
        <f>IF(L44="Yes",AI44*Tab_Data_Flows[[#This Row],[Flow_Py]]*Tab_Data_Flows[[#This Row],[DM_'[%']]],"N.A.")</f>
        <v>10.32</v>
      </c>
      <c r="AK44" s="23" t="str">
        <f>Tab_Data_Flows[[#This Row],[UoM_Flow_Py]]</f>
        <v>Mg</v>
      </c>
    </row>
    <row r="45" spans="1:37" x14ac:dyDescent="0.35">
      <c r="A45" s="22">
        <f t="shared" si="0"/>
        <v>44</v>
      </c>
      <c r="B45" s="11" t="str">
        <f>_xlfn.XLOOKUP(C45,Tab_Def_Flows[Name(EN)],Tab_Def_Flows[Flow_ID],,0,)</f>
        <v>F_00_01</v>
      </c>
      <c r="C45" s="13" t="s">
        <v>23</v>
      </c>
      <c r="D45" s="11"/>
      <c r="E45" s="11" t="str">
        <f>_xlfn.XLOOKUP(C45,Tab_Def_Flows[Name(EN)],Tab_Def_Flows[Output_Process],,0,)</f>
        <v>Biosphere</v>
      </c>
      <c r="F45" s="11" t="str">
        <f>_xlfn.XLOOKUP(C45,Tab_Def_Flows[Name(EN)],Tab_Def_Flows[Process_ID_O],,0,)</f>
        <v>00_Bio_</v>
      </c>
      <c r="G45" s="11" t="str">
        <f>_xlfn.XLOOKUP(C45,Tab_Def_Flows[Name(EN)],Tab_Def_Flows[Input_Process],,0,)</f>
        <v>Raw Material Extraction</v>
      </c>
      <c r="H45" s="23" t="str">
        <f>_xlfn.XLOOKUP(C45,Tab_Def_Flows[Name(EN)],Tab_Def_Flows[Process_ID_I],,0,)</f>
        <v>01_Raw_</v>
      </c>
      <c r="I45" s="11">
        <f>_xlfn.XLOOKUP(C45,Tab_Def_Flows[Name(EN)],Tab_Def_Flows[Value_Source],,0,)</f>
        <v>0</v>
      </c>
      <c r="J45" s="11" t="str">
        <f>_xlfn.XLOOKUP(C45,Tab_Def_Flows[Name(EN)],Tab_Def_Flows[WC?],,0,)</f>
        <v>Yes</v>
      </c>
      <c r="K45" s="11" t="str">
        <f>_xlfn.XLOOKUP(C45,Tab_Def_Flows[Name(EN)],Tab_Def_Flows[DM?],,0,)</f>
        <v>Yes</v>
      </c>
      <c r="L45" s="11" t="str">
        <f>_xlfn.XLOOKUP(C45,Tab_Def_Flows[Name(EN)],Tab_Def_Flows[CC?],,0,)</f>
        <v>Yes</v>
      </c>
      <c r="M45" s="13">
        <v>1963</v>
      </c>
      <c r="N45" s="13"/>
      <c r="O45" s="59">
        <v>45</v>
      </c>
      <c r="P45" s="13"/>
      <c r="Q45" s="13"/>
      <c r="R45" s="13" t="e">
        <f>INDEX(#REF!,MATCH(Tab_Data_Flows[[#This Row],[Name(EN)]],#REF!,0),12)</f>
        <v>#REF!</v>
      </c>
      <c r="S45" s="13" t="e">
        <f>MATCH(Tab_Data_Flows[[#This Row],[Name(EN)]],#REF!,0)</f>
        <v>#REF!</v>
      </c>
      <c r="T45" s="13"/>
      <c r="U45" s="13"/>
      <c r="V45" s="13"/>
      <c r="W45" s="13"/>
      <c r="X45" s="13" t="s">
        <v>78</v>
      </c>
      <c r="Y45" s="13"/>
      <c r="Z45" s="13"/>
      <c r="AA45" s="41">
        <f t="shared" si="1"/>
        <v>45</v>
      </c>
      <c r="AB45" s="13" t="s">
        <v>79</v>
      </c>
      <c r="AC45" s="52">
        <v>0.2</v>
      </c>
      <c r="AD45" s="53">
        <f>IF(J45="Yes",AA45*Tab_Data_Flows[[#This Row],[WC_'[%']]],"N.A.")</f>
        <v>9</v>
      </c>
      <c r="AE45" s="23" t="str">
        <f>Tab_Data_Flows[[#This Row],[UoM_Flow_Py]]</f>
        <v>Mg</v>
      </c>
      <c r="AF45" s="52">
        <v>0.8</v>
      </c>
      <c r="AG45" s="53">
        <f>IF(K45="Yes",AF45*Tab_Data_Flows[[#This Row],[Flow_Py]],"N.A.")</f>
        <v>36</v>
      </c>
      <c r="AH45" s="23" t="str">
        <f>Tab_Data_Flows[[#This Row],[UoM_Flow_Py]]</f>
        <v>Mg</v>
      </c>
      <c r="AI45" s="52">
        <f>INDEX(Tab_Def_Flows[[Flow_ID]:[CC_DM_source]],MATCH(Tab_Data_Flows[[#This Row],[Name(EN)]],Tab_Def_Flows[Name(EN)],0),18)</f>
        <v>0.5</v>
      </c>
      <c r="AJ45" s="53">
        <f>IF(L45="Yes",AI45*Tab_Data_Flows[[#This Row],[Flow_Py]]*Tab_Data_Flows[[#This Row],[DM_'[%']]],"N.A.")</f>
        <v>18</v>
      </c>
      <c r="AK45" s="23" t="str">
        <f>Tab_Data_Flows[[#This Row],[UoM_Flow_Py]]</f>
        <v>Mg</v>
      </c>
    </row>
    <row r="46" spans="1:37" x14ac:dyDescent="0.35">
      <c r="A46" s="22">
        <f t="shared" si="0"/>
        <v>45</v>
      </c>
      <c r="B46" s="11" t="str">
        <f>_xlfn.XLOOKUP(C46,Tab_Def_Flows[Name(EN)],Tab_Def_Flows[Flow_ID],,0,)</f>
        <v>F_00_01</v>
      </c>
      <c r="C46" s="13" t="s">
        <v>23</v>
      </c>
      <c r="D46" s="11"/>
      <c r="E46" s="11" t="str">
        <f>_xlfn.XLOOKUP(C46,Tab_Def_Flows[Name(EN)],Tab_Def_Flows[Output_Process],,0,)</f>
        <v>Biosphere</v>
      </c>
      <c r="F46" s="11" t="str">
        <f>_xlfn.XLOOKUP(C46,Tab_Def_Flows[Name(EN)],Tab_Def_Flows[Process_ID_O],,0,)</f>
        <v>00_Bio_</v>
      </c>
      <c r="G46" s="11" t="str">
        <f>_xlfn.XLOOKUP(C46,Tab_Def_Flows[Name(EN)],Tab_Def_Flows[Input_Process],,0,)</f>
        <v>Raw Material Extraction</v>
      </c>
      <c r="H46" s="23" t="str">
        <f>_xlfn.XLOOKUP(C46,Tab_Def_Flows[Name(EN)],Tab_Def_Flows[Process_ID_I],,0,)</f>
        <v>01_Raw_</v>
      </c>
      <c r="I46" s="11">
        <f>_xlfn.XLOOKUP(C46,Tab_Def_Flows[Name(EN)],Tab_Def_Flows[Value_Source],,0,)</f>
        <v>0</v>
      </c>
      <c r="J46" s="11" t="str">
        <f>_xlfn.XLOOKUP(C46,Tab_Def_Flows[Name(EN)],Tab_Def_Flows[WC?],,0,)</f>
        <v>Yes</v>
      </c>
      <c r="K46" s="11" t="str">
        <f>_xlfn.XLOOKUP(C46,Tab_Def_Flows[Name(EN)],Tab_Def_Flows[DM?],,0,)</f>
        <v>Yes</v>
      </c>
      <c r="L46" s="11" t="str">
        <f>_xlfn.XLOOKUP(C46,Tab_Def_Flows[Name(EN)],Tab_Def_Flows[CC?],,0,)</f>
        <v>Yes</v>
      </c>
      <c r="M46" s="13">
        <v>1964</v>
      </c>
      <c r="N46" s="13"/>
      <c r="O46" s="59">
        <v>57.8</v>
      </c>
      <c r="P46" s="13"/>
      <c r="Q46" s="13"/>
      <c r="R46" s="13" t="e">
        <f>INDEX(#REF!,MATCH(Tab_Data_Flows[[#This Row],[Name(EN)]],#REF!,0),12)</f>
        <v>#REF!</v>
      </c>
      <c r="S46" s="13" t="e">
        <f>MATCH(Tab_Data_Flows[[#This Row],[Name(EN)]],#REF!,0)</f>
        <v>#REF!</v>
      </c>
      <c r="T46" s="13"/>
      <c r="U46" s="13"/>
      <c r="V46" s="13"/>
      <c r="W46" s="13"/>
      <c r="X46" s="13" t="s">
        <v>78</v>
      </c>
      <c r="Y46" s="13"/>
      <c r="Z46" s="13"/>
      <c r="AA46" s="41">
        <f t="shared" si="1"/>
        <v>57.8</v>
      </c>
      <c r="AB46" s="13" t="s">
        <v>79</v>
      </c>
      <c r="AC46" s="52">
        <v>0.2</v>
      </c>
      <c r="AD46" s="53">
        <f>IF(J46="Yes",AA46*Tab_Data_Flows[[#This Row],[WC_'[%']]],"N.A.")</f>
        <v>11.56</v>
      </c>
      <c r="AE46" s="23" t="str">
        <f>Tab_Data_Flows[[#This Row],[UoM_Flow_Py]]</f>
        <v>Mg</v>
      </c>
      <c r="AF46" s="52">
        <v>0.8</v>
      </c>
      <c r="AG46" s="53">
        <f>IF(K46="Yes",AF46*Tab_Data_Flows[[#This Row],[Flow_Py]],"N.A.")</f>
        <v>46.24</v>
      </c>
      <c r="AH46" s="23" t="str">
        <f>Tab_Data_Flows[[#This Row],[UoM_Flow_Py]]</f>
        <v>Mg</v>
      </c>
      <c r="AI46" s="52">
        <f>INDEX(Tab_Def_Flows[[Flow_ID]:[CC_DM_source]],MATCH(Tab_Data_Flows[[#This Row],[Name(EN)]],Tab_Def_Flows[Name(EN)],0),18)</f>
        <v>0.5</v>
      </c>
      <c r="AJ46" s="53">
        <f>IF(L46="Yes",AI46*Tab_Data_Flows[[#This Row],[Flow_Py]]*Tab_Data_Flows[[#This Row],[DM_'[%']]],"N.A.")</f>
        <v>23.12</v>
      </c>
      <c r="AK46" s="23" t="str">
        <f>Tab_Data_Flows[[#This Row],[UoM_Flow_Py]]</f>
        <v>Mg</v>
      </c>
    </row>
    <row r="47" spans="1:37" x14ac:dyDescent="0.35">
      <c r="A47" s="22">
        <f t="shared" si="0"/>
        <v>46</v>
      </c>
      <c r="B47" s="11" t="str">
        <f>_xlfn.XLOOKUP(C47,Tab_Def_Flows[Name(EN)],Tab_Def_Flows[Flow_ID],,0,)</f>
        <v>F_00_01</v>
      </c>
      <c r="C47" s="13" t="s">
        <v>23</v>
      </c>
      <c r="D47" s="11"/>
      <c r="E47" s="11" t="str">
        <f>_xlfn.XLOOKUP(C47,Tab_Def_Flows[Name(EN)],Tab_Def_Flows[Output_Process],,0,)</f>
        <v>Biosphere</v>
      </c>
      <c r="F47" s="11" t="str">
        <f>_xlfn.XLOOKUP(C47,Tab_Def_Flows[Name(EN)],Tab_Def_Flows[Process_ID_O],,0,)</f>
        <v>00_Bio_</v>
      </c>
      <c r="G47" s="11" t="str">
        <f>_xlfn.XLOOKUP(C47,Tab_Def_Flows[Name(EN)],Tab_Def_Flows[Input_Process],,0,)</f>
        <v>Raw Material Extraction</v>
      </c>
      <c r="H47" s="23" t="str">
        <f>_xlfn.XLOOKUP(C47,Tab_Def_Flows[Name(EN)],Tab_Def_Flows[Process_ID_I],,0,)</f>
        <v>01_Raw_</v>
      </c>
      <c r="I47" s="11">
        <f>_xlfn.XLOOKUP(C47,Tab_Def_Flows[Name(EN)],Tab_Def_Flows[Value_Source],,0,)</f>
        <v>0</v>
      </c>
      <c r="J47" s="11" t="str">
        <f>_xlfn.XLOOKUP(C47,Tab_Def_Flows[Name(EN)],Tab_Def_Flows[WC?],,0,)</f>
        <v>Yes</v>
      </c>
      <c r="K47" s="11" t="str">
        <f>_xlfn.XLOOKUP(C47,Tab_Def_Flows[Name(EN)],Tab_Def_Flows[DM?],,0,)</f>
        <v>Yes</v>
      </c>
      <c r="L47" s="11" t="str">
        <f>_xlfn.XLOOKUP(C47,Tab_Def_Flows[Name(EN)],Tab_Def_Flows[CC?],,0,)</f>
        <v>Yes</v>
      </c>
      <c r="M47" s="13">
        <v>1965</v>
      </c>
      <c r="N47" s="13"/>
      <c r="O47" s="59">
        <v>70.8</v>
      </c>
      <c r="P47" s="13"/>
      <c r="Q47" s="13"/>
      <c r="R47" s="13" t="e">
        <f>INDEX(#REF!,MATCH(Tab_Data_Flows[[#This Row],[Name(EN)]],#REF!,0),12)</f>
        <v>#REF!</v>
      </c>
      <c r="S47" s="13" t="e">
        <f>MATCH(Tab_Data_Flows[[#This Row],[Name(EN)]],#REF!,0)</f>
        <v>#REF!</v>
      </c>
      <c r="T47" s="13"/>
      <c r="U47" s="13"/>
      <c r="V47" s="13"/>
      <c r="W47" s="13"/>
      <c r="X47" s="13" t="s">
        <v>78</v>
      </c>
      <c r="Y47" s="13"/>
      <c r="Z47" s="13"/>
      <c r="AA47" s="41">
        <f t="shared" si="1"/>
        <v>70.8</v>
      </c>
      <c r="AB47" s="13" t="s">
        <v>79</v>
      </c>
      <c r="AC47" s="52">
        <v>0.2</v>
      </c>
      <c r="AD47" s="53">
        <f>IF(J47="Yes",AA47*Tab_Data_Flows[[#This Row],[WC_'[%']]],"N.A.")</f>
        <v>14.16</v>
      </c>
      <c r="AE47" s="23" t="str">
        <f>Tab_Data_Flows[[#This Row],[UoM_Flow_Py]]</f>
        <v>Mg</v>
      </c>
      <c r="AF47" s="52">
        <v>0.8</v>
      </c>
      <c r="AG47" s="53">
        <f>IF(K47="Yes",AF47*Tab_Data_Flows[[#This Row],[Flow_Py]],"N.A.")</f>
        <v>56.64</v>
      </c>
      <c r="AH47" s="23" t="str">
        <f>Tab_Data_Flows[[#This Row],[UoM_Flow_Py]]</f>
        <v>Mg</v>
      </c>
      <c r="AI47" s="52">
        <f>INDEX(Tab_Def_Flows[[Flow_ID]:[CC_DM_source]],MATCH(Tab_Data_Flows[[#This Row],[Name(EN)]],Tab_Def_Flows[Name(EN)],0),18)</f>
        <v>0.5</v>
      </c>
      <c r="AJ47" s="53">
        <f>IF(L47="Yes",AI47*Tab_Data_Flows[[#This Row],[Flow_Py]]*Tab_Data_Flows[[#This Row],[DM_'[%']]],"N.A.")</f>
        <v>28.32</v>
      </c>
      <c r="AK47" s="23" t="str">
        <f>Tab_Data_Flows[[#This Row],[UoM_Flow_Py]]</f>
        <v>Mg</v>
      </c>
    </row>
    <row r="48" spans="1:37" x14ac:dyDescent="0.35">
      <c r="A48" s="22">
        <f t="shared" si="0"/>
        <v>47</v>
      </c>
      <c r="B48" s="11" t="str">
        <f>_xlfn.XLOOKUP(C48,Tab_Def_Flows[Name(EN)],Tab_Def_Flows[Flow_ID],,0,)</f>
        <v>F_00_01</v>
      </c>
      <c r="C48" s="13" t="s">
        <v>23</v>
      </c>
      <c r="D48" s="11"/>
      <c r="E48" s="11" t="str">
        <f>_xlfn.XLOOKUP(C48,Tab_Def_Flows[Name(EN)],Tab_Def_Flows[Output_Process],,0,)</f>
        <v>Biosphere</v>
      </c>
      <c r="F48" s="11" t="str">
        <f>_xlfn.XLOOKUP(C48,Tab_Def_Flows[Name(EN)],Tab_Def_Flows[Process_ID_O],,0,)</f>
        <v>00_Bio_</v>
      </c>
      <c r="G48" s="11" t="str">
        <f>_xlfn.XLOOKUP(C48,Tab_Def_Flows[Name(EN)],Tab_Def_Flows[Input_Process],,0,)</f>
        <v>Raw Material Extraction</v>
      </c>
      <c r="H48" s="23" t="str">
        <f>_xlfn.XLOOKUP(C48,Tab_Def_Flows[Name(EN)],Tab_Def_Flows[Process_ID_I],,0,)</f>
        <v>01_Raw_</v>
      </c>
      <c r="I48" s="11">
        <f>_xlfn.XLOOKUP(C48,Tab_Def_Flows[Name(EN)],Tab_Def_Flows[Value_Source],,0,)</f>
        <v>0</v>
      </c>
      <c r="J48" s="11" t="str">
        <f>_xlfn.XLOOKUP(C48,Tab_Def_Flows[Name(EN)],Tab_Def_Flows[WC?],,0,)</f>
        <v>Yes</v>
      </c>
      <c r="K48" s="11" t="str">
        <f>_xlfn.XLOOKUP(C48,Tab_Def_Flows[Name(EN)],Tab_Def_Flows[DM?],,0,)</f>
        <v>Yes</v>
      </c>
      <c r="L48" s="11" t="str">
        <f>_xlfn.XLOOKUP(C48,Tab_Def_Flows[Name(EN)],Tab_Def_Flows[CC?],,0,)</f>
        <v>Yes</v>
      </c>
      <c r="M48" s="13">
        <v>1966</v>
      </c>
      <c r="N48" s="13"/>
      <c r="O48" s="59">
        <v>6.4</v>
      </c>
      <c r="P48" s="13"/>
      <c r="Q48" s="13"/>
      <c r="R48" s="13" t="e">
        <f>INDEX(#REF!,MATCH(Tab_Data_Flows[[#This Row],[Name(EN)]],#REF!,0),12)</f>
        <v>#REF!</v>
      </c>
      <c r="S48" s="13" t="e">
        <f>MATCH(Tab_Data_Flows[[#This Row],[Name(EN)]],#REF!,0)</f>
        <v>#REF!</v>
      </c>
      <c r="T48" s="13"/>
      <c r="U48" s="13"/>
      <c r="V48" s="13"/>
      <c r="W48" s="13"/>
      <c r="X48" s="13" t="s">
        <v>78</v>
      </c>
      <c r="Y48" s="13"/>
      <c r="Z48" s="13"/>
      <c r="AA48" s="41">
        <f t="shared" si="1"/>
        <v>6.4</v>
      </c>
      <c r="AB48" s="13" t="s">
        <v>79</v>
      </c>
      <c r="AC48" s="52">
        <v>0.2</v>
      </c>
      <c r="AD48" s="53">
        <f>IF(J48="Yes",AA48*Tab_Data_Flows[[#This Row],[WC_'[%']]],"N.A.")</f>
        <v>1.2800000000000002</v>
      </c>
      <c r="AE48" s="23" t="str">
        <f>Tab_Data_Flows[[#This Row],[UoM_Flow_Py]]</f>
        <v>Mg</v>
      </c>
      <c r="AF48" s="52">
        <v>0.8</v>
      </c>
      <c r="AG48" s="53">
        <f>IF(K48="Yes",AF48*Tab_Data_Flows[[#This Row],[Flow_Py]],"N.A.")</f>
        <v>5.120000000000001</v>
      </c>
      <c r="AH48" s="23" t="str">
        <f>Tab_Data_Flows[[#This Row],[UoM_Flow_Py]]</f>
        <v>Mg</v>
      </c>
      <c r="AI48" s="52">
        <f>INDEX(Tab_Def_Flows[[Flow_ID]:[CC_DM_source]],MATCH(Tab_Data_Flows[[#This Row],[Name(EN)]],Tab_Def_Flows[Name(EN)],0),18)</f>
        <v>0.5</v>
      </c>
      <c r="AJ48" s="53">
        <f>IF(L48="Yes",AI48*Tab_Data_Flows[[#This Row],[Flow_Py]]*Tab_Data_Flows[[#This Row],[DM_'[%']]],"N.A.")</f>
        <v>2.5600000000000005</v>
      </c>
      <c r="AK48" s="23" t="str">
        <f>Tab_Data_Flows[[#This Row],[UoM_Flow_Py]]</f>
        <v>Mg</v>
      </c>
    </row>
    <row r="49" spans="1:37" x14ac:dyDescent="0.35">
      <c r="A49" s="22">
        <f t="shared" si="0"/>
        <v>48</v>
      </c>
      <c r="B49" s="11" t="str">
        <f>_xlfn.XLOOKUP(C49,Tab_Def_Flows[Name(EN)],Tab_Def_Flows[Flow_ID],,0,)</f>
        <v>F_00_01</v>
      </c>
      <c r="C49" s="13" t="s">
        <v>23</v>
      </c>
      <c r="D49" s="11"/>
      <c r="E49" s="11" t="str">
        <f>_xlfn.XLOOKUP(C49,Tab_Def_Flows[Name(EN)],Tab_Def_Flows[Output_Process],,0,)</f>
        <v>Biosphere</v>
      </c>
      <c r="F49" s="11" t="str">
        <f>_xlfn.XLOOKUP(C49,Tab_Def_Flows[Name(EN)],Tab_Def_Flows[Process_ID_O],,0,)</f>
        <v>00_Bio_</v>
      </c>
      <c r="G49" s="11" t="str">
        <f>_xlfn.XLOOKUP(C49,Tab_Def_Flows[Name(EN)],Tab_Def_Flows[Input_Process],,0,)</f>
        <v>Raw Material Extraction</v>
      </c>
      <c r="H49" s="23" t="str">
        <f>_xlfn.XLOOKUP(C49,Tab_Def_Flows[Name(EN)],Tab_Def_Flows[Process_ID_I],,0,)</f>
        <v>01_Raw_</v>
      </c>
      <c r="I49" s="11">
        <f>_xlfn.XLOOKUP(C49,Tab_Def_Flows[Name(EN)],Tab_Def_Flows[Value_Source],,0,)</f>
        <v>0</v>
      </c>
      <c r="J49" s="11" t="str">
        <f>_xlfn.XLOOKUP(C49,Tab_Def_Flows[Name(EN)],Tab_Def_Flows[WC?],,0,)</f>
        <v>Yes</v>
      </c>
      <c r="K49" s="11" t="str">
        <f>_xlfn.XLOOKUP(C49,Tab_Def_Flows[Name(EN)],Tab_Def_Flows[DM?],,0,)</f>
        <v>Yes</v>
      </c>
      <c r="L49" s="11" t="str">
        <f>_xlfn.XLOOKUP(C49,Tab_Def_Flows[Name(EN)],Tab_Def_Flows[CC?],,0,)</f>
        <v>Yes</v>
      </c>
      <c r="M49" s="13">
        <v>1967</v>
      </c>
      <c r="N49" s="13"/>
      <c r="O49" s="59">
        <v>19.2</v>
      </c>
      <c r="P49" s="13"/>
      <c r="Q49" s="13"/>
      <c r="R49" s="13" t="e">
        <f>INDEX(#REF!,MATCH(Tab_Data_Flows[[#This Row],[Name(EN)]],#REF!,0),12)</f>
        <v>#REF!</v>
      </c>
      <c r="S49" s="13" t="e">
        <f>MATCH(Tab_Data_Flows[[#This Row],[Name(EN)]],#REF!,0)</f>
        <v>#REF!</v>
      </c>
      <c r="T49" s="13"/>
      <c r="U49" s="13"/>
      <c r="V49" s="13"/>
      <c r="W49" s="13"/>
      <c r="X49" s="13" t="s">
        <v>78</v>
      </c>
      <c r="Y49" s="13"/>
      <c r="Z49" s="13"/>
      <c r="AA49" s="41">
        <f t="shared" si="1"/>
        <v>19.2</v>
      </c>
      <c r="AB49" s="13" t="s">
        <v>79</v>
      </c>
      <c r="AC49" s="52">
        <v>0.2</v>
      </c>
      <c r="AD49" s="53">
        <f>IF(J49="Yes",AA49*Tab_Data_Flows[[#This Row],[WC_'[%']]],"N.A.")</f>
        <v>3.84</v>
      </c>
      <c r="AE49" s="23" t="str">
        <f>Tab_Data_Flows[[#This Row],[UoM_Flow_Py]]</f>
        <v>Mg</v>
      </c>
      <c r="AF49" s="52">
        <v>0.8</v>
      </c>
      <c r="AG49" s="53">
        <f>IF(K49="Yes",AF49*Tab_Data_Flows[[#This Row],[Flow_Py]],"N.A.")</f>
        <v>15.36</v>
      </c>
      <c r="AH49" s="23" t="str">
        <f>Tab_Data_Flows[[#This Row],[UoM_Flow_Py]]</f>
        <v>Mg</v>
      </c>
      <c r="AI49" s="52">
        <f>INDEX(Tab_Def_Flows[[Flow_ID]:[CC_DM_source]],MATCH(Tab_Data_Flows[[#This Row],[Name(EN)]],Tab_Def_Flows[Name(EN)],0),18)</f>
        <v>0.5</v>
      </c>
      <c r="AJ49" s="53">
        <f>IF(L49="Yes",AI49*Tab_Data_Flows[[#This Row],[Flow_Py]]*Tab_Data_Flows[[#This Row],[DM_'[%']]],"N.A.")</f>
        <v>7.68</v>
      </c>
      <c r="AK49" s="23" t="str">
        <f>Tab_Data_Flows[[#This Row],[UoM_Flow_Py]]</f>
        <v>Mg</v>
      </c>
    </row>
    <row r="50" spans="1:37" x14ac:dyDescent="0.35">
      <c r="A50" s="22">
        <f t="shared" si="0"/>
        <v>49</v>
      </c>
      <c r="B50" s="11" t="str">
        <f>_xlfn.XLOOKUP(C50,Tab_Def_Flows[Name(EN)],Tab_Def_Flows[Flow_ID],,0,)</f>
        <v>F_00_01</v>
      </c>
      <c r="C50" s="13" t="s">
        <v>23</v>
      </c>
      <c r="D50" s="11"/>
      <c r="E50" s="11" t="str">
        <f>_xlfn.XLOOKUP(C50,Tab_Def_Flows[Name(EN)],Tab_Def_Flows[Output_Process],,0,)</f>
        <v>Biosphere</v>
      </c>
      <c r="F50" s="11" t="str">
        <f>_xlfn.XLOOKUP(C50,Tab_Def_Flows[Name(EN)],Tab_Def_Flows[Process_ID_O],,0,)</f>
        <v>00_Bio_</v>
      </c>
      <c r="G50" s="11" t="str">
        <f>_xlfn.XLOOKUP(C50,Tab_Def_Flows[Name(EN)],Tab_Def_Flows[Input_Process],,0,)</f>
        <v>Raw Material Extraction</v>
      </c>
      <c r="H50" s="23" t="str">
        <f>_xlfn.XLOOKUP(C50,Tab_Def_Flows[Name(EN)],Tab_Def_Flows[Process_ID_I],,0,)</f>
        <v>01_Raw_</v>
      </c>
      <c r="I50" s="11">
        <f>_xlfn.XLOOKUP(C50,Tab_Def_Flows[Name(EN)],Tab_Def_Flows[Value_Source],,0,)</f>
        <v>0</v>
      </c>
      <c r="J50" s="11" t="str">
        <f>_xlfn.XLOOKUP(C50,Tab_Def_Flows[Name(EN)],Tab_Def_Flows[WC?],,0,)</f>
        <v>Yes</v>
      </c>
      <c r="K50" s="11" t="str">
        <f>_xlfn.XLOOKUP(C50,Tab_Def_Flows[Name(EN)],Tab_Def_Flows[DM?],,0,)</f>
        <v>Yes</v>
      </c>
      <c r="L50" s="11" t="str">
        <f>_xlfn.XLOOKUP(C50,Tab_Def_Flows[Name(EN)],Tab_Def_Flows[CC?],,0,)</f>
        <v>Yes</v>
      </c>
      <c r="M50" s="13">
        <v>1968</v>
      </c>
      <c r="N50" s="13"/>
      <c r="O50" s="59">
        <v>6.4</v>
      </c>
      <c r="P50" s="13"/>
      <c r="Q50" s="13"/>
      <c r="R50" s="13" t="e">
        <f>INDEX(#REF!,MATCH(Tab_Data_Flows[[#This Row],[Name(EN)]],#REF!,0),12)</f>
        <v>#REF!</v>
      </c>
      <c r="S50" s="13" t="e">
        <f>MATCH(Tab_Data_Flows[[#This Row],[Name(EN)]],#REF!,0)</f>
        <v>#REF!</v>
      </c>
      <c r="T50" s="13"/>
      <c r="U50" s="13"/>
      <c r="V50" s="13"/>
      <c r="W50" s="13"/>
      <c r="X50" s="13" t="s">
        <v>78</v>
      </c>
      <c r="Y50" s="13"/>
      <c r="Z50" s="13"/>
      <c r="AA50" s="41">
        <f t="shared" si="1"/>
        <v>6.4</v>
      </c>
      <c r="AB50" s="13" t="s">
        <v>79</v>
      </c>
      <c r="AC50" s="52">
        <v>0.2</v>
      </c>
      <c r="AD50" s="53">
        <f>IF(J50="Yes",AA50*Tab_Data_Flows[[#This Row],[WC_'[%']]],"N.A.")</f>
        <v>1.2800000000000002</v>
      </c>
      <c r="AE50" s="23" t="str">
        <f>Tab_Data_Flows[[#This Row],[UoM_Flow_Py]]</f>
        <v>Mg</v>
      </c>
      <c r="AF50" s="52">
        <v>0.8</v>
      </c>
      <c r="AG50" s="53">
        <f>IF(K50="Yes",AF50*Tab_Data_Flows[[#This Row],[Flow_Py]],"N.A.")</f>
        <v>5.120000000000001</v>
      </c>
      <c r="AH50" s="23" t="str">
        <f>Tab_Data_Flows[[#This Row],[UoM_Flow_Py]]</f>
        <v>Mg</v>
      </c>
      <c r="AI50" s="52">
        <f>INDEX(Tab_Def_Flows[[Flow_ID]:[CC_DM_source]],MATCH(Tab_Data_Flows[[#This Row],[Name(EN)]],Tab_Def_Flows[Name(EN)],0),18)</f>
        <v>0.5</v>
      </c>
      <c r="AJ50" s="53">
        <f>IF(L50="Yes",AI50*Tab_Data_Flows[[#This Row],[Flow_Py]]*Tab_Data_Flows[[#This Row],[DM_'[%']]],"N.A.")</f>
        <v>2.5600000000000005</v>
      </c>
      <c r="AK50" s="23" t="str">
        <f>Tab_Data_Flows[[#This Row],[UoM_Flow_Py]]</f>
        <v>Mg</v>
      </c>
    </row>
    <row r="51" spans="1:37" x14ac:dyDescent="0.35">
      <c r="A51" s="22">
        <f t="shared" si="0"/>
        <v>50</v>
      </c>
      <c r="B51" s="11" t="str">
        <f>_xlfn.XLOOKUP(C51,Tab_Def_Flows[Name(EN)],Tab_Def_Flows[Flow_ID],,0,)</f>
        <v>F_00_01</v>
      </c>
      <c r="C51" s="13" t="s">
        <v>23</v>
      </c>
      <c r="D51" s="11"/>
      <c r="E51" s="11" t="str">
        <f>_xlfn.XLOOKUP(C51,Tab_Def_Flows[Name(EN)],Tab_Def_Flows[Output_Process],,0,)</f>
        <v>Biosphere</v>
      </c>
      <c r="F51" s="11" t="str">
        <f>_xlfn.XLOOKUP(C51,Tab_Def_Flows[Name(EN)],Tab_Def_Flows[Process_ID_O],,0,)</f>
        <v>00_Bio_</v>
      </c>
      <c r="G51" s="11" t="str">
        <f>_xlfn.XLOOKUP(C51,Tab_Def_Flows[Name(EN)],Tab_Def_Flows[Input_Process],,0,)</f>
        <v>Raw Material Extraction</v>
      </c>
      <c r="H51" s="23" t="str">
        <f>_xlfn.XLOOKUP(C51,Tab_Def_Flows[Name(EN)],Tab_Def_Flows[Process_ID_I],,0,)</f>
        <v>01_Raw_</v>
      </c>
      <c r="I51" s="11">
        <f>_xlfn.XLOOKUP(C51,Tab_Def_Flows[Name(EN)],Tab_Def_Flows[Value_Source],,0,)</f>
        <v>0</v>
      </c>
      <c r="J51" s="11" t="str">
        <f>_xlfn.XLOOKUP(C51,Tab_Def_Flows[Name(EN)],Tab_Def_Flows[WC?],,0,)</f>
        <v>Yes</v>
      </c>
      <c r="K51" s="11" t="str">
        <f>_xlfn.XLOOKUP(C51,Tab_Def_Flows[Name(EN)],Tab_Def_Flows[DM?],,0,)</f>
        <v>Yes</v>
      </c>
      <c r="L51" s="11" t="str">
        <f>_xlfn.XLOOKUP(C51,Tab_Def_Flows[Name(EN)],Tab_Def_Flows[CC?],,0,)</f>
        <v>Yes</v>
      </c>
      <c r="M51" s="13">
        <v>1969</v>
      </c>
      <c r="N51" s="13"/>
      <c r="O51" s="59">
        <v>19.2</v>
      </c>
      <c r="P51" s="13"/>
      <c r="Q51" s="13"/>
      <c r="R51" s="13" t="e">
        <f>INDEX(#REF!,MATCH(Tab_Data_Flows[[#This Row],[Name(EN)]],#REF!,0),12)</f>
        <v>#REF!</v>
      </c>
      <c r="S51" s="13" t="e">
        <f>MATCH(Tab_Data_Flows[[#This Row],[Name(EN)]],#REF!,0)</f>
        <v>#REF!</v>
      </c>
      <c r="T51" s="13"/>
      <c r="U51" s="13"/>
      <c r="V51" s="13"/>
      <c r="W51" s="13"/>
      <c r="X51" s="13" t="s">
        <v>78</v>
      </c>
      <c r="Y51" s="13"/>
      <c r="Z51" s="13"/>
      <c r="AA51" s="41">
        <f t="shared" si="1"/>
        <v>19.2</v>
      </c>
      <c r="AB51" s="13" t="s">
        <v>79</v>
      </c>
      <c r="AC51" s="52">
        <v>0.2</v>
      </c>
      <c r="AD51" s="53">
        <f>IF(J51="Yes",AA51*Tab_Data_Flows[[#This Row],[WC_'[%']]],"N.A.")</f>
        <v>3.84</v>
      </c>
      <c r="AE51" s="23" t="str">
        <f>Tab_Data_Flows[[#This Row],[UoM_Flow_Py]]</f>
        <v>Mg</v>
      </c>
      <c r="AF51" s="52">
        <v>0.8</v>
      </c>
      <c r="AG51" s="53">
        <f>IF(K51="Yes",AF51*Tab_Data_Flows[[#This Row],[Flow_Py]],"N.A.")</f>
        <v>15.36</v>
      </c>
      <c r="AH51" s="23" t="str">
        <f>Tab_Data_Flows[[#This Row],[UoM_Flow_Py]]</f>
        <v>Mg</v>
      </c>
      <c r="AI51" s="52">
        <f>INDEX(Tab_Def_Flows[[Flow_ID]:[CC_DM_source]],MATCH(Tab_Data_Flows[[#This Row],[Name(EN)]],Tab_Def_Flows[Name(EN)],0),18)</f>
        <v>0.5</v>
      </c>
      <c r="AJ51" s="53">
        <f>IF(L51="Yes",AI51*Tab_Data_Flows[[#This Row],[Flow_Py]]*Tab_Data_Flows[[#This Row],[DM_'[%']]],"N.A.")</f>
        <v>7.68</v>
      </c>
      <c r="AK51" s="23" t="str">
        <f>Tab_Data_Flows[[#This Row],[UoM_Flow_Py]]</f>
        <v>Mg</v>
      </c>
    </row>
    <row r="52" spans="1:37" x14ac:dyDescent="0.35">
      <c r="A52" s="22">
        <f t="shared" si="0"/>
        <v>51</v>
      </c>
      <c r="B52" s="11" t="str">
        <f>_xlfn.XLOOKUP(C52,Tab_Def_Flows[Name(EN)],Tab_Def_Flows[Flow_ID],,0,)</f>
        <v>F_00_01</v>
      </c>
      <c r="C52" s="13" t="s">
        <v>23</v>
      </c>
      <c r="D52" s="11"/>
      <c r="E52" s="11" t="str">
        <f>_xlfn.XLOOKUP(C52,Tab_Def_Flows[Name(EN)],Tab_Def_Flows[Output_Process],,0,)</f>
        <v>Biosphere</v>
      </c>
      <c r="F52" s="11" t="str">
        <f>_xlfn.XLOOKUP(C52,Tab_Def_Flows[Name(EN)],Tab_Def_Flows[Process_ID_O],,0,)</f>
        <v>00_Bio_</v>
      </c>
      <c r="G52" s="11" t="str">
        <f>_xlfn.XLOOKUP(C52,Tab_Def_Flows[Name(EN)],Tab_Def_Flows[Input_Process],,0,)</f>
        <v>Raw Material Extraction</v>
      </c>
      <c r="H52" s="23" t="str">
        <f>_xlfn.XLOOKUP(C52,Tab_Def_Flows[Name(EN)],Tab_Def_Flows[Process_ID_I],,0,)</f>
        <v>01_Raw_</v>
      </c>
      <c r="I52" s="11">
        <f>_xlfn.XLOOKUP(C52,Tab_Def_Flows[Name(EN)],Tab_Def_Flows[Value_Source],,0,)</f>
        <v>0</v>
      </c>
      <c r="J52" s="11" t="str">
        <f>_xlfn.XLOOKUP(C52,Tab_Def_Flows[Name(EN)],Tab_Def_Flows[WC?],,0,)</f>
        <v>Yes</v>
      </c>
      <c r="K52" s="11" t="str">
        <f>_xlfn.XLOOKUP(C52,Tab_Def_Flows[Name(EN)],Tab_Def_Flows[DM?],,0,)</f>
        <v>Yes</v>
      </c>
      <c r="L52" s="11" t="str">
        <f>_xlfn.XLOOKUP(C52,Tab_Def_Flows[Name(EN)],Tab_Def_Flows[CC?],,0,)</f>
        <v>Yes</v>
      </c>
      <c r="M52" s="13">
        <v>1970</v>
      </c>
      <c r="N52" s="13"/>
      <c r="O52" s="59">
        <v>6.4</v>
      </c>
      <c r="P52" s="13"/>
      <c r="Q52" s="13"/>
      <c r="R52" s="13" t="e">
        <f>INDEX(#REF!,MATCH(Tab_Data_Flows[[#This Row],[Name(EN)]],#REF!,0),12)</f>
        <v>#REF!</v>
      </c>
      <c r="S52" s="13" t="e">
        <f>MATCH(Tab_Data_Flows[[#This Row],[Name(EN)]],#REF!,0)</f>
        <v>#REF!</v>
      </c>
      <c r="T52" s="13"/>
      <c r="U52" s="13"/>
      <c r="V52" s="13"/>
      <c r="W52" s="13"/>
      <c r="X52" s="13" t="s">
        <v>78</v>
      </c>
      <c r="Y52" s="13"/>
      <c r="Z52" s="13"/>
      <c r="AA52" s="41">
        <f t="shared" si="1"/>
        <v>6.4</v>
      </c>
      <c r="AB52" s="13" t="s">
        <v>79</v>
      </c>
      <c r="AC52" s="52">
        <v>0.2</v>
      </c>
      <c r="AD52" s="53">
        <f>IF(J52="Yes",AA52*Tab_Data_Flows[[#This Row],[WC_'[%']]],"N.A.")</f>
        <v>1.2800000000000002</v>
      </c>
      <c r="AE52" s="23" t="str">
        <f>Tab_Data_Flows[[#This Row],[UoM_Flow_Py]]</f>
        <v>Mg</v>
      </c>
      <c r="AF52" s="52">
        <v>0.8</v>
      </c>
      <c r="AG52" s="53">
        <f>IF(K52="Yes",AF52*Tab_Data_Flows[[#This Row],[Flow_Py]],"N.A.")</f>
        <v>5.120000000000001</v>
      </c>
      <c r="AH52" s="23" t="str">
        <f>Tab_Data_Flows[[#This Row],[UoM_Flow_Py]]</f>
        <v>Mg</v>
      </c>
      <c r="AI52" s="52">
        <f>INDEX(Tab_Def_Flows[[Flow_ID]:[CC_DM_source]],MATCH(Tab_Data_Flows[[#This Row],[Name(EN)]],Tab_Def_Flows[Name(EN)],0),18)</f>
        <v>0.5</v>
      </c>
      <c r="AJ52" s="53">
        <f>IF(L52="Yes",AI52*Tab_Data_Flows[[#This Row],[Flow_Py]]*Tab_Data_Flows[[#This Row],[DM_'[%']]],"N.A.")</f>
        <v>2.5600000000000005</v>
      </c>
      <c r="AK52" s="23" t="str">
        <f>Tab_Data_Flows[[#This Row],[UoM_Flow_Py]]</f>
        <v>Mg</v>
      </c>
    </row>
    <row r="53" spans="1:37" x14ac:dyDescent="0.35">
      <c r="A53" s="22">
        <f t="shared" si="0"/>
        <v>52</v>
      </c>
      <c r="B53" s="11" t="str">
        <f>_xlfn.XLOOKUP(C53,Tab_Def_Flows[Name(EN)],Tab_Def_Flows[Flow_ID],,0,)</f>
        <v>F_00_01</v>
      </c>
      <c r="C53" s="13" t="s">
        <v>23</v>
      </c>
      <c r="D53" s="11"/>
      <c r="E53" s="11" t="str">
        <f>_xlfn.XLOOKUP(C53,Tab_Def_Flows[Name(EN)],Tab_Def_Flows[Output_Process],,0,)</f>
        <v>Biosphere</v>
      </c>
      <c r="F53" s="11" t="str">
        <f>_xlfn.XLOOKUP(C53,Tab_Def_Flows[Name(EN)],Tab_Def_Flows[Process_ID_O],,0,)</f>
        <v>00_Bio_</v>
      </c>
      <c r="G53" s="11" t="str">
        <f>_xlfn.XLOOKUP(C53,Tab_Def_Flows[Name(EN)],Tab_Def_Flows[Input_Process],,0,)</f>
        <v>Raw Material Extraction</v>
      </c>
      <c r="H53" s="23" t="str">
        <f>_xlfn.XLOOKUP(C53,Tab_Def_Flows[Name(EN)],Tab_Def_Flows[Process_ID_I],,0,)</f>
        <v>01_Raw_</v>
      </c>
      <c r="I53" s="11">
        <f>_xlfn.XLOOKUP(C53,Tab_Def_Flows[Name(EN)],Tab_Def_Flows[Value_Source],,0,)</f>
        <v>0</v>
      </c>
      <c r="J53" s="11" t="str">
        <f>_xlfn.XLOOKUP(C53,Tab_Def_Flows[Name(EN)],Tab_Def_Flows[WC?],,0,)</f>
        <v>Yes</v>
      </c>
      <c r="K53" s="11" t="str">
        <f>_xlfn.XLOOKUP(C53,Tab_Def_Flows[Name(EN)],Tab_Def_Flows[DM?],,0,)</f>
        <v>Yes</v>
      </c>
      <c r="L53" s="11" t="str">
        <f>_xlfn.XLOOKUP(C53,Tab_Def_Flows[Name(EN)],Tab_Def_Flows[CC?],,0,)</f>
        <v>Yes</v>
      </c>
      <c r="M53" s="13">
        <v>1971</v>
      </c>
      <c r="N53" s="13"/>
      <c r="O53" s="59">
        <v>12.8</v>
      </c>
      <c r="P53" s="13"/>
      <c r="Q53" s="13"/>
      <c r="R53" s="13" t="e">
        <f>INDEX(#REF!,MATCH(Tab_Data_Flows[[#This Row],[Name(EN)]],#REF!,0),12)</f>
        <v>#REF!</v>
      </c>
      <c r="S53" s="13" t="e">
        <f>MATCH(Tab_Data_Flows[[#This Row],[Name(EN)]],#REF!,0)</f>
        <v>#REF!</v>
      </c>
      <c r="T53" s="13"/>
      <c r="U53" s="13"/>
      <c r="V53" s="13"/>
      <c r="W53" s="13"/>
      <c r="X53" s="13" t="s">
        <v>78</v>
      </c>
      <c r="Y53" s="13"/>
      <c r="Z53" s="13"/>
      <c r="AA53" s="41">
        <f t="shared" si="1"/>
        <v>12.8</v>
      </c>
      <c r="AB53" s="13" t="s">
        <v>79</v>
      </c>
      <c r="AC53" s="52">
        <v>0.2</v>
      </c>
      <c r="AD53" s="53">
        <f>IF(J53="Yes",AA53*Tab_Data_Flows[[#This Row],[WC_'[%']]],"N.A.")</f>
        <v>2.5600000000000005</v>
      </c>
      <c r="AE53" s="23" t="str">
        <f>Tab_Data_Flows[[#This Row],[UoM_Flow_Py]]</f>
        <v>Mg</v>
      </c>
      <c r="AF53" s="52">
        <v>0.8</v>
      </c>
      <c r="AG53" s="53">
        <f>IF(K53="Yes",AF53*Tab_Data_Flows[[#This Row],[Flow_Py]],"N.A.")</f>
        <v>10.240000000000002</v>
      </c>
      <c r="AH53" s="23" t="str">
        <f>Tab_Data_Flows[[#This Row],[UoM_Flow_Py]]</f>
        <v>Mg</v>
      </c>
      <c r="AI53" s="52">
        <f>INDEX(Tab_Def_Flows[[Flow_ID]:[CC_DM_source]],MATCH(Tab_Data_Flows[[#This Row],[Name(EN)]],Tab_Def_Flows[Name(EN)],0),18)</f>
        <v>0.5</v>
      </c>
      <c r="AJ53" s="53">
        <f>IF(L53="Yes",AI53*Tab_Data_Flows[[#This Row],[Flow_Py]]*Tab_Data_Flows[[#This Row],[DM_'[%']]],"N.A.")</f>
        <v>5.120000000000001</v>
      </c>
      <c r="AK53" s="23" t="str">
        <f>Tab_Data_Flows[[#This Row],[UoM_Flow_Py]]</f>
        <v>Mg</v>
      </c>
    </row>
    <row r="54" spans="1:37" x14ac:dyDescent="0.35">
      <c r="A54" s="22">
        <f t="shared" si="0"/>
        <v>53</v>
      </c>
      <c r="B54" s="11" t="str">
        <f>_xlfn.XLOOKUP(C54,Tab_Def_Flows[Name(EN)],Tab_Def_Flows[Flow_ID],,0,)</f>
        <v>F_00_01</v>
      </c>
      <c r="C54" s="13" t="s">
        <v>23</v>
      </c>
      <c r="D54" s="11"/>
      <c r="E54" s="11" t="str">
        <f>_xlfn.XLOOKUP(C54,Tab_Def_Flows[Name(EN)],Tab_Def_Flows[Output_Process],,0,)</f>
        <v>Biosphere</v>
      </c>
      <c r="F54" s="11" t="str">
        <f>_xlfn.XLOOKUP(C54,Tab_Def_Flows[Name(EN)],Tab_Def_Flows[Process_ID_O],,0,)</f>
        <v>00_Bio_</v>
      </c>
      <c r="G54" s="11" t="str">
        <f>_xlfn.XLOOKUP(C54,Tab_Def_Flows[Name(EN)],Tab_Def_Flows[Input_Process],,0,)</f>
        <v>Raw Material Extraction</v>
      </c>
      <c r="H54" s="23" t="str">
        <f>_xlfn.XLOOKUP(C54,Tab_Def_Flows[Name(EN)],Tab_Def_Flows[Process_ID_I],,0,)</f>
        <v>01_Raw_</v>
      </c>
      <c r="I54" s="11">
        <f>_xlfn.XLOOKUP(C54,Tab_Def_Flows[Name(EN)],Tab_Def_Flows[Value_Source],,0,)</f>
        <v>0</v>
      </c>
      <c r="J54" s="11" t="str">
        <f>_xlfn.XLOOKUP(C54,Tab_Def_Flows[Name(EN)],Tab_Def_Flows[WC?],,0,)</f>
        <v>Yes</v>
      </c>
      <c r="K54" s="11" t="str">
        <f>_xlfn.XLOOKUP(C54,Tab_Def_Flows[Name(EN)],Tab_Def_Flows[DM?],,0,)</f>
        <v>Yes</v>
      </c>
      <c r="L54" s="11" t="str">
        <f>_xlfn.XLOOKUP(C54,Tab_Def_Flows[Name(EN)],Tab_Def_Flows[CC?],,0,)</f>
        <v>Yes</v>
      </c>
      <c r="M54" s="13">
        <v>1972</v>
      </c>
      <c r="N54" s="13"/>
      <c r="O54" s="59">
        <v>19.2</v>
      </c>
      <c r="P54" s="13"/>
      <c r="Q54" s="13"/>
      <c r="R54" s="13" t="e">
        <f>INDEX(#REF!,MATCH(Tab_Data_Flows[[#This Row],[Name(EN)]],#REF!,0),12)</f>
        <v>#REF!</v>
      </c>
      <c r="S54" s="13" t="e">
        <f>MATCH(Tab_Data_Flows[[#This Row],[Name(EN)]],#REF!,0)</f>
        <v>#REF!</v>
      </c>
      <c r="T54" s="13"/>
      <c r="U54" s="13"/>
      <c r="V54" s="13"/>
      <c r="W54" s="13"/>
      <c r="X54" s="13" t="s">
        <v>78</v>
      </c>
      <c r="Y54" s="13"/>
      <c r="Z54" s="13"/>
      <c r="AA54" s="41">
        <f t="shared" si="1"/>
        <v>19.2</v>
      </c>
      <c r="AB54" s="13" t="s">
        <v>79</v>
      </c>
      <c r="AC54" s="52">
        <v>0.2</v>
      </c>
      <c r="AD54" s="53">
        <f>IF(J54="Yes",AA54*Tab_Data_Flows[[#This Row],[WC_'[%']]],"N.A.")</f>
        <v>3.84</v>
      </c>
      <c r="AE54" s="23" t="str">
        <f>Tab_Data_Flows[[#This Row],[UoM_Flow_Py]]</f>
        <v>Mg</v>
      </c>
      <c r="AF54" s="52">
        <v>0.8</v>
      </c>
      <c r="AG54" s="53">
        <f>IF(K54="Yes",AF54*Tab_Data_Flows[[#This Row],[Flow_Py]],"N.A.")</f>
        <v>15.36</v>
      </c>
      <c r="AH54" s="23" t="str">
        <f>Tab_Data_Flows[[#This Row],[UoM_Flow_Py]]</f>
        <v>Mg</v>
      </c>
      <c r="AI54" s="52">
        <f>INDEX(Tab_Def_Flows[[Flow_ID]:[CC_DM_source]],MATCH(Tab_Data_Flows[[#This Row],[Name(EN)]],Tab_Def_Flows[Name(EN)],0),18)</f>
        <v>0.5</v>
      </c>
      <c r="AJ54" s="53">
        <f>IF(L54="Yes",AI54*Tab_Data_Flows[[#This Row],[Flow_Py]]*Tab_Data_Flows[[#This Row],[DM_'[%']]],"N.A.")</f>
        <v>7.68</v>
      </c>
      <c r="AK54" s="23" t="str">
        <f>Tab_Data_Flows[[#This Row],[UoM_Flow_Py]]</f>
        <v>Mg</v>
      </c>
    </row>
    <row r="55" spans="1:37" x14ac:dyDescent="0.35">
      <c r="A55" s="22">
        <f t="shared" si="0"/>
        <v>54</v>
      </c>
      <c r="B55" s="11" t="str">
        <f>_xlfn.XLOOKUP(C55,Tab_Def_Flows[Name(EN)],Tab_Def_Flows[Flow_ID],,0,)</f>
        <v>F_00_01</v>
      </c>
      <c r="C55" s="13" t="s">
        <v>23</v>
      </c>
      <c r="D55" s="11"/>
      <c r="E55" s="11" t="str">
        <f>_xlfn.XLOOKUP(C55,Tab_Def_Flows[Name(EN)],Tab_Def_Flows[Output_Process],,0,)</f>
        <v>Biosphere</v>
      </c>
      <c r="F55" s="11" t="str">
        <f>_xlfn.XLOOKUP(C55,Tab_Def_Flows[Name(EN)],Tab_Def_Flows[Process_ID_O],,0,)</f>
        <v>00_Bio_</v>
      </c>
      <c r="G55" s="11" t="str">
        <f>_xlfn.XLOOKUP(C55,Tab_Def_Flows[Name(EN)],Tab_Def_Flows[Input_Process],,0,)</f>
        <v>Raw Material Extraction</v>
      </c>
      <c r="H55" s="23" t="str">
        <f>_xlfn.XLOOKUP(C55,Tab_Def_Flows[Name(EN)],Tab_Def_Flows[Process_ID_I],,0,)</f>
        <v>01_Raw_</v>
      </c>
      <c r="I55" s="11">
        <f>_xlfn.XLOOKUP(C55,Tab_Def_Flows[Name(EN)],Tab_Def_Flows[Value_Source],,0,)</f>
        <v>0</v>
      </c>
      <c r="J55" s="11" t="str">
        <f>_xlfn.XLOOKUP(C55,Tab_Def_Flows[Name(EN)],Tab_Def_Flows[WC?],,0,)</f>
        <v>Yes</v>
      </c>
      <c r="K55" s="11" t="str">
        <f>_xlfn.XLOOKUP(C55,Tab_Def_Flows[Name(EN)],Tab_Def_Flows[DM?],,0,)</f>
        <v>Yes</v>
      </c>
      <c r="L55" s="11" t="str">
        <f>_xlfn.XLOOKUP(C55,Tab_Def_Flows[Name(EN)],Tab_Def_Flows[CC?],,0,)</f>
        <v>Yes</v>
      </c>
      <c r="M55" s="13">
        <v>1973</v>
      </c>
      <c r="N55" s="13"/>
      <c r="O55" s="59">
        <v>25.8</v>
      </c>
      <c r="P55" s="13"/>
      <c r="Q55" s="13"/>
      <c r="R55" s="13" t="e">
        <f>INDEX(#REF!,MATCH(Tab_Data_Flows[[#This Row],[Name(EN)]],#REF!,0),12)</f>
        <v>#REF!</v>
      </c>
      <c r="S55" s="13" t="e">
        <f>MATCH(Tab_Data_Flows[[#This Row],[Name(EN)]],#REF!,0)</f>
        <v>#REF!</v>
      </c>
      <c r="T55" s="13"/>
      <c r="U55" s="13"/>
      <c r="V55" s="13"/>
      <c r="W55" s="13"/>
      <c r="X55" s="13" t="s">
        <v>78</v>
      </c>
      <c r="Y55" s="13"/>
      <c r="Z55" s="13"/>
      <c r="AA55" s="41">
        <f t="shared" si="1"/>
        <v>25.8</v>
      </c>
      <c r="AB55" s="13" t="s">
        <v>79</v>
      </c>
      <c r="AC55" s="52">
        <v>0.2</v>
      </c>
      <c r="AD55" s="53">
        <f>IF(J55="Yes",AA55*Tab_Data_Flows[[#This Row],[WC_'[%']]],"N.A.")</f>
        <v>5.16</v>
      </c>
      <c r="AE55" s="23" t="str">
        <f>Tab_Data_Flows[[#This Row],[UoM_Flow_Py]]</f>
        <v>Mg</v>
      </c>
      <c r="AF55" s="52">
        <v>0.8</v>
      </c>
      <c r="AG55" s="53">
        <f>IF(K55="Yes",AF55*Tab_Data_Flows[[#This Row],[Flow_Py]],"N.A.")</f>
        <v>20.64</v>
      </c>
      <c r="AH55" s="23" t="str">
        <f>Tab_Data_Flows[[#This Row],[UoM_Flow_Py]]</f>
        <v>Mg</v>
      </c>
      <c r="AI55" s="52">
        <f>INDEX(Tab_Def_Flows[[Flow_ID]:[CC_DM_source]],MATCH(Tab_Data_Flows[[#This Row],[Name(EN)]],Tab_Def_Flows[Name(EN)],0),18)</f>
        <v>0.5</v>
      </c>
      <c r="AJ55" s="53">
        <f>IF(L55="Yes",AI55*Tab_Data_Flows[[#This Row],[Flow_Py]]*Tab_Data_Flows[[#This Row],[DM_'[%']]],"N.A.")</f>
        <v>10.32</v>
      </c>
      <c r="AK55" s="23" t="str">
        <f>Tab_Data_Flows[[#This Row],[UoM_Flow_Py]]</f>
        <v>Mg</v>
      </c>
    </row>
    <row r="56" spans="1:37" x14ac:dyDescent="0.35">
      <c r="A56" s="22">
        <f t="shared" si="0"/>
        <v>55</v>
      </c>
      <c r="B56" s="11" t="str">
        <f>_xlfn.XLOOKUP(C56,Tab_Def_Flows[Name(EN)],Tab_Def_Flows[Flow_ID],,0,)</f>
        <v>F_00_01</v>
      </c>
      <c r="C56" s="13" t="s">
        <v>23</v>
      </c>
      <c r="D56" s="11"/>
      <c r="E56" s="11" t="str">
        <f>_xlfn.XLOOKUP(C56,Tab_Def_Flows[Name(EN)],Tab_Def_Flows[Output_Process],,0,)</f>
        <v>Biosphere</v>
      </c>
      <c r="F56" s="11" t="str">
        <f>_xlfn.XLOOKUP(C56,Tab_Def_Flows[Name(EN)],Tab_Def_Flows[Process_ID_O],,0,)</f>
        <v>00_Bio_</v>
      </c>
      <c r="G56" s="11" t="str">
        <f>_xlfn.XLOOKUP(C56,Tab_Def_Flows[Name(EN)],Tab_Def_Flows[Input_Process],,0,)</f>
        <v>Raw Material Extraction</v>
      </c>
      <c r="H56" s="23" t="str">
        <f>_xlfn.XLOOKUP(C56,Tab_Def_Flows[Name(EN)],Tab_Def_Flows[Process_ID_I],,0,)</f>
        <v>01_Raw_</v>
      </c>
      <c r="I56" s="11">
        <f>_xlfn.XLOOKUP(C56,Tab_Def_Flows[Name(EN)],Tab_Def_Flows[Value_Source],,0,)</f>
        <v>0</v>
      </c>
      <c r="J56" s="11" t="str">
        <f>_xlfn.XLOOKUP(C56,Tab_Def_Flows[Name(EN)],Tab_Def_Flows[WC?],,0,)</f>
        <v>Yes</v>
      </c>
      <c r="K56" s="11" t="str">
        <f>_xlfn.XLOOKUP(C56,Tab_Def_Flows[Name(EN)],Tab_Def_Flows[DM?],,0,)</f>
        <v>Yes</v>
      </c>
      <c r="L56" s="11" t="str">
        <f>_xlfn.XLOOKUP(C56,Tab_Def_Flows[Name(EN)],Tab_Def_Flows[CC?],,0,)</f>
        <v>Yes</v>
      </c>
      <c r="M56" s="13">
        <v>1974</v>
      </c>
      <c r="N56" s="13"/>
      <c r="O56" s="59">
        <v>19.2</v>
      </c>
      <c r="P56" s="13"/>
      <c r="Q56" s="13"/>
      <c r="R56" s="13" t="e">
        <f>INDEX(#REF!,MATCH(Tab_Data_Flows[[#This Row],[Name(EN)]],#REF!,0),12)</f>
        <v>#REF!</v>
      </c>
      <c r="S56" s="13" t="e">
        <f>MATCH(Tab_Data_Flows[[#This Row],[Name(EN)]],#REF!,0)</f>
        <v>#REF!</v>
      </c>
      <c r="T56" s="13"/>
      <c r="U56" s="13"/>
      <c r="V56" s="13"/>
      <c r="W56" s="13"/>
      <c r="X56" s="13" t="s">
        <v>78</v>
      </c>
      <c r="Y56" s="13"/>
      <c r="Z56" s="13"/>
      <c r="AA56" s="41">
        <f t="shared" si="1"/>
        <v>19.2</v>
      </c>
      <c r="AB56" s="13" t="s">
        <v>79</v>
      </c>
      <c r="AC56" s="52">
        <v>0.2</v>
      </c>
      <c r="AD56" s="53">
        <f>IF(J56="Yes",AA56*Tab_Data_Flows[[#This Row],[WC_'[%']]],"N.A.")</f>
        <v>3.84</v>
      </c>
      <c r="AE56" s="23" t="str">
        <f>Tab_Data_Flows[[#This Row],[UoM_Flow_Py]]</f>
        <v>Mg</v>
      </c>
      <c r="AF56" s="52">
        <v>0.8</v>
      </c>
      <c r="AG56" s="53">
        <f>IF(K56="Yes",AF56*Tab_Data_Flows[[#This Row],[Flow_Py]],"N.A.")</f>
        <v>15.36</v>
      </c>
      <c r="AH56" s="23" t="str">
        <f>Tab_Data_Flows[[#This Row],[UoM_Flow_Py]]</f>
        <v>Mg</v>
      </c>
      <c r="AI56" s="52">
        <f>INDEX(Tab_Def_Flows[[Flow_ID]:[CC_DM_source]],MATCH(Tab_Data_Flows[[#This Row],[Name(EN)]],Tab_Def_Flows[Name(EN)],0),18)</f>
        <v>0.5</v>
      </c>
      <c r="AJ56" s="53">
        <f>IF(L56="Yes",AI56*Tab_Data_Flows[[#This Row],[Flow_Py]]*Tab_Data_Flows[[#This Row],[DM_'[%']]],"N.A.")</f>
        <v>7.68</v>
      </c>
      <c r="AK56" s="23" t="str">
        <f>Tab_Data_Flows[[#This Row],[UoM_Flow_Py]]</f>
        <v>Mg</v>
      </c>
    </row>
    <row r="57" spans="1:37" x14ac:dyDescent="0.35">
      <c r="A57" s="22">
        <f t="shared" si="0"/>
        <v>56</v>
      </c>
      <c r="B57" s="11" t="str">
        <f>_xlfn.XLOOKUP(C57,Tab_Def_Flows[Name(EN)],Tab_Def_Flows[Flow_ID],,0,)</f>
        <v>F_00_01</v>
      </c>
      <c r="C57" s="13" t="s">
        <v>23</v>
      </c>
      <c r="D57" s="11"/>
      <c r="E57" s="11" t="str">
        <f>_xlfn.XLOOKUP(C57,Tab_Def_Flows[Name(EN)],Tab_Def_Flows[Output_Process],,0,)</f>
        <v>Biosphere</v>
      </c>
      <c r="F57" s="11" t="str">
        <f>_xlfn.XLOOKUP(C57,Tab_Def_Flows[Name(EN)],Tab_Def_Flows[Process_ID_O],,0,)</f>
        <v>00_Bio_</v>
      </c>
      <c r="G57" s="11" t="str">
        <f>_xlfn.XLOOKUP(C57,Tab_Def_Flows[Name(EN)],Tab_Def_Flows[Input_Process],,0,)</f>
        <v>Raw Material Extraction</v>
      </c>
      <c r="H57" s="23" t="str">
        <f>_xlfn.XLOOKUP(C57,Tab_Def_Flows[Name(EN)],Tab_Def_Flows[Process_ID_I],,0,)</f>
        <v>01_Raw_</v>
      </c>
      <c r="I57" s="11">
        <f>_xlfn.XLOOKUP(C57,Tab_Def_Flows[Name(EN)],Tab_Def_Flows[Value_Source],,0,)</f>
        <v>0</v>
      </c>
      <c r="J57" s="11" t="str">
        <f>_xlfn.XLOOKUP(C57,Tab_Def_Flows[Name(EN)],Tab_Def_Flows[WC?],,0,)</f>
        <v>Yes</v>
      </c>
      <c r="K57" s="11" t="str">
        <f>_xlfn.XLOOKUP(C57,Tab_Def_Flows[Name(EN)],Tab_Def_Flows[DM?],,0,)</f>
        <v>Yes</v>
      </c>
      <c r="L57" s="11" t="str">
        <f>_xlfn.XLOOKUP(C57,Tab_Def_Flows[Name(EN)],Tab_Def_Flows[CC?],,0,)</f>
        <v>Yes</v>
      </c>
      <c r="M57" s="13">
        <v>1975</v>
      </c>
      <c r="N57" s="13"/>
      <c r="O57" s="59">
        <v>199.2</v>
      </c>
      <c r="P57" s="13"/>
      <c r="Q57" s="13"/>
      <c r="R57" s="13" t="e">
        <f>INDEX(#REF!,MATCH(Tab_Data_Flows[[#This Row],[Name(EN)]],#REF!,0),12)</f>
        <v>#REF!</v>
      </c>
      <c r="S57" s="13" t="e">
        <f>MATCH(Tab_Data_Flows[[#This Row],[Name(EN)]],#REF!,0)</f>
        <v>#REF!</v>
      </c>
      <c r="T57" s="13"/>
      <c r="U57" s="13"/>
      <c r="V57" s="13"/>
      <c r="W57" s="13"/>
      <c r="X57" s="13" t="s">
        <v>78</v>
      </c>
      <c r="Y57" s="13"/>
      <c r="Z57" s="13"/>
      <c r="AA57" s="41">
        <f t="shared" si="1"/>
        <v>199.2</v>
      </c>
      <c r="AB57" s="13" t="s">
        <v>79</v>
      </c>
      <c r="AC57" s="52">
        <v>0.2</v>
      </c>
      <c r="AD57" s="53">
        <f>IF(J57="Yes",AA57*Tab_Data_Flows[[#This Row],[WC_'[%']]],"N.A.")</f>
        <v>39.840000000000003</v>
      </c>
      <c r="AE57" s="23" t="str">
        <f>Tab_Data_Flows[[#This Row],[UoM_Flow_Py]]</f>
        <v>Mg</v>
      </c>
      <c r="AF57" s="52">
        <v>0.8</v>
      </c>
      <c r="AG57" s="53">
        <f>IF(K57="Yes",AF57*Tab_Data_Flows[[#This Row],[Flow_Py]],"N.A.")</f>
        <v>159.36000000000001</v>
      </c>
      <c r="AH57" s="23" t="str">
        <f>Tab_Data_Flows[[#This Row],[UoM_Flow_Py]]</f>
        <v>Mg</v>
      </c>
      <c r="AI57" s="52">
        <f>INDEX(Tab_Def_Flows[[Flow_ID]:[CC_DM_source]],MATCH(Tab_Data_Flows[[#This Row],[Name(EN)]],Tab_Def_Flows[Name(EN)],0),18)</f>
        <v>0.5</v>
      </c>
      <c r="AJ57" s="53">
        <f>IF(L57="Yes",AI57*Tab_Data_Flows[[#This Row],[Flow_Py]]*Tab_Data_Flows[[#This Row],[DM_'[%']]],"N.A.")</f>
        <v>79.680000000000007</v>
      </c>
      <c r="AK57" s="23" t="str">
        <f>Tab_Data_Flows[[#This Row],[UoM_Flow_Py]]</f>
        <v>Mg</v>
      </c>
    </row>
    <row r="58" spans="1:37" x14ac:dyDescent="0.35">
      <c r="A58" s="22">
        <f t="shared" si="0"/>
        <v>57</v>
      </c>
      <c r="B58" s="11" t="str">
        <f>_xlfn.XLOOKUP(C58,Tab_Def_Flows[Name(EN)],Tab_Def_Flows[Flow_ID],,0,)</f>
        <v>F_00_01</v>
      </c>
      <c r="C58" s="13" t="s">
        <v>23</v>
      </c>
      <c r="D58" s="11"/>
      <c r="E58" s="11" t="str">
        <f>_xlfn.XLOOKUP(C58,Tab_Def_Flows[Name(EN)],Tab_Def_Flows[Output_Process],,0,)</f>
        <v>Biosphere</v>
      </c>
      <c r="F58" s="11" t="str">
        <f>_xlfn.XLOOKUP(C58,Tab_Def_Flows[Name(EN)],Tab_Def_Flows[Process_ID_O],,0,)</f>
        <v>00_Bio_</v>
      </c>
      <c r="G58" s="11" t="str">
        <f>_xlfn.XLOOKUP(C58,Tab_Def_Flows[Name(EN)],Tab_Def_Flows[Input_Process],,0,)</f>
        <v>Raw Material Extraction</v>
      </c>
      <c r="H58" s="23" t="str">
        <f>_xlfn.XLOOKUP(C58,Tab_Def_Flows[Name(EN)],Tab_Def_Flows[Process_ID_I],,0,)</f>
        <v>01_Raw_</v>
      </c>
      <c r="I58" s="11">
        <f>_xlfn.XLOOKUP(C58,Tab_Def_Flows[Name(EN)],Tab_Def_Flows[Value_Source],,0,)</f>
        <v>0</v>
      </c>
      <c r="J58" s="11" t="str">
        <f>_xlfn.XLOOKUP(C58,Tab_Def_Flows[Name(EN)],Tab_Def_Flows[WC?],,0,)</f>
        <v>Yes</v>
      </c>
      <c r="K58" s="11" t="str">
        <f>_xlfn.XLOOKUP(C58,Tab_Def_Flows[Name(EN)],Tab_Def_Flows[DM?],,0,)</f>
        <v>Yes</v>
      </c>
      <c r="L58" s="11" t="str">
        <f>_xlfn.XLOOKUP(C58,Tab_Def_Flows[Name(EN)],Tab_Def_Flows[CC?],,0,)</f>
        <v>Yes</v>
      </c>
      <c r="M58" s="13">
        <v>1976</v>
      </c>
      <c r="N58" s="13"/>
      <c r="O58" s="59">
        <v>141.4</v>
      </c>
      <c r="P58" s="13"/>
      <c r="Q58" s="13"/>
      <c r="R58" s="13" t="e">
        <f>INDEX(#REF!,MATCH(Tab_Data_Flows[[#This Row],[Name(EN)]],#REF!,0),12)</f>
        <v>#REF!</v>
      </c>
      <c r="S58" s="13" t="e">
        <f>MATCH(Tab_Data_Flows[[#This Row],[Name(EN)]],#REF!,0)</f>
        <v>#REF!</v>
      </c>
      <c r="T58" s="13"/>
      <c r="U58" s="13"/>
      <c r="V58" s="13"/>
      <c r="W58" s="13"/>
      <c r="X58" s="13" t="s">
        <v>78</v>
      </c>
      <c r="Y58" s="13"/>
      <c r="Z58" s="13"/>
      <c r="AA58" s="41">
        <f t="shared" si="1"/>
        <v>141.4</v>
      </c>
      <c r="AB58" s="13" t="s">
        <v>79</v>
      </c>
      <c r="AC58" s="52">
        <v>0.2</v>
      </c>
      <c r="AD58" s="53">
        <f>IF(J58="Yes",AA58*Tab_Data_Flows[[#This Row],[WC_'[%']]],"N.A.")</f>
        <v>28.28</v>
      </c>
      <c r="AE58" s="23" t="str">
        <f>Tab_Data_Flows[[#This Row],[UoM_Flow_Py]]</f>
        <v>Mg</v>
      </c>
      <c r="AF58" s="52">
        <v>0.8</v>
      </c>
      <c r="AG58" s="53">
        <f>IF(K58="Yes",AF58*Tab_Data_Flows[[#This Row],[Flow_Py]],"N.A.")</f>
        <v>113.12</v>
      </c>
      <c r="AH58" s="23" t="str">
        <f>Tab_Data_Flows[[#This Row],[UoM_Flow_Py]]</f>
        <v>Mg</v>
      </c>
      <c r="AI58" s="52">
        <f>INDEX(Tab_Def_Flows[[Flow_ID]:[CC_DM_source]],MATCH(Tab_Data_Flows[[#This Row],[Name(EN)]],Tab_Def_Flows[Name(EN)],0),18)</f>
        <v>0.5</v>
      </c>
      <c r="AJ58" s="53">
        <f>IF(L58="Yes",AI58*Tab_Data_Flows[[#This Row],[Flow_Py]]*Tab_Data_Flows[[#This Row],[DM_'[%']]],"N.A.")</f>
        <v>56.56</v>
      </c>
      <c r="AK58" s="23" t="str">
        <f>Tab_Data_Flows[[#This Row],[UoM_Flow_Py]]</f>
        <v>Mg</v>
      </c>
    </row>
    <row r="59" spans="1:37" x14ac:dyDescent="0.35">
      <c r="A59" s="22">
        <f t="shared" si="0"/>
        <v>58</v>
      </c>
      <c r="B59" s="11" t="str">
        <f>_xlfn.XLOOKUP(C59,Tab_Def_Flows[Name(EN)],Tab_Def_Flows[Flow_ID],,0,)</f>
        <v>F_00_01</v>
      </c>
      <c r="C59" s="13" t="s">
        <v>23</v>
      </c>
      <c r="D59" s="11"/>
      <c r="E59" s="11" t="str">
        <f>_xlfn.XLOOKUP(C59,Tab_Def_Flows[Name(EN)],Tab_Def_Flows[Output_Process],,0,)</f>
        <v>Biosphere</v>
      </c>
      <c r="F59" s="11" t="str">
        <f>_xlfn.XLOOKUP(C59,Tab_Def_Flows[Name(EN)],Tab_Def_Flows[Process_ID_O],,0,)</f>
        <v>00_Bio_</v>
      </c>
      <c r="G59" s="11" t="str">
        <f>_xlfn.XLOOKUP(C59,Tab_Def_Flows[Name(EN)],Tab_Def_Flows[Input_Process],,0,)</f>
        <v>Raw Material Extraction</v>
      </c>
      <c r="H59" s="23" t="str">
        <f>_xlfn.XLOOKUP(C59,Tab_Def_Flows[Name(EN)],Tab_Def_Flows[Process_ID_I],,0,)</f>
        <v>01_Raw_</v>
      </c>
      <c r="I59" s="11">
        <f>_xlfn.XLOOKUP(C59,Tab_Def_Flows[Name(EN)],Tab_Def_Flows[Value_Source],,0,)</f>
        <v>0</v>
      </c>
      <c r="J59" s="11" t="str">
        <f>_xlfn.XLOOKUP(C59,Tab_Def_Flows[Name(EN)],Tab_Def_Flows[WC?],,0,)</f>
        <v>Yes</v>
      </c>
      <c r="K59" s="11" t="str">
        <f>_xlfn.XLOOKUP(C59,Tab_Def_Flows[Name(EN)],Tab_Def_Flows[DM?],,0,)</f>
        <v>Yes</v>
      </c>
      <c r="L59" s="11" t="str">
        <f>_xlfn.XLOOKUP(C59,Tab_Def_Flows[Name(EN)],Tab_Def_Flows[CC?],,0,)</f>
        <v>Yes</v>
      </c>
      <c r="M59" s="13">
        <v>1977</v>
      </c>
      <c r="N59" s="13"/>
      <c r="O59" s="59">
        <v>109.2</v>
      </c>
      <c r="P59" s="13"/>
      <c r="Q59" s="13"/>
      <c r="R59" s="13" t="e">
        <f>INDEX(#REF!,MATCH(Tab_Data_Flows[[#This Row],[Name(EN)]],#REF!,0),12)</f>
        <v>#REF!</v>
      </c>
      <c r="S59" s="13" t="e">
        <f>MATCH(Tab_Data_Flows[[#This Row],[Name(EN)]],#REF!,0)</f>
        <v>#REF!</v>
      </c>
      <c r="T59" s="13"/>
      <c r="U59" s="13"/>
      <c r="V59" s="13"/>
      <c r="W59" s="13"/>
      <c r="X59" s="13" t="s">
        <v>78</v>
      </c>
      <c r="Y59" s="13"/>
      <c r="Z59" s="13"/>
      <c r="AA59" s="41">
        <f t="shared" si="1"/>
        <v>109.2</v>
      </c>
      <c r="AB59" s="13" t="s">
        <v>79</v>
      </c>
      <c r="AC59" s="52">
        <v>0.2</v>
      </c>
      <c r="AD59" s="53">
        <f>IF(J59="Yes",AA59*Tab_Data_Flows[[#This Row],[WC_'[%']]],"N.A.")</f>
        <v>21.840000000000003</v>
      </c>
      <c r="AE59" s="23" t="str">
        <f>Tab_Data_Flows[[#This Row],[UoM_Flow_Py]]</f>
        <v>Mg</v>
      </c>
      <c r="AF59" s="52">
        <v>0.8</v>
      </c>
      <c r="AG59" s="53">
        <f>IF(K59="Yes",AF59*Tab_Data_Flows[[#This Row],[Flow_Py]],"N.A.")</f>
        <v>87.360000000000014</v>
      </c>
      <c r="AH59" s="23" t="str">
        <f>Tab_Data_Flows[[#This Row],[UoM_Flow_Py]]</f>
        <v>Mg</v>
      </c>
      <c r="AI59" s="52">
        <f>INDEX(Tab_Def_Flows[[Flow_ID]:[CC_DM_source]],MATCH(Tab_Data_Flows[[#This Row],[Name(EN)]],Tab_Def_Flows[Name(EN)],0),18)</f>
        <v>0.5</v>
      </c>
      <c r="AJ59" s="53">
        <f>IF(L59="Yes",AI59*Tab_Data_Flows[[#This Row],[Flow_Py]]*Tab_Data_Flows[[#This Row],[DM_'[%']]],"N.A.")</f>
        <v>43.680000000000007</v>
      </c>
      <c r="AK59" s="23" t="str">
        <f>Tab_Data_Flows[[#This Row],[UoM_Flow_Py]]</f>
        <v>Mg</v>
      </c>
    </row>
    <row r="60" spans="1:37" x14ac:dyDescent="0.35">
      <c r="A60" s="22">
        <f t="shared" si="0"/>
        <v>59</v>
      </c>
      <c r="B60" s="11" t="str">
        <f>_xlfn.XLOOKUP(C60,Tab_Def_Flows[Name(EN)],Tab_Def_Flows[Flow_ID],,0,)</f>
        <v>F_00_01</v>
      </c>
      <c r="C60" s="13" t="s">
        <v>23</v>
      </c>
      <c r="D60" s="11">
        <f>_xlfn.XLOOKUP(C60,Tab_Def_Flows[Name(EN)],Tab_Def_Flows[Type_Biomass],,0,)</f>
        <v>0</v>
      </c>
      <c r="E60" s="11" t="str">
        <f>_xlfn.XLOOKUP(C60,Tab_Def_Flows[Name(EN)],Tab_Def_Flows[Output_Process],,0,)</f>
        <v>Biosphere</v>
      </c>
      <c r="F60" s="11" t="str">
        <f>_xlfn.XLOOKUP(C60,Tab_Def_Flows[Name(EN)],Tab_Def_Flows[Process_ID_O],,0,)</f>
        <v>00_Bio_</v>
      </c>
      <c r="G60" s="11" t="str">
        <f>_xlfn.XLOOKUP(C60,Tab_Def_Flows[Name(EN)],Tab_Def_Flows[Input_Process],,0,)</f>
        <v>Raw Material Extraction</v>
      </c>
      <c r="H60" s="23" t="str">
        <f>_xlfn.XLOOKUP(C60,Tab_Def_Flows[Name(EN)],Tab_Def_Flows[Process_ID_I],,0,)</f>
        <v>01_Raw_</v>
      </c>
      <c r="I60" s="23">
        <f>_xlfn.XLOOKUP(C60,Tab_Def_Flows[Name(EN)],Tab_Def_Flows[Value_Source],,0,)</f>
        <v>0</v>
      </c>
      <c r="J60" s="23" t="str">
        <f>_xlfn.XLOOKUP(C60,Tab_Def_Flows[Name(EN)],Tab_Def_Flows[WC?],,0,)</f>
        <v>Yes</v>
      </c>
      <c r="K60" s="23" t="str">
        <f>_xlfn.XLOOKUP(C60,Tab_Def_Flows[Name(EN)],Tab_Def_Flows[DM?],,0,)</f>
        <v>Yes</v>
      </c>
      <c r="L60" s="23" t="str">
        <f>_xlfn.XLOOKUP(C60,Tab_Def_Flows[Name(EN)],Tab_Def_Flows[CC?],,0,)</f>
        <v>Yes</v>
      </c>
      <c r="M60" s="13">
        <v>1978</v>
      </c>
      <c r="N60" s="13" t="s">
        <v>76</v>
      </c>
      <c r="O60" s="59">
        <v>103</v>
      </c>
      <c r="P60" s="13"/>
      <c r="Q60" s="13"/>
      <c r="R60" s="13"/>
      <c r="S60" s="13"/>
      <c r="T60" s="13"/>
      <c r="U60" s="13"/>
      <c r="V60" s="13"/>
      <c r="W60" s="13"/>
      <c r="X60" s="13" t="s">
        <v>78</v>
      </c>
      <c r="Y60" s="50"/>
      <c r="Z60" s="13"/>
      <c r="AA60" s="41">
        <f>IF(X60="no",O60,O60*Y60)</f>
        <v>103</v>
      </c>
      <c r="AB60" s="13" t="s">
        <v>79</v>
      </c>
      <c r="AC60" s="52">
        <v>0.2</v>
      </c>
      <c r="AD60" s="53">
        <f>IF(J60="Yes",AA60*Tab_Data_Flows[[#This Row],[WC_'[%']]],"N.A.")</f>
        <v>20.6</v>
      </c>
      <c r="AE60" s="23" t="str">
        <f>Tab_Data_Flows[[#This Row],[UoM_Flow_Py]]</f>
        <v>Mg</v>
      </c>
      <c r="AF60" s="52">
        <v>0.8</v>
      </c>
      <c r="AG60" s="53">
        <f>IF(K60="Yes",AF60*Tab_Data_Flows[[#This Row],[Flow_Py]],"N.A.")</f>
        <v>82.4</v>
      </c>
      <c r="AH60" s="23" t="str">
        <f>Tab_Data_Flows[[#This Row],[UoM_Flow_Py]]</f>
        <v>Mg</v>
      </c>
      <c r="AI60" s="52">
        <f>INDEX(Tab_Def_Flows[[Flow_ID]:[CC_DM_source]],MATCH(Tab_Data_Flows[[#This Row],[Name(EN)]],Tab_Def_Flows[Name(EN)],0),18)</f>
        <v>0.5</v>
      </c>
      <c r="AJ60" s="53">
        <f>IF(L60="Yes",AI60*Tab_Data_Flows[[#This Row],[Flow_Py]]*Tab_Data_Flows[[#This Row],[DM_'[%']]],"N.A.")</f>
        <v>41.2</v>
      </c>
      <c r="AK60" s="23" t="str">
        <f>Tab_Data_Flows[[#This Row],[UoM_Flow_Py]]</f>
        <v>Mg</v>
      </c>
    </row>
    <row r="61" spans="1:37" x14ac:dyDescent="0.35">
      <c r="A61" s="22">
        <f t="shared" si="0"/>
        <v>60</v>
      </c>
      <c r="B61" s="11" t="str">
        <f>_xlfn.XLOOKUP(C61,Tab_Def_Flows[Name(EN)],Tab_Def_Flows[Flow_ID],,0,)</f>
        <v>F_00_01</v>
      </c>
      <c r="C61" s="13" t="s">
        <v>23</v>
      </c>
      <c r="D61" s="11">
        <f>_xlfn.XLOOKUP(C61,Tab_Def_Flows[Name(EN)],Tab_Def_Flows[Type_Biomass],,0,)</f>
        <v>0</v>
      </c>
      <c r="E61" s="11" t="str">
        <f>_xlfn.XLOOKUP(C61,Tab_Def_Flows[Name(EN)],Tab_Def_Flows[Output_Process],,0,)</f>
        <v>Biosphere</v>
      </c>
      <c r="F61" s="11" t="str">
        <f>_xlfn.XLOOKUP(C61,Tab_Def_Flows[Name(EN)],Tab_Def_Flows[Process_ID_O],,0,)</f>
        <v>00_Bio_</v>
      </c>
      <c r="G61" s="11" t="str">
        <f>_xlfn.XLOOKUP(C61,Tab_Def_Flows[Name(EN)],Tab_Def_Flows[Input_Process],,0,)</f>
        <v>Raw Material Extraction</v>
      </c>
      <c r="H61" s="23" t="str">
        <f>_xlfn.XLOOKUP(C61,Tab_Def_Flows[Name(EN)],Tab_Def_Flows[Process_ID_I],,0,)</f>
        <v>01_Raw_</v>
      </c>
      <c r="I61" s="23">
        <f>_xlfn.XLOOKUP(C61,Tab_Def_Flows[Name(EN)],Tab_Def_Flows[Value_Source],,0,)</f>
        <v>0</v>
      </c>
      <c r="J61" s="23" t="str">
        <f>_xlfn.XLOOKUP(C61,Tab_Def_Flows[Name(EN)],Tab_Def_Flows[WC?],,0,)</f>
        <v>Yes</v>
      </c>
      <c r="K61" s="23" t="str">
        <f>_xlfn.XLOOKUP(C61,Tab_Def_Flows[Name(EN)],Tab_Def_Flows[DM?],,0,)</f>
        <v>Yes</v>
      </c>
      <c r="L61" s="23" t="str">
        <f>_xlfn.XLOOKUP(C61,Tab_Def_Flows[Name(EN)],Tab_Def_Flows[CC?],,0,)</f>
        <v>Yes</v>
      </c>
      <c r="M61" s="13">
        <v>1979</v>
      </c>
      <c r="N61" s="13" t="s">
        <v>76</v>
      </c>
      <c r="O61" s="59">
        <v>128.6</v>
      </c>
      <c r="P61" s="13"/>
      <c r="Q61" s="13"/>
      <c r="R61" s="13"/>
      <c r="S61" s="13"/>
      <c r="T61" s="13"/>
      <c r="U61" s="13"/>
      <c r="V61" s="13"/>
      <c r="W61" s="13"/>
      <c r="X61" s="13" t="s">
        <v>78</v>
      </c>
      <c r="Y61" s="50"/>
      <c r="Z61" s="13"/>
      <c r="AA61" s="41">
        <f t="shared" si="1"/>
        <v>128.6</v>
      </c>
      <c r="AB61" s="13" t="s">
        <v>79</v>
      </c>
      <c r="AC61" s="52">
        <v>0.2</v>
      </c>
      <c r="AD61" s="53">
        <f>IF(J61="Yes",AA61*Tab_Data_Flows[[#This Row],[WC_'[%']]],"N.A.")</f>
        <v>25.72</v>
      </c>
      <c r="AE61" s="23" t="str">
        <f>Tab_Data_Flows[[#This Row],[UoM_Flow_Py]]</f>
        <v>Mg</v>
      </c>
      <c r="AF61" s="52">
        <v>0.8</v>
      </c>
      <c r="AG61" s="53">
        <f>IF(K61="Yes",AF61*Tab_Data_Flows[[#This Row],[Flow_Py]],"N.A.")</f>
        <v>102.88</v>
      </c>
      <c r="AH61" s="23" t="str">
        <f>Tab_Data_Flows[[#This Row],[UoM_Flow_Py]]</f>
        <v>Mg</v>
      </c>
      <c r="AI61" s="52">
        <f>INDEX(Tab_Def_Flows[[Flow_ID]:[CC_DM_source]],MATCH(Tab_Data_Flows[[#This Row],[Name(EN)]],Tab_Def_Flows[Name(EN)],0),18)</f>
        <v>0.5</v>
      </c>
      <c r="AJ61" s="53">
        <f>IF(L61="Yes",AI61*Tab_Data_Flows[[#This Row],[Flow_Py]]*Tab_Data_Flows[[#This Row],[DM_'[%']]],"N.A.")</f>
        <v>51.44</v>
      </c>
      <c r="AK61" s="23" t="str">
        <f>Tab_Data_Flows[[#This Row],[UoM_Flow_Py]]</f>
        <v>Mg</v>
      </c>
    </row>
    <row r="62" spans="1:37" x14ac:dyDescent="0.35">
      <c r="A62" s="22">
        <f t="shared" si="0"/>
        <v>61</v>
      </c>
      <c r="B62" s="11" t="str">
        <f>_xlfn.XLOOKUP(C62,Tab_Def_Flows[Name(EN)],Tab_Def_Flows[Flow_ID],,0,)</f>
        <v>F_00_01</v>
      </c>
      <c r="C62" s="13" t="s">
        <v>23</v>
      </c>
      <c r="D62" s="11">
        <f>_xlfn.XLOOKUP(C62,Tab_Def_Flows[Name(EN)],Tab_Def_Flows[Type_Biomass],,0,)</f>
        <v>0</v>
      </c>
      <c r="E62" s="11" t="str">
        <f>_xlfn.XLOOKUP(C62,Tab_Def_Flows[Name(EN)],Tab_Def_Flows[Output_Process],,0,)</f>
        <v>Biosphere</v>
      </c>
      <c r="F62" s="11" t="str">
        <f>_xlfn.XLOOKUP(C62,Tab_Def_Flows[Name(EN)],Tab_Def_Flows[Process_ID_O],,0,)</f>
        <v>00_Bio_</v>
      </c>
      <c r="G62" s="11" t="str">
        <f>_xlfn.XLOOKUP(C62,Tab_Def_Flows[Name(EN)],Tab_Def_Flows[Input_Process],,0,)</f>
        <v>Raw Material Extraction</v>
      </c>
      <c r="H62" s="23" t="str">
        <f>_xlfn.XLOOKUP(C62,Tab_Def_Flows[Name(EN)],Tab_Def_Flows[Process_ID_I],,0,)</f>
        <v>01_Raw_</v>
      </c>
      <c r="I62" s="23">
        <f>_xlfn.XLOOKUP(C62,Tab_Def_Flows[Name(EN)],Tab_Def_Flows[Value_Source],,0,)</f>
        <v>0</v>
      </c>
      <c r="J62" s="23" t="str">
        <f>_xlfn.XLOOKUP(C62,Tab_Def_Flows[Name(EN)],Tab_Def_Flows[WC?],,0,)</f>
        <v>Yes</v>
      </c>
      <c r="K62" s="23" t="str">
        <f>_xlfn.XLOOKUP(C62,Tab_Def_Flows[Name(EN)],Tab_Def_Flows[DM?],,0,)</f>
        <v>Yes</v>
      </c>
      <c r="L62" s="23" t="str">
        <f>_xlfn.XLOOKUP(C62,Tab_Def_Flows[Name(EN)],Tab_Def_Flows[CC?],,0,)</f>
        <v>Yes</v>
      </c>
      <c r="M62" s="13">
        <v>1980</v>
      </c>
      <c r="N62" s="13" t="s">
        <v>76</v>
      </c>
      <c r="O62" s="59">
        <v>128.6</v>
      </c>
      <c r="P62" s="13"/>
      <c r="Q62" s="13"/>
      <c r="R62" s="13"/>
      <c r="S62" s="13"/>
      <c r="T62" s="13"/>
      <c r="U62" s="13"/>
      <c r="V62" s="13"/>
      <c r="W62" s="13"/>
      <c r="X62" s="13" t="s">
        <v>78</v>
      </c>
      <c r="Y62" s="50"/>
      <c r="Z62" s="13"/>
      <c r="AA62" s="41">
        <f t="shared" si="1"/>
        <v>128.6</v>
      </c>
      <c r="AB62" s="13" t="s">
        <v>79</v>
      </c>
      <c r="AC62" s="52">
        <v>0.2</v>
      </c>
      <c r="AD62" s="53">
        <f>IF(J62="Yes",AA62*Tab_Data_Flows[[#This Row],[WC_'[%']]],"N.A.")</f>
        <v>25.72</v>
      </c>
      <c r="AE62" s="23" t="str">
        <f>Tab_Data_Flows[[#This Row],[UoM_Flow_Py]]</f>
        <v>Mg</v>
      </c>
      <c r="AF62" s="52">
        <v>0.8</v>
      </c>
      <c r="AG62" s="53">
        <f>IF(K62="Yes",AF62*Tab_Data_Flows[[#This Row],[Flow_Py]],"N.A.")</f>
        <v>102.88</v>
      </c>
      <c r="AH62" s="23" t="str">
        <f>Tab_Data_Flows[[#This Row],[UoM_Flow_Py]]</f>
        <v>Mg</v>
      </c>
      <c r="AI62" s="52">
        <f>INDEX(Tab_Def_Flows[[Flow_ID]:[CC_DM_source]],MATCH(Tab_Data_Flows[[#This Row],[Name(EN)]],Tab_Def_Flows[Name(EN)],0),18)</f>
        <v>0.5</v>
      </c>
      <c r="AJ62" s="53">
        <f>IF(L62="Yes",AI62*Tab_Data_Flows[[#This Row],[Flow_Py]]*Tab_Data_Flows[[#This Row],[DM_'[%']]],"N.A.")</f>
        <v>51.44</v>
      </c>
      <c r="AK62" s="23" t="str">
        <f>Tab_Data_Flows[[#This Row],[UoM_Flow_Py]]</f>
        <v>Mg</v>
      </c>
    </row>
    <row r="63" spans="1:37" x14ac:dyDescent="0.35">
      <c r="A63" s="22">
        <f t="shared" si="0"/>
        <v>62</v>
      </c>
      <c r="B63" s="11" t="str">
        <f>_xlfn.XLOOKUP(C63,Tab_Def_Flows[Name(EN)],Tab_Def_Flows[Flow_ID],,0,)</f>
        <v>F_00_01</v>
      </c>
      <c r="C63" s="13" t="s">
        <v>23</v>
      </c>
      <c r="D63" s="11">
        <f>_xlfn.XLOOKUP(C63,Tab_Def_Flows[Name(EN)],Tab_Def_Flows[Type_Biomass],,0,)</f>
        <v>0</v>
      </c>
      <c r="E63" s="11" t="str">
        <f>_xlfn.XLOOKUP(C63,Tab_Def_Flows[Name(EN)],Tab_Def_Flows[Output_Process],,0,)</f>
        <v>Biosphere</v>
      </c>
      <c r="F63" s="11" t="str">
        <f>_xlfn.XLOOKUP(C63,Tab_Def_Flows[Name(EN)],Tab_Def_Flows[Process_ID_O],,0,)</f>
        <v>00_Bio_</v>
      </c>
      <c r="G63" s="11" t="str">
        <f>_xlfn.XLOOKUP(C63,Tab_Def_Flows[Name(EN)],Tab_Def_Flows[Input_Process],,0,)</f>
        <v>Raw Material Extraction</v>
      </c>
      <c r="H63" s="23" t="str">
        <f>_xlfn.XLOOKUP(C63,Tab_Def_Flows[Name(EN)],Tab_Def_Flows[Process_ID_I],,0,)</f>
        <v>01_Raw_</v>
      </c>
      <c r="I63" s="23">
        <f>_xlfn.XLOOKUP(C63,Tab_Def_Flows[Name(EN)],Tab_Def_Flows[Value_Source],,0,)</f>
        <v>0</v>
      </c>
      <c r="J63" s="23" t="str">
        <f>_xlfn.XLOOKUP(C63,Tab_Def_Flows[Name(EN)],Tab_Def_Flows[WC?],,0,)</f>
        <v>Yes</v>
      </c>
      <c r="K63" s="23" t="str">
        <f>_xlfn.XLOOKUP(C63,Tab_Def_Flows[Name(EN)],Tab_Def_Flows[DM?],,0,)</f>
        <v>Yes</v>
      </c>
      <c r="L63" s="23" t="str">
        <f>_xlfn.XLOOKUP(C63,Tab_Def_Flows[Name(EN)],Tab_Def_Flows[CC?],,0,)</f>
        <v>Yes</v>
      </c>
      <c r="M63" s="13">
        <v>1981</v>
      </c>
      <c r="N63" s="13" t="s">
        <v>76</v>
      </c>
      <c r="O63" s="59">
        <v>128.6</v>
      </c>
      <c r="P63" s="13"/>
      <c r="Q63" s="13"/>
      <c r="R63" s="13"/>
      <c r="S63" s="13"/>
      <c r="T63" s="13"/>
      <c r="U63" s="13"/>
      <c r="V63" s="13"/>
      <c r="W63" s="13"/>
      <c r="X63" s="13" t="s">
        <v>78</v>
      </c>
      <c r="Y63" s="50"/>
      <c r="Z63" s="13"/>
      <c r="AA63" s="41">
        <f t="shared" si="1"/>
        <v>128.6</v>
      </c>
      <c r="AB63" s="13" t="s">
        <v>79</v>
      </c>
      <c r="AC63" s="52">
        <v>0.2</v>
      </c>
      <c r="AD63" s="53">
        <f>IF(J63="Yes",AA63*Tab_Data_Flows[[#This Row],[WC_'[%']]],"N.A.")</f>
        <v>25.72</v>
      </c>
      <c r="AE63" s="23" t="str">
        <f>Tab_Data_Flows[[#This Row],[UoM_Flow_Py]]</f>
        <v>Mg</v>
      </c>
      <c r="AF63" s="52">
        <v>0.8</v>
      </c>
      <c r="AG63" s="53">
        <f>IF(K63="Yes",AF63*Tab_Data_Flows[[#This Row],[Flow_Py]],"N.A.")</f>
        <v>102.88</v>
      </c>
      <c r="AH63" s="23" t="str">
        <f>Tab_Data_Flows[[#This Row],[UoM_Flow_Py]]</f>
        <v>Mg</v>
      </c>
      <c r="AI63" s="52">
        <f>INDEX(Tab_Def_Flows[[Flow_ID]:[CC_DM_source]],MATCH(Tab_Data_Flows[[#This Row],[Name(EN)]],Tab_Def_Flows[Name(EN)],0),18)</f>
        <v>0.5</v>
      </c>
      <c r="AJ63" s="53">
        <f>IF(L63="Yes",AI63*Tab_Data_Flows[[#This Row],[Flow_Py]]*Tab_Data_Flows[[#This Row],[DM_'[%']]],"N.A.")</f>
        <v>51.44</v>
      </c>
      <c r="AK63" s="23" t="str">
        <f>Tab_Data_Flows[[#This Row],[UoM_Flow_Py]]</f>
        <v>Mg</v>
      </c>
    </row>
    <row r="64" spans="1:37" x14ac:dyDescent="0.35">
      <c r="A64" s="22">
        <f t="shared" si="0"/>
        <v>63</v>
      </c>
      <c r="B64" s="11" t="str">
        <f>_xlfn.XLOOKUP(C64,Tab_Def_Flows[Name(EN)],Tab_Def_Flows[Flow_ID],,0,)</f>
        <v>F_00_01</v>
      </c>
      <c r="C64" s="13" t="s">
        <v>23</v>
      </c>
      <c r="D64" s="11">
        <f>_xlfn.XLOOKUP(C64,Tab_Def_Flows[Name(EN)],Tab_Def_Flows[Type_Biomass],,0,)</f>
        <v>0</v>
      </c>
      <c r="E64" s="11" t="str">
        <f>_xlfn.XLOOKUP(C64,Tab_Def_Flows[Name(EN)],Tab_Def_Flows[Output_Process],,0,)</f>
        <v>Biosphere</v>
      </c>
      <c r="F64" s="11" t="str">
        <f>_xlfn.XLOOKUP(C64,Tab_Def_Flows[Name(EN)],Tab_Def_Flows[Process_ID_O],,0,)</f>
        <v>00_Bio_</v>
      </c>
      <c r="G64" s="11" t="str">
        <f>_xlfn.XLOOKUP(C64,Tab_Def_Flows[Name(EN)],Tab_Def_Flows[Input_Process],,0,)</f>
        <v>Raw Material Extraction</v>
      </c>
      <c r="H64" s="23" t="str">
        <f>_xlfn.XLOOKUP(C64,Tab_Def_Flows[Name(EN)],Tab_Def_Flows[Process_ID_I],,0,)</f>
        <v>01_Raw_</v>
      </c>
      <c r="I64" s="23">
        <f>_xlfn.XLOOKUP(C64,Tab_Def_Flows[Name(EN)],Tab_Def_Flows[Value_Source],,0,)</f>
        <v>0</v>
      </c>
      <c r="J64" s="23" t="str">
        <f>_xlfn.XLOOKUP(C64,Tab_Def_Flows[Name(EN)],Tab_Def_Flows[WC?],,0,)</f>
        <v>Yes</v>
      </c>
      <c r="K64" s="23" t="str">
        <f>_xlfn.XLOOKUP(C64,Tab_Def_Flows[Name(EN)],Tab_Def_Flows[DM?],,0,)</f>
        <v>Yes</v>
      </c>
      <c r="L64" s="23" t="str">
        <f>_xlfn.XLOOKUP(C64,Tab_Def_Flows[Name(EN)],Tab_Def_Flows[CC?],,0,)</f>
        <v>Yes</v>
      </c>
      <c r="M64" s="13">
        <v>1982</v>
      </c>
      <c r="N64" s="13" t="s">
        <v>76</v>
      </c>
      <c r="O64" s="59">
        <v>70.8</v>
      </c>
      <c r="P64" s="13"/>
      <c r="Q64" s="13"/>
      <c r="R64" s="13"/>
      <c r="S64" s="13"/>
      <c r="T64" s="13"/>
      <c r="U64" s="13"/>
      <c r="V64" s="13"/>
      <c r="W64" s="13"/>
      <c r="X64" s="13" t="s">
        <v>78</v>
      </c>
      <c r="Y64" s="50"/>
      <c r="Z64" s="13"/>
      <c r="AA64" s="41">
        <f t="shared" si="1"/>
        <v>70.8</v>
      </c>
      <c r="AB64" s="13" t="s">
        <v>79</v>
      </c>
      <c r="AC64" s="52">
        <v>0.2</v>
      </c>
      <c r="AD64" s="53">
        <f>IF(J64="Yes",AA64*Tab_Data_Flows[[#This Row],[WC_'[%']]],"N.A.")</f>
        <v>14.16</v>
      </c>
      <c r="AE64" s="23" t="str">
        <f>Tab_Data_Flows[[#This Row],[UoM_Flow_Py]]</f>
        <v>Mg</v>
      </c>
      <c r="AF64" s="52">
        <v>0.8</v>
      </c>
      <c r="AG64" s="53">
        <f>IF(K64="Yes",AF64*Tab_Data_Flows[[#This Row],[Flow_Py]],"N.A.")</f>
        <v>56.64</v>
      </c>
      <c r="AH64" s="23" t="str">
        <f>Tab_Data_Flows[[#This Row],[UoM_Flow_Py]]</f>
        <v>Mg</v>
      </c>
      <c r="AI64" s="52">
        <f>INDEX(Tab_Def_Flows[[Flow_ID]:[CC_DM_source]],MATCH(Tab_Data_Flows[[#This Row],[Name(EN)]],Tab_Def_Flows[Name(EN)],0),18)</f>
        <v>0.5</v>
      </c>
      <c r="AJ64" s="53">
        <f>IF(L64="Yes",AI64*Tab_Data_Flows[[#This Row],[Flow_Py]]*Tab_Data_Flows[[#This Row],[DM_'[%']]],"N.A.")</f>
        <v>28.32</v>
      </c>
      <c r="AK64" s="23" t="str">
        <f>Tab_Data_Flows[[#This Row],[UoM_Flow_Py]]</f>
        <v>Mg</v>
      </c>
    </row>
    <row r="65" spans="1:37" x14ac:dyDescent="0.35">
      <c r="A65" s="22">
        <f t="shared" si="0"/>
        <v>64</v>
      </c>
      <c r="B65" s="11" t="str">
        <f>_xlfn.XLOOKUP(C65,Tab_Def_Flows[Name(EN)],Tab_Def_Flows[Flow_ID],,0,)</f>
        <v>F_00_01</v>
      </c>
      <c r="C65" s="13" t="s">
        <v>23</v>
      </c>
      <c r="D65" s="11">
        <f>_xlfn.XLOOKUP(C65,Tab_Def_Flows[Name(EN)],Tab_Def_Flows[Type_Biomass],,0,)</f>
        <v>0</v>
      </c>
      <c r="E65" s="11" t="str">
        <f>_xlfn.XLOOKUP(C65,Tab_Def_Flows[Name(EN)],Tab_Def_Flows[Output_Process],,0,)</f>
        <v>Biosphere</v>
      </c>
      <c r="F65" s="11" t="str">
        <f>_xlfn.XLOOKUP(C65,Tab_Def_Flows[Name(EN)],Tab_Def_Flows[Process_ID_O],,0,)</f>
        <v>00_Bio_</v>
      </c>
      <c r="G65" s="11" t="str">
        <f>_xlfn.XLOOKUP(C65,Tab_Def_Flows[Name(EN)],Tab_Def_Flows[Input_Process],,0,)</f>
        <v>Raw Material Extraction</v>
      </c>
      <c r="H65" s="23" t="str">
        <f>_xlfn.XLOOKUP(C65,Tab_Def_Flows[Name(EN)],Tab_Def_Flows[Process_ID_I],,0,)</f>
        <v>01_Raw_</v>
      </c>
      <c r="I65" s="23">
        <f>_xlfn.XLOOKUP(C65,Tab_Def_Flows[Name(EN)],Tab_Def_Flows[Value_Source],,0,)</f>
        <v>0</v>
      </c>
      <c r="J65" s="23" t="str">
        <f>_xlfn.XLOOKUP(C65,Tab_Def_Flows[Name(EN)],Tab_Def_Flows[WC?],,0,)</f>
        <v>Yes</v>
      </c>
      <c r="K65" s="23" t="str">
        <f>_xlfn.XLOOKUP(C65,Tab_Def_Flows[Name(EN)],Tab_Def_Flows[DM?],,0,)</f>
        <v>Yes</v>
      </c>
      <c r="L65" s="23" t="str">
        <f>_xlfn.XLOOKUP(C65,Tab_Def_Flows[Name(EN)],Tab_Def_Flows[CC?],,0,)</f>
        <v>Yes</v>
      </c>
      <c r="M65" s="13">
        <v>1983</v>
      </c>
      <c r="N65" s="13" t="s">
        <v>76</v>
      </c>
      <c r="O65" s="59">
        <v>83.6</v>
      </c>
      <c r="P65" s="13"/>
      <c r="Q65" s="13"/>
      <c r="R65" s="13"/>
      <c r="S65" s="13"/>
      <c r="T65" s="13"/>
      <c r="U65" s="13"/>
      <c r="V65" s="13"/>
      <c r="W65" s="13"/>
      <c r="X65" s="13" t="s">
        <v>78</v>
      </c>
      <c r="Y65" s="50"/>
      <c r="Z65" s="13"/>
      <c r="AA65" s="41">
        <f t="shared" si="1"/>
        <v>83.6</v>
      </c>
      <c r="AB65" s="13" t="s">
        <v>79</v>
      </c>
      <c r="AC65" s="52">
        <v>0.2</v>
      </c>
      <c r="AD65" s="53">
        <f>IF(J65="Yes",AA65*Tab_Data_Flows[[#This Row],[WC_'[%']]],"N.A.")</f>
        <v>16.72</v>
      </c>
      <c r="AE65" s="23" t="str">
        <f>Tab_Data_Flows[[#This Row],[UoM_Flow_Py]]</f>
        <v>Mg</v>
      </c>
      <c r="AF65" s="52">
        <v>0.8</v>
      </c>
      <c r="AG65" s="53">
        <f>IF(K65="Yes",AF65*Tab_Data_Flows[[#This Row],[Flow_Py]],"N.A.")</f>
        <v>66.88</v>
      </c>
      <c r="AH65" s="23" t="str">
        <f>Tab_Data_Flows[[#This Row],[UoM_Flow_Py]]</f>
        <v>Mg</v>
      </c>
      <c r="AI65" s="52">
        <f>INDEX(Tab_Def_Flows[[Flow_ID]:[CC_DM_source]],MATCH(Tab_Data_Flows[[#This Row],[Name(EN)]],Tab_Def_Flows[Name(EN)],0),18)</f>
        <v>0.5</v>
      </c>
      <c r="AJ65" s="53">
        <f>IF(L65="Yes",AI65*Tab_Data_Flows[[#This Row],[Flow_Py]]*Tab_Data_Flows[[#This Row],[DM_'[%']]],"N.A.")</f>
        <v>33.44</v>
      </c>
      <c r="AK65" s="23" t="str">
        <f>Tab_Data_Flows[[#This Row],[UoM_Flow_Py]]</f>
        <v>Mg</v>
      </c>
    </row>
    <row r="66" spans="1:37" x14ac:dyDescent="0.35">
      <c r="A66" s="22">
        <f t="shared" si="0"/>
        <v>65</v>
      </c>
      <c r="B66" s="11" t="str">
        <f>_xlfn.XLOOKUP(C66,Tab_Def_Flows[Name(EN)],Tab_Def_Flows[Flow_ID],,0,)</f>
        <v>F_00_01</v>
      </c>
      <c r="C66" s="13" t="s">
        <v>23</v>
      </c>
      <c r="D66" s="11">
        <f>_xlfn.XLOOKUP(C66,Tab_Def_Flows[Name(EN)],Tab_Def_Flows[Type_Biomass],,0,)</f>
        <v>0</v>
      </c>
      <c r="E66" s="11" t="str">
        <f>_xlfn.XLOOKUP(C66,Tab_Def_Flows[Name(EN)],Tab_Def_Flows[Output_Process],,0,)</f>
        <v>Biosphere</v>
      </c>
      <c r="F66" s="11" t="str">
        <f>_xlfn.XLOOKUP(C66,Tab_Def_Flows[Name(EN)],Tab_Def_Flows[Process_ID_O],,0,)</f>
        <v>00_Bio_</v>
      </c>
      <c r="G66" s="11" t="str">
        <f>_xlfn.XLOOKUP(C66,Tab_Def_Flows[Name(EN)],Tab_Def_Flows[Input_Process],,0,)</f>
        <v>Raw Material Extraction</v>
      </c>
      <c r="H66" s="23" t="str">
        <f>_xlfn.XLOOKUP(C66,Tab_Def_Flows[Name(EN)],Tab_Def_Flows[Process_ID_I],,0,)</f>
        <v>01_Raw_</v>
      </c>
      <c r="I66" s="23">
        <f>_xlfn.XLOOKUP(C66,Tab_Def_Flows[Name(EN)],Tab_Def_Flows[Value_Source],,0,)</f>
        <v>0</v>
      </c>
      <c r="J66" s="23" t="str">
        <f>_xlfn.XLOOKUP(C66,Tab_Def_Flows[Name(EN)],Tab_Def_Flows[WC?],,0,)</f>
        <v>Yes</v>
      </c>
      <c r="K66" s="23" t="str">
        <f>_xlfn.XLOOKUP(C66,Tab_Def_Flows[Name(EN)],Tab_Def_Flows[DM?],,0,)</f>
        <v>Yes</v>
      </c>
      <c r="L66" s="23" t="str">
        <f>_xlfn.XLOOKUP(C66,Tab_Def_Flows[Name(EN)],Tab_Def_Flows[CC?],,0,)</f>
        <v>Yes</v>
      </c>
      <c r="M66" s="13">
        <v>1984</v>
      </c>
      <c r="N66" s="13" t="s">
        <v>76</v>
      </c>
      <c r="O66" s="59">
        <v>115.8</v>
      </c>
      <c r="P66" s="13"/>
      <c r="Q66" s="13"/>
      <c r="R66" s="13"/>
      <c r="S66" s="13"/>
      <c r="T66" s="13"/>
      <c r="U66" s="13"/>
      <c r="V66" s="13"/>
      <c r="W66" s="13"/>
      <c r="X66" s="13" t="s">
        <v>78</v>
      </c>
      <c r="Y66" s="50"/>
      <c r="Z66" s="13"/>
      <c r="AA66" s="41">
        <f t="shared" si="1"/>
        <v>115.8</v>
      </c>
      <c r="AB66" s="13" t="s">
        <v>79</v>
      </c>
      <c r="AC66" s="52">
        <v>0.2</v>
      </c>
      <c r="AD66" s="53">
        <f>IF(J66="Yes",AA66*Tab_Data_Flows[[#This Row],[WC_'[%']]],"N.A.")</f>
        <v>23.16</v>
      </c>
      <c r="AE66" s="23" t="str">
        <f>Tab_Data_Flows[[#This Row],[UoM_Flow_Py]]</f>
        <v>Mg</v>
      </c>
      <c r="AF66" s="52">
        <v>0.8</v>
      </c>
      <c r="AG66" s="53">
        <f>IF(K66="Yes",AF66*Tab_Data_Flows[[#This Row],[Flow_Py]],"N.A.")</f>
        <v>92.64</v>
      </c>
      <c r="AH66" s="23" t="str">
        <f>Tab_Data_Flows[[#This Row],[UoM_Flow_Py]]</f>
        <v>Mg</v>
      </c>
      <c r="AI66" s="52">
        <f>INDEX(Tab_Def_Flows[[Flow_ID]:[CC_DM_source]],MATCH(Tab_Data_Flows[[#This Row],[Name(EN)]],Tab_Def_Flows[Name(EN)],0),18)</f>
        <v>0.5</v>
      </c>
      <c r="AJ66" s="53">
        <f>IF(L66="Yes",AI66*Tab_Data_Flows[[#This Row],[Flow_Py]]*Tab_Data_Flows[[#This Row],[DM_'[%']]],"N.A.")</f>
        <v>46.32</v>
      </c>
      <c r="AK66" s="23" t="str">
        <f>Tab_Data_Flows[[#This Row],[UoM_Flow_Py]]</f>
        <v>Mg</v>
      </c>
    </row>
    <row r="67" spans="1:37" x14ac:dyDescent="0.35">
      <c r="A67" s="22">
        <f t="shared" ref="A67:A127" si="2">ROW()-1</f>
        <v>66</v>
      </c>
      <c r="B67" s="11" t="str">
        <f>_xlfn.XLOOKUP(C67,Tab_Def_Flows[Name(EN)],Tab_Def_Flows[Flow_ID],,0,)</f>
        <v>F_00_01</v>
      </c>
      <c r="C67" s="13" t="s">
        <v>23</v>
      </c>
      <c r="D67" s="11"/>
      <c r="E67" s="11" t="str">
        <f>_xlfn.XLOOKUP(C67,Tab_Def_Flows[Name(EN)],Tab_Def_Flows[Output_Process],,0,)</f>
        <v>Biosphere</v>
      </c>
      <c r="F67" s="11" t="str">
        <f>_xlfn.XLOOKUP(C67,Tab_Def_Flows[Name(EN)],Tab_Def_Flows[Process_ID_O],,0,)</f>
        <v>00_Bio_</v>
      </c>
      <c r="G67" s="11" t="str">
        <f>_xlfn.XLOOKUP(C67,Tab_Def_Flows[Name(EN)],Tab_Def_Flows[Input_Process],,0,)</f>
        <v>Raw Material Extraction</v>
      </c>
      <c r="H67" s="23" t="str">
        <f>_xlfn.XLOOKUP(C67,Tab_Def_Flows[Name(EN)],Tab_Def_Flows[Process_ID_I],,0,)</f>
        <v>01_Raw_</v>
      </c>
      <c r="I67" s="11">
        <f>_xlfn.XLOOKUP(C67,Tab_Def_Flows[Name(EN)],Tab_Def_Flows[Value_Source],,0,)</f>
        <v>0</v>
      </c>
      <c r="J67" s="11" t="str">
        <f>_xlfn.XLOOKUP(C67,Tab_Def_Flows[Name(EN)],Tab_Def_Flows[WC?],,0,)</f>
        <v>Yes</v>
      </c>
      <c r="K67" s="11" t="str">
        <f>_xlfn.XLOOKUP(C67,Tab_Def_Flows[Name(EN)],Tab_Def_Flows[DM?],,0,)</f>
        <v>Yes</v>
      </c>
      <c r="L67" s="11" t="str">
        <f>_xlfn.XLOOKUP(C67,Tab_Def_Flows[Name(EN)],Tab_Def_Flows[CC?],,0,)</f>
        <v>Yes</v>
      </c>
      <c r="M67" s="13">
        <v>1985</v>
      </c>
      <c r="N67" s="13"/>
      <c r="O67" s="59">
        <v>205.6</v>
      </c>
      <c r="P67" s="13"/>
      <c r="Q67" s="13"/>
      <c r="R67" s="13" t="e">
        <f>INDEX(#REF!,MATCH(Tab_Data_Flows[[#This Row],[Name(EN)]],#REF!,0),12)</f>
        <v>#REF!</v>
      </c>
      <c r="S67" s="13" t="e">
        <f>MATCH(Tab_Data_Flows[[#This Row],[Name(EN)]],#REF!,0)</f>
        <v>#REF!</v>
      </c>
      <c r="T67" s="13"/>
      <c r="U67" s="13"/>
      <c r="V67" s="13"/>
      <c r="W67" s="13"/>
      <c r="X67" s="13" t="s">
        <v>78</v>
      </c>
      <c r="Y67" s="13"/>
      <c r="Z67" s="13"/>
      <c r="AA67" s="41">
        <f t="shared" ref="AA67:AA127" si="3">IF(X67="no",O67,O67*Y67)</f>
        <v>205.6</v>
      </c>
      <c r="AB67" s="13" t="s">
        <v>79</v>
      </c>
      <c r="AC67" s="52">
        <v>0.2</v>
      </c>
      <c r="AD67" s="53">
        <f>IF(J67="Yes",AA67*Tab_Data_Flows[[#This Row],[WC_'[%']]],"N.A.")</f>
        <v>41.120000000000005</v>
      </c>
      <c r="AE67" s="23" t="str">
        <f>Tab_Data_Flows[[#This Row],[UoM_Flow_Py]]</f>
        <v>Mg</v>
      </c>
      <c r="AF67" s="52">
        <v>0.8</v>
      </c>
      <c r="AG67" s="53">
        <f>IF(K67="Yes",AF67*Tab_Data_Flows[[#This Row],[Flow_Py]],"N.A.")</f>
        <v>164.48000000000002</v>
      </c>
      <c r="AH67" s="23" t="str">
        <f>Tab_Data_Flows[[#This Row],[UoM_Flow_Py]]</f>
        <v>Mg</v>
      </c>
      <c r="AI67" s="52">
        <f>INDEX(Tab_Def_Flows[[Flow_ID]:[CC_DM_source]],MATCH(Tab_Data_Flows[[#This Row],[Name(EN)]],Tab_Def_Flows[Name(EN)],0),18)</f>
        <v>0.5</v>
      </c>
      <c r="AJ67" s="53">
        <f>IF(L67="Yes",AI67*Tab_Data_Flows[[#This Row],[Flow_Py]]*Tab_Data_Flows[[#This Row],[DM_'[%']]],"N.A.")</f>
        <v>82.240000000000009</v>
      </c>
      <c r="AK67" s="23" t="str">
        <f>Tab_Data_Flows[[#This Row],[UoM_Flow_Py]]</f>
        <v>Mg</v>
      </c>
    </row>
    <row r="68" spans="1:37" x14ac:dyDescent="0.35">
      <c r="A68" s="22">
        <f t="shared" si="2"/>
        <v>67</v>
      </c>
      <c r="B68" s="11" t="str">
        <f>_xlfn.XLOOKUP(C68,Tab_Def_Flows[Name(EN)],Tab_Def_Flows[Flow_ID],,0,)</f>
        <v>F_00_01</v>
      </c>
      <c r="C68" s="13" t="s">
        <v>23</v>
      </c>
      <c r="D68" s="11"/>
      <c r="E68" s="11" t="str">
        <f>_xlfn.XLOOKUP(C68,Tab_Def_Flows[Name(EN)],Tab_Def_Flows[Output_Process],,0,)</f>
        <v>Biosphere</v>
      </c>
      <c r="F68" s="11" t="str">
        <f>_xlfn.XLOOKUP(C68,Tab_Def_Flows[Name(EN)],Tab_Def_Flows[Process_ID_O],,0,)</f>
        <v>00_Bio_</v>
      </c>
      <c r="G68" s="11" t="str">
        <f>_xlfn.XLOOKUP(C68,Tab_Def_Flows[Name(EN)],Tab_Def_Flows[Input_Process],,0,)</f>
        <v>Raw Material Extraction</v>
      </c>
      <c r="H68" s="23" t="str">
        <f>_xlfn.XLOOKUP(C68,Tab_Def_Flows[Name(EN)],Tab_Def_Flows[Process_ID_I],,0,)</f>
        <v>01_Raw_</v>
      </c>
      <c r="I68" s="11">
        <f>_xlfn.XLOOKUP(C68,Tab_Def_Flows[Name(EN)],Tab_Def_Flows[Value_Source],,0,)</f>
        <v>0</v>
      </c>
      <c r="J68" s="11" t="str">
        <f>_xlfn.XLOOKUP(C68,Tab_Def_Flows[Name(EN)],Tab_Def_Flows[WC?],,0,)</f>
        <v>Yes</v>
      </c>
      <c r="K68" s="11" t="str">
        <f>_xlfn.XLOOKUP(C68,Tab_Def_Flows[Name(EN)],Tab_Def_Flows[DM?],,0,)</f>
        <v>Yes</v>
      </c>
      <c r="L68" s="11" t="str">
        <f>_xlfn.XLOOKUP(C68,Tab_Def_Flows[Name(EN)],Tab_Def_Flows[CC?],,0,)</f>
        <v>Yes</v>
      </c>
      <c r="M68" s="13">
        <v>1986</v>
      </c>
      <c r="N68" s="13"/>
      <c r="O68" s="59">
        <v>70.8</v>
      </c>
      <c r="P68" s="13"/>
      <c r="Q68" s="13"/>
      <c r="R68" s="13" t="e">
        <f>INDEX(#REF!,MATCH(Tab_Data_Flows[[#This Row],[Name(EN)]],#REF!,0),12)</f>
        <v>#REF!</v>
      </c>
      <c r="S68" s="13" t="e">
        <f>MATCH(Tab_Data_Flows[[#This Row],[Name(EN)]],#REF!,0)</f>
        <v>#REF!</v>
      </c>
      <c r="T68" s="13"/>
      <c r="U68" s="13"/>
      <c r="V68" s="13"/>
      <c r="W68" s="13"/>
      <c r="X68" s="13" t="s">
        <v>78</v>
      </c>
      <c r="Y68" s="13"/>
      <c r="Z68" s="13"/>
      <c r="AA68" s="41">
        <f t="shared" si="3"/>
        <v>70.8</v>
      </c>
      <c r="AB68" s="13" t="s">
        <v>79</v>
      </c>
      <c r="AC68" s="52">
        <v>0.2</v>
      </c>
      <c r="AD68" s="53">
        <f>IF(J68="Yes",AA68*Tab_Data_Flows[[#This Row],[WC_'[%']]],"N.A.")</f>
        <v>14.16</v>
      </c>
      <c r="AE68" s="23" t="str">
        <f>Tab_Data_Flows[[#This Row],[UoM_Flow_Py]]</f>
        <v>Mg</v>
      </c>
      <c r="AF68" s="52">
        <v>0.8</v>
      </c>
      <c r="AG68" s="53">
        <f>IF(K68="Yes",AF68*Tab_Data_Flows[[#This Row],[Flow_Py]],"N.A.")</f>
        <v>56.64</v>
      </c>
      <c r="AH68" s="23" t="str">
        <f>Tab_Data_Flows[[#This Row],[UoM_Flow_Py]]</f>
        <v>Mg</v>
      </c>
      <c r="AI68" s="52">
        <f>INDEX(Tab_Def_Flows[[Flow_ID]:[CC_DM_source]],MATCH(Tab_Data_Flows[[#This Row],[Name(EN)]],Tab_Def_Flows[Name(EN)],0),18)</f>
        <v>0.5</v>
      </c>
      <c r="AJ68" s="53">
        <f>IF(L68="Yes",AI68*Tab_Data_Flows[[#This Row],[Flow_Py]]*Tab_Data_Flows[[#This Row],[DM_'[%']]],"N.A.")</f>
        <v>28.32</v>
      </c>
      <c r="AK68" s="23" t="str">
        <f>Tab_Data_Flows[[#This Row],[UoM_Flow_Py]]</f>
        <v>Mg</v>
      </c>
    </row>
    <row r="69" spans="1:37" x14ac:dyDescent="0.35">
      <c r="A69" s="22">
        <f t="shared" si="2"/>
        <v>68</v>
      </c>
      <c r="B69" s="11" t="str">
        <f>_xlfn.XLOOKUP(C69,Tab_Def_Flows[Name(EN)],Tab_Def_Flows[Flow_ID],,0,)</f>
        <v>F_00_01</v>
      </c>
      <c r="C69" s="13" t="s">
        <v>23</v>
      </c>
      <c r="D69" s="11"/>
      <c r="E69" s="11" t="str">
        <f>_xlfn.XLOOKUP(C69,Tab_Def_Flows[Name(EN)],Tab_Def_Flows[Output_Process],,0,)</f>
        <v>Biosphere</v>
      </c>
      <c r="F69" s="11" t="str">
        <f>_xlfn.XLOOKUP(C69,Tab_Def_Flows[Name(EN)],Tab_Def_Flows[Process_ID_O],,0,)</f>
        <v>00_Bio_</v>
      </c>
      <c r="G69" s="11" t="str">
        <f>_xlfn.XLOOKUP(C69,Tab_Def_Flows[Name(EN)],Tab_Def_Flows[Input_Process],,0,)</f>
        <v>Raw Material Extraction</v>
      </c>
      <c r="H69" s="23" t="str">
        <f>_xlfn.XLOOKUP(C69,Tab_Def_Flows[Name(EN)],Tab_Def_Flows[Process_ID_I],,0,)</f>
        <v>01_Raw_</v>
      </c>
      <c r="I69" s="11">
        <f>_xlfn.XLOOKUP(C69,Tab_Def_Flows[Name(EN)],Tab_Def_Flows[Value_Source],,0,)</f>
        <v>0</v>
      </c>
      <c r="J69" s="11" t="str">
        <f>_xlfn.XLOOKUP(C69,Tab_Def_Flows[Name(EN)],Tab_Def_Flows[WC?],,0,)</f>
        <v>Yes</v>
      </c>
      <c r="K69" s="11" t="str">
        <f>_xlfn.XLOOKUP(C69,Tab_Def_Flows[Name(EN)],Tab_Def_Flows[DM?],,0,)</f>
        <v>Yes</v>
      </c>
      <c r="L69" s="11" t="str">
        <f>_xlfn.XLOOKUP(C69,Tab_Def_Flows[Name(EN)],Tab_Def_Flows[CC?],,0,)</f>
        <v>Yes</v>
      </c>
      <c r="M69" s="13">
        <v>1987</v>
      </c>
      <c r="N69" s="13"/>
      <c r="O69" s="59">
        <v>32.200000000000003</v>
      </c>
      <c r="P69" s="13"/>
      <c r="Q69" s="13"/>
      <c r="R69" s="13" t="e">
        <f>INDEX(#REF!,MATCH(Tab_Data_Flows[[#This Row],[Name(EN)]],#REF!,0),12)</f>
        <v>#REF!</v>
      </c>
      <c r="S69" s="13" t="e">
        <f>MATCH(Tab_Data_Flows[[#This Row],[Name(EN)]],#REF!,0)</f>
        <v>#REF!</v>
      </c>
      <c r="T69" s="13"/>
      <c r="U69" s="13"/>
      <c r="V69" s="13"/>
      <c r="W69" s="13"/>
      <c r="X69" s="13" t="s">
        <v>78</v>
      </c>
      <c r="Y69" s="13"/>
      <c r="Z69" s="13"/>
      <c r="AA69" s="41">
        <f t="shared" si="3"/>
        <v>32.200000000000003</v>
      </c>
      <c r="AB69" s="13" t="s">
        <v>79</v>
      </c>
      <c r="AC69" s="52">
        <v>0.2</v>
      </c>
      <c r="AD69" s="53">
        <f>IF(J69="Yes",AA69*Tab_Data_Flows[[#This Row],[WC_'[%']]],"N.A.")</f>
        <v>6.4400000000000013</v>
      </c>
      <c r="AE69" s="23" t="str">
        <f>Tab_Data_Flows[[#This Row],[UoM_Flow_Py]]</f>
        <v>Mg</v>
      </c>
      <c r="AF69" s="52">
        <v>0.8</v>
      </c>
      <c r="AG69" s="53">
        <f>IF(K69="Yes",AF69*Tab_Data_Flows[[#This Row],[Flow_Py]],"N.A.")</f>
        <v>25.760000000000005</v>
      </c>
      <c r="AH69" s="23" t="str">
        <f>Tab_Data_Flows[[#This Row],[UoM_Flow_Py]]</f>
        <v>Mg</v>
      </c>
      <c r="AI69" s="52">
        <f>INDEX(Tab_Def_Flows[[Flow_ID]:[CC_DM_source]],MATCH(Tab_Data_Flows[[#This Row],[Name(EN)]],Tab_Def_Flows[Name(EN)],0),18)</f>
        <v>0.5</v>
      </c>
      <c r="AJ69" s="53">
        <f>IF(L69="Yes",AI69*Tab_Data_Flows[[#This Row],[Flow_Py]]*Tab_Data_Flows[[#This Row],[DM_'[%']]],"N.A.")</f>
        <v>12.880000000000003</v>
      </c>
      <c r="AK69" s="23" t="str">
        <f>Tab_Data_Flows[[#This Row],[UoM_Flow_Py]]</f>
        <v>Mg</v>
      </c>
    </row>
    <row r="70" spans="1:37" x14ac:dyDescent="0.35">
      <c r="A70" s="22">
        <f t="shared" si="2"/>
        <v>69</v>
      </c>
      <c r="B70" s="11" t="str">
        <f>_xlfn.XLOOKUP(C70,Tab_Def_Flows[Name(EN)],Tab_Def_Flows[Flow_ID],,0,)</f>
        <v>F_00_01</v>
      </c>
      <c r="C70" s="13" t="s">
        <v>23</v>
      </c>
      <c r="D70" s="11"/>
      <c r="E70" s="11" t="str">
        <f>_xlfn.XLOOKUP(C70,Tab_Def_Flows[Name(EN)],Tab_Def_Flows[Output_Process],,0,)</f>
        <v>Biosphere</v>
      </c>
      <c r="F70" s="11" t="str">
        <f>_xlfn.XLOOKUP(C70,Tab_Def_Flows[Name(EN)],Tab_Def_Flows[Process_ID_O],,0,)</f>
        <v>00_Bio_</v>
      </c>
      <c r="G70" s="11" t="str">
        <f>_xlfn.XLOOKUP(C70,Tab_Def_Flows[Name(EN)],Tab_Def_Flows[Input_Process],,0,)</f>
        <v>Raw Material Extraction</v>
      </c>
      <c r="H70" s="23" t="str">
        <f>_xlfn.XLOOKUP(C70,Tab_Def_Flows[Name(EN)],Tab_Def_Flows[Process_ID_I],,0,)</f>
        <v>01_Raw_</v>
      </c>
      <c r="I70" s="11">
        <f>_xlfn.XLOOKUP(C70,Tab_Def_Flows[Name(EN)],Tab_Def_Flows[Value_Source],,0,)</f>
        <v>0</v>
      </c>
      <c r="J70" s="11" t="str">
        <f>_xlfn.XLOOKUP(C70,Tab_Def_Flows[Name(EN)],Tab_Def_Flows[WC?],,0,)</f>
        <v>Yes</v>
      </c>
      <c r="K70" s="11" t="str">
        <f>_xlfn.XLOOKUP(C70,Tab_Def_Flows[Name(EN)],Tab_Def_Flows[DM?],,0,)</f>
        <v>Yes</v>
      </c>
      <c r="L70" s="11" t="str">
        <f>_xlfn.XLOOKUP(C70,Tab_Def_Flows[Name(EN)],Tab_Def_Flows[CC?],,0,)</f>
        <v>Yes</v>
      </c>
      <c r="M70" s="13">
        <v>1988</v>
      </c>
      <c r="N70" s="13"/>
      <c r="O70" s="59">
        <v>77.2</v>
      </c>
      <c r="P70" s="13"/>
      <c r="Q70" s="13"/>
      <c r="R70" s="13" t="e">
        <f>INDEX(#REF!,MATCH(Tab_Data_Flows[[#This Row],[Name(EN)]],#REF!,0),12)</f>
        <v>#REF!</v>
      </c>
      <c r="S70" s="13" t="e">
        <f>MATCH(Tab_Data_Flows[[#This Row],[Name(EN)]],#REF!,0)</f>
        <v>#REF!</v>
      </c>
      <c r="T70" s="13"/>
      <c r="U70" s="13"/>
      <c r="V70" s="13"/>
      <c r="W70" s="13"/>
      <c r="X70" s="13" t="s">
        <v>78</v>
      </c>
      <c r="Y70" s="13"/>
      <c r="Z70" s="13"/>
      <c r="AA70" s="41">
        <f t="shared" si="3"/>
        <v>77.2</v>
      </c>
      <c r="AB70" s="13" t="s">
        <v>79</v>
      </c>
      <c r="AC70" s="52">
        <v>0.2</v>
      </c>
      <c r="AD70" s="53">
        <f>IF(J70="Yes",AA70*Tab_Data_Flows[[#This Row],[WC_'[%']]],"N.A.")</f>
        <v>15.440000000000001</v>
      </c>
      <c r="AE70" s="23" t="str">
        <f>Tab_Data_Flows[[#This Row],[UoM_Flow_Py]]</f>
        <v>Mg</v>
      </c>
      <c r="AF70" s="52">
        <v>0.8</v>
      </c>
      <c r="AG70" s="53">
        <f>IF(K70="Yes",AF70*Tab_Data_Flows[[#This Row],[Flow_Py]],"N.A.")</f>
        <v>61.760000000000005</v>
      </c>
      <c r="AH70" s="23" t="str">
        <f>Tab_Data_Flows[[#This Row],[UoM_Flow_Py]]</f>
        <v>Mg</v>
      </c>
      <c r="AI70" s="52">
        <f>INDEX(Tab_Def_Flows[[Flow_ID]:[CC_DM_source]],MATCH(Tab_Data_Flows[[#This Row],[Name(EN)]],Tab_Def_Flows[Name(EN)],0),18)</f>
        <v>0.5</v>
      </c>
      <c r="AJ70" s="53">
        <f>IF(L70="Yes",AI70*Tab_Data_Flows[[#This Row],[Flow_Py]]*Tab_Data_Flows[[#This Row],[DM_'[%']]],"N.A.")</f>
        <v>30.880000000000003</v>
      </c>
      <c r="AK70" s="23" t="str">
        <f>Tab_Data_Flows[[#This Row],[UoM_Flow_Py]]</f>
        <v>Mg</v>
      </c>
    </row>
    <row r="71" spans="1:37" x14ac:dyDescent="0.35">
      <c r="A71" s="22">
        <f t="shared" si="2"/>
        <v>70</v>
      </c>
      <c r="B71" s="11" t="str">
        <f>_xlfn.XLOOKUP(C71,Tab_Def_Flows[Name(EN)],Tab_Def_Flows[Flow_ID],,0,)</f>
        <v>F_00_01</v>
      </c>
      <c r="C71" s="13" t="s">
        <v>23</v>
      </c>
      <c r="D71" s="11"/>
      <c r="E71" s="11" t="str">
        <f>_xlfn.XLOOKUP(C71,Tab_Def_Flows[Name(EN)],Tab_Def_Flows[Output_Process],,0,)</f>
        <v>Biosphere</v>
      </c>
      <c r="F71" s="11" t="str">
        <f>_xlfn.XLOOKUP(C71,Tab_Def_Flows[Name(EN)],Tab_Def_Flows[Process_ID_O],,0,)</f>
        <v>00_Bio_</v>
      </c>
      <c r="G71" s="11" t="str">
        <f>_xlfn.XLOOKUP(C71,Tab_Def_Flows[Name(EN)],Tab_Def_Flows[Input_Process],,0,)</f>
        <v>Raw Material Extraction</v>
      </c>
      <c r="H71" s="23" t="str">
        <f>_xlfn.XLOOKUP(C71,Tab_Def_Flows[Name(EN)],Tab_Def_Flows[Process_ID_I],,0,)</f>
        <v>01_Raw_</v>
      </c>
      <c r="I71" s="11">
        <f>_xlfn.XLOOKUP(C71,Tab_Def_Flows[Name(EN)],Tab_Def_Flows[Value_Source],,0,)</f>
        <v>0</v>
      </c>
      <c r="J71" s="11" t="str">
        <f>_xlfn.XLOOKUP(C71,Tab_Def_Flows[Name(EN)],Tab_Def_Flows[WC?],,0,)</f>
        <v>Yes</v>
      </c>
      <c r="K71" s="11" t="str">
        <f>_xlfn.XLOOKUP(C71,Tab_Def_Flows[Name(EN)],Tab_Def_Flows[DM?],,0,)</f>
        <v>Yes</v>
      </c>
      <c r="L71" s="11" t="str">
        <f>_xlfn.XLOOKUP(C71,Tab_Def_Flows[Name(EN)],Tab_Def_Flows[CC?],,0,)</f>
        <v>Yes</v>
      </c>
      <c r="M71" s="13">
        <v>1989</v>
      </c>
      <c r="N71" s="13"/>
      <c r="O71" s="59">
        <v>45</v>
      </c>
      <c r="P71" s="13"/>
      <c r="Q71" s="13"/>
      <c r="R71" s="13" t="e">
        <f>INDEX(#REF!,MATCH(Tab_Data_Flows[[#This Row],[Name(EN)]],#REF!,0),12)</f>
        <v>#REF!</v>
      </c>
      <c r="S71" s="13" t="e">
        <f>MATCH(Tab_Data_Flows[[#This Row],[Name(EN)]],#REF!,0)</f>
        <v>#REF!</v>
      </c>
      <c r="T71" s="13"/>
      <c r="U71" s="13"/>
      <c r="V71" s="13"/>
      <c r="W71" s="13"/>
      <c r="X71" s="13" t="s">
        <v>78</v>
      </c>
      <c r="Y71" s="13"/>
      <c r="Z71" s="13"/>
      <c r="AA71" s="41">
        <f t="shared" si="3"/>
        <v>45</v>
      </c>
      <c r="AB71" s="13" t="s">
        <v>79</v>
      </c>
      <c r="AC71" s="52">
        <v>0.2</v>
      </c>
      <c r="AD71" s="53">
        <f>IF(J71="Yes",AA71*Tab_Data_Flows[[#This Row],[WC_'[%']]],"N.A.")</f>
        <v>9</v>
      </c>
      <c r="AE71" s="23" t="str">
        <f>Tab_Data_Flows[[#This Row],[UoM_Flow_Py]]</f>
        <v>Mg</v>
      </c>
      <c r="AF71" s="52">
        <v>0.8</v>
      </c>
      <c r="AG71" s="53">
        <f>IF(K71="Yes",AF71*Tab_Data_Flows[[#This Row],[Flow_Py]],"N.A.")</f>
        <v>36</v>
      </c>
      <c r="AH71" s="23" t="str">
        <f>Tab_Data_Flows[[#This Row],[UoM_Flow_Py]]</f>
        <v>Mg</v>
      </c>
      <c r="AI71" s="52">
        <f>INDEX(Tab_Def_Flows[[Flow_ID]:[CC_DM_source]],MATCH(Tab_Data_Flows[[#This Row],[Name(EN)]],Tab_Def_Flows[Name(EN)],0),18)</f>
        <v>0.5</v>
      </c>
      <c r="AJ71" s="53">
        <f>IF(L71="Yes",AI71*Tab_Data_Flows[[#This Row],[Flow_Py]]*Tab_Data_Flows[[#This Row],[DM_'[%']]],"N.A.")</f>
        <v>18</v>
      </c>
      <c r="AK71" s="23" t="str">
        <f>Tab_Data_Flows[[#This Row],[UoM_Flow_Py]]</f>
        <v>Mg</v>
      </c>
    </row>
    <row r="72" spans="1:37" x14ac:dyDescent="0.35">
      <c r="A72" s="22">
        <f t="shared" si="2"/>
        <v>71</v>
      </c>
      <c r="B72" s="11" t="str">
        <f>_xlfn.XLOOKUP(C72,Tab_Def_Flows[Name(EN)],Tab_Def_Flows[Flow_ID],,0,)</f>
        <v>F_00_01</v>
      </c>
      <c r="C72" s="13" t="s">
        <v>23</v>
      </c>
      <c r="D72" s="11"/>
      <c r="E72" s="11" t="str">
        <f>_xlfn.XLOOKUP(C72,Tab_Def_Flows[Name(EN)],Tab_Def_Flows[Output_Process],,0,)</f>
        <v>Biosphere</v>
      </c>
      <c r="F72" s="11" t="str">
        <f>_xlfn.XLOOKUP(C72,Tab_Def_Flows[Name(EN)],Tab_Def_Flows[Process_ID_O],,0,)</f>
        <v>00_Bio_</v>
      </c>
      <c r="G72" s="11" t="str">
        <f>_xlfn.XLOOKUP(C72,Tab_Def_Flows[Name(EN)],Tab_Def_Flows[Input_Process],,0,)</f>
        <v>Raw Material Extraction</v>
      </c>
      <c r="H72" s="23" t="str">
        <f>_xlfn.XLOOKUP(C72,Tab_Def_Flows[Name(EN)],Tab_Def_Flows[Process_ID_I],,0,)</f>
        <v>01_Raw_</v>
      </c>
      <c r="I72" s="11">
        <f>_xlfn.XLOOKUP(C72,Tab_Def_Flows[Name(EN)],Tab_Def_Flows[Value_Source],,0,)</f>
        <v>0</v>
      </c>
      <c r="J72" s="11" t="str">
        <f>_xlfn.XLOOKUP(C72,Tab_Def_Flows[Name(EN)],Tab_Def_Flows[WC?],,0,)</f>
        <v>Yes</v>
      </c>
      <c r="K72" s="11" t="str">
        <f>_xlfn.XLOOKUP(C72,Tab_Def_Flows[Name(EN)],Tab_Def_Flows[DM?],,0,)</f>
        <v>Yes</v>
      </c>
      <c r="L72" s="11" t="str">
        <f>_xlfn.XLOOKUP(C72,Tab_Def_Flows[Name(EN)],Tab_Def_Flows[CC?],,0,)</f>
        <v>Yes</v>
      </c>
      <c r="M72" s="13">
        <v>1990</v>
      </c>
      <c r="N72" s="13"/>
      <c r="O72" s="59">
        <v>64.400000000000006</v>
      </c>
      <c r="P72" s="13"/>
      <c r="Q72" s="13"/>
      <c r="R72" s="13" t="e">
        <f>INDEX(#REF!,MATCH(Tab_Data_Flows[[#This Row],[Name(EN)]],#REF!,0),12)</f>
        <v>#REF!</v>
      </c>
      <c r="S72" s="13" t="e">
        <f>MATCH(Tab_Data_Flows[[#This Row],[Name(EN)]],#REF!,0)</f>
        <v>#REF!</v>
      </c>
      <c r="T72" s="13"/>
      <c r="U72" s="13"/>
      <c r="V72" s="13"/>
      <c r="W72" s="13"/>
      <c r="X72" s="13" t="s">
        <v>78</v>
      </c>
      <c r="Y72" s="13"/>
      <c r="Z72" s="13"/>
      <c r="AA72" s="41">
        <f t="shared" si="3"/>
        <v>64.400000000000006</v>
      </c>
      <c r="AB72" s="13" t="s">
        <v>79</v>
      </c>
      <c r="AC72" s="52">
        <v>0.2</v>
      </c>
      <c r="AD72" s="53">
        <f>IF(J72="Yes",AA72*Tab_Data_Flows[[#This Row],[WC_'[%']]],"N.A.")</f>
        <v>12.880000000000003</v>
      </c>
      <c r="AE72" s="23" t="str">
        <f>Tab_Data_Flows[[#This Row],[UoM_Flow_Py]]</f>
        <v>Mg</v>
      </c>
      <c r="AF72" s="52">
        <v>0.8</v>
      </c>
      <c r="AG72" s="53">
        <f>IF(K72="Yes",AF72*Tab_Data_Flows[[#This Row],[Flow_Py]],"N.A.")</f>
        <v>51.52000000000001</v>
      </c>
      <c r="AH72" s="23" t="str">
        <f>Tab_Data_Flows[[#This Row],[UoM_Flow_Py]]</f>
        <v>Mg</v>
      </c>
      <c r="AI72" s="52">
        <f>INDEX(Tab_Def_Flows[[Flow_ID]:[CC_DM_source]],MATCH(Tab_Data_Flows[[#This Row],[Name(EN)]],Tab_Def_Flows[Name(EN)],0),18)</f>
        <v>0.5</v>
      </c>
      <c r="AJ72" s="53">
        <f>IF(L72="Yes",AI72*Tab_Data_Flows[[#This Row],[Flow_Py]]*Tab_Data_Flows[[#This Row],[DM_'[%']]],"N.A.")</f>
        <v>25.760000000000005</v>
      </c>
      <c r="AK72" s="23" t="str">
        <f>Tab_Data_Flows[[#This Row],[UoM_Flow_Py]]</f>
        <v>Mg</v>
      </c>
    </row>
    <row r="73" spans="1:37" x14ac:dyDescent="0.35">
      <c r="A73" s="22">
        <f t="shared" si="2"/>
        <v>72</v>
      </c>
      <c r="B73" s="11" t="str">
        <f>_xlfn.XLOOKUP(C73,Tab_Def_Flows[Name(EN)],Tab_Def_Flows[Flow_ID],,0,)</f>
        <v>F_00_01</v>
      </c>
      <c r="C73" s="13" t="s">
        <v>23</v>
      </c>
      <c r="D73" s="11"/>
      <c r="E73" s="11" t="str">
        <f>_xlfn.XLOOKUP(C73,Tab_Def_Flows[Name(EN)],Tab_Def_Flows[Output_Process],,0,)</f>
        <v>Biosphere</v>
      </c>
      <c r="F73" s="11" t="str">
        <f>_xlfn.XLOOKUP(C73,Tab_Def_Flows[Name(EN)],Tab_Def_Flows[Process_ID_O],,0,)</f>
        <v>00_Bio_</v>
      </c>
      <c r="G73" s="11" t="str">
        <f>_xlfn.XLOOKUP(C73,Tab_Def_Flows[Name(EN)],Tab_Def_Flows[Input_Process],,0,)</f>
        <v>Raw Material Extraction</v>
      </c>
      <c r="H73" s="23" t="str">
        <f>_xlfn.XLOOKUP(C73,Tab_Def_Flows[Name(EN)],Tab_Def_Flows[Process_ID_I],,0,)</f>
        <v>01_Raw_</v>
      </c>
      <c r="I73" s="11">
        <f>_xlfn.XLOOKUP(C73,Tab_Def_Flows[Name(EN)],Tab_Def_Flows[Value_Source],,0,)</f>
        <v>0</v>
      </c>
      <c r="J73" s="11" t="str">
        <f>_xlfn.XLOOKUP(C73,Tab_Def_Flows[Name(EN)],Tab_Def_Flows[WC?],,0,)</f>
        <v>Yes</v>
      </c>
      <c r="K73" s="11" t="str">
        <f>_xlfn.XLOOKUP(C73,Tab_Def_Flows[Name(EN)],Tab_Def_Flows[DM?],,0,)</f>
        <v>Yes</v>
      </c>
      <c r="L73" s="11" t="str">
        <f>_xlfn.XLOOKUP(C73,Tab_Def_Flows[Name(EN)],Tab_Def_Flows[CC?],,0,)</f>
        <v>Yes</v>
      </c>
      <c r="M73" s="13">
        <v>1991</v>
      </c>
      <c r="N73" s="13"/>
      <c r="O73" s="59">
        <v>38.6</v>
      </c>
      <c r="P73" s="13"/>
      <c r="Q73" s="13"/>
      <c r="R73" s="13" t="e">
        <f>INDEX(#REF!,MATCH(Tab_Data_Flows[[#This Row],[Name(EN)]],#REF!,0),12)</f>
        <v>#REF!</v>
      </c>
      <c r="S73" s="13" t="e">
        <f>MATCH(Tab_Data_Flows[[#This Row],[Name(EN)]],#REF!,0)</f>
        <v>#REF!</v>
      </c>
      <c r="T73" s="13"/>
      <c r="U73" s="13"/>
      <c r="V73" s="13"/>
      <c r="W73" s="13"/>
      <c r="X73" s="13" t="s">
        <v>78</v>
      </c>
      <c r="Y73" s="13"/>
      <c r="Z73" s="13"/>
      <c r="AA73" s="41">
        <f t="shared" si="3"/>
        <v>38.6</v>
      </c>
      <c r="AB73" s="13" t="s">
        <v>79</v>
      </c>
      <c r="AC73" s="52">
        <v>0.2</v>
      </c>
      <c r="AD73" s="53">
        <f>IF(J73="Yes",AA73*Tab_Data_Flows[[#This Row],[WC_'[%']]],"N.A.")</f>
        <v>7.7200000000000006</v>
      </c>
      <c r="AE73" s="23" t="str">
        <f>Tab_Data_Flows[[#This Row],[UoM_Flow_Py]]</f>
        <v>Mg</v>
      </c>
      <c r="AF73" s="52">
        <v>0.8</v>
      </c>
      <c r="AG73" s="53">
        <f>IF(K73="Yes",AF73*Tab_Data_Flows[[#This Row],[Flow_Py]],"N.A.")</f>
        <v>30.880000000000003</v>
      </c>
      <c r="AH73" s="23" t="str">
        <f>Tab_Data_Flows[[#This Row],[UoM_Flow_Py]]</f>
        <v>Mg</v>
      </c>
      <c r="AI73" s="52">
        <f>INDEX(Tab_Def_Flows[[Flow_ID]:[CC_DM_source]],MATCH(Tab_Data_Flows[[#This Row],[Name(EN)]],Tab_Def_Flows[Name(EN)],0),18)</f>
        <v>0.5</v>
      </c>
      <c r="AJ73" s="53">
        <f>IF(L73="Yes",AI73*Tab_Data_Flows[[#This Row],[Flow_Py]]*Tab_Data_Flows[[#This Row],[DM_'[%']]],"N.A.")</f>
        <v>15.440000000000001</v>
      </c>
      <c r="AK73" s="23" t="str">
        <f>Tab_Data_Flows[[#This Row],[UoM_Flow_Py]]</f>
        <v>Mg</v>
      </c>
    </row>
    <row r="74" spans="1:37" x14ac:dyDescent="0.35">
      <c r="A74" s="22">
        <f t="shared" si="2"/>
        <v>73</v>
      </c>
      <c r="B74" s="11" t="str">
        <f>_xlfn.XLOOKUP(C74,Tab_Def_Flows[Name(EN)],Tab_Def_Flows[Flow_ID],,0,)</f>
        <v>F_00_01</v>
      </c>
      <c r="C74" s="13" t="s">
        <v>23</v>
      </c>
      <c r="D74" s="11"/>
      <c r="E74" s="11" t="str">
        <f>_xlfn.XLOOKUP(C74,Tab_Def_Flows[Name(EN)],Tab_Def_Flows[Output_Process],,0,)</f>
        <v>Biosphere</v>
      </c>
      <c r="F74" s="11" t="str">
        <f>_xlfn.XLOOKUP(C74,Tab_Def_Flows[Name(EN)],Tab_Def_Flows[Process_ID_O],,0,)</f>
        <v>00_Bio_</v>
      </c>
      <c r="G74" s="11" t="str">
        <f>_xlfn.XLOOKUP(C74,Tab_Def_Flows[Name(EN)],Tab_Def_Flows[Input_Process],,0,)</f>
        <v>Raw Material Extraction</v>
      </c>
      <c r="H74" s="23" t="str">
        <f>_xlfn.XLOOKUP(C74,Tab_Def_Flows[Name(EN)],Tab_Def_Flows[Process_ID_I],,0,)</f>
        <v>01_Raw_</v>
      </c>
      <c r="I74" s="11">
        <f>_xlfn.XLOOKUP(C74,Tab_Def_Flows[Name(EN)],Tab_Def_Flows[Value_Source],,0,)</f>
        <v>0</v>
      </c>
      <c r="J74" s="11" t="str">
        <f>_xlfn.XLOOKUP(C74,Tab_Def_Flows[Name(EN)],Tab_Def_Flows[WC?],,0,)</f>
        <v>Yes</v>
      </c>
      <c r="K74" s="11" t="str">
        <f>_xlfn.XLOOKUP(C74,Tab_Def_Flows[Name(EN)],Tab_Def_Flows[DM?],,0,)</f>
        <v>Yes</v>
      </c>
      <c r="L74" s="11" t="str">
        <f>_xlfn.XLOOKUP(C74,Tab_Def_Flows[Name(EN)],Tab_Def_Flows[CC?],,0,)</f>
        <v>Yes</v>
      </c>
      <c r="M74" s="13">
        <v>1992</v>
      </c>
      <c r="N74" s="13"/>
      <c r="O74" s="59">
        <v>57.8</v>
      </c>
      <c r="P74" s="13"/>
      <c r="Q74" s="13"/>
      <c r="R74" s="13" t="e">
        <f>INDEX(#REF!,MATCH(Tab_Data_Flows[[#This Row],[Name(EN)]],#REF!,0),12)</f>
        <v>#REF!</v>
      </c>
      <c r="S74" s="13" t="e">
        <f>MATCH(Tab_Data_Flows[[#This Row],[Name(EN)]],#REF!,0)</f>
        <v>#REF!</v>
      </c>
      <c r="T74" s="13"/>
      <c r="U74" s="13"/>
      <c r="V74" s="13"/>
      <c r="W74" s="13"/>
      <c r="X74" s="13" t="s">
        <v>78</v>
      </c>
      <c r="Y74" s="13"/>
      <c r="Z74" s="13"/>
      <c r="AA74" s="41">
        <f t="shared" si="3"/>
        <v>57.8</v>
      </c>
      <c r="AB74" s="13" t="s">
        <v>79</v>
      </c>
      <c r="AC74" s="52">
        <v>0.2</v>
      </c>
      <c r="AD74" s="53">
        <f>IF(J74="Yes",AA74*Tab_Data_Flows[[#This Row],[WC_'[%']]],"N.A.")</f>
        <v>11.56</v>
      </c>
      <c r="AE74" s="23" t="str">
        <f>Tab_Data_Flows[[#This Row],[UoM_Flow_Py]]</f>
        <v>Mg</v>
      </c>
      <c r="AF74" s="52">
        <v>0.8</v>
      </c>
      <c r="AG74" s="53">
        <f>IF(K74="Yes",AF74*Tab_Data_Flows[[#This Row],[Flow_Py]],"N.A.")</f>
        <v>46.24</v>
      </c>
      <c r="AH74" s="23" t="str">
        <f>Tab_Data_Flows[[#This Row],[UoM_Flow_Py]]</f>
        <v>Mg</v>
      </c>
      <c r="AI74" s="52">
        <f>INDEX(Tab_Def_Flows[[Flow_ID]:[CC_DM_source]],MATCH(Tab_Data_Flows[[#This Row],[Name(EN)]],Tab_Def_Flows[Name(EN)],0),18)</f>
        <v>0.5</v>
      </c>
      <c r="AJ74" s="53">
        <f>IF(L74="Yes",AI74*Tab_Data_Flows[[#This Row],[Flow_Py]]*Tab_Data_Flows[[#This Row],[DM_'[%']]],"N.A.")</f>
        <v>23.12</v>
      </c>
      <c r="AK74" s="23" t="str">
        <f>Tab_Data_Flows[[#This Row],[UoM_Flow_Py]]</f>
        <v>Mg</v>
      </c>
    </row>
    <row r="75" spans="1:37" x14ac:dyDescent="0.35">
      <c r="A75" s="22">
        <f t="shared" si="2"/>
        <v>74</v>
      </c>
      <c r="B75" s="11" t="str">
        <f>_xlfn.XLOOKUP(C75,Tab_Def_Flows[Name(EN)],Tab_Def_Flows[Flow_ID],,0,)</f>
        <v>F_00_01</v>
      </c>
      <c r="C75" s="13" t="s">
        <v>23</v>
      </c>
      <c r="D75" s="11"/>
      <c r="E75" s="11" t="str">
        <f>_xlfn.XLOOKUP(C75,Tab_Def_Flows[Name(EN)],Tab_Def_Flows[Output_Process],,0,)</f>
        <v>Biosphere</v>
      </c>
      <c r="F75" s="11" t="str">
        <f>_xlfn.XLOOKUP(C75,Tab_Def_Flows[Name(EN)],Tab_Def_Flows[Process_ID_O],,0,)</f>
        <v>00_Bio_</v>
      </c>
      <c r="G75" s="11" t="str">
        <f>_xlfn.XLOOKUP(C75,Tab_Def_Flows[Name(EN)],Tab_Def_Flows[Input_Process],,0,)</f>
        <v>Raw Material Extraction</v>
      </c>
      <c r="H75" s="23" t="str">
        <f>_xlfn.XLOOKUP(C75,Tab_Def_Flows[Name(EN)],Tab_Def_Flows[Process_ID_I],,0,)</f>
        <v>01_Raw_</v>
      </c>
      <c r="I75" s="11">
        <f>_xlfn.XLOOKUP(C75,Tab_Def_Flows[Name(EN)],Tab_Def_Flows[Value_Source],,0,)</f>
        <v>0</v>
      </c>
      <c r="J75" s="11" t="str">
        <f>_xlfn.XLOOKUP(C75,Tab_Def_Flows[Name(EN)],Tab_Def_Flows[WC?],,0,)</f>
        <v>Yes</v>
      </c>
      <c r="K75" s="11" t="str">
        <f>_xlfn.XLOOKUP(C75,Tab_Def_Flows[Name(EN)],Tab_Def_Flows[DM?],,0,)</f>
        <v>Yes</v>
      </c>
      <c r="L75" s="11" t="str">
        <f>_xlfn.XLOOKUP(C75,Tab_Def_Flows[Name(EN)],Tab_Def_Flows[CC?],,0,)</f>
        <v>Yes</v>
      </c>
      <c r="M75" s="13">
        <v>1993</v>
      </c>
      <c r="N75" s="13"/>
      <c r="O75" s="59">
        <v>77.2</v>
      </c>
      <c r="P75" s="13"/>
      <c r="Q75" s="13"/>
      <c r="R75" s="13" t="e">
        <f>INDEX(#REF!,MATCH(Tab_Data_Flows[[#This Row],[Name(EN)]],#REF!,0),12)</f>
        <v>#REF!</v>
      </c>
      <c r="S75" s="13" t="e">
        <f>MATCH(Tab_Data_Flows[[#This Row],[Name(EN)]],#REF!,0)</f>
        <v>#REF!</v>
      </c>
      <c r="T75" s="13"/>
      <c r="U75" s="13"/>
      <c r="V75" s="13"/>
      <c r="W75" s="13"/>
      <c r="X75" s="13" t="s">
        <v>78</v>
      </c>
      <c r="Y75" s="13"/>
      <c r="Z75" s="13"/>
      <c r="AA75" s="41">
        <f t="shared" si="3"/>
        <v>77.2</v>
      </c>
      <c r="AB75" s="13" t="s">
        <v>79</v>
      </c>
      <c r="AC75" s="52">
        <v>0.2</v>
      </c>
      <c r="AD75" s="53">
        <f>IF(J75="Yes",AA75*Tab_Data_Flows[[#This Row],[WC_'[%']]],"N.A.")</f>
        <v>15.440000000000001</v>
      </c>
      <c r="AE75" s="23" t="str">
        <f>Tab_Data_Flows[[#This Row],[UoM_Flow_Py]]</f>
        <v>Mg</v>
      </c>
      <c r="AF75" s="52">
        <v>0.8</v>
      </c>
      <c r="AG75" s="53">
        <f>IF(K75="Yes",AF75*Tab_Data_Flows[[#This Row],[Flow_Py]],"N.A.")</f>
        <v>61.760000000000005</v>
      </c>
      <c r="AH75" s="23" t="str">
        <f>Tab_Data_Flows[[#This Row],[UoM_Flow_Py]]</f>
        <v>Mg</v>
      </c>
      <c r="AI75" s="52">
        <f>INDEX(Tab_Def_Flows[[Flow_ID]:[CC_DM_source]],MATCH(Tab_Data_Flows[[#This Row],[Name(EN)]],Tab_Def_Flows[Name(EN)],0),18)</f>
        <v>0.5</v>
      </c>
      <c r="AJ75" s="53">
        <f>IF(L75="Yes",AI75*Tab_Data_Flows[[#This Row],[Flow_Py]]*Tab_Data_Flows[[#This Row],[DM_'[%']]],"N.A.")</f>
        <v>30.880000000000003</v>
      </c>
      <c r="AK75" s="23" t="str">
        <f>Tab_Data_Flows[[#This Row],[UoM_Flow_Py]]</f>
        <v>Mg</v>
      </c>
    </row>
    <row r="76" spans="1:37" x14ac:dyDescent="0.35">
      <c r="A76" s="22">
        <f t="shared" si="2"/>
        <v>75</v>
      </c>
      <c r="B76" s="11" t="str">
        <f>_xlfn.XLOOKUP(C76,Tab_Def_Flows[Name(EN)],Tab_Def_Flows[Flow_ID],,0,)</f>
        <v>F_00_01</v>
      </c>
      <c r="C76" s="13" t="s">
        <v>23</v>
      </c>
      <c r="D76" s="11"/>
      <c r="E76" s="11" t="str">
        <f>_xlfn.XLOOKUP(C76,Tab_Def_Flows[Name(EN)],Tab_Def_Flows[Output_Process],,0,)</f>
        <v>Biosphere</v>
      </c>
      <c r="F76" s="11" t="str">
        <f>_xlfn.XLOOKUP(C76,Tab_Def_Flows[Name(EN)],Tab_Def_Flows[Process_ID_O],,0,)</f>
        <v>00_Bio_</v>
      </c>
      <c r="G76" s="11" t="str">
        <f>_xlfn.XLOOKUP(C76,Tab_Def_Flows[Name(EN)],Tab_Def_Flows[Input_Process],,0,)</f>
        <v>Raw Material Extraction</v>
      </c>
      <c r="H76" s="23" t="str">
        <f>_xlfn.XLOOKUP(C76,Tab_Def_Flows[Name(EN)],Tab_Def_Flows[Process_ID_I],,0,)</f>
        <v>01_Raw_</v>
      </c>
      <c r="I76" s="11">
        <f>_xlfn.XLOOKUP(C76,Tab_Def_Flows[Name(EN)],Tab_Def_Flows[Value_Source],,0,)</f>
        <v>0</v>
      </c>
      <c r="J76" s="11" t="str">
        <f>_xlfn.XLOOKUP(C76,Tab_Def_Flows[Name(EN)],Tab_Def_Flows[WC?],,0,)</f>
        <v>Yes</v>
      </c>
      <c r="K76" s="11" t="str">
        <f>_xlfn.XLOOKUP(C76,Tab_Def_Flows[Name(EN)],Tab_Def_Flows[DM?],,0,)</f>
        <v>Yes</v>
      </c>
      <c r="L76" s="11" t="str">
        <f>_xlfn.XLOOKUP(C76,Tab_Def_Flows[Name(EN)],Tab_Def_Flows[CC?],,0,)</f>
        <v>Yes</v>
      </c>
      <c r="M76" s="13">
        <v>1994</v>
      </c>
      <c r="N76" s="13"/>
      <c r="O76" s="59">
        <v>70.8</v>
      </c>
      <c r="P76" s="13"/>
      <c r="Q76" s="13"/>
      <c r="R76" s="13" t="e">
        <f>INDEX(#REF!,MATCH(Tab_Data_Flows[[#This Row],[Name(EN)]],#REF!,0),12)</f>
        <v>#REF!</v>
      </c>
      <c r="S76" s="13" t="e">
        <f>MATCH(Tab_Data_Flows[[#This Row],[Name(EN)]],#REF!,0)</f>
        <v>#REF!</v>
      </c>
      <c r="T76" s="13"/>
      <c r="U76" s="13"/>
      <c r="V76" s="13"/>
      <c r="W76" s="13"/>
      <c r="X76" s="13" t="s">
        <v>78</v>
      </c>
      <c r="Y76" s="13"/>
      <c r="Z76" s="13"/>
      <c r="AA76" s="41">
        <f t="shared" si="3"/>
        <v>70.8</v>
      </c>
      <c r="AB76" s="13" t="s">
        <v>79</v>
      </c>
      <c r="AC76" s="52">
        <v>0.2</v>
      </c>
      <c r="AD76" s="53">
        <f>IF(J76="Yes",AA76*Tab_Data_Flows[[#This Row],[WC_'[%']]],"N.A.")</f>
        <v>14.16</v>
      </c>
      <c r="AE76" s="23" t="str">
        <f>Tab_Data_Flows[[#This Row],[UoM_Flow_Py]]</f>
        <v>Mg</v>
      </c>
      <c r="AF76" s="52">
        <v>0.8</v>
      </c>
      <c r="AG76" s="53">
        <f>IF(K76="Yes",AF76*Tab_Data_Flows[[#This Row],[Flow_Py]],"N.A.")</f>
        <v>56.64</v>
      </c>
      <c r="AH76" s="23" t="str">
        <f>Tab_Data_Flows[[#This Row],[UoM_Flow_Py]]</f>
        <v>Mg</v>
      </c>
      <c r="AI76" s="52">
        <f>INDEX(Tab_Def_Flows[[Flow_ID]:[CC_DM_source]],MATCH(Tab_Data_Flows[[#This Row],[Name(EN)]],Tab_Def_Flows[Name(EN)],0),18)</f>
        <v>0.5</v>
      </c>
      <c r="AJ76" s="53">
        <f>IF(L76="Yes",AI76*Tab_Data_Flows[[#This Row],[Flow_Py]]*Tab_Data_Flows[[#This Row],[DM_'[%']]],"N.A.")</f>
        <v>28.32</v>
      </c>
      <c r="AK76" s="23" t="str">
        <f>Tab_Data_Flows[[#This Row],[UoM_Flow_Py]]</f>
        <v>Mg</v>
      </c>
    </row>
    <row r="77" spans="1:37" x14ac:dyDescent="0.35">
      <c r="A77" s="22">
        <f t="shared" si="2"/>
        <v>76</v>
      </c>
      <c r="B77" s="11" t="str">
        <f>_xlfn.XLOOKUP(C77,Tab_Def_Flows[Name(EN)],Tab_Def_Flows[Flow_ID],,0,)</f>
        <v>F_00_01</v>
      </c>
      <c r="C77" s="13" t="s">
        <v>23</v>
      </c>
      <c r="D77" s="11"/>
      <c r="E77" s="11" t="str">
        <f>_xlfn.XLOOKUP(C77,Tab_Def_Flows[Name(EN)],Tab_Def_Flows[Output_Process],,0,)</f>
        <v>Biosphere</v>
      </c>
      <c r="F77" s="11" t="str">
        <f>_xlfn.XLOOKUP(C77,Tab_Def_Flows[Name(EN)],Tab_Def_Flows[Process_ID_O],,0,)</f>
        <v>00_Bio_</v>
      </c>
      <c r="G77" s="11" t="str">
        <f>_xlfn.XLOOKUP(C77,Tab_Def_Flows[Name(EN)],Tab_Def_Flows[Input_Process],,0,)</f>
        <v>Raw Material Extraction</v>
      </c>
      <c r="H77" s="23" t="str">
        <f>_xlfn.XLOOKUP(C77,Tab_Def_Flows[Name(EN)],Tab_Def_Flows[Process_ID_I],,0,)</f>
        <v>01_Raw_</v>
      </c>
      <c r="I77" s="11">
        <f>_xlfn.XLOOKUP(C77,Tab_Def_Flows[Name(EN)],Tab_Def_Flows[Value_Source],,0,)</f>
        <v>0</v>
      </c>
      <c r="J77" s="11" t="str">
        <f>_xlfn.XLOOKUP(C77,Tab_Def_Flows[Name(EN)],Tab_Def_Flows[WC?],,0,)</f>
        <v>Yes</v>
      </c>
      <c r="K77" s="11" t="str">
        <f>_xlfn.XLOOKUP(C77,Tab_Def_Flows[Name(EN)],Tab_Def_Flows[DM?],,0,)</f>
        <v>Yes</v>
      </c>
      <c r="L77" s="11" t="str">
        <f>_xlfn.XLOOKUP(C77,Tab_Def_Flows[Name(EN)],Tab_Def_Flows[CC?],,0,)</f>
        <v>Yes</v>
      </c>
      <c r="M77" s="13">
        <v>1995</v>
      </c>
      <c r="N77" s="13"/>
      <c r="O77" s="59">
        <v>141.4</v>
      </c>
      <c r="P77" s="13"/>
      <c r="Q77" s="13"/>
      <c r="R77" s="13" t="e">
        <f>INDEX(#REF!,MATCH(Tab_Data_Flows[[#This Row],[Name(EN)]],#REF!,0),12)</f>
        <v>#REF!</v>
      </c>
      <c r="S77" s="13" t="e">
        <f>MATCH(Tab_Data_Flows[[#This Row],[Name(EN)]],#REF!,0)</f>
        <v>#REF!</v>
      </c>
      <c r="T77" s="13"/>
      <c r="U77" s="13"/>
      <c r="V77" s="13"/>
      <c r="W77" s="13"/>
      <c r="X77" s="13" t="s">
        <v>78</v>
      </c>
      <c r="Y77" s="13"/>
      <c r="Z77" s="13"/>
      <c r="AA77" s="41">
        <f t="shared" si="3"/>
        <v>141.4</v>
      </c>
      <c r="AB77" s="13" t="s">
        <v>79</v>
      </c>
      <c r="AC77" s="52">
        <v>0.2</v>
      </c>
      <c r="AD77" s="53">
        <f>IF(J77="Yes",AA77*Tab_Data_Flows[[#This Row],[WC_'[%']]],"N.A.")</f>
        <v>28.28</v>
      </c>
      <c r="AE77" s="23" t="str">
        <f>Tab_Data_Flows[[#This Row],[UoM_Flow_Py]]</f>
        <v>Mg</v>
      </c>
      <c r="AF77" s="52">
        <v>0.8</v>
      </c>
      <c r="AG77" s="53">
        <f>IF(K77="Yes",AF77*Tab_Data_Flows[[#This Row],[Flow_Py]],"N.A.")</f>
        <v>113.12</v>
      </c>
      <c r="AH77" s="23" t="str">
        <f>Tab_Data_Flows[[#This Row],[UoM_Flow_Py]]</f>
        <v>Mg</v>
      </c>
      <c r="AI77" s="52">
        <f>INDEX(Tab_Def_Flows[[Flow_ID]:[CC_DM_source]],MATCH(Tab_Data_Flows[[#This Row],[Name(EN)]],Tab_Def_Flows[Name(EN)],0),18)</f>
        <v>0.5</v>
      </c>
      <c r="AJ77" s="53">
        <f>IF(L77="Yes",AI77*Tab_Data_Flows[[#This Row],[Flow_Py]]*Tab_Data_Flows[[#This Row],[DM_'[%']]],"N.A.")</f>
        <v>56.56</v>
      </c>
      <c r="AK77" s="23" t="str">
        <f>Tab_Data_Flows[[#This Row],[UoM_Flow_Py]]</f>
        <v>Mg</v>
      </c>
    </row>
    <row r="78" spans="1:37" x14ac:dyDescent="0.35">
      <c r="A78" s="22">
        <f t="shared" si="2"/>
        <v>77</v>
      </c>
      <c r="B78" s="11" t="str">
        <f>_xlfn.XLOOKUP(C78,Tab_Def_Flows[Name(EN)],Tab_Def_Flows[Flow_ID],,0,)</f>
        <v>F_00_01</v>
      </c>
      <c r="C78" s="13" t="s">
        <v>23</v>
      </c>
      <c r="D78" s="11"/>
      <c r="E78" s="11" t="str">
        <f>_xlfn.XLOOKUP(C78,Tab_Def_Flows[Name(EN)],Tab_Def_Flows[Output_Process],,0,)</f>
        <v>Biosphere</v>
      </c>
      <c r="F78" s="11" t="str">
        <f>_xlfn.XLOOKUP(C78,Tab_Def_Flows[Name(EN)],Tab_Def_Flows[Process_ID_O],,0,)</f>
        <v>00_Bio_</v>
      </c>
      <c r="G78" s="11" t="str">
        <f>_xlfn.XLOOKUP(C78,Tab_Def_Flows[Name(EN)],Tab_Def_Flows[Input_Process],,0,)</f>
        <v>Raw Material Extraction</v>
      </c>
      <c r="H78" s="23" t="str">
        <f>_xlfn.XLOOKUP(C78,Tab_Def_Flows[Name(EN)],Tab_Def_Flows[Process_ID_I],,0,)</f>
        <v>01_Raw_</v>
      </c>
      <c r="I78" s="11">
        <f>_xlfn.XLOOKUP(C78,Tab_Def_Flows[Name(EN)],Tab_Def_Flows[Value_Source],,0,)</f>
        <v>0</v>
      </c>
      <c r="J78" s="11" t="str">
        <f>_xlfn.XLOOKUP(C78,Tab_Def_Flows[Name(EN)],Tab_Def_Flows[WC?],,0,)</f>
        <v>Yes</v>
      </c>
      <c r="K78" s="11" t="str">
        <f>_xlfn.XLOOKUP(C78,Tab_Def_Flows[Name(EN)],Tab_Def_Flows[DM?],,0,)</f>
        <v>Yes</v>
      </c>
      <c r="L78" s="11" t="str">
        <f>_xlfn.XLOOKUP(C78,Tab_Def_Flows[Name(EN)],Tab_Def_Flows[CC?],,0,)</f>
        <v>Yes</v>
      </c>
      <c r="M78" s="13">
        <v>1996</v>
      </c>
      <c r="N78" s="13"/>
      <c r="O78" s="59">
        <v>38.6</v>
      </c>
      <c r="P78" s="13"/>
      <c r="Q78" s="13"/>
      <c r="R78" s="13" t="e">
        <f>INDEX(#REF!,MATCH(Tab_Data_Flows[[#This Row],[Name(EN)]],#REF!,0),12)</f>
        <v>#REF!</v>
      </c>
      <c r="S78" s="13" t="e">
        <f>MATCH(Tab_Data_Flows[[#This Row],[Name(EN)]],#REF!,0)</f>
        <v>#REF!</v>
      </c>
      <c r="T78" s="13"/>
      <c r="U78" s="13"/>
      <c r="V78" s="13"/>
      <c r="W78" s="13"/>
      <c r="X78" s="13" t="s">
        <v>78</v>
      </c>
      <c r="Y78" s="13"/>
      <c r="Z78" s="13"/>
      <c r="AA78" s="41">
        <f t="shared" si="3"/>
        <v>38.6</v>
      </c>
      <c r="AB78" s="13" t="s">
        <v>79</v>
      </c>
      <c r="AC78" s="52">
        <v>0.2</v>
      </c>
      <c r="AD78" s="53">
        <f>IF(J78="Yes",AA78*Tab_Data_Flows[[#This Row],[WC_'[%']]],"N.A.")</f>
        <v>7.7200000000000006</v>
      </c>
      <c r="AE78" s="23" t="str">
        <f>Tab_Data_Flows[[#This Row],[UoM_Flow_Py]]</f>
        <v>Mg</v>
      </c>
      <c r="AF78" s="52">
        <v>0.8</v>
      </c>
      <c r="AG78" s="53">
        <f>IF(K78="Yes",AF78*Tab_Data_Flows[[#This Row],[Flow_Py]],"N.A.")</f>
        <v>30.880000000000003</v>
      </c>
      <c r="AH78" s="23" t="str">
        <f>Tab_Data_Flows[[#This Row],[UoM_Flow_Py]]</f>
        <v>Mg</v>
      </c>
      <c r="AI78" s="52">
        <f>INDEX(Tab_Def_Flows[[Flow_ID]:[CC_DM_source]],MATCH(Tab_Data_Flows[[#This Row],[Name(EN)]],Tab_Def_Flows[Name(EN)],0),18)</f>
        <v>0.5</v>
      </c>
      <c r="AJ78" s="53">
        <f>IF(L78="Yes",AI78*Tab_Data_Flows[[#This Row],[Flow_Py]]*Tab_Data_Flows[[#This Row],[DM_'[%']]],"N.A.")</f>
        <v>15.440000000000001</v>
      </c>
      <c r="AK78" s="23" t="str">
        <f>Tab_Data_Flows[[#This Row],[UoM_Flow_Py]]</f>
        <v>Mg</v>
      </c>
    </row>
    <row r="79" spans="1:37" x14ac:dyDescent="0.35">
      <c r="A79" s="22">
        <f t="shared" si="2"/>
        <v>78</v>
      </c>
      <c r="B79" s="11" t="str">
        <f>_xlfn.XLOOKUP(C79,Tab_Def_Flows[Name(EN)],Tab_Def_Flows[Flow_ID],,0,)</f>
        <v>F_00_01</v>
      </c>
      <c r="C79" s="13" t="s">
        <v>23</v>
      </c>
      <c r="D79" s="11"/>
      <c r="E79" s="11" t="str">
        <f>_xlfn.XLOOKUP(C79,Tab_Def_Flows[Name(EN)],Tab_Def_Flows[Output_Process],,0,)</f>
        <v>Biosphere</v>
      </c>
      <c r="F79" s="11" t="str">
        <f>_xlfn.XLOOKUP(C79,Tab_Def_Flows[Name(EN)],Tab_Def_Flows[Process_ID_O],,0,)</f>
        <v>00_Bio_</v>
      </c>
      <c r="G79" s="11" t="str">
        <f>_xlfn.XLOOKUP(C79,Tab_Def_Flows[Name(EN)],Tab_Def_Flows[Input_Process],,0,)</f>
        <v>Raw Material Extraction</v>
      </c>
      <c r="H79" s="23" t="str">
        <f>_xlfn.XLOOKUP(C79,Tab_Def_Flows[Name(EN)],Tab_Def_Flows[Process_ID_I],,0,)</f>
        <v>01_Raw_</v>
      </c>
      <c r="I79" s="11">
        <f>_xlfn.XLOOKUP(C79,Tab_Def_Flows[Name(EN)],Tab_Def_Flows[Value_Source],,0,)</f>
        <v>0</v>
      </c>
      <c r="J79" s="11" t="str">
        <f>_xlfn.XLOOKUP(C79,Tab_Def_Flows[Name(EN)],Tab_Def_Flows[WC?],,0,)</f>
        <v>Yes</v>
      </c>
      <c r="K79" s="11" t="str">
        <f>_xlfn.XLOOKUP(C79,Tab_Def_Flows[Name(EN)],Tab_Def_Flows[DM?],,0,)</f>
        <v>Yes</v>
      </c>
      <c r="L79" s="11" t="str">
        <f>_xlfn.XLOOKUP(C79,Tab_Def_Flows[Name(EN)],Tab_Def_Flows[CC?],,0,)</f>
        <v>Yes</v>
      </c>
      <c r="M79" s="13">
        <v>1997</v>
      </c>
      <c r="N79" s="13"/>
      <c r="O79" s="59">
        <v>12.8</v>
      </c>
      <c r="P79" s="13"/>
      <c r="Q79" s="13"/>
      <c r="R79" s="13" t="e">
        <f>INDEX(#REF!,MATCH(Tab_Data_Flows[[#This Row],[Name(EN)]],#REF!,0),12)</f>
        <v>#REF!</v>
      </c>
      <c r="S79" s="13" t="e">
        <f>MATCH(Tab_Data_Flows[[#This Row],[Name(EN)]],#REF!,0)</f>
        <v>#REF!</v>
      </c>
      <c r="T79" s="13"/>
      <c r="U79" s="13"/>
      <c r="V79" s="13"/>
      <c r="W79" s="13"/>
      <c r="X79" s="13" t="s">
        <v>78</v>
      </c>
      <c r="Y79" s="13"/>
      <c r="Z79" s="13"/>
      <c r="AA79" s="41">
        <f t="shared" si="3"/>
        <v>12.8</v>
      </c>
      <c r="AB79" s="13" t="s">
        <v>79</v>
      </c>
      <c r="AC79" s="52">
        <v>0.2</v>
      </c>
      <c r="AD79" s="53">
        <f>IF(J79="Yes",AA79*Tab_Data_Flows[[#This Row],[WC_'[%']]],"N.A.")</f>
        <v>2.5600000000000005</v>
      </c>
      <c r="AE79" s="23" t="str">
        <f>Tab_Data_Flows[[#This Row],[UoM_Flow_Py]]</f>
        <v>Mg</v>
      </c>
      <c r="AF79" s="52">
        <v>0.8</v>
      </c>
      <c r="AG79" s="53">
        <f>IF(K79="Yes",AF79*Tab_Data_Flows[[#This Row],[Flow_Py]],"N.A.")</f>
        <v>10.240000000000002</v>
      </c>
      <c r="AH79" s="23" t="str">
        <f>Tab_Data_Flows[[#This Row],[UoM_Flow_Py]]</f>
        <v>Mg</v>
      </c>
      <c r="AI79" s="52">
        <f>INDEX(Tab_Def_Flows[[Flow_ID]:[CC_DM_source]],MATCH(Tab_Data_Flows[[#This Row],[Name(EN)]],Tab_Def_Flows[Name(EN)],0),18)</f>
        <v>0.5</v>
      </c>
      <c r="AJ79" s="53">
        <f>IF(L79="Yes",AI79*Tab_Data_Flows[[#This Row],[Flow_Py]]*Tab_Data_Flows[[#This Row],[DM_'[%']]],"N.A.")</f>
        <v>5.120000000000001</v>
      </c>
      <c r="AK79" s="23" t="str">
        <f>Tab_Data_Flows[[#This Row],[UoM_Flow_Py]]</f>
        <v>Mg</v>
      </c>
    </row>
    <row r="80" spans="1:37" x14ac:dyDescent="0.35">
      <c r="A80" s="22">
        <f t="shared" si="2"/>
        <v>79</v>
      </c>
      <c r="B80" s="11" t="str">
        <f>_xlfn.XLOOKUP(C80,Tab_Def_Flows[Name(EN)],Tab_Def_Flows[Flow_ID],,0,)</f>
        <v>F_00_01</v>
      </c>
      <c r="C80" s="13" t="s">
        <v>23</v>
      </c>
      <c r="D80" s="11"/>
      <c r="E80" s="11" t="str">
        <f>_xlfn.XLOOKUP(C80,Tab_Def_Flows[Name(EN)],Tab_Def_Flows[Output_Process],,0,)</f>
        <v>Biosphere</v>
      </c>
      <c r="F80" s="11" t="str">
        <f>_xlfn.XLOOKUP(C80,Tab_Def_Flows[Name(EN)],Tab_Def_Flows[Process_ID_O],,0,)</f>
        <v>00_Bio_</v>
      </c>
      <c r="G80" s="11" t="str">
        <f>_xlfn.XLOOKUP(C80,Tab_Def_Flows[Name(EN)],Tab_Def_Flows[Input_Process],,0,)</f>
        <v>Raw Material Extraction</v>
      </c>
      <c r="H80" s="23" t="str">
        <f>_xlfn.XLOOKUP(C80,Tab_Def_Flows[Name(EN)],Tab_Def_Flows[Process_ID_I],,0,)</f>
        <v>01_Raw_</v>
      </c>
      <c r="I80" s="11">
        <f>_xlfn.XLOOKUP(C80,Tab_Def_Flows[Name(EN)],Tab_Def_Flows[Value_Source],,0,)</f>
        <v>0</v>
      </c>
      <c r="J80" s="11" t="str">
        <f>_xlfn.XLOOKUP(C80,Tab_Def_Flows[Name(EN)],Tab_Def_Flows[WC?],,0,)</f>
        <v>Yes</v>
      </c>
      <c r="K80" s="11" t="str">
        <f>_xlfn.XLOOKUP(C80,Tab_Def_Flows[Name(EN)],Tab_Def_Flows[DM?],,0,)</f>
        <v>Yes</v>
      </c>
      <c r="L80" s="11" t="str">
        <f>_xlfn.XLOOKUP(C80,Tab_Def_Flows[Name(EN)],Tab_Def_Flows[CC?],,0,)</f>
        <v>Yes</v>
      </c>
      <c r="M80" s="13">
        <v>1998</v>
      </c>
      <c r="N80" s="13"/>
      <c r="O80" s="59">
        <v>32.200000000000003</v>
      </c>
      <c r="P80" s="13"/>
      <c r="Q80" s="13"/>
      <c r="R80" s="13" t="e">
        <f>INDEX(#REF!,MATCH(Tab_Data_Flows[[#This Row],[Name(EN)]],#REF!,0),12)</f>
        <v>#REF!</v>
      </c>
      <c r="S80" s="13" t="e">
        <f>MATCH(Tab_Data_Flows[[#This Row],[Name(EN)]],#REF!,0)</f>
        <v>#REF!</v>
      </c>
      <c r="T80" s="13"/>
      <c r="U80" s="13"/>
      <c r="V80" s="13"/>
      <c r="W80" s="13"/>
      <c r="X80" s="13" t="s">
        <v>78</v>
      </c>
      <c r="Y80" s="13"/>
      <c r="Z80" s="13"/>
      <c r="AA80" s="41">
        <f t="shared" si="3"/>
        <v>32.200000000000003</v>
      </c>
      <c r="AB80" s="13" t="s">
        <v>79</v>
      </c>
      <c r="AC80" s="52">
        <v>0.2</v>
      </c>
      <c r="AD80" s="53">
        <f>IF(J80="Yes",AA80*Tab_Data_Flows[[#This Row],[WC_'[%']]],"N.A.")</f>
        <v>6.4400000000000013</v>
      </c>
      <c r="AE80" s="23" t="str">
        <f>Tab_Data_Flows[[#This Row],[UoM_Flow_Py]]</f>
        <v>Mg</v>
      </c>
      <c r="AF80" s="52">
        <v>0.8</v>
      </c>
      <c r="AG80" s="53">
        <f>IF(K80="Yes",AF80*Tab_Data_Flows[[#This Row],[Flow_Py]],"N.A.")</f>
        <v>25.760000000000005</v>
      </c>
      <c r="AH80" s="23" t="str">
        <f>Tab_Data_Flows[[#This Row],[UoM_Flow_Py]]</f>
        <v>Mg</v>
      </c>
      <c r="AI80" s="52">
        <f>INDEX(Tab_Def_Flows[[Flow_ID]:[CC_DM_source]],MATCH(Tab_Data_Flows[[#This Row],[Name(EN)]],Tab_Def_Flows[Name(EN)],0),18)</f>
        <v>0.5</v>
      </c>
      <c r="AJ80" s="53">
        <f>IF(L80="Yes",AI80*Tab_Data_Flows[[#This Row],[Flow_Py]]*Tab_Data_Flows[[#This Row],[DM_'[%']]],"N.A.")</f>
        <v>12.880000000000003</v>
      </c>
      <c r="AK80" s="23" t="str">
        <f>Tab_Data_Flows[[#This Row],[UoM_Flow_Py]]</f>
        <v>Mg</v>
      </c>
    </row>
    <row r="81" spans="1:37" x14ac:dyDescent="0.35">
      <c r="A81" s="22">
        <f t="shared" si="2"/>
        <v>80</v>
      </c>
      <c r="B81" s="11" t="str">
        <f>_xlfn.XLOOKUP(C81,Tab_Def_Flows[Name(EN)],Tab_Def_Flows[Flow_ID],,0,)</f>
        <v>F_00_01</v>
      </c>
      <c r="C81" s="13" t="s">
        <v>23</v>
      </c>
      <c r="D81" s="11"/>
      <c r="E81" s="11" t="str">
        <f>_xlfn.XLOOKUP(C81,Tab_Def_Flows[Name(EN)],Tab_Def_Flows[Output_Process],,0,)</f>
        <v>Biosphere</v>
      </c>
      <c r="F81" s="11" t="str">
        <f>_xlfn.XLOOKUP(C81,Tab_Def_Flows[Name(EN)],Tab_Def_Flows[Process_ID_O],,0,)</f>
        <v>00_Bio_</v>
      </c>
      <c r="G81" s="11" t="str">
        <f>_xlfn.XLOOKUP(C81,Tab_Def_Flows[Name(EN)],Tab_Def_Flows[Input_Process],,0,)</f>
        <v>Raw Material Extraction</v>
      </c>
      <c r="H81" s="23" t="str">
        <f>_xlfn.XLOOKUP(C81,Tab_Def_Flows[Name(EN)],Tab_Def_Flows[Process_ID_I],,0,)</f>
        <v>01_Raw_</v>
      </c>
      <c r="I81" s="11">
        <f>_xlfn.XLOOKUP(C81,Tab_Def_Flows[Name(EN)],Tab_Def_Flows[Value_Source],,0,)</f>
        <v>0</v>
      </c>
      <c r="J81" s="11" t="str">
        <f>_xlfn.XLOOKUP(C81,Tab_Def_Flows[Name(EN)],Tab_Def_Flows[WC?],,0,)</f>
        <v>Yes</v>
      </c>
      <c r="K81" s="11" t="str">
        <f>_xlfn.XLOOKUP(C81,Tab_Def_Flows[Name(EN)],Tab_Def_Flows[DM?],,0,)</f>
        <v>Yes</v>
      </c>
      <c r="L81" s="11" t="str">
        <f>_xlfn.XLOOKUP(C81,Tab_Def_Flows[Name(EN)],Tab_Def_Flows[CC?],,0,)</f>
        <v>Yes</v>
      </c>
      <c r="M81" s="13">
        <v>1999</v>
      </c>
      <c r="N81" s="13"/>
      <c r="O81" s="59">
        <v>45</v>
      </c>
      <c r="P81" s="13"/>
      <c r="Q81" s="13"/>
      <c r="R81" s="13" t="e">
        <f>INDEX(#REF!,MATCH(Tab_Data_Flows[[#This Row],[Name(EN)]],#REF!,0),12)</f>
        <v>#REF!</v>
      </c>
      <c r="S81" s="13" t="e">
        <f>MATCH(Tab_Data_Flows[[#This Row],[Name(EN)]],#REF!,0)</f>
        <v>#REF!</v>
      </c>
      <c r="T81" s="13"/>
      <c r="U81" s="13"/>
      <c r="V81" s="13"/>
      <c r="W81" s="13"/>
      <c r="X81" s="13" t="s">
        <v>78</v>
      </c>
      <c r="Y81" s="13"/>
      <c r="Z81" s="13"/>
      <c r="AA81" s="41">
        <f t="shared" si="3"/>
        <v>45</v>
      </c>
      <c r="AB81" s="13" t="s">
        <v>79</v>
      </c>
      <c r="AC81" s="52">
        <v>0.2</v>
      </c>
      <c r="AD81" s="53">
        <f>IF(J81="Yes",AA81*Tab_Data_Flows[[#This Row],[WC_'[%']]],"N.A.")</f>
        <v>9</v>
      </c>
      <c r="AE81" s="23" t="str">
        <f>Tab_Data_Flows[[#This Row],[UoM_Flow_Py]]</f>
        <v>Mg</v>
      </c>
      <c r="AF81" s="52">
        <v>0.8</v>
      </c>
      <c r="AG81" s="53">
        <f>IF(K81="Yes",AF81*Tab_Data_Flows[[#This Row],[Flow_Py]],"N.A.")</f>
        <v>36</v>
      </c>
      <c r="AH81" s="23" t="str">
        <f>Tab_Data_Flows[[#This Row],[UoM_Flow_Py]]</f>
        <v>Mg</v>
      </c>
      <c r="AI81" s="52">
        <f>INDEX(Tab_Def_Flows[[Flow_ID]:[CC_DM_source]],MATCH(Tab_Data_Flows[[#This Row],[Name(EN)]],Tab_Def_Flows[Name(EN)],0),18)</f>
        <v>0.5</v>
      </c>
      <c r="AJ81" s="53">
        <f>IF(L81="Yes",AI81*Tab_Data_Flows[[#This Row],[Flow_Py]]*Tab_Data_Flows[[#This Row],[DM_'[%']]],"N.A.")</f>
        <v>18</v>
      </c>
      <c r="AK81" s="23" t="str">
        <f>Tab_Data_Flows[[#This Row],[UoM_Flow_Py]]</f>
        <v>Mg</v>
      </c>
    </row>
    <row r="82" spans="1:37" x14ac:dyDescent="0.35">
      <c r="A82" s="22">
        <f t="shared" si="2"/>
        <v>81</v>
      </c>
      <c r="B82" s="11" t="str">
        <f>_xlfn.XLOOKUP(C82,Tab_Def_Flows[Name(EN)],Tab_Def_Flows[Flow_ID],,0,)</f>
        <v>F_00_01</v>
      </c>
      <c r="C82" s="13" t="s">
        <v>23</v>
      </c>
      <c r="D82" s="11"/>
      <c r="E82" s="11" t="str">
        <f>_xlfn.XLOOKUP(C82,Tab_Def_Flows[Name(EN)],Tab_Def_Flows[Output_Process],,0,)</f>
        <v>Biosphere</v>
      </c>
      <c r="F82" s="11" t="str">
        <f>_xlfn.XLOOKUP(C82,Tab_Def_Flows[Name(EN)],Tab_Def_Flows[Process_ID_O],,0,)</f>
        <v>00_Bio_</v>
      </c>
      <c r="G82" s="11" t="str">
        <f>_xlfn.XLOOKUP(C82,Tab_Def_Flows[Name(EN)],Tab_Def_Flows[Input_Process],,0,)</f>
        <v>Raw Material Extraction</v>
      </c>
      <c r="H82" s="23" t="str">
        <f>_xlfn.XLOOKUP(C82,Tab_Def_Flows[Name(EN)],Tab_Def_Flows[Process_ID_I],,0,)</f>
        <v>01_Raw_</v>
      </c>
      <c r="I82" s="11">
        <f>_xlfn.XLOOKUP(C82,Tab_Def_Flows[Name(EN)],Tab_Def_Flows[Value_Source],,0,)</f>
        <v>0</v>
      </c>
      <c r="J82" s="11" t="str">
        <f>_xlfn.XLOOKUP(C82,Tab_Def_Flows[Name(EN)],Tab_Def_Flows[WC?],,0,)</f>
        <v>Yes</v>
      </c>
      <c r="K82" s="11" t="str">
        <f>_xlfn.XLOOKUP(C82,Tab_Def_Flows[Name(EN)],Tab_Def_Flows[DM?],,0,)</f>
        <v>Yes</v>
      </c>
      <c r="L82" s="11" t="str">
        <f>_xlfn.XLOOKUP(C82,Tab_Def_Flows[Name(EN)],Tab_Def_Flows[CC?],,0,)</f>
        <v>Yes</v>
      </c>
      <c r="M82" s="13">
        <v>2000</v>
      </c>
      <c r="N82" s="13"/>
      <c r="O82" s="59">
        <v>19.2</v>
      </c>
      <c r="P82" s="13"/>
      <c r="Q82" s="13"/>
      <c r="R82" s="13" t="e">
        <f>INDEX(#REF!,MATCH(Tab_Data_Flows[[#This Row],[Name(EN)]],#REF!,0),12)</f>
        <v>#REF!</v>
      </c>
      <c r="S82" s="13" t="e">
        <f>MATCH(Tab_Data_Flows[[#This Row],[Name(EN)]],#REF!,0)</f>
        <v>#REF!</v>
      </c>
      <c r="T82" s="13"/>
      <c r="U82" s="13"/>
      <c r="V82" s="13"/>
      <c r="W82" s="13"/>
      <c r="X82" s="13" t="s">
        <v>78</v>
      </c>
      <c r="Y82" s="13"/>
      <c r="Z82" s="13"/>
      <c r="AA82" s="41">
        <f t="shared" si="3"/>
        <v>19.2</v>
      </c>
      <c r="AB82" s="13" t="s">
        <v>79</v>
      </c>
      <c r="AC82" s="52">
        <v>0.2</v>
      </c>
      <c r="AD82" s="53">
        <f>IF(J82="Yes",AA82*Tab_Data_Flows[[#This Row],[WC_'[%']]],"N.A.")</f>
        <v>3.84</v>
      </c>
      <c r="AE82" s="23" t="str">
        <f>Tab_Data_Flows[[#This Row],[UoM_Flow_Py]]</f>
        <v>Mg</v>
      </c>
      <c r="AF82" s="52">
        <v>0.8</v>
      </c>
      <c r="AG82" s="53">
        <f>IF(K82="Yes",AF82*Tab_Data_Flows[[#This Row],[Flow_Py]],"N.A.")</f>
        <v>15.36</v>
      </c>
      <c r="AH82" s="23" t="str">
        <f>Tab_Data_Flows[[#This Row],[UoM_Flow_Py]]</f>
        <v>Mg</v>
      </c>
      <c r="AI82" s="52">
        <f>INDEX(Tab_Def_Flows[[Flow_ID]:[CC_DM_source]],MATCH(Tab_Data_Flows[[#This Row],[Name(EN)]],Tab_Def_Flows[Name(EN)],0),18)</f>
        <v>0.5</v>
      </c>
      <c r="AJ82" s="53">
        <f>IF(L82="Yes",AI82*Tab_Data_Flows[[#This Row],[Flow_Py]]*Tab_Data_Flows[[#This Row],[DM_'[%']]],"N.A.")</f>
        <v>7.68</v>
      </c>
      <c r="AK82" s="23" t="str">
        <f>Tab_Data_Flows[[#This Row],[UoM_Flow_Py]]</f>
        <v>Mg</v>
      </c>
    </row>
    <row r="83" spans="1:37" x14ac:dyDescent="0.35">
      <c r="A83" s="22">
        <f t="shared" si="2"/>
        <v>82</v>
      </c>
      <c r="B83" s="11" t="str">
        <f>_xlfn.XLOOKUP(C83,Tab_Def_Flows[Name(EN)],Tab_Def_Flows[Flow_ID],,0,)</f>
        <v>F_00_01</v>
      </c>
      <c r="C83" s="13" t="s">
        <v>23</v>
      </c>
      <c r="D83" s="11"/>
      <c r="E83" s="11" t="str">
        <f>_xlfn.XLOOKUP(C83,Tab_Def_Flows[Name(EN)],Tab_Def_Flows[Output_Process],,0,)</f>
        <v>Biosphere</v>
      </c>
      <c r="F83" s="11" t="str">
        <f>_xlfn.XLOOKUP(C83,Tab_Def_Flows[Name(EN)],Tab_Def_Flows[Process_ID_O],,0,)</f>
        <v>00_Bio_</v>
      </c>
      <c r="G83" s="11" t="str">
        <f>_xlfn.XLOOKUP(C83,Tab_Def_Flows[Name(EN)],Tab_Def_Flows[Input_Process],,0,)</f>
        <v>Raw Material Extraction</v>
      </c>
      <c r="H83" s="23" t="str">
        <f>_xlfn.XLOOKUP(C83,Tab_Def_Flows[Name(EN)],Tab_Def_Flows[Process_ID_I],,0,)</f>
        <v>01_Raw_</v>
      </c>
      <c r="I83" s="11">
        <f>_xlfn.XLOOKUP(C83,Tab_Def_Flows[Name(EN)],Tab_Def_Flows[Value_Source],,0,)</f>
        <v>0</v>
      </c>
      <c r="J83" s="11" t="str">
        <f>_xlfn.XLOOKUP(C83,Tab_Def_Flows[Name(EN)],Tab_Def_Flows[WC?],,0,)</f>
        <v>Yes</v>
      </c>
      <c r="K83" s="11" t="str">
        <f>_xlfn.XLOOKUP(C83,Tab_Def_Flows[Name(EN)],Tab_Def_Flows[DM?],,0,)</f>
        <v>Yes</v>
      </c>
      <c r="L83" s="11" t="str">
        <f>_xlfn.XLOOKUP(C83,Tab_Def_Flows[Name(EN)],Tab_Def_Flows[CC?],,0,)</f>
        <v>Yes</v>
      </c>
      <c r="M83" s="13">
        <v>2001</v>
      </c>
      <c r="N83" s="13"/>
      <c r="O83" s="59">
        <v>25.8</v>
      </c>
      <c r="P83" s="13"/>
      <c r="Q83" s="13"/>
      <c r="R83" s="13" t="e">
        <f>INDEX(#REF!,MATCH(Tab_Data_Flows[[#This Row],[Name(EN)]],#REF!,0),12)</f>
        <v>#REF!</v>
      </c>
      <c r="S83" s="13" t="e">
        <f>MATCH(Tab_Data_Flows[[#This Row],[Name(EN)]],#REF!,0)</f>
        <v>#REF!</v>
      </c>
      <c r="T83" s="13"/>
      <c r="U83" s="13"/>
      <c r="V83" s="13"/>
      <c r="W83" s="13"/>
      <c r="X83" s="13" t="s">
        <v>78</v>
      </c>
      <c r="Y83" s="13"/>
      <c r="Z83" s="13"/>
      <c r="AA83" s="41">
        <f t="shared" si="3"/>
        <v>25.8</v>
      </c>
      <c r="AB83" s="13" t="s">
        <v>79</v>
      </c>
      <c r="AC83" s="52">
        <v>0.2</v>
      </c>
      <c r="AD83" s="53">
        <f>IF(J83="Yes",AA83*Tab_Data_Flows[[#This Row],[WC_'[%']]],"N.A.")</f>
        <v>5.16</v>
      </c>
      <c r="AE83" s="23" t="str">
        <f>Tab_Data_Flows[[#This Row],[UoM_Flow_Py]]</f>
        <v>Mg</v>
      </c>
      <c r="AF83" s="52">
        <v>0.8</v>
      </c>
      <c r="AG83" s="53">
        <f>IF(K83="Yes",AF83*Tab_Data_Flows[[#This Row],[Flow_Py]],"N.A.")</f>
        <v>20.64</v>
      </c>
      <c r="AH83" s="23" t="str">
        <f>Tab_Data_Flows[[#This Row],[UoM_Flow_Py]]</f>
        <v>Mg</v>
      </c>
      <c r="AI83" s="52">
        <f>INDEX(Tab_Def_Flows[[Flow_ID]:[CC_DM_source]],MATCH(Tab_Data_Flows[[#This Row],[Name(EN)]],Tab_Def_Flows[Name(EN)],0),18)</f>
        <v>0.5</v>
      </c>
      <c r="AJ83" s="53">
        <f>IF(L83="Yes",AI83*Tab_Data_Flows[[#This Row],[Flow_Py]]*Tab_Data_Flows[[#This Row],[DM_'[%']]],"N.A.")</f>
        <v>10.32</v>
      </c>
      <c r="AK83" s="23" t="str">
        <f>Tab_Data_Flows[[#This Row],[UoM_Flow_Py]]</f>
        <v>Mg</v>
      </c>
    </row>
    <row r="84" spans="1:37" x14ac:dyDescent="0.35">
      <c r="A84" s="22">
        <f t="shared" si="2"/>
        <v>83</v>
      </c>
      <c r="B84" s="11" t="str">
        <f>_xlfn.XLOOKUP(C84,Tab_Def_Flows[Name(EN)],Tab_Def_Flows[Flow_ID],,0,)</f>
        <v>F_00_01</v>
      </c>
      <c r="C84" s="13" t="s">
        <v>23</v>
      </c>
      <c r="D84" s="11"/>
      <c r="E84" s="11" t="str">
        <f>_xlfn.XLOOKUP(C84,Tab_Def_Flows[Name(EN)],Tab_Def_Flows[Output_Process],,0,)</f>
        <v>Biosphere</v>
      </c>
      <c r="F84" s="11" t="str">
        <f>_xlfn.XLOOKUP(C84,Tab_Def_Flows[Name(EN)],Tab_Def_Flows[Process_ID_O],,0,)</f>
        <v>00_Bio_</v>
      </c>
      <c r="G84" s="11" t="str">
        <f>_xlfn.XLOOKUP(C84,Tab_Def_Flows[Name(EN)],Tab_Def_Flows[Input_Process],,0,)</f>
        <v>Raw Material Extraction</v>
      </c>
      <c r="H84" s="23" t="str">
        <f>_xlfn.XLOOKUP(C84,Tab_Def_Flows[Name(EN)],Tab_Def_Flows[Process_ID_I],,0,)</f>
        <v>01_Raw_</v>
      </c>
      <c r="I84" s="11">
        <f>_xlfn.XLOOKUP(C84,Tab_Def_Flows[Name(EN)],Tab_Def_Flows[Value_Source],,0,)</f>
        <v>0</v>
      </c>
      <c r="J84" s="11" t="str">
        <f>_xlfn.XLOOKUP(C84,Tab_Def_Flows[Name(EN)],Tab_Def_Flows[WC?],,0,)</f>
        <v>Yes</v>
      </c>
      <c r="K84" s="11" t="str">
        <f>_xlfn.XLOOKUP(C84,Tab_Def_Flows[Name(EN)],Tab_Def_Flows[DM?],,0,)</f>
        <v>Yes</v>
      </c>
      <c r="L84" s="11" t="str">
        <f>_xlfn.XLOOKUP(C84,Tab_Def_Flows[Name(EN)],Tab_Def_Flows[CC?],,0,)</f>
        <v>Yes</v>
      </c>
      <c r="M84" s="13">
        <v>2002</v>
      </c>
      <c r="N84" s="13"/>
      <c r="O84" s="59">
        <v>25.8</v>
      </c>
      <c r="P84" s="13"/>
      <c r="Q84" s="13"/>
      <c r="R84" s="13" t="e">
        <f>INDEX(#REF!,MATCH(Tab_Data_Flows[[#This Row],[Name(EN)]],#REF!,0),12)</f>
        <v>#REF!</v>
      </c>
      <c r="S84" s="13" t="e">
        <f>MATCH(Tab_Data_Flows[[#This Row],[Name(EN)]],#REF!,0)</f>
        <v>#REF!</v>
      </c>
      <c r="T84" s="13"/>
      <c r="U84" s="13"/>
      <c r="V84" s="13"/>
      <c r="W84" s="13"/>
      <c r="X84" s="13" t="s">
        <v>78</v>
      </c>
      <c r="Y84" s="13"/>
      <c r="Z84" s="13"/>
      <c r="AA84" s="41">
        <f t="shared" si="3"/>
        <v>25.8</v>
      </c>
      <c r="AB84" s="13" t="s">
        <v>79</v>
      </c>
      <c r="AC84" s="52">
        <v>0.2</v>
      </c>
      <c r="AD84" s="53">
        <f>IF(J84="Yes",AA84*Tab_Data_Flows[[#This Row],[WC_'[%']]],"N.A.")</f>
        <v>5.16</v>
      </c>
      <c r="AE84" s="23" t="str">
        <f>Tab_Data_Flows[[#This Row],[UoM_Flow_Py]]</f>
        <v>Mg</v>
      </c>
      <c r="AF84" s="52">
        <v>0.8</v>
      </c>
      <c r="AG84" s="53">
        <f>IF(K84="Yes",AF84*Tab_Data_Flows[[#This Row],[Flow_Py]],"N.A.")</f>
        <v>20.64</v>
      </c>
      <c r="AH84" s="23" t="str">
        <f>Tab_Data_Flows[[#This Row],[UoM_Flow_Py]]</f>
        <v>Mg</v>
      </c>
      <c r="AI84" s="52">
        <f>INDEX(Tab_Def_Flows[[Flow_ID]:[CC_DM_source]],MATCH(Tab_Data_Flows[[#This Row],[Name(EN)]],Tab_Def_Flows[Name(EN)],0),18)</f>
        <v>0.5</v>
      </c>
      <c r="AJ84" s="53">
        <f>IF(L84="Yes",AI84*Tab_Data_Flows[[#This Row],[Flow_Py]]*Tab_Data_Flows[[#This Row],[DM_'[%']]],"N.A.")</f>
        <v>10.32</v>
      </c>
      <c r="AK84" s="23" t="str">
        <f>Tab_Data_Flows[[#This Row],[UoM_Flow_Py]]</f>
        <v>Mg</v>
      </c>
    </row>
    <row r="85" spans="1:37" x14ac:dyDescent="0.35">
      <c r="A85" s="22">
        <f t="shared" si="2"/>
        <v>84</v>
      </c>
      <c r="B85" s="11" t="str">
        <f>_xlfn.XLOOKUP(C85,Tab_Def_Flows[Name(EN)],Tab_Def_Flows[Flow_ID],,0,)</f>
        <v>F_00_01</v>
      </c>
      <c r="C85" s="13" t="s">
        <v>23</v>
      </c>
      <c r="D85" s="11"/>
      <c r="E85" s="11" t="str">
        <f>_xlfn.XLOOKUP(C85,Tab_Def_Flows[Name(EN)],Tab_Def_Flows[Output_Process],,0,)</f>
        <v>Biosphere</v>
      </c>
      <c r="F85" s="11" t="str">
        <f>_xlfn.XLOOKUP(C85,Tab_Def_Flows[Name(EN)],Tab_Def_Flows[Process_ID_O],,0,)</f>
        <v>00_Bio_</v>
      </c>
      <c r="G85" s="11" t="str">
        <f>_xlfn.XLOOKUP(C85,Tab_Def_Flows[Name(EN)],Tab_Def_Flows[Input_Process],,0,)</f>
        <v>Raw Material Extraction</v>
      </c>
      <c r="H85" s="23" t="str">
        <f>_xlfn.XLOOKUP(C85,Tab_Def_Flows[Name(EN)],Tab_Def_Flows[Process_ID_I],,0,)</f>
        <v>01_Raw_</v>
      </c>
      <c r="I85" s="11">
        <f>_xlfn.XLOOKUP(C85,Tab_Def_Flows[Name(EN)],Tab_Def_Flows[Value_Source],,0,)</f>
        <v>0</v>
      </c>
      <c r="J85" s="11" t="str">
        <f>_xlfn.XLOOKUP(C85,Tab_Def_Flows[Name(EN)],Tab_Def_Flows[WC?],,0,)</f>
        <v>Yes</v>
      </c>
      <c r="K85" s="11" t="str">
        <f>_xlfn.XLOOKUP(C85,Tab_Def_Flows[Name(EN)],Tab_Def_Flows[DM?],,0,)</f>
        <v>Yes</v>
      </c>
      <c r="L85" s="11" t="str">
        <f>_xlfn.XLOOKUP(C85,Tab_Def_Flows[Name(EN)],Tab_Def_Flows[CC?],,0,)</f>
        <v>Yes</v>
      </c>
      <c r="M85" s="13">
        <v>2003</v>
      </c>
      <c r="N85" s="13"/>
      <c r="O85" s="59">
        <v>6.4</v>
      </c>
      <c r="P85" s="13"/>
      <c r="Q85" s="13"/>
      <c r="R85" s="13" t="e">
        <f>INDEX(#REF!,MATCH(Tab_Data_Flows[[#This Row],[Name(EN)]],#REF!,0),12)</f>
        <v>#REF!</v>
      </c>
      <c r="S85" s="13" t="e">
        <f>MATCH(Tab_Data_Flows[[#This Row],[Name(EN)]],#REF!,0)</f>
        <v>#REF!</v>
      </c>
      <c r="T85" s="13"/>
      <c r="U85" s="13"/>
      <c r="V85" s="13"/>
      <c r="W85" s="13"/>
      <c r="X85" s="13" t="s">
        <v>78</v>
      </c>
      <c r="Y85" s="13"/>
      <c r="Z85" s="13"/>
      <c r="AA85" s="41">
        <f t="shared" si="3"/>
        <v>6.4</v>
      </c>
      <c r="AB85" s="13" t="s">
        <v>79</v>
      </c>
      <c r="AC85" s="52">
        <v>0.2</v>
      </c>
      <c r="AD85" s="53">
        <f>IF(J85="Yes",AA85*Tab_Data_Flows[[#This Row],[WC_'[%']]],"N.A.")</f>
        <v>1.2800000000000002</v>
      </c>
      <c r="AE85" s="23" t="str">
        <f>Tab_Data_Flows[[#This Row],[UoM_Flow_Py]]</f>
        <v>Mg</v>
      </c>
      <c r="AF85" s="52">
        <v>0.8</v>
      </c>
      <c r="AG85" s="53">
        <f>IF(K85="Yes",AF85*Tab_Data_Flows[[#This Row],[Flow_Py]],"N.A.")</f>
        <v>5.120000000000001</v>
      </c>
      <c r="AH85" s="23" t="str">
        <f>Tab_Data_Flows[[#This Row],[UoM_Flow_Py]]</f>
        <v>Mg</v>
      </c>
      <c r="AI85" s="52">
        <f>INDEX(Tab_Def_Flows[[Flow_ID]:[CC_DM_source]],MATCH(Tab_Data_Flows[[#This Row],[Name(EN)]],Tab_Def_Flows[Name(EN)],0),18)</f>
        <v>0.5</v>
      </c>
      <c r="AJ85" s="53">
        <f>IF(L85="Yes",AI85*Tab_Data_Flows[[#This Row],[Flow_Py]]*Tab_Data_Flows[[#This Row],[DM_'[%']]],"N.A.")</f>
        <v>2.5600000000000005</v>
      </c>
      <c r="AK85" s="23" t="str">
        <f>Tab_Data_Flows[[#This Row],[UoM_Flow_Py]]</f>
        <v>Mg</v>
      </c>
    </row>
    <row r="86" spans="1:37" x14ac:dyDescent="0.35">
      <c r="A86" s="22">
        <f t="shared" si="2"/>
        <v>85</v>
      </c>
      <c r="B86" s="11" t="str">
        <f>_xlfn.XLOOKUP(C86,Tab_Def_Flows[Name(EN)],Tab_Def_Flows[Flow_ID],,0,)</f>
        <v>F_00_01</v>
      </c>
      <c r="C86" s="13" t="s">
        <v>23</v>
      </c>
      <c r="D86" s="11"/>
      <c r="E86" s="11" t="str">
        <f>_xlfn.XLOOKUP(C86,Tab_Def_Flows[Name(EN)],Tab_Def_Flows[Output_Process],,0,)</f>
        <v>Biosphere</v>
      </c>
      <c r="F86" s="11" t="str">
        <f>_xlfn.XLOOKUP(C86,Tab_Def_Flows[Name(EN)],Tab_Def_Flows[Process_ID_O],,0,)</f>
        <v>00_Bio_</v>
      </c>
      <c r="G86" s="11" t="str">
        <f>_xlfn.XLOOKUP(C86,Tab_Def_Flows[Name(EN)],Tab_Def_Flows[Input_Process],,0,)</f>
        <v>Raw Material Extraction</v>
      </c>
      <c r="H86" s="23" t="str">
        <f>_xlfn.XLOOKUP(C86,Tab_Def_Flows[Name(EN)],Tab_Def_Flows[Process_ID_I],,0,)</f>
        <v>01_Raw_</v>
      </c>
      <c r="I86" s="11">
        <f>_xlfn.XLOOKUP(C86,Tab_Def_Flows[Name(EN)],Tab_Def_Flows[Value_Source],,0,)</f>
        <v>0</v>
      </c>
      <c r="J86" s="11" t="str">
        <f>_xlfn.XLOOKUP(C86,Tab_Def_Flows[Name(EN)],Tab_Def_Flows[WC?],,0,)</f>
        <v>Yes</v>
      </c>
      <c r="K86" s="11" t="str">
        <f>_xlfn.XLOOKUP(C86,Tab_Def_Flows[Name(EN)],Tab_Def_Flows[DM?],,0,)</f>
        <v>Yes</v>
      </c>
      <c r="L86" s="11" t="str">
        <f>_xlfn.XLOOKUP(C86,Tab_Def_Flows[Name(EN)],Tab_Def_Flows[CC?],,0,)</f>
        <v>Yes</v>
      </c>
      <c r="M86" s="13">
        <v>2004</v>
      </c>
      <c r="N86" s="13"/>
      <c r="O86" s="59">
        <v>32.200000000000003</v>
      </c>
      <c r="P86" s="13"/>
      <c r="Q86" s="13"/>
      <c r="R86" s="13" t="e">
        <f>INDEX(#REF!,MATCH(Tab_Data_Flows[[#This Row],[Name(EN)]],#REF!,0),12)</f>
        <v>#REF!</v>
      </c>
      <c r="S86" s="13" t="e">
        <f>MATCH(Tab_Data_Flows[[#This Row],[Name(EN)]],#REF!,0)</f>
        <v>#REF!</v>
      </c>
      <c r="T86" s="13"/>
      <c r="U86" s="13"/>
      <c r="V86" s="13"/>
      <c r="W86" s="13"/>
      <c r="X86" s="13" t="s">
        <v>78</v>
      </c>
      <c r="Y86" s="13"/>
      <c r="Z86" s="13"/>
      <c r="AA86" s="41">
        <f t="shared" si="3"/>
        <v>32.200000000000003</v>
      </c>
      <c r="AB86" s="13" t="s">
        <v>79</v>
      </c>
      <c r="AC86" s="52">
        <v>0.2</v>
      </c>
      <c r="AD86" s="53">
        <f>IF(J86="Yes",AA86*Tab_Data_Flows[[#This Row],[WC_'[%']]],"N.A.")</f>
        <v>6.4400000000000013</v>
      </c>
      <c r="AE86" s="23" t="str">
        <f>Tab_Data_Flows[[#This Row],[UoM_Flow_Py]]</f>
        <v>Mg</v>
      </c>
      <c r="AF86" s="52">
        <v>0.8</v>
      </c>
      <c r="AG86" s="53">
        <f>IF(K86="Yes",AF86*Tab_Data_Flows[[#This Row],[Flow_Py]],"N.A.")</f>
        <v>25.760000000000005</v>
      </c>
      <c r="AH86" s="23" t="str">
        <f>Tab_Data_Flows[[#This Row],[UoM_Flow_Py]]</f>
        <v>Mg</v>
      </c>
      <c r="AI86" s="52">
        <f>INDEX(Tab_Def_Flows[[Flow_ID]:[CC_DM_source]],MATCH(Tab_Data_Flows[[#This Row],[Name(EN)]],Tab_Def_Flows[Name(EN)],0),18)</f>
        <v>0.5</v>
      </c>
      <c r="AJ86" s="53">
        <f>IF(L86="Yes",AI86*Tab_Data_Flows[[#This Row],[Flow_Py]]*Tab_Data_Flows[[#This Row],[DM_'[%']]],"N.A.")</f>
        <v>12.880000000000003</v>
      </c>
      <c r="AK86" s="23" t="str">
        <f>Tab_Data_Flows[[#This Row],[UoM_Flow_Py]]</f>
        <v>Mg</v>
      </c>
    </row>
    <row r="87" spans="1:37" x14ac:dyDescent="0.35">
      <c r="A87" s="22">
        <f t="shared" si="2"/>
        <v>86</v>
      </c>
      <c r="B87" s="11" t="str">
        <f>_xlfn.XLOOKUP(C87,Tab_Def_Flows[Name(EN)],Tab_Def_Flows[Flow_ID],,0,)</f>
        <v>F_00_01</v>
      </c>
      <c r="C87" s="13" t="s">
        <v>23</v>
      </c>
      <c r="D87" s="11"/>
      <c r="E87" s="11" t="str">
        <f>_xlfn.XLOOKUP(C87,Tab_Def_Flows[Name(EN)],Tab_Def_Flows[Output_Process],,0,)</f>
        <v>Biosphere</v>
      </c>
      <c r="F87" s="11" t="str">
        <f>_xlfn.XLOOKUP(C87,Tab_Def_Flows[Name(EN)],Tab_Def_Flows[Process_ID_O],,0,)</f>
        <v>00_Bio_</v>
      </c>
      <c r="G87" s="11" t="str">
        <f>_xlfn.XLOOKUP(C87,Tab_Def_Flows[Name(EN)],Tab_Def_Flows[Input_Process],,0,)</f>
        <v>Raw Material Extraction</v>
      </c>
      <c r="H87" s="23" t="str">
        <f>_xlfn.XLOOKUP(C87,Tab_Def_Flows[Name(EN)],Tab_Def_Flows[Process_ID_I],,0,)</f>
        <v>01_Raw_</v>
      </c>
      <c r="I87" s="11">
        <f>_xlfn.XLOOKUP(C87,Tab_Def_Flows[Name(EN)],Tab_Def_Flows[Value_Source],,0,)</f>
        <v>0</v>
      </c>
      <c r="J87" s="11" t="str">
        <f>_xlfn.XLOOKUP(C87,Tab_Def_Flows[Name(EN)],Tab_Def_Flows[WC?],,0,)</f>
        <v>Yes</v>
      </c>
      <c r="K87" s="11" t="str">
        <f>_xlfn.XLOOKUP(C87,Tab_Def_Flows[Name(EN)],Tab_Def_Flows[DM?],,0,)</f>
        <v>Yes</v>
      </c>
      <c r="L87" s="11" t="str">
        <f>_xlfn.XLOOKUP(C87,Tab_Def_Flows[Name(EN)],Tab_Def_Flows[CC?],,0,)</f>
        <v>Yes</v>
      </c>
      <c r="M87" s="13">
        <v>2005</v>
      </c>
      <c r="N87" s="13"/>
      <c r="O87" s="59">
        <v>90</v>
      </c>
      <c r="P87" s="13"/>
      <c r="Q87" s="13"/>
      <c r="R87" s="13" t="e">
        <f>INDEX(#REF!,MATCH(Tab_Data_Flows[[#This Row],[Name(EN)]],#REF!,0),12)</f>
        <v>#REF!</v>
      </c>
      <c r="S87" s="13" t="e">
        <f>MATCH(Tab_Data_Flows[[#This Row],[Name(EN)]],#REF!,0)</f>
        <v>#REF!</v>
      </c>
      <c r="T87" s="13"/>
      <c r="U87" s="13"/>
      <c r="V87" s="13"/>
      <c r="W87" s="13"/>
      <c r="X87" s="13" t="s">
        <v>78</v>
      </c>
      <c r="Y87" s="13"/>
      <c r="Z87" s="13"/>
      <c r="AA87" s="41">
        <f t="shared" si="3"/>
        <v>90</v>
      </c>
      <c r="AB87" s="13" t="s">
        <v>79</v>
      </c>
      <c r="AC87" s="52">
        <v>0.2</v>
      </c>
      <c r="AD87" s="53">
        <f>IF(J87="Yes",AA87*Tab_Data_Flows[[#This Row],[WC_'[%']]],"N.A.")</f>
        <v>18</v>
      </c>
      <c r="AE87" s="23" t="str">
        <f>Tab_Data_Flows[[#This Row],[UoM_Flow_Py]]</f>
        <v>Mg</v>
      </c>
      <c r="AF87" s="52">
        <v>0.8</v>
      </c>
      <c r="AG87" s="53">
        <f>IF(K87="Yes",AF87*Tab_Data_Flows[[#This Row],[Flow_Py]],"N.A.")</f>
        <v>72</v>
      </c>
      <c r="AH87" s="23" t="str">
        <f>Tab_Data_Flows[[#This Row],[UoM_Flow_Py]]</f>
        <v>Mg</v>
      </c>
      <c r="AI87" s="52">
        <f>INDEX(Tab_Def_Flows[[Flow_ID]:[CC_DM_source]],MATCH(Tab_Data_Flows[[#This Row],[Name(EN)]],Tab_Def_Flows[Name(EN)],0),18)</f>
        <v>0.5</v>
      </c>
      <c r="AJ87" s="53">
        <f>IF(L87="Yes",AI87*Tab_Data_Flows[[#This Row],[Flow_Py]]*Tab_Data_Flows[[#This Row],[DM_'[%']]],"N.A.")</f>
        <v>36</v>
      </c>
      <c r="AK87" s="23" t="str">
        <f>Tab_Data_Flows[[#This Row],[UoM_Flow_Py]]</f>
        <v>Mg</v>
      </c>
    </row>
    <row r="88" spans="1:37" x14ac:dyDescent="0.35">
      <c r="A88" s="22">
        <f t="shared" si="2"/>
        <v>87</v>
      </c>
      <c r="B88" s="11" t="str">
        <f>_xlfn.XLOOKUP(C88,Tab_Def_Flows[Name(EN)],Tab_Def_Flows[Flow_ID],,0,)</f>
        <v>F_00_01</v>
      </c>
      <c r="C88" s="13" t="s">
        <v>23</v>
      </c>
      <c r="D88" s="11"/>
      <c r="E88" s="11" t="str">
        <f>_xlfn.XLOOKUP(C88,Tab_Def_Flows[Name(EN)],Tab_Def_Flows[Output_Process],,0,)</f>
        <v>Biosphere</v>
      </c>
      <c r="F88" s="11" t="str">
        <f>_xlfn.XLOOKUP(C88,Tab_Def_Flows[Name(EN)],Tab_Def_Flows[Process_ID_O],,0,)</f>
        <v>00_Bio_</v>
      </c>
      <c r="G88" s="11" t="str">
        <f>_xlfn.XLOOKUP(C88,Tab_Def_Flows[Name(EN)],Tab_Def_Flows[Input_Process],,0,)</f>
        <v>Raw Material Extraction</v>
      </c>
      <c r="H88" s="23" t="str">
        <f>_xlfn.XLOOKUP(C88,Tab_Def_Flows[Name(EN)],Tab_Def_Flows[Process_ID_I],,0,)</f>
        <v>01_Raw_</v>
      </c>
      <c r="I88" s="11">
        <f>_xlfn.XLOOKUP(C88,Tab_Def_Flows[Name(EN)],Tab_Def_Flows[Value_Source],,0,)</f>
        <v>0</v>
      </c>
      <c r="J88" s="11" t="str">
        <f>_xlfn.XLOOKUP(C88,Tab_Def_Flows[Name(EN)],Tab_Def_Flows[WC?],,0,)</f>
        <v>Yes</v>
      </c>
      <c r="K88" s="11" t="str">
        <f>_xlfn.XLOOKUP(C88,Tab_Def_Flows[Name(EN)],Tab_Def_Flows[DM?],,0,)</f>
        <v>Yes</v>
      </c>
      <c r="L88" s="11" t="str">
        <f>_xlfn.XLOOKUP(C88,Tab_Def_Flows[Name(EN)],Tab_Def_Flows[CC?],,0,)</f>
        <v>Yes</v>
      </c>
      <c r="M88" s="13">
        <v>2006</v>
      </c>
      <c r="N88" s="13"/>
      <c r="O88" s="59">
        <v>64.400000000000006</v>
      </c>
      <c r="P88" s="13"/>
      <c r="Q88" s="13"/>
      <c r="R88" s="13" t="e">
        <f>INDEX(#REF!,MATCH(Tab_Data_Flows[[#This Row],[Name(EN)]],#REF!,0),12)</f>
        <v>#REF!</v>
      </c>
      <c r="S88" s="13" t="e">
        <f>MATCH(Tab_Data_Flows[[#This Row],[Name(EN)]],#REF!,0)</f>
        <v>#REF!</v>
      </c>
      <c r="T88" s="13"/>
      <c r="U88" s="13"/>
      <c r="V88" s="13"/>
      <c r="W88" s="13"/>
      <c r="X88" s="13" t="s">
        <v>78</v>
      </c>
      <c r="Y88" s="13"/>
      <c r="Z88" s="13"/>
      <c r="AA88" s="41">
        <f t="shared" si="3"/>
        <v>64.400000000000006</v>
      </c>
      <c r="AB88" s="13" t="s">
        <v>79</v>
      </c>
      <c r="AC88" s="52">
        <v>0.2</v>
      </c>
      <c r="AD88" s="53">
        <f>IF(J88="Yes",AA88*Tab_Data_Flows[[#This Row],[WC_'[%']]],"N.A.")</f>
        <v>12.880000000000003</v>
      </c>
      <c r="AE88" s="23" t="str">
        <f>Tab_Data_Flows[[#This Row],[UoM_Flow_Py]]</f>
        <v>Mg</v>
      </c>
      <c r="AF88" s="52">
        <v>0.8</v>
      </c>
      <c r="AG88" s="53">
        <f>IF(K88="Yes",AF88*Tab_Data_Flows[[#This Row],[Flow_Py]],"N.A.")</f>
        <v>51.52000000000001</v>
      </c>
      <c r="AH88" s="23" t="str">
        <f>Tab_Data_Flows[[#This Row],[UoM_Flow_Py]]</f>
        <v>Mg</v>
      </c>
      <c r="AI88" s="52">
        <f>INDEX(Tab_Def_Flows[[Flow_ID]:[CC_DM_source]],MATCH(Tab_Data_Flows[[#This Row],[Name(EN)]],Tab_Def_Flows[Name(EN)],0),18)</f>
        <v>0.5</v>
      </c>
      <c r="AJ88" s="53">
        <f>IF(L88="Yes",AI88*Tab_Data_Flows[[#This Row],[Flow_Py]]*Tab_Data_Flows[[#This Row],[DM_'[%']]],"N.A.")</f>
        <v>25.760000000000005</v>
      </c>
      <c r="AK88" s="23" t="str">
        <f>Tab_Data_Flows[[#This Row],[UoM_Flow_Py]]</f>
        <v>Mg</v>
      </c>
    </row>
    <row r="89" spans="1:37" x14ac:dyDescent="0.35">
      <c r="A89" s="22">
        <f t="shared" si="2"/>
        <v>88</v>
      </c>
      <c r="B89" s="11" t="str">
        <f>_xlfn.XLOOKUP(C89,Tab_Def_Flows[Name(EN)],Tab_Def_Flows[Flow_ID],,0,)</f>
        <v>F_00_01</v>
      </c>
      <c r="C89" s="13" t="s">
        <v>23</v>
      </c>
      <c r="D89" s="11">
        <f>_xlfn.XLOOKUP(C89,Tab_Def_Flows[Name(EN)],Tab_Def_Flows[Type_Biomass],,0,)</f>
        <v>0</v>
      </c>
      <c r="E89" s="11" t="str">
        <f>_xlfn.XLOOKUP(C89,Tab_Def_Flows[Name(EN)],Tab_Def_Flows[Output_Process],,0,)</f>
        <v>Biosphere</v>
      </c>
      <c r="F89" s="11" t="str">
        <f>_xlfn.XLOOKUP(C89,Tab_Def_Flows[Name(EN)],Tab_Def_Flows[Process_ID_O],,0,)</f>
        <v>00_Bio_</v>
      </c>
      <c r="G89" s="11" t="str">
        <f>_xlfn.XLOOKUP(C89,Tab_Def_Flows[Name(EN)],Tab_Def_Flows[Input_Process],,0,)</f>
        <v>Raw Material Extraction</v>
      </c>
      <c r="H89" s="23" t="str">
        <f>_xlfn.XLOOKUP(C89,Tab_Def_Flows[Name(EN)],Tab_Def_Flows[Process_ID_I],,0,)</f>
        <v>01_Raw_</v>
      </c>
      <c r="I89" s="23">
        <f>_xlfn.XLOOKUP(C89,Tab_Def_Flows[Name(EN)],Tab_Def_Flows[Value_Source],,0,)</f>
        <v>0</v>
      </c>
      <c r="J89" s="23" t="str">
        <f>_xlfn.XLOOKUP(C89,Tab_Def_Flows[Name(EN)],Tab_Def_Flows[WC?],,0,)</f>
        <v>Yes</v>
      </c>
      <c r="K89" s="23" t="str">
        <f>_xlfn.XLOOKUP(C89,Tab_Def_Flows[Name(EN)],Tab_Def_Flows[DM?],,0,)</f>
        <v>Yes</v>
      </c>
      <c r="L89" s="23" t="str">
        <f>_xlfn.XLOOKUP(C89,Tab_Def_Flows[Name(EN)],Tab_Def_Flows[CC?],,0,)</f>
        <v>Yes</v>
      </c>
      <c r="M89" s="13">
        <v>2007</v>
      </c>
      <c r="N89" s="13" t="s">
        <v>76</v>
      </c>
      <c r="O89" s="59">
        <v>32.200000000000003</v>
      </c>
      <c r="P89" s="13"/>
      <c r="Q89" s="13"/>
      <c r="R89" s="13"/>
      <c r="S89" s="13"/>
      <c r="T89" s="13"/>
      <c r="U89" s="13"/>
      <c r="V89" s="13"/>
      <c r="W89" s="13"/>
      <c r="X89" s="13" t="s">
        <v>78</v>
      </c>
      <c r="Y89" s="50"/>
      <c r="Z89" s="13"/>
      <c r="AA89" s="41">
        <f t="shared" si="3"/>
        <v>32.200000000000003</v>
      </c>
      <c r="AB89" s="13" t="s">
        <v>79</v>
      </c>
      <c r="AC89" s="52">
        <v>0.2</v>
      </c>
      <c r="AD89" s="53">
        <f>IF(J89="Yes",AA89*Tab_Data_Flows[[#This Row],[WC_'[%']]],"N.A.")</f>
        <v>6.4400000000000013</v>
      </c>
      <c r="AE89" s="23" t="str">
        <f>Tab_Data_Flows[[#This Row],[UoM_Flow_Py]]</f>
        <v>Mg</v>
      </c>
      <c r="AF89" s="52">
        <v>0.8</v>
      </c>
      <c r="AG89" s="53">
        <f>IF(K89="Yes",AF89*Tab_Data_Flows[[#This Row],[Flow_Py]],"N.A.")</f>
        <v>25.760000000000005</v>
      </c>
      <c r="AH89" s="23" t="str">
        <f>Tab_Data_Flows[[#This Row],[UoM_Flow_Py]]</f>
        <v>Mg</v>
      </c>
      <c r="AI89" s="52">
        <f>INDEX(Tab_Def_Flows[[Flow_ID]:[CC_DM_source]],MATCH(Tab_Data_Flows[[#This Row],[Name(EN)]],Tab_Def_Flows[Name(EN)],0),18)</f>
        <v>0.5</v>
      </c>
      <c r="AJ89" s="53">
        <f>IF(L89="Yes",AI89*Tab_Data_Flows[[#This Row],[Flow_Py]]*Tab_Data_Flows[[#This Row],[DM_'[%']]],"N.A.")</f>
        <v>12.880000000000003</v>
      </c>
      <c r="AK89" s="23" t="str">
        <f>Tab_Data_Flows[[#This Row],[UoM_Flow_Py]]</f>
        <v>Mg</v>
      </c>
    </row>
    <row r="90" spans="1:37" x14ac:dyDescent="0.35">
      <c r="A90" s="22">
        <f t="shared" si="2"/>
        <v>89</v>
      </c>
      <c r="B90" s="11" t="str">
        <f>_xlfn.XLOOKUP(C90,Tab_Def_Flows[Name(EN)],Tab_Def_Flows[Flow_ID],,0,)</f>
        <v>F_00_01</v>
      </c>
      <c r="C90" s="13" t="s">
        <v>23</v>
      </c>
      <c r="D90" s="11">
        <f>_xlfn.XLOOKUP(C90,Tab_Def_Flows[Name(EN)],Tab_Def_Flows[Type_Biomass],,0,)</f>
        <v>0</v>
      </c>
      <c r="E90" s="11" t="str">
        <f>_xlfn.XLOOKUP(C90,Tab_Def_Flows[Name(EN)],Tab_Def_Flows[Output_Process],,0,)</f>
        <v>Biosphere</v>
      </c>
      <c r="F90" s="11" t="str">
        <f>_xlfn.XLOOKUP(C90,Tab_Def_Flows[Name(EN)],Tab_Def_Flows[Process_ID_O],,0,)</f>
        <v>00_Bio_</v>
      </c>
      <c r="G90" s="11" t="str">
        <f>_xlfn.XLOOKUP(C90,Tab_Def_Flows[Name(EN)],Tab_Def_Flows[Input_Process],,0,)</f>
        <v>Raw Material Extraction</v>
      </c>
      <c r="H90" s="23" t="str">
        <f>_xlfn.XLOOKUP(C90,Tab_Def_Flows[Name(EN)],Tab_Def_Flows[Process_ID_I],,0,)</f>
        <v>01_Raw_</v>
      </c>
      <c r="I90" s="23">
        <f>_xlfn.XLOOKUP(C90,Tab_Def_Flows[Name(EN)],Tab_Def_Flows[Value_Source],,0,)</f>
        <v>0</v>
      </c>
      <c r="J90" s="23" t="str">
        <f>_xlfn.XLOOKUP(C90,Tab_Def_Flows[Name(EN)],Tab_Def_Flows[WC?],,0,)</f>
        <v>Yes</v>
      </c>
      <c r="K90" s="23" t="str">
        <f>_xlfn.XLOOKUP(C90,Tab_Def_Flows[Name(EN)],Tab_Def_Flows[DM?],,0,)</f>
        <v>Yes</v>
      </c>
      <c r="L90" s="23" t="str">
        <f>_xlfn.XLOOKUP(C90,Tab_Def_Flows[Name(EN)],Tab_Def_Flows[CC?],,0,)</f>
        <v>Yes</v>
      </c>
      <c r="M90" s="13">
        <v>2008</v>
      </c>
      <c r="N90" s="13" t="s">
        <v>76</v>
      </c>
      <c r="O90" s="59">
        <v>25.8</v>
      </c>
      <c r="P90" s="13"/>
      <c r="Q90" s="13"/>
      <c r="R90" s="13"/>
      <c r="S90" s="13"/>
      <c r="T90" s="13"/>
      <c r="U90" s="13"/>
      <c r="V90" s="13"/>
      <c r="W90" s="13"/>
      <c r="X90" s="13" t="s">
        <v>78</v>
      </c>
      <c r="Y90" s="50"/>
      <c r="Z90" s="13"/>
      <c r="AA90" s="41">
        <f t="shared" si="3"/>
        <v>25.8</v>
      </c>
      <c r="AB90" s="13" t="s">
        <v>79</v>
      </c>
      <c r="AC90" s="52">
        <v>0.2</v>
      </c>
      <c r="AD90" s="53">
        <f>IF(J90="Yes",AA90*Tab_Data_Flows[[#This Row],[WC_'[%']]],"N.A.")</f>
        <v>5.16</v>
      </c>
      <c r="AE90" s="23" t="str">
        <f>Tab_Data_Flows[[#This Row],[UoM_Flow_Py]]</f>
        <v>Mg</v>
      </c>
      <c r="AF90" s="52">
        <v>0.8</v>
      </c>
      <c r="AG90" s="53">
        <f>IF(K90="Yes",AF90*Tab_Data_Flows[[#This Row],[Flow_Py]],"N.A.")</f>
        <v>20.64</v>
      </c>
      <c r="AH90" s="23" t="str">
        <f>Tab_Data_Flows[[#This Row],[UoM_Flow_Py]]</f>
        <v>Mg</v>
      </c>
      <c r="AI90" s="52">
        <f>INDEX(Tab_Def_Flows[[Flow_ID]:[CC_DM_source]],MATCH(Tab_Data_Flows[[#This Row],[Name(EN)]],Tab_Def_Flows[Name(EN)],0),18)</f>
        <v>0.5</v>
      </c>
      <c r="AJ90" s="53">
        <f>IF(L90="Yes",AI90*Tab_Data_Flows[[#This Row],[Flow_Py]]*Tab_Data_Flows[[#This Row],[DM_'[%']]],"N.A.")</f>
        <v>10.32</v>
      </c>
      <c r="AK90" s="23" t="str">
        <f>Tab_Data_Flows[[#This Row],[UoM_Flow_Py]]</f>
        <v>Mg</v>
      </c>
    </row>
    <row r="91" spans="1:37" x14ac:dyDescent="0.35">
      <c r="A91" s="22">
        <f t="shared" si="2"/>
        <v>90</v>
      </c>
      <c r="B91" s="11" t="str">
        <f>_xlfn.XLOOKUP(C91,Tab_Def_Flows[Name(EN)],Tab_Def_Flows[Flow_ID],,0,)</f>
        <v>F_00_01</v>
      </c>
      <c r="C91" s="13" t="s">
        <v>23</v>
      </c>
      <c r="D91" s="11">
        <f>_xlfn.XLOOKUP(C91,Tab_Def_Flows[Name(EN)],Tab_Def_Flows[Type_Biomass],,0,)</f>
        <v>0</v>
      </c>
      <c r="E91" s="11" t="str">
        <f>_xlfn.XLOOKUP(C91,Tab_Def_Flows[Name(EN)],Tab_Def_Flows[Output_Process],,0,)</f>
        <v>Biosphere</v>
      </c>
      <c r="F91" s="11" t="str">
        <f>_xlfn.XLOOKUP(C91,Tab_Def_Flows[Name(EN)],Tab_Def_Flows[Process_ID_O],,0,)</f>
        <v>00_Bio_</v>
      </c>
      <c r="G91" s="11" t="str">
        <f>_xlfn.XLOOKUP(C91,Tab_Def_Flows[Name(EN)],Tab_Def_Flows[Input_Process],,0,)</f>
        <v>Raw Material Extraction</v>
      </c>
      <c r="H91" s="23" t="str">
        <f>_xlfn.XLOOKUP(C91,Tab_Def_Flows[Name(EN)],Tab_Def_Flows[Process_ID_I],,0,)</f>
        <v>01_Raw_</v>
      </c>
      <c r="I91" s="23">
        <f>_xlfn.XLOOKUP(C91,Tab_Def_Flows[Name(EN)],Tab_Def_Flows[Value_Source],,0,)</f>
        <v>0</v>
      </c>
      <c r="J91" s="23" t="str">
        <f>_xlfn.XLOOKUP(C91,Tab_Def_Flows[Name(EN)],Tab_Def_Flows[WC?],,0,)</f>
        <v>Yes</v>
      </c>
      <c r="K91" s="23" t="str">
        <f>_xlfn.XLOOKUP(C91,Tab_Def_Flows[Name(EN)],Tab_Def_Flows[DM?],,0,)</f>
        <v>Yes</v>
      </c>
      <c r="L91" s="23" t="str">
        <f>_xlfn.XLOOKUP(C91,Tab_Def_Flows[Name(EN)],Tab_Def_Flows[CC?],,0,)</f>
        <v>Yes</v>
      </c>
      <c r="M91" s="13">
        <v>2009</v>
      </c>
      <c r="N91" s="13" t="s">
        <v>76</v>
      </c>
      <c r="O91" s="59">
        <v>19.2</v>
      </c>
      <c r="P91" s="13"/>
      <c r="Q91" s="13"/>
      <c r="R91" s="13"/>
      <c r="S91" s="13"/>
      <c r="T91" s="13"/>
      <c r="U91" s="13"/>
      <c r="V91" s="13"/>
      <c r="W91" s="13"/>
      <c r="X91" s="13" t="s">
        <v>78</v>
      </c>
      <c r="Y91" s="50"/>
      <c r="Z91" s="13"/>
      <c r="AA91" s="41">
        <f t="shared" si="3"/>
        <v>19.2</v>
      </c>
      <c r="AB91" s="13" t="s">
        <v>79</v>
      </c>
      <c r="AC91" s="52">
        <v>0.2</v>
      </c>
      <c r="AD91" s="53">
        <f>IF(J91="Yes",AA91*Tab_Data_Flows[[#This Row],[WC_'[%']]],"N.A.")</f>
        <v>3.84</v>
      </c>
      <c r="AE91" s="23" t="str">
        <f>Tab_Data_Flows[[#This Row],[UoM_Flow_Py]]</f>
        <v>Mg</v>
      </c>
      <c r="AF91" s="52">
        <v>0.8</v>
      </c>
      <c r="AG91" s="53">
        <f>IF(K91="Yes",AF91*Tab_Data_Flows[[#This Row],[Flow_Py]],"N.A.")</f>
        <v>15.36</v>
      </c>
      <c r="AH91" s="23" t="str">
        <f>Tab_Data_Flows[[#This Row],[UoM_Flow_Py]]</f>
        <v>Mg</v>
      </c>
      <c r="AI91" s="52">
        <f>INDEX(Tab_Def_Flows[[Flow_ID]:[CC_DM_source]],MATCH(Tab_Data_Flows[[#This Row],[Name(EN)]],Tab_Def_Flows[Name(EN)],0),18)</f>
        <v>0.5</v>
      </c>
      <c r="AJ91" s="53">
        <f>IF(L91="Yes",AI91*Tab_Data_Flows[[#This Row],[Flow_Py]]*Tab_Data_Flows[[#This Row],[DM_'[%']]],"N.A.")</f>
        <v>7.68</v>
      </c>
      <c r="AK91" s="23" t="str">
        <f>Tab_Data_Flows[[#This Row],[UoM_Flow_Py]]</f>
        <v>Mg</v>
      </c>
    </row>
    <row r="92" spans="1:37" x14ac:dyDescent="0.35">
      <c r="A92" s="22">
        <f t="shared" si="2"/>
        <v>91</v>
      </c>
      <c r="B92" s="11" t="str">
        <f>_xlfn.XLOOKUP(C92,Tab_Def_Flows[Name(EN)],Tab_Def_Flows[Flow_ID],,0,)</f>
        <v>F_00_01</v>
      </c>
      <c r="C92" s="13" t="s">
        <v>23</v>
      </c>
      <c r="D92" s="11">
        <f>_xlfn.XLOOKUP(C92,Tab_Def_Flows[Name(EN)],Tab_Def_Flows[Type_Biomass],,0,)</f>
        <v>0</v>
      </c>
      <c r="E92" s="11" t="str">
        <f>_xlfn.XLOOKUP(C92,Tab_Def_Flows[Name(EN)],Tab_Def_Flows[Output_Process],,0,)</f>
        <v>Biosphere</v>
      </c>
      <c r="F92" s="11" t="str">
        <f>_xlfn.XLOOKUP(C92,Tab_Def_Flows[Name(EN)],Tab_Def_Flows[Process_ID_O],,0,)</f>
        <v>00_Bio_</v>
      </c>
      <c r="G92" s="11" t="str">
        <f>_xlfn.XLOOKUP(C92,Tab_Def_Flows[Name(EN)],Tab_Def_Flows[Input_Process],,0,)</f>
        <v>Raw Material Extraction</v>
      </c>
      <c r="H92" s="23" t="str">
        <f>_xlfn.XLOOKUP(C92,Tab_Def_Flows[Name(EN)],Tab_Def_Flows[Process_ID_I],,0,)</f>
        <v>01_Raw_</v>
      </c>
      <c r="I92" s="23">
        <f>_xlfn.XLOOKUP(C92,Tab_Def_Flows[Name(EN)],Tab_Def_Flows[Value_Source],,0,)</f>
        <v>0</v>
      </c>
      <c r="J92" s="23" t="str">
        <f>_xlfn.XLOOKUP(C92,Tab_Def_Flows[Name(EN)],Tab_Def_Flows[WC?],,0,)</f>
        <v>Yes</v>
      </c>
      <c r="K92" s="23" t="str">
        <f>_xlfn.XLOOKUP(C92,Tab_Def_Flows[Name(EN)],Tab_Def_Flows[DM?],,0,)</f>
        <v>Yes</v>
      </c>
      <c r="L92" s="23" t="str">
        <f>_xlfn.XLOOKUP(C92,Tab_Def_Flows[Name(EN)],Tab_Def_Flows[CC?],,0,)</f>
        <v>Yes</v>
      </c>
      <c r="M92" s="13">
        <v>2010</v>
      </c>
      <c r="N92" s="13" t="s">
        <v>76</v>
      </c>
      <c r="O92" s="59">
        <v>51.4</v>
      </c>
      <c r="P92" s="13"/>
      <c r="Q92" s="13"/>
      <c r="R92" s="13"/>
      <c r="S92" s="13"/>
      <c r="T92" s="13"/>
      <c r="U92" s="13"/>
      <c r="V92" s="13"/>
      <c r="W92" s="13"/>
      <c r="X92" s="13" t="s">
        <v>78</v>
      </c>
      <c r="Y92" s="50"/>
      <c r="Z92" s="13"/>
      <c r="AA92" s="41">
        <f t="shared" si="3"/>
        <v>51.4</v>
      </c>
      <c r="AB92" s="13" t="s">
        <v>79</v>
      </c>
      <c r="AC92" s="52">
        <v>0.2</v>
      </c>
      <c r="AD92" s="53">
        <f>IF(J92="Yes",AA92*Tab_Data_Flows[[#This Row],[WC_'[%']]],"N.A.")</f>
        <v>10.280000000000001</v>
      </c>
      <c r="AE92" s="23" t="str">
        <f>Tab_Data_Flows[[#This Row],[UoM_Flow_Py]]</f>
        <v>Mg</v>
      </c>
      <c r="AF92" s="52">
        <v>0.8</v>
      </c>
      <c r="AG92" s="53">
        <f>IF(K92="Yes",AF92*Tab_Data_Flows[[#This Row],[Flow_Py]],"N.A.")</f>
        <v>41.120000000000005</v>
      </c>
      <c r="AH92" s="23" t="str">
        <f>Tab_Data_Flows[[#This Row],[UoM_Flow_Py]]</f>
        <v>Mg</v>
      </c>
      <c r="AI92" s="52">
        <f>INDEX(Tab_Def_Flows[[Flow_ID]:[CC_DM_source]],MATCH(Tab_Data_Flows[[#This Row],[Name(EN)]],Tab_Def_Flows[Name(EN)],0),18)</f>
        <v>0.5</v>
      </c>
      <c r="AJ92" s="53">
        <f>IF(L92="Yes",AI92*Tab_Data_Flows[[#This Row],[Flow_Py]]*Tab_Data_Flows[[#This Row],[DM_'[%']]],"N.A.")</f>
        <v>20.560000000000002</v>
      </c>
      <c r="AK92" s="23" t="str">
        <f>Tab_Data_Flows[[#This Row],[UoM_Flow_Py]]</f>
        <v>Mg</v>
      </c>
    </row>
    <row r="93" spans="1:37" x14ac:dyDescent="0.35">
      <c r="A93" s="22">
        <f t="shared" si="2"/>
        <v>92</v>
      </c>
      <c r="B93" s="11" t="str">
        <f>_xlfn.XLOOKUP(C93,Tab_Def_Flows[Name(EN)],Tab_Def_Flows[Flow_ID],,0,)</f>
        <v>F_00_01</v>
      </c>
      <c r="C93" s="13" t="s">
        <v>23</v>
      </c>
      <c r="D93" s="11">
        <f>_xlfn.XLOOKUP(C93,Tab_Def_Flows[Name(EN)],Tab_Def_Flows[Type_Biomass],,0,)</f>
        <v>0</v>
      </c>
      <c r="E93" s="11" t="str">
        <f>_xlfn.XLOOKUP(C93,Tab_Def_Flows[Name(EN)],Tab_Def_Flows[Output_Process],,0,)</f>
        <v>Biosphere</v>
      </c>
      <c r="F93" s="11" t="str">
        <f>_xlfn.XLOOKUP(C93,Tab_Def_Flows[Name(EN)],Tab_Def_Flows[Process_ID_O],,0,)</f>
        <v>00_Bio_</v>
      </c>
      <c r="G93" s="11" t="str">
        <f>_xlfn.XLOOKUP(C93,Tab_Def_Flows[Name(EN)],Tab_Def_Flows[Input_Process],,0,)</f>
        <v>Raw Material Extraction</v>
      </c>
      <c r="H93" s="23" t="str">
        <f>_xlfn.XLOOKUP(C93,Tab_Def_Flows[Name(EN)],Tab_Def_Flows[Process_ID_I],,0,)</f>
        <v>01_Raw_</v>
      </c>
      <c r="I93" s="23">
        <f>_xlfn.XLOOKUP(C93,Tab_Def_Flows[Name(EN)],Tab_Def_Flows[Value_Source],,0,)</f>
        <v>0</v>
      </c>
      <c r="J93" s="23" t="str">
        <f>_xlfn.XLOOKUP(C93,Tab_Def_Flows[Name(EN)],Tab_Def_Flows[WC?],,0,)</f>
        <v>Yes</v>
      </c>
      <c r="K93" s="23" t="str">
        <f>_xlfn.XLOOKUP(C93,Tab_Def_Flows[Name(EN)],Tab_Def_Flows[DM?],,0,)</f>
        <v>Yes</v>
      </c>
      <c r="L93" s="23" t="str">
        <f>_xlfn.XLOOKUP(C93,Tab_Def_Flows[Name(EN)],Tab_Def_Flows[CC?],,0,)</f>
        <v>Yes</v>
      </c>
      <c r="M93" s="13">
        <v>2011</v>
      </c>
      <c r="N93" s="13" t="s">
        <v>76</v>
      </c>
      <c r="O93" s="59">
        <v>25.8</v>
      </c>
      <c r="P93" s="13"/>
      <c r="Q93" s="13"/>
      <c r="R93" s="13"/>
      <c r="S93" s="13"/>
      <c r="T93" s="13"/>
      <c r="U93" s="13"/>
      <c r="V93" s="13"/>
      <c r="W93" s="13"/>
      <c r="X93" s="13" t="s">
        <v>78</v>
      </c>
      <c r="Y93" s="50"/>
      <c r="Z93" s="13"/>
      <c r="AA93" s="41">
        <f t="shared" si="3"/>
        <v>25.8</v>
      </c>
      <c r="AB93" s="13" t="s">
        <v>79</v>
      </c>
      <c r="AC93" s="52">
        <v>0.2</v>
      </c>
      <c r="AD93" s="53">
        <f>IF(J93="Yes",AA93*Tab_Data_Flows[[#This Row],[WC_'[%']]],"N.A.")</f>
        <v>5.16</v>
      </c>
      <c r="AE93" s="23" t="str">
        <f>Tab_Data_Flows[[#This Row],[UoM_Flow_Py]]</f>
        <v>Mg</v>
      </c>
      <c r="AF93" s="52">
        <v>0.8</v>
      </c>
      <c r="AG93" s="53">
        <f>IF(K93="Yes",AF93*Tab_Data_Flows[[#This Row],[Flow_Py]],"N.A.")</f>
        <v>20.64</v>
      </c>
      <c r="AH93" s="23" t="str">
        <f>Tab_Data_Flows[[#This Row],[UoM_Flow_Py]]</f>
        <v>Mg</v>
      </c>
      <c r="AI93" s="52">
        <f>INDEX(Tab_Def_Flows[[Flow_ID]:[CC_DM_source]],MATCH(Tab_Data_Flows[[#This Row],[Name(EN)]],Tab_Def_Flows[Name(EN)],0),18)</f>
        <v>0.5</v>
      </c>
      <c r="AJ93" s="53">
        <f>IF(L93="Yes",AI93*Tab_Data_Flows[[#This Row],[Flow_Py]]*Tab_Data_Flows[[#This Row],[DM_'[%']]],"N.A.")</f>
        <v>10.32</v>
      </c>
      <c r="AK93" s="23" t="str">
        <f>Tab_Data_Flows[[#This Row],[UoM_Flow_Py]]</f>
        <v>Mg</v>
      </c>
    </row>
    <row r="94" spans="1:37" x14ac:dyDescent="0.35">
      <c r="A94" s="22">
        <f t="shared" si="2"/>
        <v>93</v>
      </c>
      <c r="B94" s="11" t="str">
        <f>_xlfn.XLOOKUP(C94,Tab_Def_Flows[Name(EN)],Tab_Def_Flows[Flow_ID],,0,)</f>
        <v>F_00_01</v>
      </c>
      <c r="C94" s="13" t="s">
        <v>23</v>
      </c>
      <c r="D94" s="11">
        <f>_xlfn.XLOOKUP(C94,Tab_Def_Flows[Name(EN)],Tab_Def_Flows[Type_Biomass],,0,)</f>
        <v>0</v>
      </c>
      <c r="E94" s="11" t="str">
        <f>_xlfn.XLOOKUP(C94,Tab_Def_Flows[Name(EN)],Tab_Def_Flows[Output_Process],,0,)</f>
        <v>Biosphere</v>
      </c>
      <c r="F94" s="11" t="str">
        <f>_xlfn.XLOOKUP(C94,Tab_Def_Flows[Name(EN)],Tab_Def_Flows[Process_ID_O],,0,)</f>
        <v>00_Bio_</v>
      </c>
      <c r="G94" s="11" t="str">
        <f>_xlfn.XLOOKUP(C94,Tab_Def_Flows[Name(EN)],Tab_Def_Flows[Input_Process],,0,)</f>
        <v>Raw Material Extraction</v>
      </c>
      <c r="H94" s="23" t="str">
        <f>_xlfn.XLOOKUP(C94,Tab_Def_Flows[Name(EN)],Tab_Def_Flows[Process_ID_I],,0,)</f>
        <v>01_Raw_</v>
      </c>
      <c r="I94" s="23">
        <f>_xlfn.XLOOKUP(C94,Tab_Def_Flows[Name(EN)],Tab_Def_Flows[Value_Source],,0,)</f>
        <v>0</v>
      </c>
      <c r="J94" s="23" t="str">
        <f>_xlfn.XLOOKUP(C94,Tab_Def_Flows[Name(EN)],Tab_Def_Flows[WC?],,0,)</f>
        <v>Yes</v>
      </c>
      <c r="K94" s="23" t="str">
        <f>_xlfn.XLOOKUP(C94,Tab_Def_Flows[Name(EN)],Tab_Def_Flows[DM?],,0,)</f>
        <v>Yes</v>
      </c>
      <c r="L94" s="23" t="str">
        <f>_xlfn.XLOOKUP(C94,Tab_Def_Flows[Name(EN)],Tab_Def_Flows[CC?],,0,)</f>
        <v>Yes</v>
      </c>
      <c r="M94" s="13">
        <v>2012</v>
      </c>
      <c r="N94" s="13" t="s">
        <v>76</v>
      </c>
      <c r="O94" s="59">
        <v>12.8</v>
      </c>
      <c r="P94" s="13"/>
      <c r="Q94" s="13"/>
      <c r="R94" s="13"/>
      <c r="S94" s="13"/>
      <c r="T94" s="13"/>
      <c r="U94" s="13"/>
      <c r="V94" s="13"/>
      <c r="W94" s="13"/>
      <c r="X94" s="13" t="s">
        <v>78</v>
      </c>
      <c r="Y94" s="50"/>
      <c r="Z94" s="13"/>
      <c r="AA94" s="41">
        <f t="shared" si="3"/>
        <v>12.8</v>
      </c>
      <c r="AB94" s="13" t="s">
        <v>79</v>
      </c>
      <c r="AC94" s="52">
        <v>0.2</v>
      </c>
      <c r="AD94" s="53">
        <f>IF(J94="Yes",AA94*Tab_Data_Flows[[#This Row],[WC_'[%']]],"N.A.")</f>
        <v>2.5600000000000005</v>
      </c>
      <c r="AE94" s="23" t="str">
        <f>Tab_Data_Flows[[#This Row],[UoM_Flow_Py]]</f>
        <v>Mg</v>
      </c>
      <c r="AF94" s="52">
        <v>0.8</v>
      </c>
      <c r="AG94" s="53">
        <f>IF(K94="Yes",AF94*Tab_Data_Flows[[#This Row],[Flow_Py]],"N.A.")</f>
        <v>10.240000000000002</v>
      </c>
      <c r="AH94" s="23" t="str">
        <f>Tab_Data_Flows[[#This Row],[UoM_Flow_Py]]</f>
        <v>Mg</v>
      </c>
      <c r="AI94" s="52">
        <f>INDEX(Tab_Def_Flows[[Flow_ID]:[CC_DM_source]],MATCH(Tab_Data_Flows[[#This Row],[Name(EN)]],Tab_Def_Flows[Name(EN)],0),18)</f>
        <v>0.5</v>
      </c>
      <c r="AJ94" s="53">
        <f>IF(L94="Yes",AI94*Tab_Data_Flows[[#This Row],[Flow_Py]]*Tab_Data_Flows[[#This Row],[DM_'[%']]],"N.A.")</f>
        <v>5.120000000000001</v>
      </c>
      <c r="AK94" s="23" t="str">
        <f>Tab_Data_Flows[[#This Row],[UoM_Flow_Py]]</f>
        <v>Mg</v>
      </c>
    </row>
    <row r="95" spans="1:37" x14ac:dyDescent="0.35">
      <c r="A95" s="22">
        <f t="shared" si="2"/>
        <v>94</v>
      </c>
      <c r="B95" s="11" t="str">
        <f>_xlfn.XLOOKUP(C95,Tab_Def_Flows[Name(EN)],Tab_Def_Flows[Flow_ID],,0,)</f>
        <v>F_00_01</v>
      </c>
      <c r="C95" s="13" t="s">
        <v>23</v>
      </c>
      <c r="D95" s="11">
        <f>_xlfn.XLOOKUP(C95,Tab_Def_Flows[Name(EN)],Tab_Def_Flows[Type_Biomass],,0,)</f>
        <v>0</v>
      </c>
      <c r="E95" s="11" t="str">
        <f>_xlfn.XLOOKUP(C95,Tab_Def_Flows[Name(EN)],Tab_Def_Flows[Output_Process],,0,)</f>
        <v>Biosphere</v>
      </c>
      <c r="F95" s="11" t="str">
        <f>_xlfn.XLOOKUP(C95,Tab_Def_Flows[Name(EN)],Tab_Def_Flows[Process_ID_O],,0,)</f>
        <v>00_Bio_</v>
      </c>
      <c r="G95" s="11" t="str">
        <f>_xlfn.XLOOKUP(C95,Tab_Def_Flows[Name(EN)],Tab_Def_Flows[Input_Process],,0,)</f>
        <v>Raw Material Extraction</v>
      </c>
      <c r="H95" s="23" t="str">
        <f>_xlfn.XLOOKUP(C95,Tab_Def_Flows[Name(EN)],Tab_Def_Flows[Process_ID_I],,0,)</f>
        <v>01_Raw_</v>
      </c>
      <c r="I95" s="23">
        <f>_xlfn.XLOOKUP(C95,Tab_Def_Flows[Name(EN)],Tab_Def_Flows[Value_Source],,0,)</f>
        <v>0</v>
      </c>
      <c r="J95" s="23" t="str">
        <f>_xlfn.XLOOKUP(C95,Tab_Def_Flows[Name(EN)],Tab_Def_Flows[WC?],,0,)</f>
        <v>Yes</v>
      </c>
      <c r="K95" s="23" t="str">
        <f>_xlfn.XLOOKUP(C95,Tab_Def_Flows[Name(EN)],Tab_Def_Flows[DM?],,0,)</f>
        <v>Yes</v>
      </c>
      <c r="L95" s="23" t="str">
        <f>_xlfn.XLOOKUP(C95,Tab_Def_Flows[Name(EN)],Tab_Def_Flows[CC?],,0,)</f>
        <v>Yes</v>
      </c>
      <c r="M95" s="13">
        <v>2013</v>
      </c>
      <c r="N95" s="13" t="s">
        <v>76</v>
      </c>
      <c r="O95" s="59">
        <v>6.4</v>
      </c>
      <c r="P95" s="13"/>
      <c r="Q95" s="13"/>
      <c r="R95" s="13"/>
      <c r="S95" s="13"/>
      <c r="T95" s="13"/>
      <c r="U95" s="13"/>
      <c r="V95" s="13"/>
      <c r="W95" s="13"/>
      <c r="X95" s="13" t="s">
        <v>78</v>
      </c>
      <c r="Y95" s="50"/>
      <c r="Z95" s="13"/>
      <c r="AA95" s="41">
        <f t="shared" si="3"/>
        <v>6.4</v>
      </c>
      <c r="AB95" s="13" t="s">
        <v>79</v>
      </c>
      <c r="AC95" s="52">
        <v>0.2</v>
      </c>
      <c r="AD95" s="53">
        <f>IF(J95="Yes",AA95*Tab_Data_Flows[[#This Row],[WC_'[%']]],"N.A.")</f>
        <v>1.2800000000000002</v>
      </c>
      <c r="AE95" s="23" t="str">
        <f>Tab_Data_Flows[[#This Row],[UoM_Flow_Py]]</f>
        <v>Mg</v>
      </c>
      <c r="AF95" s="52">
        <v>0.8</v>
      </c>
      <c r="AG95" s="53">
        <f>IF(K95="Yes",AF95*Tab_Data_Flows[[#This Row],[Flow_Py]],"N.A.")</f>
        <v>5.120000000000001</v>
      </c>
      <c r="AH95" s="23" t="str">
        <f>Tab_Data_Flows[[#This Row],[UoM_Flow_Py]]</f>
        <v>Mg</v>
      </c>
      <c r="AI95" s="52">
        <f>INDEX(Tab_Def_Flows[[Flow_ID]:[CC_DM_source]],MATCH(Tab_Data_Flows[[#This Row],[Name(EN)]],Tab_Def_Flows[Name(EN)],0),18)</f>
        <v>0.5</v>
      </c>
      <c r="AJ95" s="53">
        <f>IF(L95="Yes",AI95*Tab_Data_Flows[[#This Row],[Flow_Py]]*Tab_Data_Flows[[#This Row],[DM_'[%']]],"N.A.")</f>
        <v>2.5600000000000005</v>
      </c>
      <c r="AK95" s="23" t="str">
        <f>Tab_Data_Flows[[#This Row],[UoM_Flow_Py]]</f>
        <v>Mg</v>
      </c>
    </row>
    <row r="96" spans="1:37" x14ac:dyDescent="0.35">
      <c r="A96" s="22">
        <f t="shared" si="2"/>
        <v>95</v>
      </c>
      <c r="B96" s="11" t="str">
        <f>_xlfn.XLOOKUP(C96,Tab_Def_Flows[Name(EN)],Tab_Def_Flows[Flow_ID],,0,)</f>
        <v>F_00_01</v>
      </c>
      <c r="C96" s="13" t="s">
        <v>23</v>
      </c>
      <c r="D96" s="11"/>
      <c r="E96" s="11" t="str">
        <f>_xlfn.XLOOKUP(C96,Tab_Def_Flows[Name(EN)],Tab_Def_Flows[Output_Process],,0,)</f>
        <v>Biosphere</v>
      </c>
      <c r="F96" s="11" t="str">
        <f>_xlfn.XLOOKUP(C96,Tab_Def_Flows[Name(EN)],Tab_Def_Flows[Process_ID_O],,0,)</f>
        <v>00_Bio_</v>
      </c>
      <c r="G96" s="11" t="str">
        <f>_xlfn.XLOOKUP(C96,Tab_Def_Flows[Name(EN)],Tab_Def_Flows[Input_Process],,0,)</f>
        <v>Raw Material Extraction</v>
      </c>
      <c r="H96" s="23" t="str">
        <f>_xlfn.XLOOKUP(C96,Tab_Def_Flows[Name(EN)],Tab_Def_Flows[Process_ID_I],,0,)</f>
        <v>01_Raw_</v>
      </c>
      <c r="I96" s="11">
        <f>_xlfn.XLOOKUP(C96,Tab_Def_Flows[Name(EN)],Tab_Def_Flows[Value_Source],,0,)</f>
        <v>0</v>
      </c>
      <c r="J96" s="11" t="str">
        <f>_xlfn.XLOOKUP(C96,Tab_Def_Flows[Name(EN)],Tab_Def_Flows[WC?],,0,)</f>
        <v>Yes</v>
      </c>
      <c r="K96" s="11" t="str">
        <f>_xlfn.XLOOKUP(C96,Tab_Def_Flows[Name(EN)],Tab_Def_Flows[DM?],,0,)</f>
        <v>Yes</v>
      </c>
      <c r="L96" s="11" t="str">
        <f>_xlfn.XLOOKUP(C96,Tab_Def_Flows[Name(EN)],Tab_Def_Flows[CC?],,0,)</f>
        <v>Yes</v>
      </c>
      <c r="M96" s="13">
        <v>2014</v>
      </c>
      <c r="N96" s="13"/>
      <c r="O96" s="59">
        <v>45</v>
      </c>
      <c r="P96" s="13"/>
      <c r="Q96" s="13"/>
      <c r="R96" s="13" t="e">
        <f>INDEX(#REF!,MATCH(Tab_Data_Flows[[#This Row],[Name(EN)]],#REF!,0),12)</f>
        <v>#REF!</v>
      </c>
      <c r="S96" s="13" t="e">
        <f>MATCH(Tab_Data_Flows[[#This Row],[Name(EN)]],#REF!,0)</f>
        <v>#REF!</v>
      </c>
      <c r="T96" s="13"/>
      <c r="U96" s="13"/>
      <c r="V96" s="13"/>
      <c r="W96" s="13"/>
      <c r="X96" s="13" t="s">
        <v>78</v>
      </c>
      <c r="Y96" s="13"/>
      <c r="Z96" s="13"/>
      <c r="AA96" s="41">
        <f t="shared" si="3"/>
        <v>45</v>
      </c>
      <c r="AB96" s="13" t="s">
        <v>79</v>
      </c>
      <c r="AC96" s="52">
        <v>0.2</v>
      </c>
      <c r="AD96" s="53">
        <f>IF(J96="Yes",AA96*Tab_Data_Flows[[#This Row],[WC_'[%']]],"N.A.")</f>
        <v>9</v>
      </c>
      <c r="AE96" s="23" t="str">
        <f>Tab_Data_Flows[[#This Row],[UoM_Flow_Py]]</f>
        <v>Mg</v>
      </c>
      <c r="AF96" s="52">
        <v>0.8</v>
      </c>
      <c r="AG96" s="53">
        <f>IF(K96="Yes",AF96*Tab_Data_Flows[[#This Row],[Flow_Py]],"N.A.")</f>
        <v>36</v>
      </c>
      <c r="AH96" s="23" t="str">
        <f>Tab_Data_Flows[[#This Row],[UoM_Flow_Py]]</f>
        <v>Mg</v>
      </c>
      <c r="AI96" s="52">
        <f>INDEX(Tab_Def_Flows[[Flow_ID]:[CC_DM_source]],MATCH(Tab_Data_Flows[[#This Row],[Name(EN)]],Tab_Def_Flows[Name(EN)],0),18)</f>
        <v>0.5</v>
      </c>
      <c r="AJ96" s="53">
        <f>IF(L96="Yes",AI96*Tab_Data_Flows[[#This Row],[Flow_Py]]*Tab_Data_Flows[[#This Row],[DM_'[%']]],"N.A.")</f>
        <v>18</v>
      </c>
      <c r="AK96" s="23" t="str">
        <f>Tab_Data_Flows[[#This Row],[UoM_Flow_Py]]</f>
        <v>Mg</v>
      </c>
    </row>
    <row r="97" spans="1:37" x14ac:dyDescent="0.35">
      <c r="A97" s="22">
        <f t="shared" si="2"/>
        <v>96</v>
      </c>
      <c r="B97" s="11" t="str">
        <f>_xlfn.XLOOKUP(C97,Tab_Def_Flows[Name(EN)],Tab_Def_Flows[Flow_ID],,0,)</f>
        <v>F_00_01</v>
      </c>
      <c r="C97" s="13" t="s">
        <v>23</v>
      </c>
      <c r="D97" s="11"/>
      <c r="E97" s="11" t="str">
        <f>_xlfn.XLOOKUP(C97,Tab_Def_Flows[Name(EN)],Tab_Def_Flows[Output_Process],,0,)</f>
        <v>Biosphere</v>
      </c>
      <c r="F97" s="11" t="str">
        <f>_xlfn.XLOOKUP(C97,Tab_Def_Flows[Name(EN)],Tab_Def_Flows[Process_ID_O],,0,)</f>
        <v>00_Bio_</v>
      </c>
      <c r="G97" s="11" t="str">
        <f>_xlfn.XLOOKUP(C97,Tab_Def_Flows[Name(EN)],Tab_Def_Flows[Input_Process],,0,)</f>
        <v>Raw Material Extraction</v>
      </c>
      <c r="H97" s="23" t="str">
        <f>_xlfn.XLOOKUP(C97,Tab_Def_Flows[Name(EN)],Tab_Def_Flows[Process_ID_I],,0,)</f>
        <v>01_Raw_</v>
      </c>
      <c r="I97" s="11">
        <f>_xlfn.XLOOKUP(C97,Tab_Def_Flows[Name(EN)],Tab_Def_Flows[Value_Source],,0,)</f>
        <v>0</v>
      </c>
      <c r="J97" s="11" t="str">
        <f>_xlfn.XLOOKUP(C97,Tab_Def_Flows[Name(EN)],Tab_Def_Flows[WC?],,0,)</f>
        <v>Yes</v>
      </c>
      <c r="K97" s="11" t="str">
        <f>_xlfn.XLOOKUP(C97,Tab_Def_Flows[Name(EN)],Tab_Def_Flows[DM?],,0,)</f>
        <v>Yes</v>
      </c>
      <c r="L97" s="11" t="str">
        <f>_xlfn.XLOOKUP(C97,Tab_Def_Flows[Name(EN)],Tab_Def_Flows[CC?],,0,)</f>
        <v>Yes</v>
      </c>
      <c r="M97" s="13">
        <v>2015</v>
      </c>
      <c r="N97" s="13"/>
      <c r="O97" s="59">
        <v>83.6</v>
      </c>
      <c r="P97" s="13"/>
      <c r="Q97" s="13"/>
      <c r="R97" s="13" t="e">
        <f>INDEX(#REF!,MATCH(Tab_Data_Flows[[#This Row],[Name(EN)]],#REF!,0),12)</f>
        <v>#REF!</v>
      </c>
      <c r="S97" s="13" t="e">
        <f>MATCH(Tab_Data_Flows[[#This Row],[Name(EN)]],#REF!,0)</f>
        <v>#REF!</v>
      </c>
      <c r="T97" s="13"/>
      <c r="U97" s="13"/>
      <c r="V97" s="13"/>
      <c r="W97" s="13"/>
      <c r="X97" s="13" t="s">
        <v>78</v>
      </c>
      <c r="Y97" s="13"/>
      <c r="Z97" s="13"/>
      <c r="AA97" s="41">
        <f t="shared" si="3"/>
        <v>83.6</v>
      </c>
      <c r="AB97" s="13" t="s">
        <v>79</v>
      </c>
      <c r="AC97" s="52">
        <v>0.2</v>
      </c>
      <c r="AD97" s="53">
        <f>IF(J97="Yes",AA97*Tab_Data_Flows[[#This Row],[WC_'[%']]],"N.A.")</f>
        <v>16.72</v>
      </c>
      <c r="AE97" s="23" t="str">
        <f>Tab_Data_Flows[[#This Row],[UoM_Flow_Py]]</f>
        <v>Mg</v>
      </c>
      <c r="AF97" s="52">
        <v>0.8</v>
      </c>
      <c r="AG97" s="53">
        <f>IF(K97="Yes",AF97*Tab_Data_Flows[[#This Row],[Flow_Py]],"N.A.")</f>
        <v>66.88</v>
      </c>
      <c r="AH97" s="23" t="str">
        <f>Tab_Data_Flows[[#This Row],[UoM_Flow_Py]]</f>
        <v>Mg</v>
      </c>
      <c r="AI97" s="52">
        <f>INDEX(Tab_Def_Flows[[Flow_ID]:[CC_DM_source]],MATCH(Tab_Data_Flows[[#This Row],[Name(EN)]],Tab_Def_Flows[Name(EN)],0),18)</f>
        <v>0.5</v>
      </c>
      <c r="AJ97" s="53">
        <f>IF(L97="Yes",AI97*Tab_Data_Flows[[#This Row],[Flow_Py]]*Tab_Data_Flows[[#This Row],[DM_'[%']]],"N.A.")</f>
        <v>33.44</v>
      </c>
      <c r="AK97" s="23" t="str">
        <f>Tab_Data_Flows[[#This Row],[UoM_Flow_Py]]</f>
        <v>Mg</v>
      </c>
    </row>
    <row r="98" spans="1:37" x14ac:dyDescent="0.35">
      <c r="A98" s="22">
        <f t="shared" si="2"/>
        <v>97</v>
      </c>
      <c r="B98" s="11" t="str">
        <f>_xlfn.XLOOKUP(C98,Tab_Def_Flows[Name(EN)],Tab_Def_Flows[Flow_ID],,0,)</f>
        <v>F_00_01</v>
      </c>
      <c r="C98" s="13" t="s">
        <v>23</v>
      </c>
      <c r="D98" s="11"/>
      <c r="E98" s="11" t="str">
        <f>_xlfn.XLOOKUP(C98,Tab_Def_Flows[Name(EN)],Tab_Def_Flows[Output_Process],,0,)</f>
        <v>Biosphere</v>
      </c>
      <c r="F98" s="11" t="str">
        <f>_xlfn.XLOOKUP(C98,Tab_Def_Flows[Name(EN)],Tab_Def_Flows[Process_ID_O],,0,)</f>
        <v>00_Bio_</v>
      </c>
      <c r="G98" s="11" t="str">
        <f>_xlfn.XLOOKUP(C98,Tab_Def_Flows[Name(EN)],Tab_Def_Flows[Input_Process],,0,)</f>
        <v>Raw Material Extraction</v>
      </c>
      <c r="H98" s="23" t="str">
        <f>_xlfn.XLOOKUP(C98,Tab_Def_Flows[Name(EN)],Tab_Def_Flows[Process_ID_I],,0,)</f>
        <v>01_Raw_</v>
      </c>
      <c r="I98" s="11">
        <f>_xlfn.XLOOKUP(C98,Tab_Def_Flows[Name(EN)],Tab_Def_Flows[Value_Source],,0,)</f>
        <v>0</v>
      </c>
      <c r="J98" s="11" t="str">
        <f>_xlfn.XLOOKUP(C98,Tab_Def_Flows[Name(EN)],Tab_Def_Flows[WC?],,0,)</f>
        <v>Yes</v>
      </c>
      <c r="K98" s="11" t="str">
        <f>_xlfn.XLOOKUP(C98,Tab_Def_Flows[Name(EN)],Tab_Def_Flows[DM?],,0,)</f>
        <v>Yes</v>
      </c>
      <c r="L98" s="11" t="str">
        <f>_xlfn.XLOOKUP(C98,Tab_Def_Flows[Name(EN)],Tab_Def_Flows[CC?],,0,)</f>
        <v>Yes</v>
      </c>
      <c r="M98" s="13">
        <v>2016</v>
      </c>
      <c r="N98" s="13"/>
      <c r="O98" s="59">
        <v>12.8</v>
      </c>
      <c r="P98" s="13"/>
      <c r="Q98" s="13"/>
      <c r="R98" s="13" t="e">
        <f>INDEX(#REF!,MATCH(Tab_Data_Flows[[#This Row],[Name(EN)]],#REF!,0),12)</f>
        <v>#REF!</v>
      </c>
      <c r="S98" s="13" t="e">
        <f>MATCH(Tab_Data_Flows[[#This Row],[Name(EN)]],#REF!,0)</f>
        <v>#REF!</v>
      </c>
      <c r="T98" s="13"/>
      <c r="U98" s="13"/>
      <c r="V98" s="13"/>
      <c r="W98" s="13"/>
      <c r="X98" s="13" t="s">
        <v>78</v>
      </c>
      <c r="Y98" s="13"/>
      <c r="Z98" s="13"/>
      <c r="AA98" s="41">
        <f t="shared" si="3"/>
        <v>12.8</v>
      </c>
      <c r="AB98" s="13" t="s">
        <v>79</v>
      </c>
      <c r="AC98" s="52">
        <v>0.2</v>
      </c>
      <c r="AD98" s="53">
        <f>IF(J98="Yes",AA98*Tab_Data_Flows[[#This Row],[WC_'[%']]],"N.A.")</f>
        <v>2.5600000000000005</v>
      </c>
      <c r="AE98" s="23" t="str">
        <f>Tab_Data_Flows[[#This Row],[UoM_Flow_Py]]</f>
        <v>Mg</v>
      </c>
      <c r="AF98" s="52">
        <v>0.8</v>
      </c>
      <c r="AG98" s="53">
        <f>IF(K98="Yes",AF98*Tab_Data_Flows[[#This Row],[Flow_Py]],"N.A.")</f>
        <v>10.240000000000002</v>
      </c>
      <c r="AH98" s="23" t="str">
        <f>Tab_Data_Flows[[#This Row],[UoM_Flow_Py]]</f>
        <v>Mg</v>
      </c>
      <c r="AI98" s="52">
        <f>INDEX(Tab_Def_Flows[[Flow_ID]:[CC_DM_source]],MATCH(Tab_Data_Flows[[#This Row],[Name(EN)]],Tab_Def_Flows[Name(EN)],0),18)</f>
        <v>0.5</v>
      </c>
      <c r="AJ98" s="53">
        <f>IF(L98="Yes",AI98*Tab_Data_Flows[[#This Row],[Flow_Py]]*Tab_Data_Flows[[#This Row],[DM_'[%']]],"N.A.")</f>
        <v>5.120000000000001</v>
      </c>
      <c r="AK98" s="23" t="str">
        <f>Tab_Data_Flows[[#This Row],[UoM_Flow_Py]]</f>
        <v>Mg</v>
      </c>
    </row>
    <row r="99" spans="1:37" x14ac:dyDescent="0.35">
      <c r="A99" s="22">
        <f t="shared" si="2"/>
        <v>98</v>
      </c>
      <c r="B99" s="11" t="str">
        <f>_xlfn.XLOOKUP(C99,Tab_Def_Flows[Name(EN)],Tab_Def_Flows[Flow_ID],,0,)</f>
        <v>F_00_01</v>
      </c>
      <c r="C99" s="13" t="s">
        <v>23</v>
      </c>
      <c r="D99" s="11"/>
      <c r="E99" s="11" t="str">
        <f>_xlfn.XLOOKUP(C99,Tab_Def_Flows[Name(EN)],Tab_Def_Flows[Output_Process],,0,)</f>
        <v>Biosphere</v>
      </c>
      <c r="F99" s="11" t="str">
        <f>_xlfn.XLOOKUP(C99,Tab_Def_Flows[Name(EN)],Tab_Def_Flows[Process_ID_O],,0,)</f>
        <v>00_Bio_</v>
      </c>
      <c r="G99" s="11" t="str">
        <f>_xlfn.XLOOKUP(C99,Tab_Def_Flows[Name(EN)],Tab_Def_Flows[Input_Process],,0,)</f>
        <v>Raw Material Extraction</v>
      </c>
      <c r="H99" s="23" t="str">
        <f>_xlfn.XLOOKUP(C99,Tab_Def_Flows[Name(EN)],Tab_Def_Flows[Process_ID_I],,0,)</f>
        <v>01_Raw_</v>
      </c>
      <c r="I99" s="11">
        <f>_xlfn.XLOOKUP(C99,Tab_Def_Flows[Name(EN)],Tab_Def_Flows[Value_Source],,0,)</f>
        <v>0</v>
      </c>
      <c r="J99" s="11" t="str">
        <f>_xlfn.XLOOKUP(C99,Tab_Def_Flows[Name(EN)],Tab_Def_Flows[WC?],,0,)</f>
        <v>Yes</v>
      </c>
      <c r="K99" s="11" t="str">
        <f>_xlfn.XLOOKUP(C99,Tab_Def_Flows[Name(EN)],Tab_Def_Flows[DM?],,0,)</f>
        <v>Yes</v>
      </c>
      <c r="L99" s="11" t="str">
        <f>_xlfn.XLOOKUP(C99,Tab_Def_Flows[Name(EN)],Tab_Def_Flows[CC?],,0,)</f>
        <v>Yes</v>
      </c>
      <c r="M99" s="13">
        <v>2017</v>
      </c>
      <c r="N99" s="13"/>
      <c r="O99" s="59">
        <v>6.4</v>
      </c>
      <c r="P99" s="13"/>
      <c r="Q99" s="13"/>
      <c r="R99" s="13" t="e">
        <f>INDEX(#REF!,MATCH(Tab_Data_Flows[[#This Row],[Name(EN)]],#REF!,0),12)</f>
        <v>#REF!</v>
      </c>
      <c r="S99" s="13" t="e">
        <f>MATCH(Tab_Data_Flows[[#This Row],[Name(EN)]],#REF!,0)</f>
        <v>#REF!</v>
      </c>
      <c r="T99" s="13"/>
      <c r="U99" s="13"/>
      <c r="V99" s="13"/>
      <c r="W99" s="13"/>
      <c r="X99" s="13" t="s">
        <v>78</v>
      </c>
      <c r="Y99" s="13"/>
      <c r="Z99" s="13"/>
      <c r="AA99" s="41">
        <f t="shared" si="3"/>
        <v>6.4</v>
      </c>
      <c r="AB99" s="13" t="s">
        <v>79</v>
      </c>
      <c r="AC99" s="52">
        <v>0.2</v>
      </c>
      <c r="AD99" s="53">
        <f>IF(J99="Yes",AA99*Tab_Data_Flows[[#This Row],[WC_'[%']]],"N.A.")</f>
        <v>1.2800000000000002</v>
      </c>
      <c r="AE99" s="23" t="str">
        <f>Tab_Data_Flows[[#This Row],[UoM_Flow_Py]]</f>
        <v>Mg</v>
      </c>
      <c r="AF99" s="52">
        <v>0.8</v>
      </c>
      <c r="AG99" s="53">
        <f>IF(K99="Yes",AF99*Tab_Data_Flows[[#This Row],[Flow_Py]],"N.A.")</f>
        <v>5.120000000000001</v>
      </c>
      <c r="AH99" s="23" t="str">
        <f>Tab_Data_Flows[[#This Row],[UoM_Flow_Py]]</f>
        <v>Mg</v>
      </c>
      <c r="AI99" s="52">
        <f>INDEX(Tab_Def_Flows[[Flow_ID]:[CC_DM_source]],MATCH(Tab_Data_Flows[[#This Row],[Name(EN)]],Tab_Def_Flows[Name(EN)],0),18)</f>
        <v>0.5</v>
      </c>
      <c r="AJ99" s="53">
        <f>IF(L99="Yes",AI99*Tab_Data_Flows[[#This Row],[Flow_Py]]*Tab_Data_Flows[[#This Row],[DM_'[%']]],"N.A.")</f>
        <v>2.5600000000000005</v>
      </c>
      <c r="AK99" s="23" t="str">
        <f>Tab_Data_Flows[[#This Row],[UoM_Flow_Py]]</f>
        <v>Mg</v>
      </c>
    </row>
    <row r="100" spans="1:37" x14ac:dyDescent="0.35">
      <c r="A100" s="22">
        <f t="shared" si="2"/>
        <v>99</v>
      </c>
      <c r="B100" s="11" t="str">
        <f>_xlfn.XLOOKUP(C100,Tab_Def_Flows[Name(EN)],Tab_Def_Flows[Flow_ID],,0,)</f>
        <v>F_00_01</v>
      </c>
      <c r="C100" s="13" t="s">
        <v>23</v>
      </c>
      <c r="D100" s="11"/>
      <c r="E100" s="11" t="str">
        <f>_xlfn.XLOOKUP(C100,Tab_Def_Flows[Name(EN)],Tab_Def_Flows[Output_Process],,0,)</f>
        <v>Biosphere</v>
      </c>
      <c r="F100" s="11" t="str">
        <f>_xlfn.XLOOKUP(C100,Tab_Def_Flows[Name(EN)],Tab_Def_Flows[Process_ID_O],,0,)</f>
        <v>00_Bio_</v>
      </c>
      <c r="G100" s="11" t="str">
        <f>_xlfn.XLOOKUP(C100,Tab_Def_Flows[Name(EN)],Tab_Def_Flows[Input_Process],,0,)</f>
        <v>Raw Material Extraction</v>
      </c>
      <c r="H100" s="23" t="str">
        <f>_xlfn.XLOOKUP(C100,Tab_Def_Flows[Name(EN)],Tab_Def_Flows[Process_ID_I],,0,)</f>
        <v>01_Raw_</v>
      </c>
      <c r="I100" s="11">
        <f>_xlfn.XLOOKUP(C100,Tab_Def_Flows[Name(EN)],Tab_Def_Flows[Value_Source],,0,)</f>
        <v>0</v>
      </c>
      <c r="J100" s="11" t="str">
        <f>_xlfn.XLOOKUP(C100,Tab_Def_Flows[Name(EN)],Tab_Def_Flows[WC?],,0,)</f>
        <v>Yes</v>
      </c>
      <c r="K100" s="11" t="str">
        <f>_xlfn.XLOOKUP(C100,Tab_Def_Flows[Name(EN)],Tab_Def_Flows[DM?],,0,)</f>
        <v>Yes</v>
      </c>
      <c r="L100" s="11" t="str">
        <f>_xlfn.XLOOKUP(C100,Tab_Def_Flows[Name(EN)],Tab_Def_Flows[CC?],,0,)</f>
        <v>Yes</v>
      </c>
      <c r="M100" s="13">
        <v>2018</v>
      </c>
      <c r="N100" s="13"/>
      <c r="O100" s="59">
        <v>25.8</v>
      </c>
      <c r="P100" s="13"/>
      <c r="Q100" s="13"/>
      <c r="R100" s="13" t="e">
        <f>INDEX(#REF!,MATCH(Tab_Data_Flows[[#This Row],[Name(EN)]],#REF!,0),12)</f>
        <v>#REF!</v>
      </c>
      <c r="S100" s="13" t="e">
        <f>MATCH(Tab_Data_Flows[[#This Row],[Name(EN)]],#REF!,0)</f>
        <v>#REF!</v>
      </c>
      <c r="T100" s="13"/>
      <c r="U100" s="13"/>
      <c r="V100" s="13"/>
      <c r="W100" s="13"/>
      <c r="X100" s="13" t="s">
        <v>78</v>
      </c>
      <c r="Y100" s="13"/>
      <c r="Z100" s="13"/>
      <c r="AA100" s="41">
        <f t="shared" si="3"/>
        <v>25.8</v>
      </c>
      <c r="AB100" s="13" t="s">
        <v>79</v>
      </c>
      <c r="AC100" s="52">
        <v>0.2</v>
      </c>
      <c r="AD100" s="53">
        <f>IF(J100="Yes",AA100*Tab_Data_Flows[[#This Row],[WC_'[%']]],"N.A.")</f>
        <v>5.16</v>
      </c>
      <c r="AE100" s="23" t="str">
        <f>Tab_Data_Flows[[#This Row],[UoM_Flow_Py]]</f>
        <v>Mg</v>
      </c>
      <c r="AF100" s="52">
        <v>0.8</v>
      </c>
      <c r="AG100" s="53">
        <f>IF(K100="Yes",AF100*Tab_Data_Flows[[#This Row],[Flow_Py]],"N.A.")</f>
        <v>20.64</v>
      </c>
      <c r="AH100" s="23" t="str">
        <f>Tab_Data_Flows[[#This Row],[UoM_Flow_Py]]</f>
        <v>Mg</v>
      </c>
      <c r="AI100" s="52">
        <f>INDEX(Tab_Def_Flows[[Flow_ID]:[CC_DM_source]],MATCH(Tab_Data_Flows[[#This Row],[Name(EN)]],Tab_Def_Flows[Name(EN)],0),18)</f>
        <v>0.5</v>
      </c>
      <c r="AJ100" s="53">
        <f>IF(L100="Yes",AI100*Tab_Data_Flows[[#This Row],[Flow_Py]]*Tab_Data_Flows[[#This Row],[DM_'[%']]],"N.A.")</f>
        <v>10.32</v>
      </c>
      <c r="AK100" s="23" t="str">
        <f>Tab_Data_Flows[[#This Row],[UoM_Flow_Py]]</f>
        <v>Mg</v>
      </c>
    </row>
    <row r="101" spans="1:37" x14ac:dyDescent="0.35">
      <c r="A101" s="22">
        <f t="shared" si="2"/>
        <v>100</v>
      </c>
      <c r="B101" s="11" t="str">
        <f>_xlfn.XLOOKUP(C101,Tab_Def_Flows[Name(EN)],Tab_Def_Flows[Flow_ID],,0,)</f>
        <v>F_00_01</v>
      </c>
      <c r="C101" s="13" t="s">
        <v>23</v>
      </c>
      <c r="D101" s="11"/>
      <c r="E101" s="11" t="str">
        <f>_xlfn.XLOOKUP(C101,Tab_Def_Flows[Name(EN)],Tab_Def_Flows[Output_Process],,0,)</f>
        <v>Biosphere</v>
      </c>
      <c r="F101" s="11" t="str">
        <f>_xlfn.XLOOKUP(C101,Tab_Def_Flows[Name(EN)],Tab_Def_Flows[Process_ID_O],,0,)</f>
        <v>00_Bio_</v>
      </c>
      <c r="G101" s="11" t="str">
        <f>_xlfn.XLOOKUP(C101,Tab_Def_Flows[Name(EN)],Tab_Def_Flows[Input_Process],,0,)</f>
        <v>Raw Material Extraction</v>
      </c>
      <c r="H101" s="23" t="str">
        <f>_xlfn.XLOOKUP(C101,Tab_Def_Flows[Name(EN)],Tab_Def_Flows[Process_ID_I],,0,)</f>
        <v>01_Raw_</v>
      </c>
      <c r="I101" s="11">
        <f>_xlfn.XLOOKUP(C101,Tab_Def_Flows[Name(EN)],Tab_Def_Flows[Value_Source],,0,)</f>
        <v>0</v>
      </c>
      <c r="J101" s="11" t="str">
        <f>_xlfn.XLOOKUP(C101,Tab_Def_Flows[Name(EN)],Tab_Def_Flows[WC?],,0,)</f>
        <v>Yes</v>
      </c>
      <c r="K101" s="11" t="str">
        <f>_xlfn.XLOOKUP(C101,Tab_Def_Flows[Name(EN)],Tab_Def_Flows[DM?],,0,)</f>
        <v>Yes</v>
      </c>
      <c r="L101" s="11" t="str">
        <f>_xlfn.XLOOKUP(C101,Tab_Def_Flows[Name(EN)],Tab_Def_Flows[CC?],,0,)</f>
        <v>Yes</v>
      </c>
      <c r="M101" s="13">
        <v>2019</v>
      </c>
      <c r="N101" s="13"/>
      <c r="O101" s="59">
        <v>19.2</v>
      </c>
      <c r="P101" s="13"/>
      <c r="Q101" s="13"/>
      <c r="R101" s="13" t="e">
        <f>INDEX(#REF!,MATCH(Tab_Data_Flows[[#This Row],[Name(EN)]],#REF!,0),12)</f>
        <v>#REF!</v>
      </c>
      <c r="S101" s="13" t="e">
        <f>MATCH(Tab_Data_Flows[[#This Row],[Name(EN)]],#REF!,0)</f>
        <v>#REF!</v>
      </c>
      <c r="T101" s="13"/>
      <c r="U101" s="13"/>
      <c r="V101" s="13"/>
      <c r="W101" s="13"/>
      <c r="X101" s="13" t="s">
        <v>78</v>
      </c>
      <c r="Y101" s="13"/>
      <c r="Z101" s="13"/>
      <c r="AA101" s="41">
        <f t="shared" si="3"/>
        <v>19.2</v>
      </c>
      <c r="AB101" s="13" t="s">
        <v>79</v>
      </c>
      <c r="AC101" s="52">
        <v>0.2</v>
      </c>
      <c r="AD101" s="53">
        <f>IF(J101="Yes",AA101*Tab_Data_Flows[[#This Row],[WC_'[%']]],"N.A.")</f>
        <v>3.84</v>
      </c>
      <c r="AE101" s="23" t="str">
        <f>Tab_Data_Flows[[#This Row],[UoM_Flow_Py]]</f>
        <v>Mg</v>
      </c>
      <c r="AF101" s="52">
        <v>0.8</v>
      </c>
      <c r="AG101" s="53">
        <f>IF(K101="Yes",AF101*Tab_Data_Flows[[#This Row],[Flow_Py]],"N.A.")</f>
        <v>15.36</v>
      </c>
      <c r="AH101" s="23" t="str">
        <f>Tab_Data_Flows[[#This Row],[UoM_Flow_Py]]</f>
        <v>Mg</v>
      </c>
      <c r="AI101" s="52">
        <f>INDEX(Tab_Def_Flows[[Flow_ID]:[CC_DM_source]],MATCH(Tab_Data_Flows[[#This Row],[Name(EN)]],Tab_Def_Flows[Name(EN)],0),18)</f>
        <v>0.5</v>
      </c>
      <c r="AJ101" s="53">
        <f>IF(L101="Yes",AI101*Tab_Data_Flows[[#This Row],[Flow_Py]]*Tab_Data_Flows[[#This Row],[DM_'[%']]],"N.A.")</f>
        <v>7.68</v>
      </c>
      <c r="AK101" s="23" t="str">
        <f>Tab_Data_Flows[[#This Row],[UoM_Flow_Py]]</f>
        <v>Mg</v>
      </c>
    </row>
    <row r="102" spans="1:37" x14ac:dyDescent="0.35">
      <c r="A102" s="22">
        <f t="shared" si="2"/>
        <v>101</v>
      </c>
      <c r="B102" s="11" t="str">
        <f>_xlfn.XLOOKUP(C102,Tab_Def_Flows[Name(EN)],Tab_Def_Flows[Flow_ID],,0,)</f>
        <v>F_00_01</v>
      </c>
      <c r="C102" s="13" t="s">
        <v>23</v>
      </c>
      <c r="D102" s="11"/>
      <c r="E102" s="11" t="str">
        <f>_xlfn.XLOOKUP(C102,Tab_Def_Flows[Name(EN)],Tab_Def_Flows[Output_Process],,0,)</f>
        <v>Biosphere</v>
      </c>
      <c r="F102" s="11" t="str">
        <f>_xlfn.XLOOKUP(C102,Tab_Def_Flows[Name(EN)],Tab_Def_Flows[Process_ID_O],,0,)</f>
        <v>00_Bio_</v>
      </c>
      <c r="G102" s="11" t="str">
        <f>_xlfn.XLOOKUP(C102,Tab_Def_Flows[Name(EN)],Tab_Def_Flows[Input_Process],,0,)</f>
        <v>Raw Material Extraction</v>
      </c>
      <c r="H102" s="23" t="str">
        <f>_xlfn.XLOOKUP(C102,Tab_Def_Flows[Name(EN)],Tab_Def_Flows[Process_ID_I],,0,)</f>
        <v>01_Raw_</v>
      </c>
      <c r="I102" s="11">
        <f>_xlfn.XLOOKUP(C102,Tab_Def_Flows[Name(EN)],Tab_Def_Flows[Value_Source],,0,)</f>
        <v>0</v>
      </c>
      <c r="J102" s="11" t="str">
        <f>_xlfn.XLOOKUP(C102,Tab_Def_Flows[Name(EN)],Tab_Def_Flows[WC?],,0,)</f>
        <v>Yes</v>
      </c>
      <c r="K102" s="11" t="str">
        <f>_xlfn.XLOOKUP(C102,Tab_Def_Flows[Name(EN)],Tab_Def_Flows[DM?],,0,)</f>
        <v>Yes</v>
      </c>
      <c r="L102" s="11" t="str">
        <f>_xlfn.XLOOKUP(C102,Tab_Def_Flows[Name(EN)],Tab_Def_Flows[CC?],,0,)</f>
        <v>Yes</v>
      </c>
      <c r="M102" s="13">
        <v>2020</v>
      </c>
      <c r="N102" s="13"/>
      <c r="O102" s="59">
        <v>32.200000000000003</v>
      </c>
      <c r="P102" s="13"/>
      <c r="Q102" s="13"/>
      <c r="R102" s="13" t="e">
        <f>INDEX(#REF!,MATCH(Tab_Data_Flows[[#This Row],[Name(EN)]],#REF!,0),12)</f>
        <v>#REF!</v>
      </c>
      <c r="S102" s="13" t="e">
        <f>MATCH(Tab_Data_Flows[[#This Row],[Name(EN)]],#REF!,0)</f>
        <v>#REF!</v>
      </c>
      <c r="T102" s="13"/>
      <c r="U102" s="13"/>
      <c r="V102" s="13"/>
      <c r="W102" s="13"/>
      <c r="X102" s="13" t="s">
        <v>78</v>
      </c>
      <c r="Y102" s="13"/>
      <c r="Z102" s="13"/>
      <c r="AA102" s="41">
        <f t="shared" si="3"/>
        <v>32.200000000000003</v>
      </c>
      <c r="AB102" s="13" t="s">
        <v>79</v>
      </c>
      <c r="AC102" s="52">
        <v>0.2</v>
      </c>
      <c r="AD102" s="53">
        <f>IF(J102="Yes",AA102*Tab_Data_Flows[[#This Row],[WC_'[%']]],"N.A.")</f>
        <v>6.4400000000000013</v>
      </c>
      <c r="AE102" s="23" t="str">
        <f>Tab_Data_Flows[[#This Row],[UoM_Flow_Py]]</f>
        <v>Mg</v>
      </c>
      <c r="AF102" s="52">
        <v>0.8</v>
      </c>
      <c r="AG102" s="53">
        <f>IF(K102="Yes",AF102*Tab_Data_Flows[[#This Row],[Flow_Py]],"N.A.")</f>
        <v>25.760000000000005</v>
      </c>
      <c r="AH102" s="23" t="str">
        <f>Tab_Data_Flows[[#This Row],[UoM_Flow_Py]]</f>
        <v>Mg</v>
      </c>
      <c r="AI102" s="52">
        <f>INDEX(Tab_Def_Flows[[Flow_ID]:[CC_DM_source]],MATCH(Tab_Data_Flows[[#This Row],[Name(EN)]],Tab_Def_Flows[Name(EN)],0),18)</f>
        <v>0.5</v>
      </c>
      <c r="AJ102" s="53">
        <f>IF(L102="Yes",AI102*Tab_Data_Flows[[#This Row],[Flow_Py]]*Tab_Data_Flows[[#This Row],[DM_'[%']]],"N.A.")</f>
        <v>12.880000000000003</v>
      </c>
      <c r="AK102" s="23" t="str">
        <f>Tab_Data_Flows[[#This Row],[UoM_Flow_Py]]</f>
        <v>Mg</v>
      </c>
    </row>
    <row r="103" spans="1:37" x14ac:dyDescent="0.35">
      <c r="A103" s="22">
        <f t="shared" si="2"/>
        <v>102</v>
      </c>
      <c r="B103" s="11" t="str">
        <f>_xlfn.XLOOKUP(C103,Tab_Def_Flows[Name(EN)],Tab_Def_Flows[Flow_ID],,0,)</f>
        <v>F_00_01</v>
      </c>
      <c r="C103" s="13" t="s">
        <v>23</v>
      </c>
      <c r="D103" s="11"/>
      <c r="E103" s="11" t="str">
        <f>_xlfn.XLOOKUP(C103,Tab_Def_Flows[Name(EN)],Tab_Def_Flows[Output_Process],,0,)</f>
        <v>Biosphere</v>
      </c>
      <c r="F103" s="11" t="str">
        <f>_xlfn.XLOOKUP(C103,Tab_Def_Flows[Name(EN)],Tab_Def_Flows[Process_ID_O],,0,)</f>
        <v>00_Bio_</v>
      </c>
      <c r="G103" s="11" t="str">
        <f>_xlfn.XLOOKUP(C103,Tab_Def_Flows[Name(EN)],Tab_Def_Flows[Input_Process],,0,)</f>
        <v>Raw Material Extraction</v>
      </c>
      <c r="H103" s="23" t="str">
        <f>_xlfn.XLOOKUP(C103,Tab_Def_Flows[Name(EN)],Tab_Def_Flows[Process_ID_I],,0,)</f>
        <v>01_Raw_</v>
      </c>
      <c r="I103" s="11">
        <f>_xlfn.XLOOKUP(C103,Tab_Def_Flows[Name(EN)],Tab_Def_Flows[Value_Source],,0,)</f>
        <v>0</v>
      </c>
      <c r="J103" s="11" t="str">
        <f>_xlfn.XLOOKUP(C103,Tab_Def_Flows[Name(EN)],Tab_Def_Flows[WC?],,0,)</f>
        <v>Yes</v>
      </c>
      <c r="K103" s="11" t="str">
        <f>_xlfn.XLOOKUP(C103,Tab_Def_Flows[Name(EN)],Tab_Def_Flows[DM?],,0,)</f>
        <v>Yes</v>
      </c>
      <c r="L103" s="11" t="str">
        <f>_xlfn.XLOOKUP(C103,Tab_Def_Flows[Name(EN)],Tab_Def_Flows[CC?],,0,)</f>
        <v>Yes</v>
      </c>
      <c r="M103" s="13">
        <v>2021</v>
      </c>
      <c r="N103" s="13"/>
      <c r="O103" s="59">
        <v>12.8</v>
      </c>
      <c r="P103" s="13"/>
      <c r="Q103" s="13"/>
      <c r="R103" s="13" t="e">
        <f>INDEX(#REF!,MATCH(Tab_Data_Flows[[#This Row],[Name(EN)]],#REF!,0),12)</f>
        <v>#REF!</v>
      </c>
      <c r="S103" s="13" t="e">
        <f>MATCH(Tab_Data_Flows[[#This Row],[Name(EN)]],#REF!,0)</f>
        <v>#REF!</v>
      </c>
      <c r="T103" s="13"/>
      <c r="U103" s="13"/>
      <c r="V103" s="13"/>
      <c r="W103" s="13"/>
      <c r="X103" s="13" t="s">
        <v>78</v>
      </c>
      <c r="Y103" s="13"/>
      <c r="Z103" s="13"/>
      <c r="AA103" s="41">
        <f t="shared" si="3"/>
        <v>12.8</v>
      </c>
      <c r="AB103" s="13" t="s">
        <v>79</v>
      </c>
      <c r="AC103" s="52">
        <v>0.2</v>
      </c>
      <c r="AD103" s="53">
        <f>IF(J103="Yes",AA103*Tab_Data_Flows[[#This Row],[WC_'[%']]],"N.A.")</f>
        <v>2.5600000000000005</v>
      </c>
      <c r="AE103" s="23" t="str">
        <f>Tab_Data_Flows[[#This Row],[UoM_Flow_Py]]</f>
        <v>Mg</v>
      </c>
      <c r="AF103" s="52">
        <v>0.8</v>
      </c>
      <c r="AG103" s="53">
        <f>IF(K103="Yes",AF103*Tab_Data_Flows[[#This Row],[Flow_Py]],"N.A.")</f>
        <v>10.240000000000002</v>
      </c>
      <c r="AH103" s="23" t="str">
        <f>Tab_Data_Flows[[#This Row],[UoM_Flow_Py]]</f>
        <v>Mg</v>
      </c>
      <c r="AI103" s="52">
        <f>INDEX(Tab_Def_Flows[[Flow_ID]:[CC_DM_source]],MATCH(Tab_Data_Flows[[#This Row],[Name(EN)]],Tab_Def_Flows[Name(EN)],0),18)</f>
        <v>0.5</v>
      </c>
      <c r="AJ103" s="53">
        <f>IF(L103="Yes",AI103*Tab_Data_Flows[[#This Row],[Flow_Py]]*Tab_Data_Flows[[#This Row],[DM_'[%']]],"N.A.")</f>
        <v>5.120000000000001</v>
      </c>
      <c r="AK103" s="23" t="str">
        <f>Tab_Data_Flows[[#This Row],[UoM_Flow_Py]]</f>
        <v>Mg</v>
      </c>
    </row>
    <row r="104" spans="1:37" x14ac:dyDescent="0.35">
      <c r="A104" s="22">
        <f t="shared" si="2"/>
        <v>103</v>
      </c>
      <c r="B104" s="11" t="str">
        <f>_xlfn.XLOOKUP(C104,Tab_Def_Flows[Name(EN)],Tab_Def_Flows[Flow_ID],,0,)</f>
        <v>F_00_01</v>
      </c>
      <c r="C104" s="13" t="s">
        <v>23</v>
      </c>
      <c r="D104" s="11"/>
      <c r="E104" s="11" t="str">
        <f>_xlfn.XLOOKUP(C104,Tab_Def_Flows[Name(EN)],Tab_Def_Flows[Output_Process],,0,)</f>
        <v>Biosphere</v>
      </c>
      <c r="F104" s="11" t="str">
        <f>_xlfn.XLOOKUP(C104,Tab_Def_Flows[Name(EN)],Tab_Def_Flows[Process_ID_O],,0,)</f>
        <v>00_Bio_</v>
      </c>
      <c r="G104" s="11" t="str">
        <f>_xlfn.XLOOKUP(C104,Tab_Def_Flows[Name(EN)],Tab_Def_Flows[Input_Process],,0,)</f>
        <v>Raw Material Extraction</v>
      </c>
      <c r="H104" s="23" t="str">
        <f>_xlfn.XLOOKUP(C104,Tab_Def_Flows[Name(EN)],Tab_Def_Flows[Process_ID_I],,0,)</f>
        <v>01_Raw_</v>
      </c>
      <c r="I104" s="11">
        <f>_xlfn.XLOOKUP(C104,Tab_Def_Flows[Name(EN)],Tab_Def_Flows[Value_Source],,0,)</f>
        <v>0</v>
      </c>
      <c r="J104" s="11" t="str">
        <f>_xlfn.XLOOKUP(C104,Tab_Def_Flows[Name(EN)],Tab_Def_Flows[WC?],,0,)</f>
        <v>Yes</v>
      </c>
      <c r="K104" s="11" t="str">
        <f>_xlfn.XLOOKUP(C104,Tab_Def_Flows[Name(EN)],Tab_Def_Flows[DM?],,0,)</f>
        <v>Yes</v>
      </c>
      <c r="L104" s="11" t="str">
        <f>_xlfn.XLOOKUP(C104,Tab_Def_Flows[Name(EN)],Tab_Def_Flows[CC?],,0,)</f>
        <v>Yes</v>
      </c>
      <c r="M104" s="13">
        <v>2022</v>
      </c>
      <c r="N104" s="13"/>
      <c r="O104" s="59">
        <v>19.2</v>
      </c>
      <c r="P104" s="13"/>
      <c r="Q104" s="13"/>
      <c r="R104" s="13" t="e">
        <f>INDEX(#REF!,MATCH(Tab_Data_Flows[[#This Row],[Name(EN)]],#REF!,0),12)</f>
        <v>#REF!</v>
      </c>
      <c r="S104" s="13" t="e">
        <f>MATCH(Tab_Data_Flows[[#This Row],[Name(EN)]],#REF!,0)</f>
        <v>#REF!</v>
      </c>
      <c r="T104" s="13"/>
      <c r="U104" s="13"/>
      <c r="V104" s="13"/>
      <c r="W104" s="13"/>
      <c r="X104" s="13" t="s">
        <v>78</v>
      </c>
      <c r="Y104" s="13"/>
      <c r="Z104" s="13"/>
      <c r="AA104" s="41">
        <f t="shared" si="3"/>
        <v>19.2</v>
      </c>
      <c r="AB104" s="13" t="s">
        <v>79</v>
      </c>
      <c r="AC104" s="52">
        <v>0.2</v>
      </c>
      <c r="AD104" s="53">
        <f>IF(J104="Yes",AA104*Tab_Data_Flows[[#This Row],[WC_'[%']]],"N.A.")</f>
        <v>3.84</v>
      </c>
      <c r="AE104" s="23" t="str">
        <f>Tab_Data_Flows[[#This Row],[UoM_Flow_Py]]</f>
        <v>Mg</v>
      </c>
      <c r="AF104" s="52">
        <v>0.8</v>
      </c>
      <c r="AG104" s="53">
        <f>IF(K104="Yes",AF104*Tab_Data_Flows[[#This Row],[Flow_Py]],"N.A.")</f>
        <v>15.36</v>
      </c>
      <c r="AH104" s="23" t="str">
        <f>Tab_Data_Flows[[#This Row],[UoM_Flow_Py]]</f>
        <v>Mg</v>
      </c>
      <c r="AI104" s="52">
        <f>INDEX(Tab_Def_Flows[[Flow_ID]:[CC_DM_source]],MATCH(Tab_Data_Flows[[#This Row],[Name(EN)]],Tab_Def_Flows[Name(EN)],0),18)</f>
        <v>0.5</v>
      </c>
      <c r="AJ104" s="53">
        <f>IF(L104="Yes",AI104*Tab_Data_Flows[[#This Row],[Flow_Py]]*Tab_Data_Flows[[#This Row],[DM_'[%']]],"N.A.")</f>
        <v>7.68</v>
      </c>
      <c r="AK104" s="23" t="str">
        <f>Tab_Data_Flows[[#This Row],[UoM_Flow_Py]]</f>
        <v>Mg</v>
      </c>
    </row>
    <row r="105" spans="1:37" x14ac:dyDescent="0.35">
      <c r="A105" s="22">
        <f t="shared" si="2"/>
        <v>104</v>
      </c>
      <c r="B105" s="11" t="str">
        <f>_xlfn.XLOOKUP(C105,Tab_Def_Flows[Name(EN)],Tab_Def_Flows[Flow_ID],,0,)</f>
        <v>F_00_01</v>
      </c>
      <c r="C105" s="13" t="s">
        <v>23</v>
      </c>
      <c r="D105" s="11"/>
      <c r="E105" s="11" t="str">
        <f>_xlfn.XLOOKUP(C105,Tab_Def_Flows[Name(EN)],Tab_Def_Flows[Output_Process],,0,)</f>
        <v>Biosphere</v>
      </c>
      <c r="F105" s="11" t="str">
        <f>_xlfn.XLOOKUP(C105,Tab_Def_Flows[Name(EN)],Tab_Def_Flows[Process_ID_O],,0,)</f>
        <v>00_Bio_</v>
      </c>
      <c r="G105" s="11" t="str">
        <f>_xlfn.XLOOKUP(C105,Tab_Def_Flows[Name(EN)],Tab_Def_Flows[Input_Process],,0,)</f>
        <v>Raw Material Extraction</v>
      </c>
      <c r="H105" s="23" t="str">
        <f>_xlfn.XLOOKUP(C105,Tab_Def_Flows[Name(EN)],Tab_Def_Flows[Process_ID_I],,0,)</f>
        <v>01_Raw_</v>
      </c>
      <c r="I105" s="11">
        <f>_xlfn.XLOOKUP(C105,Tab_Def_Flows[Name(EN)],Tab_Def_Flows[Value_Source],,0,)</f>
        <v>0</v>
      </c>
      <c r="J105" s="11" t="str">
        <f>_xlfn.XLOOKUP(C105,Tab_Def_Flows[Name(EN)],Tab_Def_Flows[WC?],,0,)</f>
        <v>Yes</v>
      </c>
      <c r="K105" s="11" t="str">
        <f>_xlfn.XLOOKUP(C105,Tab_Def_Flows[Name(EN)],Tab_Def_Flows[DM?],,0,)</f>
        <v>Yes</v>
      </c>
      <c r="L105" s="11" t="str">
        <f>_xlfn.XLOOKUP(C105,Tab_Def_Flows[Name(EN)],Tab_Def_Flows[CC?],,0,)</f>
        <v>Yes</v>
      </c>
      <c r="M105" s="13">
        <v>2023</v>
      </c>
      <c r="N105" s="13"/>
      <c r="O105" s="59">
        <v>12.8</v>
      </c>
      <c r="P105" s="13"/>
      <c r="Q105" s="13"/>
      <c r="R105" s="13" t="e">
        <f>INDEX(#REF!,MATCH(Tab_Data_Flows[[#This Row],[Name(EN)]],#REF!,0),12)</f>
        <v>#REF!</v>
      </c>
      <c r="S105" s="13" t="e">
        <f>MATCH(Tab_Data_Flows[[#This Row],[Name(EN)]],#REF!,0)</f>
        <v>#REF!</v>
      </c>
      <c r="T105" s="13"/>
      <c r="U105" s="13"/>
      <c r="V105" s="13"/>
      <c r="W105" s="13"/>
      <c r="X105" s="13" t="s">
        <v>78</v>
      </c>
      <c r="Y105" s="13"/>
      <c r="Z105" s="13"/>
      <c r="AA105" s="41">
        <f t="shared" si="3"/>
        <v>12.8</v>
      </c>
      <c r="AB105" s="13" t="s">
        <v>79</v>
      </c>
      <c r="AC105" s="52">
        <v>0.2</v>
      </c>
      <c r="AD105" s="53">
        <f>IF(J105="Yes",AA105*Tab_Data_Flows[[#This Row],[WC_'[%']]],"N.A.")</f>
        <v>2.5600000000000005</v>
      </c>
      <c r="AE105" s="23" t="str">
        <f>Tab_Data_Flows[[#This Row],[UoM_Flow_Py]]</f>
        <v>Mg</v>
      </c>
      <c r="AF105" s="52">
        <v>0.8</v>
      </c>
      <c r="AG105" s="53">
        <f>IF(K105="Yes",AF105*Tab_Data_Flows[[#This Row],[Flow_Py]],"N.A.")</f>
        <v>10.240000000000002</v>
      </c>
      <c r="AH105" s="23" t="str">
        <f>Tab_Data_Flows[[#This Row],[UoM_Flow_Py]]</f>
        <v>Mg</v>
      </c>
      <c r="AI105" s="52">
        <f>INDEX(Tab_Def_Flows[[Flow_ID]:[CC_DM_source]],MATCH(Tab_Data_Flows[[#This Row],[Name(EN)]],Tab_Def_Flows[Name(EN)],0),18)</f>
        <v>0.5</v>
      </c>
      <c r="AJ105" s="53">
        <f>IF(L105="Yes",AI105*Tab_Data_Flows[[#This Row],[Flow_Py]]*Tab_Data_Flows[[#This Row],[DM_'[%']]],"N.A.")</f>
        <v>5.120000000000001</v>
      </c>
      <c r="AK105" s="23" t="str">
        <f>Tab_Data_Flows[[#This Row],[UoM_Flow_Py]]</f>
        <v>Mg</v>
      </c>
    </row>
    <row r="106" spans="1:37" x14ac:dyDescent="0.35">
      <c r="A106" s="22">
        <f t="shared" si="2"/>
        <v>105</v>
      </c>
      <c r="B106" s="11" t="str">
        <f>_xlfn.XLOOKUP(C106,Tab_Def_Flows[Name(EN)],Tab_Def_Flows[Flow_ID],,0,)</f>
        <v>F_00_01</v>
      </c>
      <c r="C106" s="13" t="s">
        <v>23</v>
      </c>
      <c r="D106" s="11"/>
      <c r="E106" s="11" t="str">
        <f>_xlfn.XLOOKUP(C106,Tab_Def_Flows[Name(EN)],Tab_Def_Flows[Output_Process],,0,)</f>
        <v>Biosphere</v>
      </c>
      <c r="F106" s="11" t="str">
        <f>_xlfn.XLOOKUP(C106,Tab_Def_Flows[Name(EN)],Tab_Def_Flows[Process_ID_O],,0,)</f>
        <v>00_Bio_</v>
      </c>
      <c r="G106" s="11" t="str">
        <f>_xlfn.XLOOKUP(C106,Tab_Def_Flows[Name(EN)],Tab_Def_Flows[Input_Process],,0,)</f>
        <v>Raw Material Extraction</v>
      </c>
      <c r="H106" s="23" t="str">
        <f>_xlfn.XLOOKUP(C106,Tab_Def_Flows[Name(EN)],Tab_Def_Flows[Process_ID_I],,0,)</f>
        <v>01_Raw_</v>
      </c>
      <c r="I106" s="11">
        <f>_xlfn.XLOOKUP(C106,Tab_Def_Flows[Name(EN)],Tab_Def_Flows[Value_Source],,0,)</f>
        <v>0</v>
      </c>
      <c r="J106" s="11" t="str">
        <f>_xlfn.XLOOKUP(C106,Tab_Def_Flows[Name(EN)],Tab_Def_Flows[WC?],,0,)</f>
        <v>Yes</v>
      </c>
      <c r="K106" s="11" t="str">
        <f>_xlfn.XLOOKUP(C106,Tab_Def_Flows[Name(EN)],Tab_Def_Flows[DM?],,0,)</f>
        <v>Yes</v>
      </c>
      <c r="L106" s="11" t="str">
        <f>_xlfn.XLOOKUP(C106,Tab_Def_Flows[Name(EN)],Tab_Def_Flows[CC?],,0,)</f>
        <v>Yes</v>
      </c>
      <c r="M106" s="13">
        <v>2024</v>
      </c>
      <c r="N106" s="13"/>
      <c r="O106" s="59">
        <v>12.8</v>
      </c>
      <c r="P106" s="13"/>
      <c r="Q106" s="13"/>
      <c r="R106" s="13" t="e">
        <f>INDEX(#REF!,MATCH(Tab_Data_Flows[[#This Row],[Name(EN)]],#REF!,0),12)</f>
        <v>#REF!</v>
      </c>
      <c r="S106" s="13" t="e">
        <f>MATCH(Tab_Data_Flows[[#This Row],[Name(EN)]],#REF!,0)</f>
        <v>#REF!</v>
      </c>
      <c r="T106" s="13"/>
      <c r="U106" s="13"/>
      <c r="V106" s="13"/>
      <c r="W106" s="13"/>
      <c r="X106" s="13" t="s">
        <v>78</v>
      </c>
      <c r="Y106" s="13"/>
      <c r="Z106" s="13"/>
      <c r="AA106" s="41">
        <f t="shared" si="3"/>
        <v>12.8</v>
      </c>
      <c r="AB106" s="13" t="s">
        <v>79</v>
      </c>
      <c r="AC106" s="52">
        <v>0.2</v>
      </c>
      <c r="AD106" s="53">
        <f>IF(J106="Yes",AA106*Tab_Data_Flows[[#This Row],[WC_'[%']]],"N.A.")</f>
        <v>2.5600000000000005</v>
      </c>
      <c r="AE106" s="23" t="str">
        <f>Tab_Data_Flows[[#This Row],[UoM_Flow_Py]]</f>
        <v>Mg</v>
      </c>
      <c r="AF106" s="52">
        <v>0.8</v>
      </c>
      <c r="AG106" s="53">
        <f>IF(K106="Yes",AF106*Tab_Data_Flows[[#This Row],[Flow_Py]],"N.A.")</f>
        <v>10.240000000000002</v>
      </c>
      <c r="AH106" s="23" t="str">
        <f>Tab_Data_Flows[[#This Row],[UoM_Flow_Py]]</f>
        <v>Mg</v>
      </c>
      <c r="AI106" s="52">
        <f>INDEX(Tab_Def_Flows[[Flow_ID]:[CC_DM_source]],MATCH(Tab_Data_Flows[[#This Row],[Name(EN)]],Tab_Def_Flows[Name(EN)],0),18)</f>
        <v>0.5</v>
      </c>
      <c r="AJ106" s="53">
        <f>IF(L106="Yes",AI106*Tab_Data_Flows[[#This Row],[Flow_Py]]*Tab_Data_Flows[[#This Row],[DM_'[%']]],"N.A.")</f>
        <v>5.120000000000001</v>
      </c>
      <c r="AK106" s="23" t="str">
        <f>Tab_Data_Flows[[#This Row],[UoM_Flow_Py]]</f>
        <v>Mg</v>
      </c>
    </row>
    <row r="107" spans="1:37" x14ac:dyDescent="0.35">
      <c r="A107" s="22">
        <f t="shared" si="2"/>
        <v>106</v>
      </c>
      <c r="B107" s="11" t="str">
        <f>_xlfn.XLOOKUP(C107,Tab_Def_Flows[Name(EN)],Tab_Def_Flows[Flow_ID],,0,)</f>
        <v>F_00_01</v>
      </c>
      <c r="C107" s="13" t="s">
        <v>23</v>
      </c>
      <c r="D107" s="11"/>
      <c r="E107" s="11" t="str">
        <f>_xlfn.XLOOKUP(C107,Tab_Def_Flows[Name(EN)],Tab_Def_Flows[Output_Process],,0,)</f>
        <v>Biosphere</v>
      </c>
      <c r="F107" s="11" t="str">
        <f>_xlfn.XLOOKUP(C107,Tab_Def_Flows[Name(EN)],Tab_Def_Flows[Process_ID_O],,0,)</f>
        <v>00_Bio_</v>
      </c>
      <c r="G107" s="11" t="str">
        <f>_xlfn.XLOOKUP(C107,Tab_Def_Flows[Name(EN)],Tab_Def_Flows[Input_Process],,0,)</f>
        <v>Raw Material Extraction</v>
      </c>
      <c r="H107" s="23" t="str">
        <f>_xlfn.XLOOKUP(C107,Tab_Def_Flows[Name(EN)],Tab_Def_Flows[Process_ID_I],,0,)</f>
        <v>01_Raw_</v>
      </c>
      <c r="I107" s="11">
        <f>_xlfn.XLOOKUP(C107,Tab_Def_Flows[Name(EN)],Tab_Def_Flows[Value_Source],,0,)</f>
        <v>0</v>
      </c>
      <c r="J107" s="11" t="str">
        <f>_xlfn.XLOOKUP(C107,Tab_Def_Flows[Name(EN)],Tab_Def_Flows[WC?],,0,)</f>
        <v>Yes</v>
      </c>
      <c r="K107" s="11" t="str">
        <f>_xlfn.XLOOKUP(C107,Tab_Def_Flows[Name(EN)],Tab_Def_Flows[DM?],,0,)</f>
        <v>Yes</v>
      </c>
      <c r="L107" s="11" t="str">
        <f>_xlfn.XLOOKUP(C107,Tab_Def_Flows[Name(EN)],Tab_Def_Flows[CC?],,0,)</f>
        <v>Yes</v>
      </c>
      <c r="M107" s="13">
        <v>2025</v>
      </c>
      <c r="N107" s="13"/>
      <c r="O107" s="59">
        <v>19.2</v>
      </c>
      <c r="P107" s="13"/>
      <c r="Q107" s="13"/>
      <c r="R107" s="13" t="e">
        <f>INDEX(#REF!,MATCH(Tab_Data_Flows[[#This Row],[Name(EN)]],#REF!,0),12)</f>
        <v>#REF!</v>
      </c>
      <c r="S107" s="13" t="e">
        <f>MATCH(Tab_Data_Flows[[#This Row],[Name(EN)]],#REF!,0)</f>
        <v>#REF!</v>
      </c>
      <c r="T107" s="13"/>
      <c r="U107" s="13"/>
      <c r="V107" s="13"/>
      <c r="W107" s="13"/>
      <c r="X107" s="13" t="s">
        <v>78</v>
      </c>
      <c r="Y107" s="13"/>
      <c r="Z107" s="13"/>
      <c r="AA107" s="41">
        <f t="shared" si="3"/>
        <v>19.2</v>
      </c>
      <c r="AB107" s="13" t="s">
        <v>79</v>
      </c>
      <c r="AC107" s="52">
        <v>0.2</v>
      </c>
      <c r="AD107" s="53">
        <f>IF(J107="Yes",AA107*Tab_Data_Flows[[#This Row],[WC_'[%']]],"N.A.")</f>
        <v>3.84</v>
      </c>
      <c r="AE107" s="23" t="str">
        <f>Tab_Data_Flows[[#This Row],[UoM_Flow_Py]]</f>
        <v>Mg</v>
      </c>
      <c r="AF107" s="52">
        <v>0.8</v>
      </c>
      <c r="AG107" s="53">
        <f>IF(K107="Yes",AF107*Tab_Data_Flows[[#This Row],[Flow_Py]],"N.A.")</f>
        <v>15.36</v>
      </c>
      <c r="AH107" s="23" t="str">
        <f>Tab_Data_Flows[[#This Row],[UoM_Flow_Py]]</f>
        <v>Mg</v>
      </c>
      <c r="AI107" s="52">
        <f>INDEX(Tab_Def_Flows[[Flow_ID]:[CC_DM_source]],MATCH(Tab_Data_Flows[[#This Row],[Name(EN)]],Tab_Def_Flows[Name(EN)],0),18)</f>
        <v>0.5</v>
      </c>
      <c r="AJ107" s="53">
        <f>IF(L107="Yes",AI107*Tab_Data_Flows[[#This Row],[Flow_Py]]*Tab_Data_Flows[[#This Row],[DM_'[%']]],"N.A.")</f>
        <v>7.68</v>
      </c>
      <c r="AK107" s="23" t="str">
        <f>Tab_Data_Flows[[#This Row],[UoM_Flow_Py]]</f>
        <v>Mg</v>
      </c>
    </row>
    <row r="108" spans="1:37" x14ac:dyDescent="0.35">
      <c r="A108" s="22">
        <f t="shared" si="2"/>
        <v>107</v>
      </c>
      <c r="B108" s="11" t="str">
        <f>_xlfn.XLOOKUP(C108,Tab_Def_Flows[Name(EN)],Tab_Def_Flows[Flow_ID],,0,)</f>
        <v>F_00_01</v>
      </c>
      <c r="C108" s="13" t="s">
        <v>23</v>
      </c>
      <c r="D108" s="11"/>
      <c r="E108" s="11" t="str">
        <f>_xlfn.XLOOKUP(C108,Tab_Def_Flows[Name(EN)],Tab_Def_Flows[Output_Process],,0,)</f>
        <v>Biosphere</v>
      </c>
      <c r="F108" s="11" t="str">
        <f>_xlfn.XLOOKUP(C108,Tab_Def_Flows[Name(EN)],Tab_Def_Flows[Process_ID_O],,0,)</f>
        <v>00_Bio_</v>
      </c>
      <c r="G108" s="11" t="str">
        <f>_xlfn.XLOOKUP(C108,Tab_Def_Flows[Name(EN)],Tab_Def_Flows[Input_Process],,0,)</f>
        <v>Raw Material Extraction</v>
      </c>
      <c r="H108" s="23" t="str">
        <f>_xlfn.XLOOKUP(C108,Tab_Def_Flows[Name(EN)],Tab_Def_Flows[Process_ID_I],,0,)</f>
        <v>01_Raw_</v>
      </c>
      <c r="I108" s="11">
        <f>_xlfn.XLOOKUP(C108,Tab_Def_Flows[Name(EN)],Tab_Def_Flows[Value_Source],,0,)</f>
        <v>0</v>
      </c>
      <c r="J108" s="11" t="str">
        <f>_xlfn.XLOOKUP(C108,Tab_Def_Flows[Name(EN)],Tab_Def_Flows[WC?],,0,)</f>
        <v>Yes</v>
      </c>
      <c r="K108" s="11" t="str">
        <f>_xlfn.XLOOKUP(C108,Tab_Def_Flows[Name(EN)],Tab_Def_Flows[DM?],,0,)</f>
        <v>Yes</v>
      </c>
      <c r="L108" s="11" t="str">
        <f>_xlfn.XLOOKUP(C108,Tab_Def_Flows[Name(EN)],Tab_Def_Flows[CC?],,0,)</f>
        <v>Yes</v>
      </c>
      <c r="M108" s="13">
        <v>2026</v>
      </c>
      <c r="N108" s="13"/>
      <c r="O108" s="59">
        <v>12.8</v>
      </c>
      <c r="P108" s="13"/>
      <c r="Q108" s="13"/>
      <c r="R108" s="13" t="e">
        <f>INDEX(#REF!,MATCH(Tab_Data_Flows[[#This Row],[Name(EN)]],#REF!,0),12)</f>
        <v>#REF!</v>
      </c>
      <c r="S108" s="13" t="e">
        <f>MATCH(Tab_Data_Flows[[#This Row],[Name(EN)]],#REF!,0)</f>
        <v>#REF!</v>
      </c>
      <c r="T108" s="13"/>
      <c r="U108" s="13"/>
      <c r="V108" s="13"/>
      <c r="W108" s="13"/>
      <c r="X108" s="13" t="s">
        <v>78</v>
      </c>
      <c r="Y108" s="13"/>
      <c r="Z108" s="13"/>
      <c r="AA108" s="41">
        <f t="shared" si="3"/>
        <v>12.8</v>
      </c>
      <c r="AB108" s="13" t="s">
        <v>79</v>
      </c>
      <c r="AC108" s="52">
        <v>0.2</v>
      </c>
      <c r="AD108" s="53">
        <f>IF(J108="Yes",AA108*Tab_Data_Flows[[#This Row],[WC_'[%']]],"N.A.")</f>
        <v>2.5600000000000005</v>
      </c>
      <c r="AE108" s="23" t="str">
        <f>Tab_Data_Flows[[#This Row],[UoM_Flow_Py]]</f>
        <v>Mg</v>
      </c>
      <c r="AF108" s="52">
        <v>0.8</v>
      </c>
      <c r="AG108" s="53">
        <f>IF(K108="Yes",AF108*Tab_Data_Flows[[#This Row],[Flow_Py]],"N.A.")</f>
        <v>10.240000000000002</v>
      </c>
      <c r="AH108" s="23" t="str">
        <f>Tab_Data_Flows[[#This Row],[UoM_Flow_Py]]</f>
        <v>Mg</v>
      </c>
      <c r="AI108" s="52">
        <f>INDEX(Tab_Def_Flows[[Flow_ID]:[CC_DM_source]],MATCH(Tab_Data_Flows[[#This Row],[Name(EN)]],Tab_Def_Flows[Name(EN)],0),18)</f>
        <v>0.5</v>
      </c>
      <c r="AJ108" s="53">
        <f>IF(L108="Yes",AI108*Tab_Data_Flows[[#This Row],[Flow_Py]]*Tab_Data_Flows[[#This Row],[DM_'[%']]],"N.A.")</f>
        <v>5.120000000000001</v>
      </c>
      <c r="AK108" s="23" t="str">
        <f>Tab_Data_Flows[[#This Row],[UoM_Flow_Py]]</f>
        <v>Mg</v>
      </c>
    </row>
    <row r="109" spans="1:37" x14ac:dyDescent="0.35">
      <c r="A109" s="22">
        <f t="shared" si="2"/>
        <v>108</v>
      </c>
      <c r="B109" s="11" t="str">
        <f>_xlfn.XLOOKUP(C109,Tab_Def_Flows[Name(EN)],Tab_Def_Flows[Flow_ID],,0,)</f>
        <v>F_00_01</v>
      </c>
      <c r="C109" s="13" t="s">
        <v>23</v>
      </c>
      <c r="D109" s="11"/>
      <c r="E109" s="11" t="str">
        <f>_xlfn.XLOOKUP(C109,Tab_Def_Flows[Name(EN)],Tab_Def_Flows[Output_Process],,0,)</f>
        <v>Biosphere</v>
      </c>
      <c r="F109" s="11" t="str">
        <f>_xlfn.XLOOKUP(C109,Tab_Def_Flows[Name(EN)],Tab_Def_Flows[Process_ID_O],,0,)</f>
        <v>00_Bio_</v>
      </c>
      <c r="G109" s="11" t="str">
        <f>_xlfn.XLOOKUP(C109,Tab_Def_Flows[Name(EN)],Tab_Def_Flows[Input_Process],,0,)</f>
        <v>Raw Material Extraction</v>
      </c>
      <c r="H109" s="23" t="str">
        <f>_xlfn.XLOOKUP(C109,Tab_Def_Flows[Name(EN)],Tab_Def_Flows[Process_ID_I],,0,)</f>
        <v>01_Raw_</v>
      </c>
      <c r="I109" s="11">
        <f>_xlfn.XLOOKUP(C109,Tab_Def_Flows[Name(EN)],Tab_Def_Flows[Value_Source],,0,)</f>
        <v>0</v>
      </c>
      <c r="J109" s="11" t="str">
        <f>_xlfn.XLOOKUP(C109,Tab_Def_Flows[Name(EN)],Tab_Def_Flows[WC?],,0,)</f>
        <v>Yes</v>
      </c>
      <c r="K109" s="11" t="str">
        <f>_xlfn.XLOOKUP(C109,Tab_Def_Flows[Name(EN)],Tab_Def_Flows[DM?],,0,)</f>
        <v>Yes</v>
      </c>
      <c r="L109" s="11" t="str">
        <f>_xlfn.XLOOKUP(C109,Tab_Def_Flows[Name(EN)],Tab_Def_Flows[CC?],,0,)</f>
        <v>Yes</v>
      </c>
      <c r="M109" s="13">
        <v>2027</v>
      </c>
      <c r="N109" s="13"/>
      <c r="O109" s="59">
        <v>6.4</v>
      </c>
      <c r="P109" s="13"/>
      <c r="Q109" s="13"/>
      <c r="R109" s="13" t="e">
        <f>INDEX(#REF!,MATCH(Tab_Data_Flows[[#This Row],[Name(EN)]],#REF!,0),12)</f>
        <v>#REF!</v>
      </c>
      <c r="S109" s="13" t="e">
        <f>MATCH(Tab_Data_Flows[[#This Row],[Name(EN)]],#REF!,0)</f>
        <v>#REF!</v>
      </c>
      <c r="T109" s="13"/>
      <c r="U109" s="13"/>
      <c r="V109" s="13"/>
      <c r="W109" s="13"/>
      <c r="X109" s="13" t="s">
        <v>78</v>
      </c>
      <c r="Y109" s="13"/>
      <c r="Z109" s="13"/>
      <c r="AA109" s="41">
        <f t="shared" si="3"/>
        <v>6.4</v>
      </c>
      <c r="AB109" s="13" t="s">
        <v>79</v>
      </c>
      <c r="AC109" s="52">
        <v>0.2</v>
      </c>
      <c r="AD109" s="53">
        <f>IF(J109="Yes",AA109*Tab_Data_Flows[[#This Row],[WC_'[%']]],"N.A.")</f>
        <v>1.2800000000000002</v>
      </c>
      <c r="AE109" s="23" t="str">
        <f>Tab_Data_Flows[[#This Row],[UoM_Flow_Py]]</f>
        <v>Mg</v>
      </c>
      <c r="AF109" s="52">
        <v>0.8</v>
      </c>
      <c r="AG109" s="53">
        <f>IF(K109="Yes",AF109*Tab_Data_Flows[[#This Row],[Flow_Py]],"N.A.")</f>
        <v>5.120000000000001</v>
      </c>
      <c r="AH109" s="23" t="str">
        <f>Tab_Data_Flows[[#This Row],[UoM_Flow_Py]]</f>
        <v>Mg</v>
      </c>
      <c r="AI109" s="52">
        <f>INDEX(Tab_Def_Flows[[Flow_ID]:[CC_DM_source]],MATCH(Tab_Data_Flows[[#This Row],[Name(EN)]],Tab_Def_Flows[Name(EN)],0),18)</f>
        <v>0.5</v>
      </c>
      <c r="AJ109" s="53">
        <f>IF(L109="Yes",AI109*Tab_Data_Flows[[#This Row],[Flow_Py]]*Tab_Data_Flows[[#This Row],[DM_'[%']]],"N.A.")</f>
        <v>2.5600000000000005</v>
      </c>
      <c r="AK109" s="23" t="str">
        <f>Tab_Data_Flows[[#This Row],[UoM_Flow_Py]]</f>
        <v>Mg</v>
      </c>
    </row>
    <row r="110" spans="1:37" x14ac:dyDescent="0.35">
      <c r="A110" s="22">
        <f t="shared" si="2"/>
        <v>109</v>
      </c>
      <c r="B110" s="11" t="str">
        <f>_xlfn.XLOOKUP(C110,Tab_Def_Flows[Name(EN)],Tab_Def_Flows[Flow_ID],,0,)</f>
        <v>F_00_01</v>
      </c>
      <c r="C110" s="13" t="s">
        <v>23</v>
      </c>
      <c r="D110" s="11"/>
      <c r="E110" s="11" t="str">
        <f>_xlfn.XLOOKUP(C110,Tab_Def_Flows[Name(EN)],Tab_Def_Flows[Output_Process],,0,)</f>
        <v>Biosphere</v>
      </c>
      <c r="F110" s="11" t="str">
        <f>_xlfn.XLOOKUP(C110,Tab_Def_Flows[Name(EN)],Tab_Def_Flows[Process_ID_O],,0,)</f>
        <v>00_Bio_</v>
      </c>
      <c r="G110" s="11" t="str">
        <f>_xlfn.XLOOKUP(C110,Tab_Def_Flows[Name(EN)],Tab_Def_Flows[Input_Process],,0,)</f>
        <v>Raw Material Extraction</v>
      </c>
      <c r="H110" s="23" t="str">
        <f>_xlfn.XLOOKUP(C110,Tab_Def_Flows[Name(EN)],Tab_Def_Flows[Process_ID_I],,0,)</f>
        <v>01_Raw_</v>
      </c>
      <c r="I110" s="11">
        <f>_xlfn.XLOOKUP(C110,Tab_Def_Flows[Name(EN)],Tab_Def_Flows[Value_Source],,0,)</f>
        <v>0</v>
      </c>
      <c r="J110" s="11" t="str">
        <f>_xlfn.XLOOKUP(C110,Tab_Def_Flows[Name(EN)],Tab_Def_Flows[WC?],,0,)</f>
        <v>Yes</v>
      </c>
      <c r="K110" s="11" t="str">
        <f>_xlfn.XLOOKUP(C110,Tab_Def_Flows[Name(EN)],Tab_Def_Flows[DM?],,0,)</f>
        <v>Yes</v>
      </c>
      <c r="L110" s="11" t="str">
        <f>_xlfn.XLOOKUP(C110,Tab_Def_Flows[Name(EN)],Tab_Def_Flows[CC?],,0,)</f>
        <v>Yes</v>
      </c>
      <c r="M110" s="13">
        <v>2028</v>
      </c>
      <c r="N110" s="13"/>
      <c r="O110" s="59">
        <v>6.4</v>
      </c>
      <c r="P110" s="13"/>
      <c r="Q110" s="13"/>
      <c r="R110" s="13" t="e">
        <f>INDEX(#REF!,MATCH(Tab_Data_Flows[[#This Row],[Name(EN)]],#REF!,0),12)</f>
        <v>#REF!</v>
      </c>
      <c r="S110" s="13" t="e">
        <f>MATCH(Tab_Data_Flows[[#This Row],[Name(EN)]],#REF!,0)</f>
        <v>#REF!</v>
      </c>
      <c r="T110" s="13"/>
      <c r="U110" s="13"/>
      <c r="V110" s="13"/>
      <c r="W110" s="13"/>
      <c r="X110" s="13" t="s">
        <v>78</v>
      </c>
      <c r="Y110" s="13"/>
      <c r="Z110" s="13"/>
      <c r="AA110" s="41">
        <f t="shared" si="3"/>
        <v>6.4</v>
      </c>
      <c r="AB110" s="13" t="s">
        <v>79</v>
      </c>
      <c r="AC110" s="52">
        <v>0.2</v>
      </c>
      <c r="AD110" s="53">
        <f>IF(J110="Yes",AA110*Tab_Data_Flows[[#This Row],[WC_'[%']]],"N.A.")</f>
        <v>1.2800000000000002</v>
      </c>
      <c r="AE110" s="23" t="str">
        <f>Tab_Data_Flows[[#This Row],[UoM_Flow_Py]]</f>
        <v>Mg</v>
      </c>
      <c r="AF110" s="52">
        <v>0.8</v>
      </c>
      <c r="AG110" s="53">
        <f>IF(K110="Yes",AF110*Tab_Data_Flows[[#This Row],[Flow_Py]],"N.A.")</f>
        <v>5.120000000000001</v>
      </c>
      <c r="AH110" s="23" t="str">
        <f>Tab_Data_Flows[[#This Row],[UoM_Flow_Py]]</f>
        <v>Mg</v>
      </c>
      <c r="AI110" s="52">
        <f>INDEX(Tab_Def_Flows[[Flow_ID]:[CC_DM_source]],MATCH(Tab_Data_Flows[[#This Row],[Name(EN)]],Tab_Def_Flows[Name(EN)],0),18)</f>
        <v>0.5</v>
      </c>
      <c r="AJ110" s="53">
        <f>IF(L110="Yes",AI110*Tab_Data_Flows[[#This Row],[Flow_Py]]*Tab_Data_Flows[[#This Row],[DM_'[%']]],"N.A.")</f>
        <v>2.5600000000000005</v>
      </c>
      <c r="AK110" s="23" t="str">
        <f>Tab_Data_Flows[[#This Row],[UoM_Flow_Py]]</f>
        <v>Mg</v>
      </c>
    </row>
    <row r="111" spans="1:37" x14ac:dyDescent="0.35">
      <c r="A111" s="22">
        <f t="shared" si="2"/>
        <v>110</v>
      </c>
      <c r="B111" s="11" t="str">
        <f>_xlfn.XLOOKUP(C111,Tab_Def_Flows[Name(EN)],Tab_Def_Flows[Flow_ID],,0,)</f>
        <v>F_00_01</v>
      </c>
      <c r="C111" s="13" t="s">
        <v>23</v>
      </c>
      <c r="D111" s="11"/>
      <c r="E111" s="11" t="str">
        <f>_xlfn.XLOOKUP(C111,Tab_Def_Flows[Name(EN)],Tab_Def_Flows[Output_Process],,0,)</f>
        <v>Biosphere</v>
      </c>
      <c r="F111" s="11" t="str">
        <f>_xlfn.XLOOKUP(C111,Tab_Def_Flows[Name(EN)],Tab_Def_Flows[Process_ID_O],,0,)</f>
        <v>00_Bio_</v>
      </c>
      <c r="G111" s="11" t="str">
        <f>_xlfn.XLOOKUP(C111,Tab_Def_Flows[Name(EN)],Tab_Def_Flows[Input_Process],,0,)</f>
        <v>Raw Material Extraction</v>
      </c>
      <c r="H111" s="23" t="str">
        <f>_xlfn.XLOOKUP(C111,Tab_Def_Flows[Name(EN)],Tab_Def_Flows[Process_ID_I],,0,)</f>
        <v>01_Raw_</v>
      </c>
      <c r="I111" s="11">
        <f>_xlfn.XLOOKUP(C111,Tab_Def_Flows[Name(EN)],Tab_Def_Flows[Value_Source],,0,)</f>
        <v>0</v>
      </c>
      <c r="J111" s="11" t="str">
        <f>_xlfn.XLOOKUP(C111,Tab_Def_Flows[Name(EN)],Tab_Def_Flows[WC?],,0,)</f>
        <v>Yes</v>
      </c>
      <c r="K111" s="11" t="str">
        <f>_xlfn.XLOOKUP(C111,Tab_Def_Flows[Name(EN)],Tab_Def_Flows[DM?],,0,)</f>
        <v>Yes</v>
      </c>
      <c r="L111" s="11" t="str">
        <f>_xlfn.XLOOKUP(C111,Tab_Def_Flows[Name(EN)],Tab_Def_Flows[CC?],,0,)</f>
        <v>Yes</v>
      </c>
      <c r="M111" s="13">
        <v>2029</v>
      </c>
      <c r="N111" s="13"/>
      <c r="O111" s="59">
        <v>6.4</v>
      </c>
      <c r="P111" s="13"/>
      <c r="Q111" s="13"/>
      <c r="R111" s="13" t="e">
        <f>INDEX(#REF!,MATCH(Tab_Data_Flows[[#This Row],[Name(EN)]],#REF!,0),12)</f>
        <v>#REF!</v>
      </c>
      <c r="S111" s="13" t="e">
        <f>MATCH(Tab_Data_Flows[[#This Row],[Name(EN)]],#REF!,0)</f>
        <v>#REF!</v>
      </c>
      <c r="T111" s="13"/>
      <c r="U111" s="13"/>
      <c r="V111" s="13"/>
      <c r="W111" s="13"/>
      <c r="X111" s="13" t="s">
        <v>78</v>
      </c>
      <c r="Y111" s="13"/>
      <c r="Z111" s="13"/>
      <c r="AA111" s="41">
        <f t="shared" si="3"/>
        <v>6.4</v>
      </c>
      <c r="AB111" s="13" t="s">
        <v>79</v>
      </c>
      <c r="AC111" s="52">
        <v>0.2</v>
      </c>
      <c r="AD111" s="53">
        <f>IF(J111="Yes",AA111*Tab_Data_Flows[[#This Row],[WC_'[%']]],"N.A.")</f>
        <v>1.2800000000000002</v>
      </c>
      <c r="AE111" s="23" t="str">
        <f>Tab_Data_Flows[[#This Row],[UoM_Flow_Py]]</f>
        <v>Mg</v>
      </c>
      <c r="AF111" s="52">
        <v>0.8</v>
      </c>
      <c r="AG111" s="53">
        <f>IF(K111="Yes",AF111*Tab_Data_Flows[[#This Row],[Flow_Py]],"N.A.")</f>
        <v>5.120000000000001</v>
      </c>
      <c r="AH111" s="23" t="str">
        <f>Tab_Data_Flows[[#This Row],[UoM_Flow_Py]]</f>
        <v>Mg</v>
      </c>
      <c r="AI111" s="52">
        <f>INDEX(Tab_Def_Flows[[Flow_ID]:[CC_DM_source]],MATCH(Tab_Data_Flows[[#This Row],[Name(EN)]],Tab_Def_Flows[Name(EN)],0),18)</f>
        <v>0.5</v>
      </c>
      <c r="AJ111" s="53">
        <f>IF(L111="Yes",AI111*Tab_Data_Flows[[#This Row],[Flow_Py]]*Tab_Data_Flows[[#This Row],[DM_'[%']]],"N.A.")</f>
        <v>2.5600000000000005</v>
      </c>
      <c r="AK111" s="23" t="str">
        <f>Tab_Data_Flows[[#This Row],[UoM_Flow_Py]]</f>
        <v>Mg</v>
      </c>
    </row>
    <row r="112" spans="1:37" x14ac:dyDescent="0.35">
      <c r="A112" s="22">
        <f t="shared" si="2"/>
        <v>111</v>
      </c>
      <c r="B112" s="11" t="str">
        <f>_xlfn.XLOOKUP(C112,Tab_Def_Flows[Name(EN)],Tab_Def_Flows[Flow_ID],,0,)</f>
        <v>F_00_01</v>
      </c>
      <c r="C112" s="13" t="s">
        <v>23</v>
      </c>
      <c r="D112" s="11"/>
      <c r="E112" s="11" t="str">
        <f>_xlfn.XLOOKUP(C112,Tab_Def_Flows[Name(EN)],Tab_Def_Flows[Output_Process],,0,)</f>
        <v>Biosphere</v>
      </c>
      <c r="F112" s="11" t="str">
        <f>_xlfn.XLOOKUP(C112,Tab_Def_Flows[Name(EN)],Tab_Def_Flows[Process_ID_O],,0,)</f>
        <v>00_Bio_</v>
      </c>
      <c r="G112" s="11" t="str">
        <f>_xlfn.XLOOKUP(C112,Tab_Def_Flows[Name(EN)],Tab_Def_Flows[Input_Process],,0,)</f>
        <v>Raw Material Extraction</v>
      </c>
      <c r="H112" s="23" t="str">
        <f>_xlfn.XLOOKUP(C112,Tab_Def_Flows[Name(EN)],Tab_Def_Flows[Process_ID_I],,0,)</f>
        <v>01_Raw_</v>
      </c>
      <c r="I112" s="11">
        <f>_xlfn.XLOOKUP(C112,Tab_Def_Flows[Name(EN)],Tab_Def_Flows[Value_Source],,0,)</f>
        <v>0</v>
      </c>
      <c r="J112" s="11" t="str">
        <f>_xlfn.XLOOKUP(C112,Tab_Def_Flows[Name(EN)],Tab_Def_Flows[WC?],,0,)</f>
        <v>Yes</v>
      </c>
      <c r="K112" s="11" t="str">
        <f>_xlfn.XLOOKUP(C112,Tab_Def_Flows[Name(EN)],Tab_Def_Flows[DM?],,0,)</f>
        <v>Yes</v>
      </c>
      <c r="L112" s="11" t="str">
        <f>_xlfn.XLOOKUP(C112,Tab_Def_Flows[Name(EN)],Tab_Def_Flows[CC?],,0,)</f>
        <v>Yes</v>
      </c>
      <c r="M112" s="13">
        <v>2030</v>
      </c>
      <c r="N112" s="13"/>
      <c r="O112" s="59">
        <v>6.4</v>
      </c>
      <c r="P112" s="13"/>
      <c r="Q112" s="13"/>
      <c r="R112" s="13" t="e">
        <f>INDEX(#REF!,MATCH(Tab_Data_Flows[[#This Row],[Name(EN)]],#REF!,0),12)</f>
        <v>#REF!</v>
      </c>
      <c r="S112" s="13" t="e">
        <f>MATCH(Tab_Data_Flows[[#This Row],[Name(EN)]],#REF!,0)</f>
        <v>#REF!</v>
      </c>
      <c r="T112" s="13"/>
      <c r="U112" s="13"/>
      <c r="V112" s="13"/>
      <c r="W112" s="13"/>
      <c r="X112" s="13" t="s">
        <v>78</v>
      </c>
      <c r="Y112" s="13"/>
      <c r="Z112" s="13"/>
      <c r="AA112" s="41">
        <f t="shared" si="3"/>
        <v>6.4</v>
      </c>
      <c r="AB112" s="13" t="s">
        <v>79</v>
      </c>
      <c r="AC112" s="52">
        <v>0.2</v>
      </c>
      <c r="AD112" s="53">
        <f>IF(J112="Yes",AA112*Tab_Data_Flows[[#This Row],[WC_'[%']]],"N.A.")</f>
        <v>1.2800000000000002</v>
      </c>
      <c r="AE112" s="23" t="str">
        <f>Tab_Data_Flows[[#This Row],[UoM_Flow_Py]]</f>
        <v>Mg</v>
      </c>
      <c r="AF112" s="52">
        <v>0.8</v>
      </c>
      <c r="AG112" s="53">
        <f>IF(K112="Yes",AF112*Tab_Data_Flows[[#This Row],[Flow_Py]],"N.A.")</f>
        <v>5.120000000000001</v>
      </c>
      <c r="AH112" s="23" t="str">
        <f>Tab_Data_Flows[[#This Row],[UoM_Flow_Py]]</f>
        <v>Mg</v>
      </c>
      <c r="AI112" s="52">
        <f>INDEX(Tab_Def_Flows[[Flow_ID]:[CC_DM_source]],MATCH(Tab_Data_Flows[[#This Row],[Name(EN)]],Tab_Def_Flows[Name(EN)],0),18)</f>
        <v>0.5</v>
      </c>
      <c r="AJ112" s="53">
        <f>IF(L112="Yes",AI112*Tab_Data_Flows[[#This Row],[Flow_Py]]*Tab_Data_Flows[[#This Row],[DM_'[%']]],"N.A.")</f>
        <v>2.5600000000000005</v>
      </c>
      <c r="AK112" s="23" t="str">
        <f>Tab_Data_Flows[[#This Row],[UoM_Flow_Py]]</f>
        <v>Mg</v>
      </c>
    </row>
    <row r="113" spans="1:37" x14ac:dyDescent="0.35">
      <c r="A113" s="22">
        <f t="shared" si="2"/>
        <v>112</v>
      </c>
      <c r="B113" s="11" t="str">
        <f>_xlfn.XLOOKUP(C113,Tab_Def_Flows[Name(EN)],Tab_Def_Flows[Flow_ID],,0,)</f>
        <v>F_00_01</v>
      </c>
      <c r="C113" s="13" t="s">
        <v>23</v>
      </c>
      <c r="D113" s="11"/>
      <c r="E113" s="11" t="str">
        <f>_xlfn.XLOOKUP(C113,Tab_Def_Flows[Name(EN)],Tab_Def_Flows[Output_Process],,0,)</f>
        <v>Biosphere</v>
      </c>
      <c r="F113" s="11" t="str">
        <f>_xlfn.XLOOKUP(C113,Tab_Def_Flows[Name(EN)],Tab_Def_Flows[Process_ID_O],,0,)</f>
        <v>00_Bio_</v>
      </c>
      <c r="G113" s="11" t="str">
        <f>_xlfn.XLOOKUP(C113,Tab_Def_Flows[Name(EN)],Tab_Def_Flows[Input_Process],,0,)</f>
        <v>Raw Material Extraction</v>
      </c>
      <c r="H113" s="23" t="str">
        <f>_xlfn.XLOOKUP(C113,Tab_Def_Flows[Name(EN)],Tab_Def_Flows[Process_ID_I],,0,)</f>
        <v>01_Raw_</v>
      </c>
      <c r="I113" s="11">
        <f>_xlfn.XLOOKUP(C113,Tab_Def_Flows[Name(EN)],Tab_Def_Flows[Value_Source],,0,)</f>
        <v>0</v>
      </c>
      <c r="J113" s="11" t="str">
        <f>_xlfn.XLOOKUP(C113,Tab_Def_Flows[Name(EN)],Tab_Def_Flows[WC?],,0,)</f>
        <v>Yes</v>
      </c>
      <c r="K113" s="11" t="str">
        <f>_xlfn.XLOOKUP(C113,Tab_Def_Flows[Name(EN)],Tab_Def_Flows[DM?],,0,)</f>
        <v>Yes</v>
      </c>
      <c r="L113" s="11" t="str">
        <f>_xlfn.XLOOKUP(C113,Tab_Def_Flows[Name(EN)],Tab_Def_Flows[CC?],,0,)</f>
        <v>Yes</v>
      </c>
      <c r="M113" s="13">
        <v>2031</v>
      </c>
      <c r="N113" s="13"/>
      <c r="O113" s="59">
        <v>12.8</v>
      </c>
      <c r="P113" s="13"/>
      <c r="Q113" s="13"/>
      <c r="R113" s="13" t="e">
        <f>INDEX(#REF!,MATCH(Tab_Data_Flows[[#This Row],[Name(EN)]],#REF!,0),12)</f>
        <v>#REF!</v>
      </c>
      <c r="S113" s="13" t="e">
        <f>MATCH(Tab_Data_Flows[[#This Row],[Name(EN)]],#REF!,0)</f>
        <v>#REF!</v>
      </c>
      <c r="T113" s="13"/>
      <c r="U113" s="13"/>
      <c r="V113" s="13"/>
      <c r="W113" s="13"/>
      <c r="X113" s="13" t="s">
        <v>78</v>
      </c>
      <c r="Y113" s="13"/>
      <c r="Z113" s="13"/>
      <c r="AA113" s="41">
        <f t="shared" si="3"/>
        <v>12.8</v>
      </c>
      <c r="AB113" s="13" t="s">
        <v>79</v>
      </c>
      <c r="AC113" s="52">
        <v>0.2</v>
      </c>
      <c r="AD113" s="53">
        <f>IF(J113="Yes",AA113*Tab_Data_Flows[[#This Row],[WC_'[%']]],"N.A.")</f>
        <v>2.5600000000000005</v>
      </c>
      <c r="AE113" s="23" t="str">
        <f>Tab_Data_Flows[[#This Row],[UoM_Flow_Py]]</f>
        <v>Mg</v>
      </c>
      <c r="AF113" s="52">
        <v>0.8</v>
      </c>
      <c r="AG113" s="53">
        <f>IF(K113="Yes",AF113*Tab_Data_Flows[[#This Row],[Flow_Py]],"N.A.")</f>
        <v>10.240000000000002</v>
      </c>
      <c r="AH113" s="23" t="str">
        <f>Tab_Data_Flows[[#This Row],[UoM_Flow_Py]]</f>
        <v>Mg</v>
      </c>
      <c r="AI113" s="52">
        <f>INDEX(Tab_Def_Flows[[Flow_ID]:[CC_DM_source]],MATCH(Tab_Data_Flows[[#This Row],[Name(EN)]],Tab_Def_Flows[Name(EN)],0),18)</f>
        <v>0.5</v>
      </c>
      <c r="AJ113" s="53">
        <f>IF(L113="Yes",AI113*Tab_Data_Flows[[#This Row],[Flow_Py]]*Tab_Data_Flows[[#This Row],[DM_'[%']]],"N.A.")</f>
        <v>5.120000000000001</v>
      </c>
      <c r="AK113" s="23" t="str">
        <f>Tab_Data_Flows[[#This Row],[UoM_Flow_Py]]</f>
        <v>Mg</v>
      </c>
    </row>
    <row r="114" spans="1:37" x14ac:dyDescent="0.35">
      <c r="A114" s="22">
        <f t="shared" si="2"/>
        <v>113</v>
      </c>
      <c r="B114" s="11" t="str">
        <f>_xlfn.XLOOKUP(C114,Tab_Def_Flows[Name(EN)],Tab_Def_Flows[Flow_ID],,0,)</f>
        <v>F_00_01</v>
      </c>
      <c r="C114" s="13" t="s">
        <v>23</v>
      </c>
      <c r="D114" s="11"/>
      <c r="E114" s="11" t="str">
        <f>_xlfn.XLOOKUP(C114,Tab_Def_Flows[Name(EN)],Tab_Def_Flows[Output_Process],,0,)</f>
        <v>Biosphere</v>
      </c>
      <c r="F114" s="11" t="str">
        <f>_xlfn.XLOOKUP(C114,Tab_Def_Flows[Name(EN)],Tab_Def_Flows[Process_ID_O],,0,)</f>
        <v>00_Bio_</v>
      </c>
      <c r="G114" s="11" t="str">
        <f>_xlfn.XLOOKUP(C114,Tab_Def_Flows[Name(EN)],Tab_Def_Flows[Input_Process],,0,)</f>
        <v>Raw Material Extraction</v>
      </c>
      <c r="H114" s="23" t="str">
        <f>_xlfn.XLOOKUP(C114,Tab_Def_Flows[Name(EN)],Tab_Def_Flows[Process_ID_I],,0,)</f>
        <v>01_Raw_</v>
      </c>
      <c r="I114" s="11">
        <f>_xlfn.XLOOKUP(C114,Tab_Def_Flows[Name(EN)],Tab_Def_Flows[Value_Source],,0,)</f>
        <v>0</v>
      </c>
      <c r="J114" s="11" t="str">
        <f>_xlfn.XLOOKUP(C114,Tab_Def_Flows[Name(EN)],Tab_Def_Flows[WC?],,0,)</f>
        <v>Yes</v>
      </c>
      <c r="K114" s="11" t="str">
        <f>_xlfn.XLOOKUP(C114,Tab_Def_Flows[Name(EN)],Tab_Def_Flows[DM?],,0,)</f>
        <v>Yes</v>
      </c>
      <c r="L114" s="11" t="str">
        <f>_xlfn.XLOOKUP(C114,Tab_Def_Flows[Name(EN)],Tab_Def_Flows[CC?],,0,)</f>
        <v>Yes</v>
      </c>
      <c r="M114" s="13">
        <v>2032</v>
      </c>
      <c r="N114" s="13"/>
      <c r="O114" s="59">
        <v>19.2</v>
      </c>
      <c r="P114" s="13"/>
      <c r="Q114" s="13"/>
      <c r="R114" s="13" t="e">
        <f>INDEX(#REF!,MATCH(Tab_Data_Flows[[#This Row],[Name(EN)]],#REF!,0),12)</f>
        <v>#REF!</v>
      </c>
      <c r="S114" s="13" t="e">
        <f>MATCH(Tab_Data_Flows[[#This Row],[Name(EN)]],#REF!,0)</f>
        <v>#REF!</v>
      </c>
      <c r="T114" s="13"/>
      <c r="U114" s="13"/>
      <c r="V114" s="13"/>
      <c r="W114" s="13"/>
      <c r="X114" s="13" t="s">
        <v>78</v>
      </c>
      <c r="Y114" s="13"/>
      <c r="Z114" s="13"/>
      <c r="AA114" s="41">
        <f t="shared" si="3"/>
        <v>19.2</v>
      </c>
      <c r="AB114" s="13" t="s">
        <v>79</v>
      </c>
      <c r="AC114" s="52">
        <v>0.2</v>
      </c>
      <c r="AD114" s="53">
        <f>IF(J114="Yes",AA114*Tab_Data_Flows[[#This Row],[WC_'[%']]],"N.A.")</f>
        <v>3.84</v>
      </c>
      <c r="AE114" s="23" t="str">
        <f>Tab_Data_Flows[[#This Row],[UoM_Flow_Py]]</f>
        <v>Mg</v>
      </c>
      <c r="AF114" s="52">
        <v>0.8</v>
      </c>
      <c r="AG114" s="53">
        <f>IF(K114="Yes",AF114*Tab_Data_Flows[[#This Row],[Flow_Py]],"N.A.")</f>
        <v>15.36</v>
      </c>
      <c r="AH114" s="23" t="str">
        <f>Tab_Data_Flows[[#This Row],[UoM_Flow_Py]]</f>
        <v>Mg</v>
      </c>
      <c r="AI114" s="52">
        <f>INDEX(Tab_Def_Flows[[Flow_ID]:[CC_DM_source]],MATCH(Tab_Data_Flows[[#This Row],[Name(EN)]],Tab_Def_Flows[Name(EN)],0),18)</f>
        <v>0.5</v>
      </c>
      <c r="AJ114" s="53">
        <f>IF(L114="Yes",AI114*Tab_Data_Flows[[#This Row],[Flow_Py]]*Tab_Data_Flows[[#This Row],[DM_'[%']]],"N.A.")</f>
        <v>7.68</v>
      </c>
      <c r="AK114" s="23" t="str">
        <f>Tab_Data_Flows[[#This Row],[UoM_Flow_Py]]</f>
        <v>Mg</v>
      </c>
    </row>
    <row r="115" spans="1:37" x14ac:dyDescent="0.35">
      <c r="A115" s="22">
        <f t="shared" si="2"/>
        <v>114</v>
      </c>
      <c r="B115" s="11" t="str">
        <f>_xlfn.XLOOKUP(C115,Tab_Def_Flows[Name(EN)],Tab_Def_Flows[Flow_ID],,0,)</f>
        <v>F_00_01</v>
      </c>
      <c r="C115" s="13" t="s">
        <v>23</v>
      </c>
      <c r="D115" s="11"/>
      <c r="E115" s="11" t="str">
        <f>_xlfn.XLOOKUP(C115,Tab_Def_Flows[Name(EN)],Tab_Def_Flows[Output_Process],,0,)</f>
        <v>Biosphere</v>
      </c>
      <c r="F115" s="11" t="str">
        <f>_xlfn.XLOOKUP(C115,Tab_Def_Flows[Name(EN)],Tab_Def_Flows[Process_ID_O],,0,)</f>
        <v>00_Bio_</v>
      </c>
      <c r="G115" s="11" t="str">
        <f>_xlfn.XLOOKUP(C115,Tab_Def_Flows[Name(EN)],Tab_Def_Flows[Input_Process],,0,)</f>
        <v>Raw Material Extraction</v>
      </c>
      <c r="H115" s="23" t="str">
        <f>_xlfn.XLOOKUP(C115,Tab_Def_Flows[Name(EN)],Tab_Def_Flows[Process_ID_I],,0,)</f>
        <v>01_Raw_</v>
      </c>
      <c r="I115" s="11">
        <f>_xlfn.XLOOKUP(C115,Tab_Def_Flows[Name(EN)],Tab_Def_Flows[Value_Source],,0,)</f>
        <v>0</v>
      </c>
      <c r="J115" s="11" t="str">
        <f>_xlfn.XLOOKUP(C115,Tab_Def_Flows[Name(EN)],Tab_Def_Flows[WC?],,0,)</f>
        <v>Yes</v>
      </c>
      <c r="K115" s="11" t="str">
        <f>_xlfn.XLOOKUP(C115,Tab_Def_Flows[Name(EN)],Tab_Def_Flows[DM?],,0,)</f>
        <v>Yes</v>
      </c>
      <c r="L115" s="11" t="str">
        <f>_xlfn.XLOOKUP(C115,Tab_Def_Flows[Name(EN)],Tab_Def_Flows[CC?],,0,)</f>
        <v>Yes</v>
      </c>
      <c r="M115" s="13">
        <v>2033</v>
      </c>
      <c r="N115" s="13"/>
      <c r="O115" s="59">
        <v>0</v>
      </c>
      <c r="P115" s="13"/>
      <c r="Q115" s="13"/>
      <c r="R115" s="13" t="e">
        <f>INDEX(#REF!,MATCH(Tab_Data_Flows[[#This Row],[Name(EN)]],#REF!,0),12)</f>
        <v>#REF!</v>
      </c>
      <c r="S115" s="13" t="e">
        <f>MATCH(Tab_Data_Flows[[#This Row],[Name(EN)]],#REF!,0)</f>
        <v>#REF!</v>
      </c>
      <c r="T115" s="13"/>
      <c r="U115" s="13"/>
      <c r="V115" s="13"/>
      <c r="W115" s="13"/>
      <c r="X115" s="13" t="s">
        <v>78</v>
      </c>
      <c r="Y115" s="13"/>
      <c r="Z115" s="13"/>
      <c r="AA115" s="41">
        <f t="shared" si="3"/>
        <v>0</v>
      </c>
      <c r="AB115" s="13" t="s">
        <v>79</v>
      </c>
      <c r="AC115" s="52">
        <v>0.2</v>
      </c>
      <c r="AD115" s="53">
        <f>IF(J115="Yes",AA115*Tab_Data_Flows[[#This Row],[WC_'[%']]],"N.A.")</f>
        <v>0</v>
      </c>
      <c r="AE115" s="23" t="str">
        <f>Tab_Data_Flows[[#This Row],[UoM_Flow_Py]]</f>
        <v>Mg</v>
      </c>
      <c r="AF115" s="52">
        <v>0.8</v>
      </c>
      <c r="AG115" s="53">
        <f>IF(K115="Yes",AF115*Tab_Data_Flows[[#This Row],[Flow_Py]],"N.A.")</f>
        <v>0</v>
      </c>
      <c r="AH115" s="23" t="str">
        <f>Tab_Data_Flows[[#This Row],[UoM_Flow_Py]]</f>
        <v>Mg</v>
      </c>
      <c r="AI115" s="52">
        <f>INDEX(Tab_Def_Flows[[Flow_ID]:[CC_DM_source]],MATCH(Tab_Data_Flows[[#This Row],[Name(EN)]],Tab_Def_Flows[Name(EN)],0),18)</f>
        <v>0.5</v>
      </c>
      <c r="AJ115" s="53">
        <f>IF(L115="Yes",AI115*Tab_Data_Flows[[#This Row],[Flow_Py]]*Tab_Data_Flows[[#This Row],[DM_'[%']]],"N.A.")</f>
        <v>0</v>
      </c>
      <c r="AK115" s="23" t="str">
        <f>Tab_Data_Flows[[#This Row],[UoM_Flow_Py]]</f>
        <v>Mg</v>
      </c>
    </row>
    <row r="116" spans="1:37" x14ac:dyDescent="0.35">
      <c r="A116" s="22">
        <f t="shared" si="2"/>
        <v>115</v>
      </c>
      <c r="B116" s="11" t="str">
        <f>_xlfn.XLOOKUP(C116,Tab_Def_Flows[Name(EN)],Tab_Def_Flows[Flow_ID],,0,)</f>
        <v>F_00_01</v>
      </c>
      <c r="C116" s="13" t="s">
        <v>23</v>
      </c>
      <c r="D116" s="11"/>
      <c r="E116" s="11" t="str">
        <f>_xlfn.XLOOKUP(C116,Tab_Def_Flows[Name(EN)],Tab_Def_Flows[Output_Process],,0,)</f>
        <v>Biosphere</v>
      </c>
      <c r="F116" s="11" t="str">
        <f>_xlfn.XLOOKUP(C116,Tab_Def_Flows[Name(EN)],Tab_Def_Flows[Process_ID_O],,0,)</f>
        <v>00_Bio_</v>
      </c>
      <c r="G116" s="11" t="str">
        <f>_xlfn.XLOOKUP(C116,Tab_Def_Flows[Name(EN)],Tab_Def_Flows[Input_Process],,0,)</f>
        <v>Raw Material Extraction</v>
      </c>
      <c r="H116" s="23" t="str">
        <f>_xlfn.XLOOKUP(C116,Tab_Def_Flows[Name(EN)],Tab_Def_Flows[Process_ID_I],,0,)</f>
        <v>01_Raw_</v>
      </c>
      <c r="I116" s="11">
        <f>_xlfn.XLOOKUP(C116,Tab_Def_Flows[Name(EN)],Tab_Def_Flows[Value_Source],,0,)</f>
        <v>0</v>
      </c>
      <c r="J116" s="11" t="str">
        <f>_xlfn.XLOOKUP(C116,Tab_Def_Flows[Name(EN)],Tab_Def_Flows[WC?],,0,)</f>
        <v>Yes</v>
      </c>
      <c r="K116" s="11" t="str">
        <f>_xlfn.XLOOKUP(C116,Tab_Def_Flows[Name(EN)],Tab_Def_Flows[DM?],,0,)</f>
        <v>Yes</v>
      </c>
      <c r="L116" s="11" t="str">
        <f>_xlfn.XLOOKUP(C116,Tab_Def_Flows[Name(EN)],Tab_Def_Flows[CC?],,0,)</f>
        <v>Yes</v>
      </c>
      <c r="M116" s="13">
        <v>2034</v>
      </c>
      <c r="N116" s="13"/>
      <c r="O116" s="59">
        <v>12.8</v>
      </c>
      <c r="P116" s="13"/>
      <c r="Q116" s="13"/>
      <c r="R116" s="13" t="e">
        <f>INDEX(#REF!,MATCH(Tab_Data_Flows[[#This Row],[Name(EN)]],#REF!,0),12)</f>
        <v>#REF!</v>
      </c>
      <c r="S116" s="13" t="e">
        <f>MATCH(Tab_Data_Flows[[#This Row],[Name(EN)]],#REF!,0)</f>
        <v>#REF!</v>
      </c>
      <c r="T116" s="13"/>
      <c r="U116" s="13"/>
      <c r="V116" s="13"/>
      <c r="W116" s="13"/>
      <c r="X116" s="13" t="s">
        <v>78</v>
      </c>
      <c r="Y116" s="13"/>
      <c r="Z116" s="13"/>
      <c r="AA116" s="41">
        <f t="shared" si="3"/>
        <v>12.8</v>
      </c>
      <c r="AB116" s="13" t="s">
        <v>79</v>
      </c>
      <c r="AC116" s="52">
        <v>0.2</v>
      </c>
      <c r="AD116" s="53">
        <f>IF(J116="Yes",AA116*Tab_Data_Flows[[#This Row],[WC_'[%']]],"N.A.")</f>
        <v>2.5600000000000005</v>
      </c>
      <c r="AE116" s="23" t="str">
        <f>Tab_Data_Flows[[#This Row],[UoM_Flow_Py]]</f>
        <v>Mg</v>
      </c>
      <c r="AF116" s="52">
        <v>0.8</v>
      </c>
      <c r="AG116" s="53">
        <f>IF(K116="Yes",AF116*Tab_Data_Flows[[#This Row],[Flow_Py]],"N.A.")</f>
        <v>10.240000000000002</v>
      </c>
      <c r="AH116" s="23" t="str">
        <f>Tab_Data_Flows[[#This Row],[UoM_Flow_Py]]</f>
        <v>Mg</v>
      </c>
      <c r="AI116" s="52">
        <f>INDEX(Tab_Def_Flows[[Flow_ID]:[CC_DM_source]],MATCH(Tab_Data_Flows[[#This Row],[Name(EN)]],Tab_Def_Flows[Name(EN)],0),18)</f>
        <v>0.5</v>
      </c>
      <c r="AJ116" s="53">
        <f>IF(L116="Yes",AI116*Tab_Data_Flows[[#This Row],[Flow_Py]]*Tab_Data_Flows[[#This Row],[DM_'[%']]],"N.A.")</f>
        <v>5.120000000000001</v>
      </c>
      <c r="AK116" s="23" t="str">
        <f>Tab_Data_Flows[[#This Row],[UoM_Flow_Py]]</f>
        <v>Mg</v>
      </c>
    </row>
    <row r="117" spans="1:37" x14ac:dyDescent="0.35">
      <c r="A117" s="22">
        <f t="shared" si="2"/>
        <v>116</v>
      </c>
      <c r="B117" s="11" t="str">
        <f>_xlfn.XLOOKUP(C117,Tab_Def_Flows[Name(EN)],Tab_Def_Flows[Flow_ID],,0,)</f>
        <v>F_00_01</v>
      </c>
      <c r="C117" s="13" t="s">
        <v>23</v>
      </c>
      <c r="D117" s="11"/>
      <c r="E117" s="11" t="str">
        <f>_xlfn.XLOOKUP(C117,Tab_Def_Flows[Name(EN)],Tab_Def_Flows[Output_Process],,0,)</f>
        <v>Biosphere</v>
      </c>
      <c r="F117" s="11" t="str">
        <f>_xlfn.XLOOKUP(C117,Tab_Def_Flows[Name(EN)],Tab_Def_Flows[Process_ID_O],,0,)</f>
        <v>00_Bio_</v>
      </c>
      <c r="G117" s="11" t="str">
        <f>_xlfn.XLOOKUP(C117,Tab_Def_Flows[Name(EN)],Tab_Def_Flows[Input_Process],,0,)</f>
        <v>Raw Material Extraction</v>
      </c>
      <c r="H117" s="23" t="str">
        <f>_xlfn.XLOOKUP(C117,Tab_Def_Flows[Name(EN)],Tab_Def_Flows[Process_ID_I],,0,)</f>
        <v>01_Raw_</v>
      </c>
      <c r="I117" s="11">
        <f>_xlfn.XLOOKUP(C117,Tab_Def_Flows[Name(EN)],Tab_Def_Flows[Value_Source],,0,)</f>
        <v>0</v>
      </c>
      <c r="J117" s="11" t="str">
        <f>_xlfn.XLOOKUP(C117,Tab_Def_Flows[Name(EN)],Tab_Def_Flows[WC?],,0,)</f>
        <v>Yes</v>
      </c>
      <c r="K117" s="11" t="str">
        <f>_xlfn.XLOOKUP(C117,Tab_Def_Flows[Name(EN)],Tab_Def_Flows[DM?],,0,)</f>
        <v>Yes</v>
      </c>
      <c r="L117" s="11" t="str">
        <f>_xlfn.XLOOKUP(C117,Tab_Def_Flows[Name(EN)],Tab_Def_Flows[CC?],,0,)</f>
        <v>Yes</v>
      </c>
      <c r="M117" s="13">
        <v>2035</v>
      </c>
      <c r="N117" s="13"/>
      <c r="O117" s="59">
        <v>6.4</v>
      </c>
      <c r="P117" s="13"/>
      <c r="Q117" s="13"/>
      <c r="R117" s="13" t="e">
        <f>INDEX(#REF!,MATCH(Tab_Data_Flows[[#This Row],[Name(EN)]],#REF!,0),12)</f>
        <v>#REF!</v>
      </c>
      <c r="S117" s="13" t="e">
        <f>MATCH(Tab_Data_Flows[[#This Row],[Name(EN)]],#REF!,0)</f>
        <v>#REF!</v>
      </c>
      <c r="T117" s="13"/>
      <c r="U117" s="13"/>
      <c r="V117" s="13"/>
      <c r="W117" s="13"/>
      <c r="X117" s="13" t="s">
        <v>78</v>
      </c>
      <c r="Y117" s="13"/>
      <c r="Z117" s="13"/>
      <c r="AA117" s="41">
        <f t="shared" si="3"/>
        <v>6.4</v>
      </c>
      <c r="AB117" s="13" t="s">
        <v>79</v>
      </c>
      <c r="AC117" s="52">
        <v>0.2</v>
      </c>
      <c r="AD117" s="53">
        <f>IF(J117="Yes",AA117*Tab_Data_Flows[[#This Row],[WC_'[%']]],"N.A.")</f>
        <v>1.2800000000000002</v>
      </c>
      <c r="AE117" s="23" t="str">
        <f>Tab_Data_Flows[[#This Row],[UoM_Flow_Py]]</f>
        <v>Mg</v>
      </c>
      <c r="AF117" s="52">
        <v>0.8</v>
      </c>
      <c r="AG117" s="53">
        <f>IF(K117="Yes",AF117*Tab_Data_Flows[[#This Row],[Flow_Py]],"N.A.")</f>
        <v>5.120000000000001</v>
      </c>
      <c r="AH117" s="23" t="str">
        <f>Tab_Data_Flows[[#This Row],[UoM_Flow_Py]]</f>
        <v>Mg</v>
      </c>
      <c r="AI117" s="52">
        <f>INDEX(Tab_Def_Flows[[Flow_ID]:[CC_DM_source]],MATCH(Tab_Data_Flows[[#This Row],[Name(EN)]],Tab_Def_Flows[Name(EN)],0),18)</f>
        <v>0.5</v>
      </c>
      <c r="AJ117" s="53">
        <f>IF(L117="Yes",AI117*Tab_Data_Flows[[#This Row],[Flow_Py]]*Tab_Data_Flows[[#This Row],[DM_'[%']]],"N.A.")</f>
        <v>2.5600000000000005</v>
      </c>
      <c r="AK117" s="23" t="str">
        <f>Tab_Data_Flows[[#This Row],[UoM_Flow_Py]]</f>
        <v>Mg</v>
      </c>
    </row>
    <row r="118" spans="1:37" x14ac:dyDescent="0.35">
      <c r="A118" s="22">
        <f t="shared" si="2"/>
        <v>117</v>
      </c>
      <c r="B118" s="11" t="str">
        <f>_xlfn.XLOOKUP(C118,Tab_Def_Flows[Name(EN)],Tab_Def_Flows[Flow_ID],,0,)</f>
        <v>F_00_01</v>
      </c>
      <c r="C118" s="13" t="s">
        <v>23</v>
      </c>
      <c r="D118" s="11">
        <f>_xlfn.XLOOKUP(C118,Tab_Def_Flows[Name(EN)],Tab_Def_Flows[Type_Biomass],,0,)</f>
        <v>0</v>
      </c>
      <c r="E118" s="11" t="str">
        <f>_xlfn.XLOOKUP(C118,Tab_Def_Flows[Name(EN)],Tab_Def_Flows[Output_Process],,0,)</f>
        <v>Biosphere</v>
      </c>
      <c r="F118" s="11" t="str">
        <f>_xlfn.XLOOKUP(C118,Tab_Def_Flows[Name(EN)],Tab_Def_Flows[Process_ID_O],,0,)</f>
        <v>00_Bio_</v>
      </c>
      <c r="G118" s="11" t="str">
        <f>_xlfn.XLOOKUP(C118,Tab_Def_Flows[Name(EN)],Tab_Def_Flows[Input_Process],,0,)</f>
        <v>Raw Material Extraction</v>
      </c>
      <c r="H118" s="23" t="str">
        <f>_xlfn.XLOOKUP(C118,Tab_Def_Flows[Name(EN)],Tab_Def_Flows[Process_ID_I],,0,)</f>
        <v>01_Raw_</v>
      </c>
      <c r="I118" s="23">
        <f>_xlfn.XLOOKUP(C118,Tab_Def_Flows[Name(EN)],Tab_Def_Flows[Value_Source],,0,)</f>
        <v>0</v>
      </c>
      <c r="J118" s="23" t="str">
        <f>_xlfn.XLOOKUP(C118,Tab_Def_Flows[Name(EN)],Tab_Def_Flows[WC?],,0,)</f>
        <v>Yes</v>
      </c>
      <c r="K118" s="23" t="str">
        <f>_xlfn.XLOOKUP(C118,Tab_Def_Flows[Name(EN)],Tab_Def_Flows[DM?],,0,)</f>
        <v>Yes</v>
      </c>
      <c r="L118" s="23" t="str">
        <f>_xlfn.XLOOKUP(C118,Tab_Def_Flows[Name(EN)],Tab_Def_Flows[CC?],,0,)</f>
        <v>Yes</v>
      </c>
      <c r="M118" s="13">
        <v>2036</v>
      </c>
      <c r="N118" s="13" t="s">
        <v>76</v>
      </c>
      <c r="O118" s="59">
        <v>12.8</v>
      </c>
      <c r="P118" s="13"/>
      <c r="Q118" s="13" t="s">
        <v>77</v>
      </c>
      <c r="R118" s="13"/>
      <c r="S118" s="13"/>
      <c r="T118" s="13"/>
      <c r="U118" s="13"/>
      <c r="V118" s="13"/>
      <c r="W118" s="13"/>
      <c r="X118" s="13" t="s">
        <v>78</v>
      </c>
      <c r="Y118" s="50"/>
      <c r="Z118" s="13"/>
      <c r="AA118" s="41">
        <f t="shared" si="3"/>
        <v>12.8</v>
      </c>
      <c r="AB118" s="13" t="s">
        <v>79</v>
      </c>
      <c r="AC118" s="52">
        <v>0.2</v>
      </c>
      <c r="AD118" s="53">
        <f>IF(J118="Yes",AA118*Tab_Data_Flows[[#This Row],[WC_'[%']]],"N.A.")</f>
        <v>2.5600000000000005</v>
      </c>
      <c r="AE118" s="23" t="str">
        <f>Tab_Data_Flows[[#This Row],[UoM_Flow_Py]]</f>
        <v>Mg</v>
      </c>
      <c r="AF118" s="52">
        <v>0.8</v>
      </c>
      <c r="AG118" s="53">
        <f>IF(K118="Yes",AF118*Tab_Data_Flows[[#This Row],[Flow_Py]],"N.A.")</f>
        <v>10.240000000000002</v>
      </c>
      <c r="AH118" s="23" t="str">
        <f>Tab_Data_Flows[[#This Row],[UoM_Flow_Py]]</f>
        <v>Mg</v>
      </c>
      <c r="AI118" s="52">
        <f>INDEX(Tab_Def_Flows[[Flow_ID]:[CC_DM_source]],MATCH(Tab_Data_Flows[[#This Row],[Name(EN)]],Tab_Def_Flows[Name(EN)],0),18)</f>
        <v>0.5</v>
      </c>
      <c r="AJ118" s="53">
        <f>IF(L118="Yes",AI118*Tab_Data_Flows[[#This Row],[Flow_Py]]*Tab_Data_Flows[[#This Row],[DM_'[%']]],"N.A.")</f>
        <v>5.120000000000001</v>
      </c>
      <c r="AK118" s="23" t="str">
        <f>Tab_Data_Flows[[#This Row],[UoM_Flow_Py]]</f>
        <v>Mg</v>
      </c>
    </row>
    <row r="119" spans="1:37" x14ac:dyDescent="0.35">
      <c r="A119" s="22">
        <f t="shared" si="2"/>
        <v>118</v>
      </c>
      <c r="B119" s="11" t="str">
        <f>_xlfn.XLOOKUP(C119,Tab_Def_Flows[Name(EN)],Tab_Def_Flows[Flow_ID],,0,)</f>
        <v>F_00_01</v>
      </c>
      <c r="C119" s="13" t="s">
        <v>23</v>
      </c>
      <c r="D119" s="11">
        <f>_xlfn.XLOOKUP(C119,Tab_Def_Flows[Name(EN)],Tab_Def_Flows[Type_Biomass],,0,)</f>
        <v>0</v>
      </c>
      <c r="E119" s="11" t="str">
        <f>_xlfn.XLOOKUP(C119,Tab_Def_Flows[Name(EN)],Tab_Def_Flows[Output_Process],,0,)</f>
        <v>Biosphere</v>
      </c>
      <c r="F119" s="11" t="str">
        <f>_xlfn.XLOOKUP(C119,Tab_Def_Flows[Name(EN)],Tab_Def_Flows[Process_ID_O],,0,)</f>
        <v>00_Bio_</v>
      </c>
      <c r="G119" s="11" t="str">
        <f>_xlfn.XLOOKUP(C119,Tab_Def_Flows[Name(EN)],Tab_Def_Flows[Input_Process],,0,)</f>
        <v>Raw Material Extraction</v>
      </c>
      <c r="H119" s="23" t="str">
        <f>_xlfn.XLOOKUP(C119,Tab_Def_Flows[Name(EN)],Tab_Def_Flows[Process_ID_I],,0,)</f>
        <v>01_Raw_</v>
      </c>
      <c r="I119" s="23">
        <f>_xlfn.XLOOKUP(C119,Tab_Def_Flows[Name(EN)],Tab_Def_Flows[Value_Source],,0,)</f>
        <v>0</v>
      </c>
      <c r="J119" s="23" t="str">
        <f>_xlfn.XLOOKUP(C119,Tab_Def_Flows[Name(EN)],Tab_Def_Flows[WC?],,0,)</f>
        <v>Yes</v>
      </c>
      <c r="K119" s="23" t="str">
        <f>_xlfn.XLOOKUP(C119,Tab_Def_Flows[Name(EN)],Tab_Def_Flows[DM?],,0,)</f>
        <v>Yes</v>
      </c>
      <c r="L119" s="23" t="str">
        <f>_xlfn.XLOOKUP(C119,Tab_Def_Flows[Name(EN)],Tab_Def_Flows[CC?],,0,)</f>
        <v>Yes</v>
      </c>
      <c r="M119" s="13">
        <v>2037</v>
      </c>
      <c r="N119" s="13" t="s">
        <v>76</v>
      </c>
      <c r="O119" s="59">
        <v>6.4</v>
      </c>
      <c r="P119" s="13"/>
      <c r="Q119" s="13" t="s">
        <v>77</v>
      </c>
      <c r="R119" s="13"/>
      <c r="S119" s="13"/>
      <c r="T119" s="13"/>
      <c r="U119" s="13"/>
      <c r="V119" s="13"/>
      <c r="W119" s="13"/>
      <c r="X119" s="13" t="s">
        <v>78</v>
      </c>
      <c r="Y119" s="50"/>
      <c r="Z119" s="13"/>
      <c r="AA119" s="41">
        <f t="shared" si="3"/>
        <v>6.4</v>
      </c>
      <c r="AB119" s="13" t="s">
        <v>79</v>
      </c>
      <c r="AC119" s="52">
        <v>0.2</v>
      </c>
      <c r="AD119" s="53">
        <f>IF(J119="Yes",AA119*Tab_Data_Flows[[#This Row],[WC_'[%']]],"N.A.")</f>
        <v>1.2800000000000002</v>
      </c>
      <c r="AE119" s="23" t="str">
        <f>Tab_Data_Flows[[#This Row],[UoM_Flow_Py]]</f>
        <v>Mg</v>
      </c>
      <c r="AF119" s="52">
        <v>0.8</v>
      </c>
      <c r="AG119" s="53">
        <f>IF(K119="Yes",AF119*Tab_Data_Flows[[#This Row],[Flow_Py]],"N.A.")</f>
        <v>5.120000000000001</v>
      </c>
      <c r="AH119" s="23" t="str">
        <f>Tab_Data_Flows[[#This Row],[UoM_Flow_Py]]</f>
        <v>Mg</v>
      </c>
      <c r="AI119" s="52">
        <f>INDEX(Tab_Def_Flows[[Flow_ID]:[CC_DM_source]],MATCH(Tab_Data_Flows[[#This Row],[Name(EN)]],Tab_Def_Flows[Name(EN)],0),18)</f>
        <v>0.5</v>
      </c>
      <c r="AJ119" s="53">
        <f>IF(L119="Yes",AI119*Tab_Data_Flows[[#This Row],[Flow_Py]]*Tab_Data_Flows[[#This Row],[DM_'[%']]],"N.A.")</f>
        <v>2.5600000000000005</v>
      </c>
      <c r="AK119" s="23" t="str">
        <f>Tab_Data_Flows[[#This Row],[UoM_Flow_Py]]</f>
        <v>Mg</v>
      </c>
    </row>
    <row r="120" spans="1:37" x14ac:dyDescent="0.35">
      <c r="A120" s="22">
        <f t="shared" si="2"/>
        <v>119</v>
      </c>
      <c r="B120" s="11" t="str">
        <f>_xlfn.XLOOKUP(C120,Tab_Def_Flows[Name(EN)],Tab_Def_Flows[Flow_ID],,0,)</f>
        <v>F_00_01</v>
      </c>
      <c r="C120" s="13" t="s">
        <v>23</v>
      </c>
      <c r="D120" s="11">
        <f>_xlfn.XLOOKUP(C120,Tab_Def_Flows[Name(EN)],Tab_Def_Flows[Type_Biomass],,0,)</f>
        <v>0</v>
      </c>
      <c r="E120" s="11" t="str">
        <f>_xlfn.XLOOKUP(C120,Tab_Def_Flows[Name(EN)],Tab_Def_Flows[Output_Process],,0,)</f>
        <v>Biosphere</v>
      </c>
      <c r="F120" s="11" t="str">
        <f>_xlfn.XLOOKUP(C120,Tab_Def_Flows[Name(EN)],Tab_Def_Flows[Process_ID_O],,0,)</f>
        <v>00_Bio_</v>
      </c>
      <c r="G120" s="11" t="str">
        <f>_xlfn.XLOOKUP(C120,Tab_Def_Flows[Name(EN)],Tab_Def_Flows[Input_Process],,0,)</f>
        <v>Raw Material Extraction</v>
      </c>
      <c r="H120" s="23" t="str">
        <f>_xlfn.XLOOKUP(C120,Tab_Def_Flows[Name(EN)],Tab_Def_Flows[Process_ID_I],,0,)</f>
        <v>01_Raw_</v>
      </c>
      <c r="I120" s="23">
        <f>_xlfn.XLOOKUP(C120,Tab_Def_Flows[Name(EN)],Tab_Def_Flows[Value_Source],,0,)</f>
        <v>0</v>
      </c>
      <c r="J120" s="23" t="str">
        <f>_xlfn.XLOOKUP(C120,Tab_Def_Flows[Name(EN)],Tab_Def_Flows[WC?],,0,)</f>
        <v>Yes</v>
      </c>
      <c r="K120" s="23" t="str">
        <f>_xlfn.XLOOKUP(C120,Tab_Def_Flows[Name(EN)],Tab_Def_Flows[DM?],,0,)</f>
        <v>Yes</v>
      </c>
      <c r="L120" s="23" t="str">
        <f>_xlfn.XLOOKUP(C120,Tab_Def_Flows[Name(EN)],Tab_Def_Flows[CC?],,0,)</f>
        <v>Yes</v>
      </c>
      <c r="M120" s="13">
        <v>2038</v>
      </c>
      <c r="N120" s="13" t="s">
        <v>76</v>
      </c>
      <c r="O120" s="59">
        <v>6.4</v>
      </c>
      <c r="P120" s="13"/>
      <c r="Q120" s="13" t="s">
        <v>77</v>
      </c>
      <c r="R120" s="13"/>
      <c r="S120" s="13"/>
      <c r="T120" s="13"/>
      <c r="U120" s="13"/>
      <c r="V120" s="13"/>
      <c r="W120" s="13"/>
      <c r="X120" s="13" t="s">
        <v>78</v>
      </c>
      <c r="Y120" s="50"/>
      <c r="Z120" s="13"/>
      <c r="AA120" s="41">
        <f t="shared" si="3"/>
        <v>6.4</v>
      </c>
      <c r="AB120" s="13" t="s">
        <v>79</v>
      </c>
      <c r="AC120" s="52">
        <v>0.2</v>
      </c>
      <c r="AD120" s="53">
        <f>IF(J120="Yes",AA120*Tab_Data_Flows[[#This Row],[WC_'[%']]],"N.A.")</f>
        <v>1.2800000000000002</v>
      </c>
      <c r="AE120" s="23" t="str">
        <f>Tab_Data_Flows[[#This Row],[UoM_Flow_Py]]</f>
        <v>Mg</v>
      </c>
      <c r="AF120" s="52">
        <v>0.8</v>
      </c>
      <c r="AG120" s="53">
        <f>IF(K120="Yes",AF120*Tab_Data_Flows[[#This Row],[Flow_Py]],"N.A.")</f>
        <v>5.120000000000001</v>
      </c>
      <c r="AH120" s="23" t="str">
        <f>Tab_Data_Flows[[#This Row],[UoM_Flow_Py]]</f>
        <v>Mg</v>
      </c>
      <c r="AI120" s="52">
        <f>INDEX(Tab_Def_Flows[[Flow_ID]:[CC_DM_source]],MATCH(Tab_Data_Flows[[#This Row],[Name(EN)]],Tab_Def_Flows[Name(EN)],0),18)</f>
        <v>0.5</v>
      </c>
      <c r="AJ120" s="53">
        <f>IF(L120="Yes",AI120*Tab_Data_Flows[[#This Row],[Flow_Py]]*Tab_Data_Flows[[#This Row],[DM_'[%']]],"N.A.")</f>
        <v>2.5600000000000005</v>
      </c>
      <c r="AK120" s="23" t="str">
        <f>Tab_Data_Flows[[#This Row],[UoM_Flow_Py]]</f>
        <v>Mg</v>
      </c>
    </row>
    <row r="121" spans="1:37" x14ac:dyDescent="0.35">
      <c r="A121" s="22">
        <f t="shared" si="2"/>
        <v>120</v>
      </c>
      <c r="B121" s="11" t="str">
        <f>_xlfn.XLOOKUP(C121,Tab_Def_Flows[Name(EN)],Tab_Def_Flows[Flow_ID],,0,)</f>
        <v>F_00_01</v>
      </c>
      <c r="C121" s="13" t="s">
        <v>23</v>
      </c>
      <c r="D121" s="11">
        <f>_xlfn.XLOOKUP(C121,Tab_Def_Flows[Name(EN)],Tab_Def_Flows[Type_Biomass],,0,)</f>
        <v>0</v>
      </c>
      <c r="E121" s="11" t="str">
        <f>_xlfn.XLOOKUP(C121,Tab_Def_Flows[Name(EN)],Tab_Def_Flows[Output_Process],,0,)</f>
        <v>Biosphere</v>
      </c>
      <c r="F121" s="11" t="str">
        <f>_xlfn.XLOOKUP(C121,Tab_Def_Flows[Name(EN)],Tab_Def_Flows[Process_ID_O],,0,)</f>
        <v>00_Bio_</v>
      </c>
      <c r="G121" s="11" t="str">
        <f>_xlfn.XLOOKUP(C121,Tab_Def_Flows[Name(EN)],Tab_Def_Flows[Input_Process],,0,)</f>
        <v>Raw Material Extraction</v>
      </c>
      <c r="H121" s="23" t="str">
        <f>_xlfn.XLOOKUP(C121,Tab_Def_Flows[Name(EN)],Tab_Def_Flows[Process_ID_I],,0,)</f>
        <v>01_Raw_</v>
      </c>
      <c r="I121" s="23">
        <f>_xlfn.XLOOKUP(C121,Tab_Def_Flows[Name(EN)],Tab_Def_Flows[Value_Source],,0,)</f>
        <v>0</v>
      </c>
      <c r="J121" s="23" t="str">
        <f>_xlfn.XLOOKUP(C121,Tab_Def_Flows[Name(EN)],Tab_Def_Flows[WC?],,0,)</f>
        <v>Yes</v>
      </c>
      <c r="K121" s="23" t="str">
        <f>_xlfn.XLOOKUP(C121,Tab_Def_Flows[Name(EN)],Tab_Def_Flows[DM?],,0,)</f>
        <v>Yes</v>
      </c>
      <c r="L121" s="23" t="str">
        <f>_xlfn.XLOOKUP(C121,Tab_Def_Flows[Name(EN)],Tab_Def_Flows[CC?],,0,)</f>
        <v>Yes</v>
      </c>
      <c r="M121" s="13">
        <v>2039</v>
      </c>
      <c r="N121" s="13" t="s">
        <v>76</v>
      </c>
      <c r="O121" s="59">
        <v>32.200000000000003</v>
      </c>
      <c r="P121" s="13"/>
      <c r="Q121" s="13" t="s">
        <v>77</v>
      </c>
      <c r="R121" s="13"/>
      <c r="S121" s="13"/>
      <c r="T121" s="13"/>
      <c r="U121" s="13"/>
      <c r="V121" s="13"/>
      <c r="W121" s="13"/>
      <c r="X121" s="13" t="s">
        <v>78</v>
      </c>
      <c r="Y121" s="50"/>
      <c r="Z121" s="13"/>
      <c r="AA121" s="41">
        <f t="shared" si="3"/>
        <v>32.200000000000003</v>
      </c>
      <c r="AB121" s="13" t="s">
        <v>79</v>
      </c>
      <c r="AC121" s="52">
        <v>0.2</v>
      </c>
      <c r="AD121" s="53">
        <f>IF(J121="Yes",AA121*Tab_Data_Flows[[#This Row],[WC_'[%']]],"N.A.")</f>
        <v>6.4400000000000013</v>
      </c>
      <c r="AE121" s="23" t="str">
        <f>Tab_Data_Flows[[#This Row],[UoM_Flow_Py]]</f>
        <v>Mg</v>
      </c>
      <c r="AF121" s="52">
        <v>0.8</v>
      </c>
      <c r="AG121" s="53">
        <f>IF(K121="Yes",AF121*Tab_Data_Flows[[#This Row],[Flow_Py]],"N.A.")</f>
        <v>25.760000000000005</v>
      </c>
      <c r="AH121" s="23" t="str">
        <f>Tab_Data_Flows[[#This Row],[UoM_Flow_Py]]</f>
        <v>Mg</v>
      </c>
      <c r="AI121" s="52">
        <f>INDEX(Tab_Def_Flows[[Flow_ID]:[CC_DM_source]],MATCH(Tab_Data_Flows[[#This Row],[Name(EN)]],Tab_Def_Flows[Name(EN)],0),18)</f>
        <v>0.5</v>
      </c>
      <c r="AJ121" s="53">
        <f>IF(L121="Yes",AI121*Tab_Data_Flows[[#This Row],[Flow_Py]]*Tab_Data_Flows[[#This Row],[DM_'[%']]],"N.A.")</f>
        <v>12.880000000000003</v>
      </c>
      <c r="AK121" s="23" t="str">
        <f>Tab_Data_Flows[[#This Row],[UoM_Flow_Py]]</f>
        <v>Mg</v>
      </c>
    </row>
    <row r="122" spans="1:37" x14ac:dyDescent="0.35">
      <c r="A122" s="22">
        <f t="shared" si="2"/>
        <v>121</v>
      </c>
      <c r="B122" s="11" t="str">
        <f>_xlfn.XLOOKUP(C122,Tab_Def_Flows[Name(EN)],Tab_Def_Flows[Flow_ID],,0,)</f>
        <v>F_00_01</v>
      </c>
      <c r="C122" s="13" t="s">
        <v>23</v>
      </c>
      <c r="D122" s="11">
        <f>_xlfn.XLOOKUP(C122,Tab_Def_Flows[Name(EN)],Tab_Def_Flows[Type_Biomass],,0,)</f>
        <v>0</v>
      </c>
      <c r="E122" s="11" t="str">
        <f>_xlfn.XLOOKUP(C122,Tab_Def_Flows[Name(EN)],Tab_Def_Flows[Output_Process],,0,)</f>
        <v>Biosphere</v>
      </c>
      <c r="F122" s="11" t="str">
        <f>_xlfn.XLOOKUP(C122,Tab_Def_Flows[Name(EN)],Tab_Def_Flows[Process_ID_O],,0,)</f>
        <v>00_Bio_</v>
      </c>
      <c r="G122" s="11" t="str">
        <f>_xlfn.XLOOKUP(C122,Tab_Def_Flows[Name(EN)],Tab_Def_Flows[Input_Process],,0,)</f>
        <v>Raw Material Extraction</v>
      </c>
      <c r="H122" s="23" t="str">
        <f>_xlfn.XLOOKUP(C122,Tab_Def_Flows[Name(EN)],Tab_Def_Flows[Process_ID_I],,0,)</f>
        <v>01_Raw_</v>
      </c>
      <c r="I122" s="23">
        <f>_xlfn.XLOOKUP(C122,Tab_Def_Flows[Name(EN)],Tab_Def_Flows[Value_Source],,0,)</f>
        <v>0</v>
      </c>
      <c r="J122" s="23" t="str">
        <f>_xlfn.XLOOKUP(C122,Tab_Def_Flows[Name(EN)],Tab_Def_Flows[WC?],,0,)</f>
        <v>Yes</v>
      </c>
      <c r="K122" s="23" t="str">
        <f>_xlfn.XLOOKUP(C122,Tab_Def_Flows[Name(EN)],Tab_Def_Flows[DM?],,0,)</f>
        <v>Yes</v>
      </c>
      <c r="L122" s="23" t="str">
        <f>_xlfn.XLOOKUP(C122,Tab_Def_Flows[Name(EN)],Tab_Def_Flows[CC?],,0,)</f>
        <v>Yes</v>
      </c>
      <c r="M122" s="13">
        <v>2040</v>
      </c>
      <c r="N122" s="13" t="s">
        <v>76</v>
      </c>
      <c r="O122" s="59">
        <v>0</v>
      </c>
      <c r="P122" s="13"/>
      <c r="Q122" s="13" t="s">
        <v>77</v>
      </c>
      <c r="R122" s="13"/>
      <c r="S122" s="13"/>
      <c r="T122" s="13"/>
      <c r="U122" s="13"/>
      <c r="V122" s="13"/>
      <c r="W122" s="13"/>
      <c r="X122" s="13" t="s">
        <v>78</v>
      </c>
      <c r="Y122" s="50"/>
      <c r="Z122" s="13"/>
      <c r="AA122" s="41">
        <f t="shared" si="3"/>
        <v>0</v>
      </c>
      <c r="AB122" s="13" t="s">
        <v>79</v>
      </c>
      <c r="AC122" s="52">
        <v>0.2</v>
      </c>
      <c r="AD122" s="53">
        <f>IF(J122="Yes",AA122*Tab_Data_Flows[[#This Row],[WC_'[%']]],"N.A.")</f>
        <v>0</v>
      </c>
      <c r="AE122" s="23" t="str">
        <f>Tab_Data_Flows[[#This Row],[UoM_Flow_Py]]</f>
        <v>Mg</v>
      </c>
      <c r="AF122" s="52">
        <v>0.8</v>
      </c>
      <c r="AG122" s="53">
        <f>IF(K122="Yes",AF122*Tab_Data_Flows[[#This Row],[Flow_Py]],"N.A.")</f>
        <v>0</v>
      </c>
      <c r="AH122" s="23" t="str">
        <f>Tab_Data_Flows[[#This Row],[UoM_Flow_Py]]</f>
        <v>Mg</v>
      </c>
      <c r="AI122" s="52">
        <f>INDEX(Tab_Def_Flows[[Flow_ID]:[CC_DM_source]],MATCH(Tab_Data_Flows[[#This Row],[Name(EN)]],Tab_Def_Flows[Name(EN)],0),18)</f>
        <v>0.5</v>
      </c>
      <c r="AJ122" s="53">
        <f>IF(L122="Yes",AI122*Tab_Data_Flows[[#This Row],[Flow_Py]]*Tab_Data_Flows[[#This Row],[DM_'[%']]],"N.A.")</f>
        <v>0</v>
      </c>
      <c r="AK122" s="23" t="str">
        <f>Tab_Data_Flows[[#This Row],[UoM_Flow_Py]]</f>
        <v>Mg</v>
      </c>
    </row>
    <row r="123" spans="1:37" x14ac:dyDescent="0.35">
      <c r="A123" s="22">
        <f t="shared" si="2"/>
        <v>122</v>
      </c>
      <c r="B123" s="11" t="str">
        <f>_xlfn.XLOOKUP(C123,Tab_Def_Flows[Name(EN)],Tab_Def_Flows[Flow_ID],,0,)</f>
        <v>F_00_01</v>
      </c>
      <c r="C123" s="13" t="s">
        <v>23</v>
      </c>
      <c r="D123" s="11">
        <f>_xlfn.XLOOKUP(C123,Tab_Def_Flows[Name(EN)],Tab_Def_Flows[Type_Biomass],,0,)</f>
        <v>0</v>
      </c>
      <c r="E123" s="11" t="str">
        <f>_xlfn.XLOOKUP(C123,Tab_Def_Flows[Name(EN)],Tab_Def_Flows[Output_Process],,0,)</f>
        <v>Biosphere</v>
      </c>
      <c r="F123" s="11" t="str">
        <f>_xlfn.XLOOKUP(C123,Tab_Def_Flows[Name(EN)],Tab_Def_Flows[Process_ID_O],,0,)</f>
        <v>00_Bio_</v>
      </c>
      <c r="G123" s="11" t="str">
        <f>_xlfn.XLOOKUP(C123,Tab_Def_Flows[Name(EN)],Tab_Def_Flows[Input_Process],,0,)</f>
        <v>Raw Material Extraction</v>
      </c>
      <c r="H123" s="23" t="str">
        <f>_xlfn.XLOOKUP(C123,Tab_Def_Flows[Name(EN)],Tab_Def_Flows[Process_ID_I],,0,)</f>
        <v>01_Raw_</v>
      </c>
      <c r="I123" s="23">
        <f>_xlfn.XLOOKUP(C123,Tab_Def_Flows[Name(EN)],Tab_Def_Flows[Value_Source],,0,)</f>
        <v>0</v>
      </c>
      <c r="J123" s="23" t="str">
        <f>_xlfn.XLOOKUP(C123,Tab_Def_Flows[Name(EN)],Tab_Def_Flows[WC?],,0,)</f>
        <v>Yes</v>
      </c>
      <c r="K123" s="23" t="str">
        <f>_xlfn.XLOOKUP(C123,Tab_Def_Flows[Name(EN)],Tab_Def_Flows[DM?],,0,)</f>
        <v>Yes</v>
      </c>
      <c r="L123" s="23" t="str">
        <f>_xlfn.XLOOKUP(C123,Tab_Def_Flows[Name(EN)],Tab_Def_Flows[CC?],,0,)</f>
        <v>Yes</v>
      </c>
      <c r="M123" s="13">
        <v>2041</v>
      </c>
      <c r="N123" s="13" t="s">
        <v>76</v>
      </c>
      <c r="O123" s="59">
        <v>6.4</v>
      </c>
      <c r="P123" s="13"/>
      <c r="Q123" s="13" t="s">
        <v>77</v>
      </c>
      <c r="R123" s="13"/>
      <c r="S123" s="13"/>
      <c r="T123" s="13"/>
      <c r="U123" s="13"/>
      <c r="V123" s="13"/>
      <c r="W123" s="13"/>
      <c r="X123" s="13" t="s">
        <v>78</v>
      </c>
      <c r="Y123" s="50"/>
      <c r="Z123" s="13"/>
      <c r="AA123" s="41">
        <f t="shared" si="3"/>
        <v>6.4</v>
      </c>
      <c r="AB123" s="13" t="s">
        <v>79</v>
      </c>
      <c r="AC123" s="52">
        <v>0.2</v>
      </c>
      <c r="AD123" s="53">
        <f>IF(J123="Yes",AA123*Tab_Data_Flows[[#This Row],[WC_'[%']]],"N.A.")</f>
        <v>1.2800000000000002</v>
      </c>
      <c r="AE123" s="23" t="str">
        <f>Tab_Data_Flows[[#This Row],[UoM_Flow_Py]]</f>
        <v>Mg</v>
      </c>
      <c r="AF123" s="52">
        <v>0.8</v>
      </c>
      <c r="AG123" s="53">
        <f>IF(K123="Yes",AF123*Tab_Data_Flows[[#This Row],[Flow_Py]],"N.A.")</f>
        <v>5.120000000000001</v>
      </c>
      <c r="AH123" s="23" t="str">
        <f>Tab_Data_Flows[[#This Row],[UoM_Flow_Py]]</f>
        <v>Mg</v>
      </c>
      <c r="AI123" s="52">
        <f>INDEX(Tab_Def_Flows[[Flow_ID]:[CC_DM_source]],MATCH(Tab_Data_Flows[[#This Row],[Name(EN)]],Tab_Def_Flows[Name(EN)],0),18)</f>
        <v>0.5</v>
      </c>
      <c r="AJ123" s="53">
        <f>IF(L123="Yes",AI123*Tab_Data_Flows[[#This Row],[Flow_Py]]*Tab_Data_Flows[[#This Row],[DM_'[%']]],"N.A.")</f>
        <v>2.5600000000000005</v>
      </c>
      <c r="AK123" s="23" t="str">
        <f>Tab_Data_Flows[[#This Row],[UoM_Flow_Py]]</f>
        <v>Mg</v>
      </c>
    </row>
    <row r="124" spans="1:37" x14ac:dyDescent="0.35">
      <c r="A124" s="22">
        <f t="shared" si="2"/>
        <v>123</v>
      </c>
      <c r="B124" s="11" t="str">
        <f>_xlfn.XLOOKUP(C124,Tab_Def_Flows[Name(EN)],Tab_Def_Flows[Flow_ID],,0,)</f>
        <v>F_00_01</v>
      </c>
      <c r="C124" s="13" t="s">
        <v>23</v>
      </c>
      <c r="D124" s="11">
        <f>_xlfn.XLOOKUP(C124,Tab_Def_Flows[Name(EN)],Tab_Def_Flows[Type_Biomass],,0,)</f>
        <v>0</v>
      </c>
      <c r="E124" s="11" t="str">
        <f>_xlfn.XLOOKUP(C124,Tab_Def_Flows[Name(EN)],Tab_Def_Flows[Output_Process],,0,)</f>
        <v>Biosphere</v>
      </c>
      <c r="F124" s="11" t="str">
        <f>_xlfn.XLOOKUP(C124,Tab_Def_Flows[Name(EN)],Tab_Def_Flows[Process_ID_O],,0,)</f>
        <v>00_Bio_</v>
      </c>
      <c r="G124" s="11" t="str">
        <f>_xlfn.XLOOKUP(C124,Tab_Def_Flows[Name(EN)],Tab_Def_Flows[Input_Process],,0,)</f>
        <v>Raw Material Extraction</v>
      </c>
      <c r="H124" s="23" t="str">
        <f>_xlfn.XLOOKUP(C124,Tab_Def_Flows[Name(EN)],Tab_Def_Flows[Process_ID_I],,0,)</f>
        <v>01_Raw_</v>
      </c>
      <c r="I124" s="23">
        <f>_xlfn.XLOOKUP(C124,Tab_Def_Flows[Name(EN)],Tab_Def_Flows[Value_Source],,0,)</f>
        <v>0</v>
      </c>
      <c r="J124" s="23" t="str">
        <f>_xlfn.XLOOKUP(C124,Tab_Def_Flows[Name(EN)],Tab_Def_Flows[WC?],,0,)</f>
        <v>Yes</v>
      </c>
      <c r="K124" s="23" t="str">
        <f>_xlfn.XLOOKUP(C124,Tab_Def_Flows[Name(EN)],Tab_Def_Flows[DM?],,0,)</f>
        <v>Yes</v>
      </c>
      <c r="L124" s="23" t="str">
        <f>_xlfn.XLOOKUP(C124,Tab_Def_Flows[Name(EN)],Tab_Def_Flows[CC?],,0,)</f>
        <v>Yes</v>
      </c>
      <c r="M124" s="13">
        <v>2042</v>
      </c>
      <c r="N124" s="13" t="s">
        <v>76</v>
      </c>
      <c r="O124" s="59">
        <v>0</v>
      </c>
      <c r="P124" s="13"/>
      <c r="Q124" s="13" t="s">
        <v>77</v>
      </c>
      <c r="R124" s="13"/>
      <c r="S124" s="13"/>
      <c r="T124" s="13"/>
      <c r="U124" s="13"/>
      <c r="V124" s="13"/>
      <c r="W124" s="13"/>
      <c r="X124" s="13" t="s">
        <v>78</v>
      </c>
      <c r="Y124" s="50"/>
      <c r="Z124" s="13"/>
      <c r="AA124" s="41">
        <f t="shared" si="3"/>
        <v>0</v>
      </c>
      <c r="AB124" s="13" t="s">
        <v>79</v>
      </c>
      <c r="AC124" s="52">
        <v>0.2</v>
      </c>
      <c r="AD124" s="53">
        <f>IF(J124="Yes",AA124*Tab_Data_Flows[[#This Row],[WC_'[%']]],"N.A.")</f>
        <v>0</v>
      </c>
      <c r="AE124" s="23" t="str">
        <f>Tab_Data_Flows[[#This Row],[UoM_Flow_Py]]</f>
        <v>Mg</v>
      </c>
      <c r="AF124" s="52">
        <v>0.8</v>
      </c>
      <c r="AG124" s="53">
        <f>IF(K124="Yes",AF124*Tab_Data_Flows[[#This Row],[Flow_Py]],"N.A.")</f>
        <v>0</v>
      </c>
      <c r="AH124" s="23" t="str">
        <f>Tab_Data_Flows[[#This Row],[UoM_Flow_Py]]</f>
        <v>Mg</v>
      </c>
      <c r="AI124" s="52">
        <f>INDEX(Tab_Def_Flows[[Flow_ID]:[CC_DM_source]],MATCH(Tab_Data_Flows[[#This Row],[Name(EN)]],Tab_Def_Flows[Name(EN)],0),18)</f>
        <v>0.5</v>
      </c>
      <c r="AJ124" s="53">
        <f>IF(L124="Yes",AI124*Tab_Data_Flows[[#This Row],[Flow_Py]]*Tab_Data_Flows[[#This Row],[DM_'[%']]],"N.A.")</f>
        <v>0</v>
      </c>
      <c r="AK124" s="23" t="str">
        <f>Tab_Data_Flows[[#This Row],[UoM_Flow_Py]]</f>
        <v>Mg</v>
      </c>
    </row>
    <row r="125" spans="1:37" x14ac:dyDescent="0.35">
      <c r="A125" s="22">
        <f t="shared" si="2"/>
        <v>124</v>
      </c>
      <c r="B125" s="11" t="str">
        <f>_xlfn.XLOOKUP(C125,Tab_Def_Flows[Name(EN)],Tab_Def_Flows[Flow_ID],,0,)</f>
        <v>F_00_01</v>
      </c>
      <c r="C125" s="13" t="s">
        <v>23</v>
      </c>
      <c r="D125" s="11"/>
      <c r="E125" s="11" t="str">
        <f>_xlfn.XLOOKUP(C125,Tab_Def_Flows[Name(EN)],Tab_Def_Flows[Output_Process],,0,)</f>
        <v>Biosphere</v>
      </c>
      <c r="F125" s="11" t="str">
        <f>_xlfn.XLOOKUP(C125,Tab_Def_Flows[Name(EN)],Tab_Def_Flows[Process_ID_O],,0,)</f>
        <v>00_Bio_</v>
      </c>
      <c r="G125" s="11" t="str">
        <f>_xlfn.XLOOKUP(C125,Tab_Def_Flows[Name(EN)],Tab_Def_Flows[Input_Process],,0,)</f>
        <v>Raw Material Extraction</v>
      </c>
      <c r="H125" s="23" t="str">
        <f>_xlfn.XLOOKUP(C125,Tab_Def_Flows[Name(EN)],Tab_Def_Flows[Process_ID_I],,0,)</f>
        <v>01_Raw_</v>
      </c>
      <c r="I125" s="11">
        <f>_xlfn.XLOOKUP(C125,Tab_Def_Flows[Name(EN)],Tab_Def_Flows[Value_Source],,0,)</f>
        <v>0</v>
      </c>
      <c r="J125" s="11" t="str">
        <f>_xlfn.XLOOKUP(C125,Tab_Def_Flows[Name(EN)],Tab_Def_Flows[WC?],,0,)</f>
        <v>Yes</v>
      </c>
      <c r="K125" s="11" t="str">
        <f>_xlfn.XLOOKUP(C125,Tab_Def_Flows[Name(EN)],Tab_Def_Flows[DM?],,0,)</f>
        <v>Yes</v>
      </c>
      <c r="L125" s="11" t="str">
        <f>_xlfn.XLOOKUP(C125,Tab_Def_Flows[Name(EN)],Tab_Def_Flows[CC?],,0,)</f>
        <v>Yes</v>
      </c>
      <c r="M125" s="13">
        <v>2043</v>
      </c>
      <c r="N125" s="13"/>
      <c r="O125" s="59">
        <v>25.8</v>
      </c>
      <c r="P125" s="13"/>
      <c r="Q125" s="13"/>
      <c r="R125" s="13" t="e">
        <f>INDEX(#REF!,MATCH(Tab_Data_Flows[[#This Row],[Name(EN)]],#REF!,0),12)</f>
        <v>#REF!</v>
      </c>
      <c r="S125" s="13" t="e">
        <f>MATCH(Tab_Data_Flows[[#This Row],[Name(EN)]],#REF!,0)</f>
        <v>#REF!</v>
      </c>
      <c r="T125" s="13"/>
      <c r="U125" s="13"/>
      <c r="V125" s="13"/>
      <c r="W125" s="13"/>
      <c r="X125" s="13" t="s">
        <v>78</v>
      </c>
      <c r="Y125" s="13"/>
      <c r="Z125" s="13"/>
      <c r="AA125" s="41">
        <f t="shared" si="3"/>
        <v>25.8</v>
      </c>
      <c r="AB125" s="13" t="s">
        <v>79</v>
      </c>
      <c r="AC125" s="52">
        <v>0.2</v>
      </c>
      <c r="AD125" s="53">
        <f>IF(J125="Yes",AA125*Tab_Data_Flows[[#This Row],[WC_'[%']]],"N.A.")</f>
        <v>5.16</v>
      </c>
      <c r="AE125" s="23" t="str">
        <f>Tab_Data_Flows[[#This Row],[UoM_Flow_Py]]</f>
        <v>Mg</v>
      </c>
      <c r="AF125" s="52">
        <v>0.8</v>
      </c>
      <c r="AG125" s="53">
        <f>IF(K125="Yes",AF125*Tab_Data_Flows[[#This Row],[Flow_Py]],"N.A.")</f>
        <v>20.64</v>
      </c>
      <c r="AH125" s="23" t="str">
        <f>Tab_Data_Flows[[#This Row],[UoM_Flow_Py]]</f>
        <v>Mg</v>
      </c>
      <c r="AI125" s="52">
        <f>INDEX(Tab_Def_Flows[[Flow_ID]:[CC_DM_source]],MATCH(Tab_Data_Flows[[#This Row],[Name(EN)]],Tab_Def_Flows[Name(EN)],0),18)</f>
        <v>0.5</v>
      </c>
      <c r="AJ125" s="53">
        <f>IF(L125="Yes",AI125*Tab_Data_Flows[[#This Row],[Flow_Py]]*Tab_Data_Flows[[#This Row],[DM_'[%']]],"N.A.")</f>
        <v>10.32</v>
      </c>
      <c r="AK125" s="23" t="str">
        <f>Tab_Data_Flows[[#This Row],[UoM_Flow_Py]]</f>
        <v>Mg</v>
      </c>
    </row>
    <row r="126" spans="1:37" x14ac:dyDescent="0.35">
      <c r="A126" s="22">
        <f t="shared" si="2"/>
        <v>125</v>
      </c>
      <c r="B126" s="11" t="str">
        <f>_xlfn.XLOOKUP(C126,Tab_Def_Flows[Name(EN)],Tab_Def_Flows[Flow_ID],,0,)</f>
        <v>F_00_01</v>
      </c>
      <c r="C126" s="13" t="s">
        <v>23</v>
      </c>
      <c r="D126" s="11"/>
      <c r="E126" s="11" t="str">
        <f>_xlfn.XLOOKUP(C126,Tab_Def_Flows[Name(EN)],Tab_Def_Flows[Output_Process],,0,)</f>
        <v>Biosphere</v>
      </c>
      <c r="F126" s="11" t="str">
        <f>_xlfn.XLOOKUP(C126,Tab_Def_Flows[Name(EN)],Tab_Def_Flows[Process_ID_O],,0,)</f>
        <v>00_Bio_</v>
      </c>
      <c r="G126" s="11" t="str">
        <f>_xlfn.XLOOKUP(C126,Tab_Def_Flows[Name(EN)],Tab_Def_Flows[Input_Process],,0,)</f>
        <v>Raw Material Extraction</v>
      </c>
      <c r="H126" s="23" t="str">
        <f>_xlfn.XLOOKUP(C126,Tab_Def_Flows[Name(EN)],Tab_Def_Flows[Process_ID_I],,0,)</f>
        <v>01_Raw_</v>
      </c>
      <c r="I126" s="11">
        <f>_xlfn.XLOOKUP(C126,Tab_Def_Flows[Name(EN)],Tab_Def_Flows[Value_Source],,0,)</f>
        <v>0</v>
      </c>
      <c r="J126" s="11" t="str">
        <f>_xlfn.XLOOKUP(C126,Tab_Def_Flows[Name(EN)],Tab_Def_Flows[WC?],,0,)</f>
        <v>Yes</v>
      </c>
      <c r="K126" s="11" t="str">
        <f>_xlfn.XLOOKUP(C126,Tab_Def_Flows[Name(EN)],Tab_Def_Flows[DM?],,0,)</f>
        <v>Yes</v>
      </c>
      <c r="L126" s="11" t="str">
        <f>_xlfn.XLOOKUP(C126,Tab_Def_Flows[Name(EN)],Tab_Def_Flows[CC?],,0,)</f>
        <v>Yes</v>
      </c>
      <c r="M126" s="13">
        <v>2044</v>
      </c>
      <c r="N126" s="13"/>
      <c r="O126" s="59">
        <v>25.8</v>
      </c>
      <c r="P126" s="13"/>
      <c r="Q126" s="13"/>
      <c r="R126" s="13" t="e">
        <f>INDEX(#REF!,MATCH(Tab_Data_Flows[[#This Row],[Name(EN)]],#REF!,0),12)</f>
        <v>#REF!</v>
      </c>
      <c r="S126" s="13" t="e">
        <f>MATCH(Tab_Data_Flows[[#This Row],[Name(EN)]],#REF!,0)</f>
        <v>#REF!</v>
      </c>
      <c r="T126" s="13"/>
      <c r="U126" s="13"/>
      <c r="V126" s="13"/>
      <c r="W126" s="13"/>
      <c r="X126" s="13" t="s">
        <v>78</v>
      </c>
      <c r="Y126" s="13"/>
      <c r="Z126" s="13"/>
      <c r="AA126" s="41">
        <f t="shared" si="3"/>
        <v>25.8</v>
      </c>
      <c r="AB126" s="13" t="s">
        <v>79</v>
      </c>
      <c r="AC126" s="52">
        <v>0.2</v>
      </c>
      <c r="AD126" s="53">
        <f>IF(J126="Yes",AA126*Tab_Data_Flows[[#This Row],[WC_'[%']]],"N.A.")</f>
        <v>5.16</v>
      </c>
      <c r="AE126" s="23" t="str">
        <f>Tab_Data_Flows[[#This Row],[UoM_Flow_Py]]</f>
        <v>Mg</v>
      </c>
      <c r="AF126" s="52">
        <v>0.8</v>
      </c>
      <c r="AG126" s="53">
        <f>IF(K126="Yes",AF126*Tab_Data_Flows[[#This Row],[Flow_Py]],"N.A.")</f>
        <v>20.64</v>
      </c>
      <c r="AH126" s="23" t="str">
        <f>Tab_Data_Flows[[#This Row],[UoM_Flow_Py]]</f>
        <v>Mg</v>
      </c>
      <c r="AI126" s="52">
        <f>INDEX(Tab_Def_Flows[[Flow_ID]:[CC_DM_source]],MATCH(Tab_Data_Flows[[#This Row],[Name(EN)]],Tab_Def_Flows[Name(EN)],0),18)</f>
        <v>0.5</v>
      </c>
      <c r="AJ126" s="53">
        <f>IF(L126="Yes",AI126*Tab_Data_Flows[[#This Row],[Flow_Py]]*Tab_Data_Flows[[#This Row],[DM_'[%']]],"N.A.")</f>
        <v>10.32</v>
      </c>
      <c r="AK126" s="23" t="str">
        <f>Tab_Data_Flows[[#This Row],[UoM_Flow_Py]]</f>
        <v>Mg</v>
      </c>
    </row>
    <row r="127" spans="1:37" x14ac:dyDescent="0.35">
      <c r="A127" s="22">
        <f t="shared" si="2"/>
        <v>126</v>
      </c>
      <c r="B127" s="11" t="str">
        <f>_xlfn.XLOOKUP(C127,Tab_Def_Flows[Name(EN)],Tab_Def_Flows[Flow_ID],,0,)</f>
        <v>F_00_01</v>
      </c>
      <c r="C127" s="13" t="s">
        <v>23</v>
      </c>
      <c r="D127" s="11"/>
      <c r="E127" s="11" t="str">
        <f>_xlfn.XLOOKUP(C127,Tab_Def_Flows[Name(EN)],Tab_Def_Flows[Output_Process],,0,)</f>
        <v>Biosphere</v>
      </c>
      <c r="F127" s="11" t="str">
        <f>_xlfn.XLOOKUP(C127,Tab_Def_Flows[Name(EN)],Tab_Def_Flows[Process_ID_O],,0,)</f>
        <v>00_Bio_</v>
      </c>
      <c r="G127" s="11" t="str">
        <f>_xlfn.XLOOKUP(C127,Tab_Def_Flows[Name(EN)],Tab_Def_Flows[Input_Process],,0,)</f>
        <v>Raw Material Extraction</v>
      </c>
      <c r="H127" s="23" t="str">
        <f>_xlfn.XLOOKUP(C127,Tab_Def_Flows[Name(EN)],Tab_Def_Flows[Process_ID_I],,0,)</f>
        <v>01_Raw_</v>
      </c>
      <c r="I127" s="11">
        <f>_xlfn.XLOOKUP(C127,Tab_Def_Flows[Name(EN)],Tab_Def_Flows[Value_Source],,0,)</f>
        <v>0</v>
      </c>
      <c r="J127" s="11" t="str">
        <f>_xlfn.XLOOKUP(C127,Tab_Def_Flows[Name(EN)],Tab_Def_Flows[WC?],,0,)</f>
        <v>Yes</v>
      </c>
      <c r="K127" s="11" t="str">
        <f>_xlfn.XLOOKUP(C127,Tab_Def_Flows[Name(EN)],Tab_Def_Flows[DM?],,0,)</f>
        <v>Yes</v>
      </c>
      <c r="L127" s="11" t="str">
        <f>_xlfn.XLOOKUP(C127,Tab_Def_Flows[Name(EN)],Tab_Def_Flows[CC?],,0,)</f>
        <v>Yes</v>
      </c>
      <c r="M127" s="13">
        <v>2045</v>
      </c>
      <c r="N127" s="13"/>
      <c r="O127" s="59">
        <v>6.4</v>
      </c>
      <c r="P127" s="13"/>
      <c r="Q127" s="13"/>
      <c r="R127" s="13" t="e">
        <f>INDEX(#REF!,MATCH(Tab_Data_Flows[[#This Row],[Name(EN)]],#REF!,0),12)</f>
        <v>#REF!</v>
      </c>
      <c r="S127" s="13" t="e">
        <f>MATCH(Tab_Data_Flows[[#This Row],[Name(EN)]],#REF!,0)</f>
        <v>#REF!</v>
      </c>
      <c r="T127" s="13"/>
      <c r="U127" s="13"/>
      <c r="V127" s="13"/>
      <c r="W127" s="13"/>
      <c r="X127" s="13" t="s">
        <v>78</v>
      </c>
      <c r="Y127" s="13"/>
      <c r="Z127" s="13"/>
      <c r="AA127" s="41">
        <f t="shared" si="3"/>
        <v>6.4</v>
      </c>
      <c r="AB127" s="13" t="s">
        <v>79</v>
      </c>
      <c r="AC127" s="52">
        <v>0.2</v>
      </c>
      <c r="AD127" s="53">
        <f>IF(J127="Yes",AA127*Tab_Data_Flows[[#This Row],[WC_'[%']]],"N.A.")</f>
        <v>1.2800000000000002</v>
      </c>
      <c r="AE127" s="23" t="str">
        <f>Tab_Data_Flows[[#This Row],[UoM_Flow_Py]]</f>
        <v>Mg</v>
      </c>
      <c r="AF127" s="52">
        <v>0.8</v>
      </c>
      <c r="AG127" s="53">
        <f>IF(K127="Yes",AF127*Tab_Data_Flows[[#This Row],[Flow_Py]],"N.A.")</f>
        <v>5.120000000000001</v>
      </c>
      <c r="AH127" s="23" t="str">
        <f>Tab_Data_Flows[[#This Row],[UoM_Flow_Py]]</f>
        <v>Mg</v>
      </c>
      <c r="AI127" s="52">
        <f>INDEX(Tab_Def_Flows[[Flow_ID]:[CC_DM_source]],MATCH(Tab_Data_Flows[[#This Row],[Name(EN)]],Tab_Def_Flows[Name(EN)],0),18)</f>
        <v>0.5</v>
      </c>
      <c r="AJ127" s="53">
        <f>IF(L127="Yes",AI127*Tab_Data_Flows[[#This Row],[Flow_Py]]*Tab_Data_Flows[[#This Row],[DM_'[%']]],"N.A.")</f>
        <v>2.5600000000000005</v>
      </c>
      <c r="AK127" s="23" t="str">
        <f>Tab_Data_Flows[[#This Row],[UoM_Flow_Py]]</f>
        <v>Mg</v>
      </c>
    </row>
    <row r="128" spans="1:37" x14ac:dyDescent="0.35">
      <c r="AF128" s="55"/>
      <c r="AK128" s="51"/>
    </row>
  </sheetData>
  <phoneticPr fontId="2" type="noConversion"/>
  <dataValidations count="1">
    <dataValidation type="list" allowBlank="1" showInputMessage="1" showErrorMessage="1" sqref="X2:X127" xr:uid="{A78C46AA-F9B2-4008-BF0C-36E66D4CFDDD}">
      <formula1>#REF!</formula1>
    </dataValidation>
  </dataValidations>
  <pageMargins left="0.7" right="0.7" top="0.78740157499999996" bottom="0.78740157499999996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30A264-E9C5-4840-932B-125C397F8D0A}">
          <x14:formula1>
            <xm:f>'1_1_Definition_Flows'!$D$2:$D$16</xm:f>
          </x14:formula1>
          <xm:sqref>C2:C127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4EA6-EEA6-44DD-A091-285F960780E5}">
  <sheetPr codeName="Sheet7">
    <tabColor theme="9" tint="0.79998168889431442"/>
  </sheetPr>
  <dimension ref="A1:AH10"/>
  <sheetViews>
    <sheetView zoomScale="115" zoomScaleNormal="115" workbookViewId="0">
      <pane xSplit="4" topLeftCell="W1" activePane="topRight" state="frozen"/>
      <selection pane="topRight" activeCell="L15" sqref="K15:L35"/>
    </sheetView>
  </sheetViews>
  <sheetFormatPr defaultColWidth="10.7265625" defaultRowHeight="14.5" x14ac:dyDescent="0.35"/>
  <cols>
    <col min="2" max="2" width="6.7265625" customWidth="1"/>
    <col min="3" max="3" width="13.54296875" bestFit="1" customWidth="1"/>
    <col min="4" max="4" width="17" bestFit="1" customWidth="1"/>
    <col min="5" max="5" width="33.26953125" hidden="1" customWidth="1"/>
    <col min="6" max="6" width="32.453125" hidden="1" customWidth="1"/>
    <col min="7" max="7" width="33.453125" hidden="1" customWidth="1"/>
    <col min="8" max="8" width="16.453125" hidden="1" customWidth="1"/>
    <col min="9" max="9" width="21.26953125" customWidth="1"/>
    <col min="10" max="10" width="9.26953125" customWidth="1"/>
    <col min="11" max="12" width="15.453125" customWidth="1"/>
    <col min="13" max="13" width="26.7265625" hidden="1" customWidth="1"/>
    <col min="14" max="14" width="15.453125" hidden="1" customWidth="1"/>
    <col min="15" max="15" width="21" hidden="1" customWidth="1"/>
    <col min="16" max="22" width="15.453125" hidden="1" customWidth="1"/>
    <col min="23" max="23" width="27.7265625" customWidth="1"/>
    <col min="24" max="24" width="15.453125" customWidth="1"/>
    <col min="25" max="25" width="26.453125" customWidth="1"/>
    <col min="26" max="26" width="15.453125" customWidth="1"/>
    <col min="27" max="27" width="31.453125" customWidth="1"/>
    <col min="29" max="29" width="18" customWidth="1"/>
    <col min="31" max="31" width="17.26953125" customWidth="1"/>
    <col min="32" max="32" width="14" customWidth="1"/>
    <col min="33" max="33" width="17" customWidth="1"/>
  </cols>
  <sheetData>
    <row r="1" spans="1:34" ht="15" thickBot="1" x14ac:dyDescent="0.4">
      <c r="A1" s="1" t="s">
        <v>0</v>
      </c>
      <c r="B1" s="1" t="s">
        <v>1</v>
      </c>
      <c r="C1" t="s">
        <v>80</v>
      </c>
      <c r="D1" t="s">
        <v>3</v>
      </c>
      <c r="E1" t="s">
        <v>4</v>
      </c>
      <c r="F1" t="s">
        <v>81</v>
      </c>
      <c r="G1" t="s">
        <v>82</v>
      </c>
      <c r="H1" s="10" t="s">
        <v>83</v>
      </c>
      <c r="I1" s="7" t="s">
        <v>84</v>
      </c>
      <c r="J1" s="8" t="s">
        <v>50</v>
      </c>
      <c r="K1" s="8" t="s">
        <v>85</v>
      </c>
      <c r="L1" s="9" t="s">
        <v>86</v>
      </c>
      <c r="M1" s="19" t="s">
        <v>87</v>
      </c>
      <c r="N1" s="19" t="s">
        <v>88</v>
      </c>
      <c r="O1" s="19" t="s">
        <v>89</v>
      </c>
      <c r="P1" s="19" t="s">
        <v>90</v>
      </c>
      <c r="Q1" s="19" t="s">
        <v>91</v>
      </c>
      <c r="R1" s="20" t="s">
        <v>92</v>
      </c>
      <c r="S1" s="19" t="s">
        <v>93</v>
      </c>
      <c r="T1" s="19" t="s">
        <v>94</v>
      </c>
      <c r="U1" s="19" t="s">
        <v>95</v>
      </c>
      <c r="V1" s="46" t="s">
        <v>96</v>
      </c>
      <c r="W1" s="30" t="s">
        <v>97</v>
      </c>
      <c r="X1" s="30" t="s">
        <v>98</v>
      </c>
      <c r="Y1" s="16" t="s">
        <v>99</v>
      </c>
      <c r="Z1" s="16" t="s">
        <v>100</v>
      </c>
      <c r="AA1" s="16" t="s">
        <v>101</v>
      </c>
      <c r="AB1" s="16" t="s">
        <v>102</v>
      </c>
      <c r="AC1" s="17" t="s">
        <v>103</v>
      </c>
      <c r="AD1" s="17" t="s">
        <v>104</v>
      </c>
      <c r="AE1" s="17" t="s">
        <v>105</v>
      </c>
      <c r="AF1" s="17" t="s">
        <v>106</v>
      </c>
      <c r="AG1" s="17" t="s">
        <v>107</v>
      </c>
      <c r="AH1" s="18" t="s">
        <v>108</v>
      </c>
    </row>
    <row r="2" spans="1:34" x14ac:dyDescent="0.35">
      <c r="A2" s="48" t="b">
        <v>1</v>
      </c>
      <c r="B2" s="54" t="s">
        <v>109</v>
      </c>
      <c r="C2" s="11" t="str">
        <f>LEFT(B2,2)&amp;"_"&amp;LEFT(D2,3)&amp;"_"&amp;LEFT(E2,3)</f>
        <v>00_Bio_</v>
      </c>
      <c r="D2" s="13" t="s">
        <v>24</v>
      </c>
      <c r="E2" s="13"/>
      <c r="F2" s="13"/>
      <c r="G2" s="13"/>
      <c r="H2" s="44"/>
      <c r="I2" s="47" t="s">
        <v>110</v>
      </c>
      <c r="J2" s="13" t="s">
        <v>26</v>
      </c>
      <c r="K2" s="13" t="s">
        <v>78</v>
      </c>
      <c r="L2" s="49" t="s">
        <v>26</v>
      </c>
      <c r="M2" s="13" t="s">
        <v>111</v>
      </c>
      <c r="N2" s="12" t="e">
        <f>_xlfn.XLOOKUP(M2,Tab_Def_Flows[Name(EN)],Tab_Def_Flows[Flow_ID],,0,)</f>
        <v>#N/A</v>
      </c>
      <c r="O2" s="13" t="s">
        <v>111</v>
      </c>
      <c r="P2" s="12" t="e">
        <f>_xlfn.XLOOKUP(O2,Tab_Def_Flows[Name(EN)],Tab_Def_Flows[Flow_ID],,0,)</f>
        <v>#N/A</v>
      </c>
      <c r="Q2" s="13" t="s">
        <v>111</v>
      </c>
      <c r="R2" s="12" t="e">
        <f>_xlfn.XLOOKUP(Q2,Tab_Def_Flows[Name(EN)],Tab_Def_Flows[Flow_ID],,0,)</f>
        <v>#N/A</v>
      </c>
      <c r="S2" s="13" t="s">
        <v>111</v>
      </c>
      <c r="T2" s="12" t="e">
        <f>_xlfn.XLOOKUP(S2,Tab_Def_Flows[Name(EN)],Tab_Def_Flows[Flow_ID],,0,)</f>
        <v>#N/A</v>
      </c>
      <c r="U2" s="13" t="s">
        <v>111</v>
      </c>
      <c r="V2" s="21" t="e">
        <f>_xlfn.XLOOKUP(U2,Tab_Def_Flows[Name(EN)],Tab_Def_Flows[Flow_ID],,0,)</f>
        <v>#N/A</v>
      </c>
      <c r="W2" s="13" t="s">
        <v>23</v>
      </c>
      <c r="X2" s="14" t="str">
        <f>_xlfn.XLOOKUP(W2,Tab_Def_Flows[Name(EN)],Tab_Def_Flows[Flow_ID],,0,)</f>
        <v>F_00_01</v>
      </c>
      <c r="Y2" s="13" t="s">
        <v>111</v>
      </c>
      <c r="Z2" s="14" t="s">
        <v>111</v>
      </c>
      <c r="AA2" s="13" t="s">
        <v>111</v>
      </c>
      <c r="AB2" s="14" t="s">
        <v>111</v>
      </c>
      <c r="AC2" s="13" t="s">
        <v>111</v>
      </c>
      <c r="AD2" s="11" t="s">
        <v>111</v>
      </c>
      <c r="AE2" s="11" t="s">
        <v>111</v>
      </c>
      <c r="AF2" s="11" t="s">
        <v>111</v>
      </c>
      <c r="AG2" s="11" t="s">
        <v>111</v>
      </c>
      <c r="AH2" s="11" t="s">
        <v>111</v>
      </c>
    </row>
    <row r="3" spans="1:34" x14ac:dyDescent="0.35">
      <c r="A3" s="48" t="b">
        <v>1</v>
      </c>
      <c r="B3" s="54" t="s">
        <v>112</v>
      </c>
      <c r="C3" s="11" t="str">
        <f>LEFT(B3,2)&amp;"_"&amp;LEFT(D3,3)&amp;"_"&amp;LEFT(E3,3)</f>
        <v>01_Raw_</v>
      </c>
      <c r="D3" s="13" t="s">
        <v>25</v>
      </c>
      <c r="E3" s="13"/>
      <c r="F3" s="13"/>
      <c r="G3" s="13"/>
      <c r="H3" s="44"/>
      <c r="I3" s="47" t="s">
        <v>110</v>
      </c>
      <c r="J3" s="13" t="s">
        <v>26</v>
      </c>
      <c r="K3" s="13" t="s">
        <v>78</v>
      </c>
      <c r="L3" s="49" t="s">
        <v>78</v>
      </c>
      <c r="M3" s="13" t="s">
        <v>111</v>
      </c>
      <c r="N3" s="11" t="e">
        <f>_xlfn.XLOOKUP(M3,Tab_Def_Flows[Name(EN)],Tab_Def_Flows[Flow_ID],,0,)</f>
        <v>#N/A</v>
      </c>
      <c r="O3" s="13" t="s">
        <v>111</v>
      </c>
      <c r="P3" s="11" t="e">
        <f>_xlfn.XLOOKUP(O3,Tab_Def_Flows[Name(EN)],Tab_Def_Flows[Flow_ID],,0,)</f>
        <v>#N/A</v>
      </c>
      <c r="Q3" s="13" t="s">
        <v>111</v>
      </c>
      <c r="R3" s="11" t="e">
        <f>_xlfn.XLOOKUP(Q3,Tab_Def_Flows[Name(EN)],Tab_Def_Flows[Flow_ID],,0,)</f>
        <v>#N/A</v>
      </c>
      <c r="S3" s="13" t="s">
        <v>111</v>
      </c>
      <c r="T3" s="11" t="e">
        <f>_xlfn.XLOOKUP(S3,Tab_Def_Flows[Name(EN)],Tab_Def_Flows[Flow_ID],,0,)</f>
        <v>#N/A</v>
      </c>
      <c r="U3" s="13" t="s">
        <v>111</v>
      </c>
      <c r="V3" s="15" t="e">
        <f>_xlfn.XLOOKUP(U3,Tab_Def_Flows[Name(EN)],Tab_Def_Flows[Flow_ID],,0,)</f>
        <v>#N/A</v>
      </c>
      <c r="W3" s="13" t="s">
        <v>29</v>
      </c>
      <c r="X3" s="11" t="str">
        <f>_xlfn.XLOOKUP(W3,Tab_Def_Flows[Name(EN)],Tab_Def_Flows[Flow_ID],,0,)</f>
        <v>F_01_02</v>
      </c>
      <c r="Y3" s="13" t="s">
        <v>31</v>
      </c>
      <c r="Z3" s="11" t="str">
        <f>_xlfn.XLOOKUP(Y3,Tab_Def_Flows[Name(EN)],Tab_Def_Flows[Flow_ID],,0,)</f>
        <v>F_01_00</v>
      </c>
      <c r="AA3" s="13" t="s">
        <v>111</v>
      </c>
      <c r="AB3" s="11" t="s">
        <v>111</v>
      </c>
      <c r="AC3" s="13" t="s">
        <v>111</v>
      </c>
      <c r="AD3" s="11" t="s">
        <v>111</v>
      </c>
      <c r="AE3" s="11" t="s">
        <v>111</v>
      </c>
      <c r="AF3" s="11" t="s">
        <v>111</v>
      </c>
      <c r="AG3" s="11" t="s">
        <v>111</v>
      </c>
      <c r="AH3" s="11" t="s">
        <v>111</v>
      </c>
    </row>
    <row r="4" spans="1:34" x14ac:dyDescent="0.35">
      <c r="A4" s="48" t="b">
        <v>1</v>
      </c>
      <c r="B4" s="54" t="s">
        <v>113</v>
      </c>
      <c r="C4" s="11" t="str">
        <f t="shared" ref="C4:C10" si="0">LEFT(B4,2)&amp;"_"&amp;LEFT(D4,3)&amp;"_"&amp;LEFT(E4,3)</f>
        <v>02_Pro_</v>
      </c>
      <c r="D4" s="13" t="s">
        <v>30</v>
      </c>
      <c r="E4" s="13"/>
      <c r="F4" s="13"/>
      <c r="G4" s="13"/>
      <c r="H4" s="44"/>
      <c r="I4" s="47" t="s">
        <v>110</v>
      </c>
      <c r="J4" s="13" t="s">
        <v>26</v>
      </c>
      <c r="K4" s="13" t="s">
        <v>26</v>
      </c>
      <c r="L4" s="49" t="s">
        <v>26</v>
      </c>
      <c r="M4" s="13" t="s">
        <v>111</v>
      </c>
      <c r="N4" s="11" t="e">
        <f>_xlfn.XLOOKUP(M4,Tab_Def_Flows[Name(EN)],Tab_Def_Flows[Flow_ID],,0,)</f>
        <v>#N/A</v>
      </c>
      <c r="O4" s="13" t="s">
        <v>111</v>
      </c>
      <c r="P4" s="11" t="e">
        <f>_xlfn.XLOOKUP(O4,Tab_Def_Flows[Name(EN)],Tab_Def_Flows[Flow_ID],,0,)</f>
        <v>#N/A</v>
      </c>
      <c r="Q4" s="13" t="s">
        <v>111</v>
      </c>
      <c r="R4" s="11" t="e">
        <f>_xlfn.XLOOKUP(Q4,Tab_Def_Flows[Name(EN)],Tab_Def_Flows[Flow_ID],,0,)</f>
        <v>#N/A</v>
      </c>
      <c r="S4" s="13" t="s">
        <v>111</v>
      </c>
      <c r="T4" s="11" t="e">
        <f>_xlfn.XLOOKUP(S4,Tab_Def_Flows[Name(EN)],Tab_Def_Flows[Flow_ID],,0,)</f>
        <v>#N/A</v>
      </c>
      <c r="U4" s="13" t="s">
        <v>111</v>
      </c>
      <c r="V4" s="15" t="e">
        <f>_xlfn.XLOOKUP(U4,Tab_Def_Flows[Name(EN)],Tab_Def_Flows[Flow_ID],,0,)</f>
        <v>#N/A</v>
      </c>
      <c r="W4" s="13" t="s">
        <v>32</v>
      </c>
      <c r="X4" s="11" t="str">
        <f>_xlfn.XLOOKUP(W4,Tab_Def_Flows[Name(EN)],Tab_Def_Flows[Flow_ID],,0,)</f>
        <v>F_02_03</v>
      </c>
      <c r="Y4" s="13" t="s">
        <v>47</v>
      </c>
      <c r="Z4" s="11" t="str">
        <f>_xlfn.XLOOKUP(Y4,Tab_Def_Flows[Name(EN)],Tab_Def_Flows[Flow_ID],,0,)</f>
        <v>F_02_08</v>
      </c>
      <c r="AA4" s="13" t="s">
        <v>111</v>
      </c>
      <c r="AB4" s="11" t="s">
        <v>111</v>
      </c>
      <c r="AC4" s="13" t="s">
        <v>111</v>
      </c>
      <c r="AD4" s="11" t="s">
        <v>111</v>
      </c>
      <c r="AE4" s="11" t="s">
        <v>111</v>
      </c>
      <c r="AF4" s="11" t="s">
        <v>111</v>
      </c>
      <c r="AG4" s="11" t="s">
        <v>111</v>
      </c>
      <c r="AH4" s="11" t="s">
        <v>111</v>
      </c>
    </row>
    <row r="5" spans="1:34" x14ac:dyDescent="0.35">
      <c r="A5" s="48" t="b">
        <v>1</v>
      </c>
      <c r="B5" s="54" t="s">
        <v>114</v>
      </c>
      <c r="C5" s="11" t="str">
        <f t="shared" si="0"/>
        <v>03_Use_</v>
      </c>
      <c r="D5" s="13" t="s">
        <v>33</v>
      </c>
      <c r="E5" s="13"/>
      <c r="F5" s="13"/>
      <c r="G5" s="13"/>
      <c r="H5" s="44"/>
      <c r="I5" s="47" t="s">
        <v>110</v>
      </c>
      <c r="J5" s="13" t="s">
        <v>26</v>
      </c>
      <c r="K5" s="13" t="s">
        <v>26</v>
      </c>
      <c r="L5" s="49" t="s">
        <v>26</v>
      </c>
      <c r="M5" s="13" t="s">
        <v>111</v>
      </c>
      <c r="N5" s="14" t="e">
        <f>_xlfn.XLOOKUP(M5,Tab_Def_Flows[Name(EN)],Tab_Def_Flows[Flow_ID],,0,)</f>
        <v>#N/A</v>
      </c>
      <c r="O5" s="13" t="s">
        <v>111</v>
      </c>
      <c r="P5" s="14" t="e">
        <f>_xlfn.XLOOKUP(O5,Tab_Def_Flows[Name(EN)],Tab_Def_Flows[Flow_ID],,0,)</f>
        <v>#N/A</v>
      </c>
      <c r="Q5" s="13" t="s">
        <v>111</v>
      </c>
      <c r="R5" s="14" t="e">
        <f>_xlfn.XLOOKUP(Q5,Tab_Def_Flows[Name(EN)],Tab_Def_Flows[Flow_ID],,0,)</f>
        <v>#N/A</v>
      </c>
      <c r="S5" s="13" t="s">
        <v>111</v>
      </c>
      <c r="T5" s="14" t="e">
        <f>_xlfn.XLOOKUP(S5,Tab_Def_Flows[Name(EN)],Tab_Def_Flows[Flow_ID],,0,)</f>
        <v>#N/A</v>
      </c>
      <c r="U5" s="13" t="s">
        <v>111</v>
      </c>
      <c r="V5" s="15" t="e">
        <f>_xlfn.XLOOKUP(U5,Tab_Def_Flows[Name(EN)],Tab_Def_Flows[Flow_ID],,0,)</f>
        <v>#N/A</v>
      </c>
      <c r="W5" s="13" t="s">
        <v>39</v>
      </c>
      <c r="X5" s="14" t="str">
        <f>_xlfn.XLOOKUP(W5,Tab_Def_Flows[Name(EN)],Tab_Def_Flows[Flow_ID],,0,)</f>
        <v>F_03_06</v>
      </c>
      <c r="Y5" s="13" t="s">
        <v>34</v>
      </c>
      <c r="Z5" s="14" t="str">
        <f>_xlfn.XLOOKUP(Y5,Tab_Def_Flows[Name(EN)],Tab_Def_Flows[Flow_ID],,0,)</f>
        <v>F_03_04</v>
      </c>
      <c r="AA5" s="13" t="s">
        <v>37</v>
      </c>
      <c r="AB5" s="14" t="str">
        <f>_xlfn.XLOOKUP(AA5,Tab_Def_Flows[Name(EN)],Tab_Def_Flows[Flow_ID],,0,)</f>
        <v>F_03_05</v>
      </c>
      <c r="AC5" s="13" t="s">
        <v>111</v>
      </c>
      <c r="AD5" s="11" t="s">
        <v>111</v>
      </c>
      <c r="AE5" s="11" t="s">
        <v>111</v>
      </c>
      <c r="AF5" s="11" t="s">
        <v>111</v>
      </c>
      <c r="AG5" s="11" t="s">
        <v>111</v>
      </c>
      <c r="AH5" s="11" t="s">
        <v>111</v>
      </c>
    </row>
    <row r="6" spans="1:34" x14ac:dyDescent="0.35">
      <c r="A6" s="48" t="b">
        <v>1</v>
      </c>
      <c r="B6" s="54" t="s">
        <v>115</v>
      </c>
      <c r="C6" s="11" t="str">
        <f t="shared" si="0"/>
        <v>04_Ref_</v>
      </c>
      <c r="D6" s="13" t="s">
        <v>35</v>
      </c>
      <c r="E6" s="13"/>
      <c r="F6" s="13"/>
      <c r="G6" s="13"/>
      <c r="H6" s="44"/>
      <c r="I6" s="47" t="s">
        <v>110</v>
      </c>
      <c r="J6" s="13" t="s">
        <v>26</v>
      </c>
      <c r="K6" s="13" t="s">
        <v>26</v>
      </c>
      <c r="L6" s="49" t="s">
        <v>78</v>
      </c>
      <c r="M6" s="13" t="s">
        <v>111</v>
      </c>
      <c r="N6" s="14" t="e">
        <f>_xlfn.XLOOKUP(M6,Tab_Def_Flows[Name(EN)],Tab_Def_Flows[Flow_ID],,0,)</f>
        <v>#N/A</v>
      </c>
      <c r="O6" s="13" t="s">
        <v>111</v>
      </c>
      <c r="P6" s="14" t="e">
        <f>_xlfn.XLOOKUP(O6,Tab_Def_Flows[Name(EN)],Tab_Def_Flows[Flow_ID],,0,)</f>
        <v>#N/A</v>
      </c>
      <c r="Q6" s="13" t="s">
        <v>111</v>
      </c>
      <c r="R6" s="14" t="e">
        <f>_xlfn.XLOOKUP(Q6,Tab_Def_Flows[Name(EN)],Tab_Def_Flows[Flow_ID],,0,)</f>
        <v>#N/A</v>
      </c>
      <c r="S6" s="13" t="s">
        <v>111</v>
      </c>
      <c r="T6" s="14" t="e">
        <f>_xlfn.XLOOKUP(S6,Tab_Def_Flows[Name(EN)],Tab_Def_Flows[Flow_ID],,0,)</f>
        <v>#N/A</v>
      </c>
      <c r="U6" s="13" t="s">
        <v>111</v>
      </c>
      <c r="V6" s="15" t="e">
        <f>_xlfn.XLOOKUP(U6,Tab_Def_Flows[Name(EN)],Tab_Def_Flows[Flow_ID],,0,)</f>
        <v>#N/A</v>
      </c>
      <c r="W6" s="13" t="s">
        <v>36</v>
      </c>
      <c r="X6" s="14" t="str">
        <f>_xlfn.XLOOKUP(W6,Tab_Def_Flows[Name(EN)],Tab_Def_Flows[Flow_ID],,0,)</f>
        <v>F_04_03</v>
      </c>
      <c r="Y6" s="13" t="s">
        <v>48</v>
      </c>
      <c r="Z6" s="14" t="str">
        <f>_xlfn.XLOOKUP(Y6,Tab_Def_Flows[Name(EN)],Tab_Def_Flows[Flow_ID],,0,)</f>
        <v>F_04_08</v>
      </c>
      <c r="AA6" s="13" t="s">
        <v>111</v>
      </c>
      <c r="AB6" s="14" t="s">
        <v>111</v>
      </c>
      <c r="AC6" s="13" t="s">
        <v>111</v>
      </c>
      <c r="AD6" s="11" t="s">
        <v>111</v>
      </c>
      <c r="AE6" s="11" t="s">
        <v>111</v>
      </c>
      <c r="AF6" s="11" t="s">
        <v>111</v>
      </c>
      <c r="AG6" s="11" t="s">
        <v>111</v>
      </c>
      <c r="AH6" s="11" t="s">
        <v>111</v>
      </c>
    </row>
    <row r="7" spans="1:34" x14ac:dyDescent="0.35">
      <c r="A7" s="48" t="b">
        <v>1</v>
      </c>
      <c r="B7" s="54" t="s">
        <v>116</v>
      </c>
      <c r="C7" s="11" t="str">
        <f t="shared" si="0"/>
        <v>05_Deg_</v>
      </c>
      <c r="D7" s="13" t="s">
        <v>38</v>
      </c>
      <c r="E7" s="13"/>
      <c r="F7" s="13"/>
      <c r="G7" s="13"/>
      <c r="H7" s="44"/>
      <c r="I7" s="47" t="s">
        <v>110</v>
      </c>
      <c r="J7" s="13" t="s">
        <v>26</v>
      </c>
      <c r="K7" s="13" t="s">
        <v>78</v>
      </c>
      <c r="L7" s="49" t="s">
        <v>78</v>
      </c>
      <c r="M7" s="13" t="s">
        <v>111</v>
      </c>
      <c r="N7" s="11" t="e">
        <f>_xlfn.XLOOKUP(M7,Tab_Def_Flows[Name(EN)],Tab_Def_Flows[Flow_ID],,0,)</f>
        <v>#N/A</v>
      </c>
      <c r="O7" s="13" t="s">
        <v>111</v>
      </c>
      <c r="P7" s="11" t="e">
        <f>_xlfn.XLOOKUP(O7,Tab_Def_Flows[Name(EN)],Tab_Def_Flows[Flow_ID],,0,)</f>
        <v>#N/A</v>
      </c>
      <c r="Q7" s="13" t="s">
        <v>111</v>
      </c>
      <c r="R7" s="11" t="e">
        <f>_xlfn.XLOOKUP(Q7,Tab_Def_Flows[Name(EN)],Tab_Def_Flows[Flow_ID],,0,)</f>
        <v>#N/A</v>
      </c>
      <c r="S7" s="13" t="s">
        <v>111</v>
      </c>
      <c r="T7" s="11" t="e">
        <f>_xlfn.XLOOKUP(S7,Tab_Def_Flows[Name(EN)],Tab_Def_Flows[Flow_ID],,0,)</f>
        <v>#N/A</v>
      </c>
      <c r="U7" s="13" t="s">
        <v>111</v>
      </c>
      <c r="V7" s="26" t="e">
        <f>_xlfn.XLOOKUP(U7,Tab_Def_Flows[Name(EN)],Tab_Def_Flows[Flow_ID],,0,)</f>
        <v>#N/A</v>
      </c>
      <c r="W7" s="13" t="s">
        <v>41</v>
      </c>
      <c r="X7" s="11" t="str">
        <f>_xlfn.XLOOKUP(W7,Tab_Def_Flows[Name(EN)],Tab_Def_Flows[Flow_ID],,0,)</f>
        <v>F_05_07</v>
      </c>
      <c r="Y7" s="13" t="s">
        <v>43</v>
      </c>
      <c r="Z7" s="11" t="str">
        <f>_xlfn.XLOOKUP(Y7,Tab_Def_Flows[Name(EN)],Tab_Def_Flows[Flow_ID],,0,)</f>
        <v>F_05_00</v>
      </c>
      <c r="AA7" s="13" t="s">
        <v>111</v>
      </c>
      <c r="AB7" s="11" t="s">
        <v>111</v>
      </c>
      <c r="AC7" s="13" t="s">
        <v>111</v>
      </c>
      <c r="AD7" s="11" t="s">
        <v>111</v>
      </c>
      <c r="AE7" s="11" t="s">
        <v>111</v>
      </c>
      <c r="AF7" s="11" t="s">
        <v>111</v>
      </c>
      <c r="AG7" s="11" t="s">
        <v>111</v>
      </c>
      <c r="AH7" s="11" t="s">
        <v>111</v>
      </c>
    </row>
    <row r="8" spans="1:34" x14ac:dyDescent="0.35">
      <c r="A8" s="48" t="b">
        <v>1</v>
      </c>
      <c r="B8" s="54" t="s">
        <v>117</v>
      </c>
      <c r="C8" s="11" t="str">
        <f t="shared" ref="C8:C9" si="1">LEFT(B8,2)&amp;"_"&amp;LEFT(D8,3)&amp;"_"&amp;LEFT(E8,3)</f>
        <v>06_Inc_</v>
      </c>
      <c r="D8" s="13" t="s">
        <v>40</v>
      </c>
      <c r="E8" s="13"/>
      <c r="F8" s="13"/>
      <c r="G8" s="13"/>
      <c r="H8" s="44"/>
      <c r="I8" s="47" t="s">
        <v>110</v>
      </c>
      <c r="J8" s="13" t="s">
        <v>26</v>
      </c>
      <c r="K8" s="13" t="s">
        <v>78</v>
      </c>
      <c r="L8" s="49" t="s">
        <v>78</v>
      </c>
      <c r="M8" s="13" t="s">
        <v>111</v>
      </c>
      <c r="N8" s="11" t="e">
        <f>_xlfn.XLOOKUP(M8,Tab_Def_Flows[Name(EN)],Tab_Def_Flows[Flow_ID],,0,)</f>
        <v>#N/A</v>
      </c>
      <c r="O8" s="13" t="s">
        <v>111</v>
      </c>
      <c r="P8" s="11" t="e">
        <f>_xlfn.XLOOKUP(O8,Tab_Def_Flows[Name(EN)],Tab_Def_Flows[Flow_ID],,0,)</f>
        <v>#N/A</v>
      </c>
      <c r="Q8" s="13" t="s">
        <v>111</v>
      </c>
      <c r="R8" s="11" t="e">
        <f>_xlfn.XLOOKUP(Q8,Tab_Def_Flows[Name(EN)],Tab_Def_Flows[Flow_ID],,0,)</f>
        <v>#N/A</v>
      </c>
      <c r="S8" s="13" t="s">
        <v>111</v>
      </c>
      <c r="T8" s="11" t="e">
        <f>_xlfn.XLOOKUP(S8,Tab_Def_Flows[Name(EN)],Tab_Def_Flows[Flow_ID],,0,)</f>
        <v>#N/A</v>
      </c>
      <c r="U8" s="13" t="s">
        <v>111</v>
      </c>
      <c r="V8" s="15" t="e">
        <f>_xlfn.XLOOKUP(U8,Tab_Def_Flows[Name(EN)],Tab_Def_Flows[Flow_ID],,0,)</f>
        <v>#N/A</v>
      </c>
      <c r="W8" s="13" t="s">
        <v>45</v>
      </c>
      <c r="X8" s="11" t="str">
        <f>_xlfn.XLOOKUP(W8,Tab_Def_Flows[Name(EN)],Tab_Def_Flows[Flow_ID],,0,)</f>
        <v>F_06_08</v>
      </c>
      <c r="Y8" s="13" t="s">
        <v>44</v>
      </c>
      <c r="Z8" s="11" t="str">
        <f>_xlfn.XLOOKUP(Y8,Tab_Def_Flows[Name(EN)],Tab_Def_Flows[Flow_ID],,0,)</f>
        <v>F_06_07</v>
      </c>
      <c r="AA8" s="13" t="s">
        <v>111</v>
      </c>
      <c r="AB8" s="11" t="s">
        <v>111</v>
      </c>
      <c r="AC8" s="13" t="s">
        <v>111</v>
      </c>
      <c r="AD8" s="11" t="s">
        <v>111</v>
      </c>
      <c r="AE8" s="11" t="s">
        <v>111</v>
      </c>
      <c r="AF8" s="11" t="s">
        <v>111</v>
      </c>
      <c r="AG8" s="11" t="s">
        <v>111</v>
      </c>
      <c r="AH8" s="11" t="s">
        <v>111</v>
      </c>
    </row>
    <row r="9" spans="1:34" x14ac:dyDescent="0.35">
      <c r="A9" s="48" t="b">
        <v>1</v>
      </c>
      <c r="B9" s="54" t="s">
        <v>118</v>
      </c>
      <c r="C9" s="11" t="str">
        <f t="shared" si="1"/>
        <v>07_Atm_</v>
      </c>
      <c r="D9" s="13" t="s">
        <v>42</v>
      </c>
      <c r="E9" s="13"/>
      <c r="F9" s="13"/>
      <c r="G9" s="13"/>
      <c r="H9" s="44"/>
      <c r="I9" s="47" t="s">
        <v>110</v>
      </c>
      <c r="J9" s="13" t="s">
        <v>26</v>
      </c>
      <c r="K9" s="13" t="s">
        <v>78</v>
      </c>
      <c r="L9" s="49" t="s">
        <v>26</v>
      </c>
      <c r="M9" s="13" t="s">
        <v>111</v>
      </c>
      <c r="N9" s="11" t="e">
        <f>_xlfn.XLOOKUP(M9,Tab_Def_Flows[Name(EN)],Tab_Def_Flows[Flow_ID],,0,)</f>
        <v>#N/A</v>
      </c>
      <c r="O9" s="13" t="s">
        <v>111</v>
      </c>
      <c r="P9" s="11" t="e">
        <f>_xlfn.XLOOKUP(O9,Tab_Def_Flows[Name(EN)],Tab_Def_Flows[Flow_ID],,0,)</f>
        <v>#N/A</v>
      </c>
      <c r="Q9" s="13" t="s">
        <v>111</v>
      </c>
      <c r="R9" s="11" t="e">
        <f>_xlfn.XLOOKUP(Q9,Tab_Def_Flows[Name(EN)],Tab_Def_Flows[Flow_ID],,0,)</f>
        <v>#N/A</v>
      </c>
      <c r="S9" s="13" t="s">
        <v>111</v>
      </c>
      <c r="T9" s="11" t="e">
        <f>_xlfn.XLOOKUP(S9,Tab_Def_Flows[Name(EN)],Tab_Def_Flows[Flow_ID],,0,)</f>
        <v>#N/A</v>
      </c>
      <c r="U9" s="13" t="s">
        <v>111</v>
      </c>
      <c r="V9" s="15" t="e">
        <f>_xlfn.XLOOKUP(U9,Tab_Def_Flows[Name(EN)],Tab_Def_Flows[Flow_ID],,0,)</f>
        <v>#N/A</v>
      </c>
      <c r="W9" s="13" t="s">
        <v>49</v>
      </c>
      <c r="X9" s="11" t="str">
        <f>_xlfn.XLOOKUP(W9,Tab_Def_Flows[Name(EN)],Tab_Def_Flows[Flow_ID],,0,)</f>
        <v>F_07_00</v>
      </c>
      <c r="Y9" s="13" t="s">
        <v>111</v>
      </c>
      <c r="Z9" s="11" t="s">
        <v>111</v>
      </c>
      <c r="AA9" s="13" t="s">
        <v>111</v>
      </c>
      <c r="AB9" s="11" t="s">
        <v>111</v>
      </c>
      <c r="AC9" s="13" t="s">
        <v>111</v>
      </c>
      <c r="AD9" s="11" t="s">
        <v>111</v>
      </c>
      <c r="AE9" s="11" t="s">
        <v>111</v>
      </c>
      <c r="AF9" s="11" t="s">
        <v>111</v>
      </c>
      <c r="AG9" s="11" t="s">
        <v>111</v>
      </c>
      <c r="AH9" s="11" t="s">
        <v>111</v>
      </c>
    </row>
    <row r="10" spans="1:34" x14ac:dyDescent="0.35">
      <c r="A10" s="48" t="b">
        <v>1</v>
      </c>
      <c r="B10" s="54" t="s">
        <v>119</v>
      </c>
      <c r="C10" s="11" t="str">
        <f t="shared" si="0"/>
        <v>08_Ant_</v>
      </c>
      <c r="D10" s="13" t="s">
        <v>46</v>
      </c>
      <c r="E10" s="13"/>
      <c r="F10" s="13"/>
      <c r="G10" s="13"/>
      <c r="H10" s="44"/>
      <c r="I10" s="47" t="s">
        <v>110</v>
      </c>
      <c r="J10" s="13" t="s">
        <v>26</v>
      </c>
      <c r="K10" s="13" t="s">
        <v>78</v>
      </c>
      <c r="L10" s="92" t="s">
        <v>26</v>
      </c>
      <c r="M10" s="13" t="s">
        <v>111</v>
      </c>
      <c r="N10" s="11" t="e">
        <f>_xlfn.XLOOKUP(M10,Tab_Def_Flows[Name(EN)],Tab_Def_Flows[Flow_ID],,0,)</f>
        <v>#N/A</v>
      </c>
      <c r="O10" s="13" t="s">
        <v>111</v>
      </c>
      <c r="P10" s="11" t="e">
        <f>_xlfn.XLOOKUP(O10,Tab_Def_Flows[Name(EN)],Tab_Def_Flows[Flow_ID],,0,)</f>
        <v>#N/A</v>
      </c>
      <c r="Q10" s="13" t="s">
        <v>111</v>
      </c>
      <c r="R10" s="11" t="e">
        <f>_xlfn.XLOOKUP(Q10,Tab_Def_Flows[Name(EN)],Tab_Def_Flows[Flow_ID],,0,)</f>
        <v>#N/A</v>
      </c>
      <c r="S10" s="13" t="s">
        <v>111</v>
      </c>
      <c r="T10" s="11" t="e">
        <f>_xlfn.XLOOKUP(S10,Tab_Def_Flows[Name(EN)],Tab_Def_Flows[Flow_ID],,0,)</f>
        <v>#N/A</v>
      </c>
      <c r="U10" s="13" t="s">
        <v>111</v>
      </c>
      <c r="V10" s="23" t="e">
        <f>_xlfn.XLOOKUP(U10,Tab_Def_Flows[Name(EN)],Tab_Def_Flows[Flow_ID],,0,)</f>
        <v>#N/A</v>
      </c>
      <c r="W10" s="13" t="s">
        <v>111</v>
      </c>
      <c r="X10" s="11" t="s">
        <v>111</v>
      </c>
      <c r="Y10" s="11" t="s">
        <v>111</v>
      </c>
      <c r="Z10" s="11" t="s">
        <v>111</v>
      </c>
      <c r="AA10" s="11" t="s">
        <v>111</v>
      </c>
      <c r="AB10" s="11" t="s">
        <v>111</v>
      </c>
      <c r="AC10" s="11" t="s">
        <v>111</v>
      </c>
      <c r="AD10" s="11" t="s">
        <v>111</v>
      </c>
      <c r="AE10" s="11" t="s">
        <v>111</v>
      </c>
      <c r="AF10" s="11" t="s">
        <v>111</v>
      </c>
      <c r="AG10" s="11" t="s">
        <v>111</v>
      </c>
      <c r="AH10" s="11" t="s">
        <v>111</v>
      </c>
    </row>
  </sheetData>
  <phoneticPr fontId="2" type="noConversion"/>
  <dataValidations count="2">
    <dataValidation type="list" allowBlank="1" showInputMessage="1" showErrorMessage="1" sqref="L2:L10" xr:uid="{9C1A4943-3DDA-46CF-8189-72C6E96D56FC}">
      <formula1>"Yes,No"</formula1>
    </dataValidation>
    <dataValidation type="list" allowBlank="1" showInputMessage="1" showErrorMessage="1" sqref="I2:K10 F2:G10" xr:uid="{2C5B0F1E-89DB-490F-A576-ABEBF4D98051}">
      <formula1>#REF!</formula1>
    </dataValidation>
  </dataValidations>
  <pageMargins left="0.7" right="0.7" top="0.78740157499999996" bottom="0.78740157499999996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1A32E8-7F61-4A8B-A05D-9A0A09455503}">
          <x14:formula1>
            <xm:f>'1_1_Definition_Flows'!$D$11:$D$16</xm:f>
          </x14:formula1>
          <xm:sqref>AC2:AC9 M2:M10 Y1 O1:O1048576 S1:S1048576 Q1:Q1048576 U1:U1048576</xm:sqref>
        </x14:dataValidation>
        <x14:dataValidation type="list" allowBlank="1" showInputMessage="1" showErrorMessage="1" xr:uid="{8DF3ECE9-D30E-4FE2-972E-2E3AB2A320AE}">
          <x14:formula1>
            <xm:f>'1_1_Definition_Flows'!$D$2:$D$16</xm:f>
          </x14:formula1>
          <xm:sqref>AA2:AA9 W10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AF58-C204-4E8E-9F1F-5ED730DC9963}">
  <sheetPr codeName="Sheet8">
    <tabColor theme="9" tint="0.79998168889431442"/>
  </sheetPr>
  <dimension ref="A1:BP10"/>
  <sheetViews>
    <sheetView zoomScale="115" zoomScaleNormal="115" workbookViewId="0">
      <pane xSplit="5" topLeftCell="AH1" activePane="topRight" state="frozen"/>
      <selection pane="topRight" activeCell="A8" sqref="A8"/>
    </sheetView>
  </sheetViews>
  <sheetFormatPr defaultColWidth="10.7265625" defaultRowHeight="14.5" x14ac:dyDescent="0.35"/>
  <cols>
    <col min="1" max="1" width="3.81640625" bestFit="1" customWidth="1"/>
    <col min="2" max="2" width="5" bestFit="1" customWidth="1"/>
    <col min="3" max="3" width="16.453125" customWidth="1"/>
    <col min="4" max="4" width="16.453125" style="57" customWidth="1"/>
    <col min="5" max="5" width="16" customWidth="1"/>
    <col min="6" max="6" width="32.453125" hidden="1" customWidth="1"/>
    <col min="7" max="8" width="15.453125" hidden="1" customWidth="1"/>
    <col min="9" max="9" width="21.453125" hidden="1" customWidth="1"/>
    <col min="10" max="12" width="15.453125" customWidth="1"/>
    <col min="13" max="13" width="12.453125" customWidth="1"/>
    <col min="14" max="14" width="17" hidden="1" customWidth="1"/>
    <col min="15" max="15" width="16.453125" hidden="1" customWidth="1"/>
    <col min="16" max="16" width="16.26953125" hidden="1" customWidth="1"/>
    <col min="17" max="17" width="15.7265625" hidden="1" customWidth="1"/>
    <col min="18" max="18" width="0" hidden="1" customWidth="1"/>
    <col min="19" max="19" width="13.7265625" hidden="1" customWidth="1"/>
    <col min="20" max="26" width="0" hidden="1" customWidth="1"/>
    <col min="27" max="27" width="17.453125" hidden="1" customWidth="1"/>
    <col min="28" max="29" width="17.7265625" hidden="1" customWidth="1"/>
    <col min="30" max="30" width="17.7265625" customWidth="1"/>
    <col min="31" max="32" width="14" customWidth="1"/>
    <col min="33" max="33" width="14" style="65" customWidth="1"/>
    <col min="34" max="34" width="28.26953125" style="65" customWidth="1"/>
    <col min="35" max="37" width="18.453125" style="65" customWidth="1"/>
    <col min="38" max="38" width="26.26953125" style="65" customWidth="1"/>
    <col min="39" max="54" width="17.7265625" style="65" customWidth="1"/>
    <col min="55" max="57" width="17.7265625" customWidth="1"/>
  </cols>
  <sheetData>
    <row r="1" spans="1:68" ht="15" thickBot="1" x14ac:dyDescent="0.4">
      <c r="A1" s="27" t="s">
        <v>120</v>
      </c>
      <c r="B1" s="1" t="s">
        <v>1</v>
      </c>
      <c r="C1" s="10" t="s">
        <v>121</v>
      </c>
      <c r="D1" s="57" t="s">
        <v>80</v>
      </c>
      <c r="E1" t="s">
        <v>3</v>
      </c>
      <c r="F1" t="s">
        <v>4</v>
      </c>
      <c r="G1" t="s">
        <v>81</v>
      </c>
      <c r="H1" t="s">
        <v>82</v>
      </c>
      <c r="I1" s="10" t="s">
        <v>83</v>
      </c>
      <c r="J1" s="7" t="s">
        <v>122</v>
      </c>
      <c r="K1" s="8" t="s">
        <v>50</v>
      </c>
      <c r="L1" s="8" t="s">
        <v>85</v>
      </c>
      <c r="M1" s="9" t="s">
        <v>86</v>
      </c>
      <c r="N1" s="19" t="s">
        <v>87</v>
      </c>
      <c r="O1" s="19" t="s">
        <v>88</v>
      </c>
      <c r="P1" s="32" t="s">
        <v>123</v>
      </c>
      <c r="Q1" s="19" t="s">
        <v>89</v>
      </c>
      <c r="R1" s="19" t="s">
        <v>92</v>
      </c>
      <c r="S1" s="32" t="s">
        <v>124</v>
      </c>
      <c r="T1" s="33" t="s">
        <v>91</v>
      </c>
      <c r="U1" s="29" t="s">
        <v>125</v>
      </c>
      <c r="V1" s="36" t="s">
        <v>126</v>
      </c>
      <c r="W1" s="33" t="s">
        <v>93</v>
      </c>
      <c r="X1" s="28" t="s">
        <v>127</v>
      </c>
      <c r="Y1" s="32" t="s">
        <v>128</v>
      </c>
      <c r="Z1" s="33" t="s">
        <v>95</v>
      </c>
      <c r="AA1" s="28" t="s">
        <v>129</v>
      </c>
      <c r="AB1" s="32" t="s">
        <v>130</v>
      </c>
      <c r="AC1" s="31" t="s">
        <v>131</v>
      </c>
      <c r="AD1" s="79" t="s">
        <v>97</v>
      </c>
      <c r="AE1" s="79" t="s">
        <v>98</v>
      </c>
      <c r="AF1" s="79" t="s">
        <v>132</v>
      </c>
      <c r="AG1" s="80" t="s">
        <v>133</v>
      </c>
      <c r="AH1" s="81" t="s">
        <v>99</v>
      </c>
      <c r="AI1" s="81" t="s">
        <v>100</v>
      </c>
      <c r="AJ1" s="79" t="s">
        <v>134</v>
      </c>
      <c r="AK1" s="80" t="s">
        <v>135</v>
      </c>
      <c r="AL1" s="81" t="s">
        <v>101</v>
      </c>
      <c r="AM1" s="81" t="s">
        <v>102</v>
      </c>
      <c r="AN1" s="79" t="s">
        <v>136</v>
      </c>
      <c r="AO1" s="81" t="s">
        <v>137</v>
      </c>
      <c r="AP1" s="81" t="s">
        <v>103</v>
      </c>
      <c r="AQ1" s="81" t="s">
        <v>104</v>
      </c>
      <c r="AR1" s="79" t="s">
        <v>138</v>
      </c>
      <c r="AS1" s="81" t="s">
        <v>139</v>
      </c>
      <c r="AT1" s="81" t="s">
        <v>105</v>
      </c>
      <c r="AU1" s="81" t="s">
        <v>106</v>
      </c>
      <c r="AV1" s="79" t="s">
        <v>140</v>
      </c>
      <c r="AW1" s="81" t="s">
        <v>141</v>
      </c>
      <c r="AX1" s="61" t="s">
        <v>107</v>
      </c>
      <c r="AY1" s="61" t="s">
        <v>108</v>
      </c>
      <c r="AZ1" s="30" t="s">
        <v>142</v>
      </c>
      <c r="BA1" s="61" t="s">
        <v>143</v>
      </c>
      <c r="BB1" s="62" t="s">
        <v>144</v>
      </c>
      <c r="BC1" s="42" t="s">
        <v>145</v>
      </c>
      <c r="BD1" s="42" t="s">
        <v>146</v>
      </c>
      <c r="BE1" s="42" t="s">
        <v>147</v>
      </c>
      <c r="BF1" s="42" t="s">
        <v>148</v>
      </c>
      <c r="BG1" s="43" t="s">
        <v>61</v>
      </c>
    </row>
    <row r="2" spans="1:68" ht="15" thickBot="1" x14ac:dyDescent="0.4">
      <c r="A2" s="48" t="b">
        <v>1</v>
      </c>
      <c r="B2" s="11">
        <f>ROW()-1</f>
        <v>1</v>
      </c>
      <c r="C2" s="11" t="str">
        <f>"TC"&amp;LEFT(B2,2)&amp;"_"&amp;LEFT(D2,3)&amp;"_"&amp;LEFT(E2,3)</f>
        <v>TC1_00_Bio</v>
      </c>
      <c r="D2" s="58" t="str">
        <f>_xlfn.XLOOKUP($E2,Tab_Def_Processes[Name(EN)],Tab_Def_Processes[ID],,0,)</f>
        <v>00</v>
      </c>
      <c r="E2" s="13" t="s">
        <v>24</v>
      </c>
      <c r="F2" s="11"/>
      <c r="G2" s="11">
        <f>_xlfn.XLOOKUP(E2,Tab_Def_Processes[Name(EN)],Tab_Def_Processes[Carbon_Stock],,0,)</f>
        <v>0</v>
      </c>
      <c r="H2" s="11">
        <f>_xlfn.XLOOKUP(E2,Tab_Def_Processes[Name(EN)],Tab_Def_Processes[Life_Phase],,0,)</f>
        <v>0</v>
      </c>
      <c r="I2" s="11">
        <f>_xlfn.XLOOKUP(E2,Tab_Def_Processes[Name(EN)],Tab_Def_Processes[Description],,0,)</f>
        <v>0</v>
      </c>
      <c r="J2" s="11" t="str">
        <f>_xlfn.XLOOKUP($E2,Tab_Def_Processes[Name(EN)],Tab_Def_Processes[Process_Type],,0,)</f>
        <v>Process</v>
      </c>
      <c r="K2" s="11" t="str">
        <f>_xlfn.XLOOKUP($E2,Tab_Def_Processes[Name(EN)],Tab_Def_Processes[TC?],,0,)</f>
        <v>Yes</v>
      </c>
      <c r="L2" s="11" t="str">
        <f>_xlfn.XLOOKUP($E2,Tab_Def_Processes[Name(EN)],Tab_Def_Processes[Dyn_TC?],,0,)</f>
        <v>No</v>
      </c>
      <c r="M2" s="11" t="str">
        <f>_xlfn.XLOOKUP($E2,Tab_Def_Processes[Name(EN)],Tab_Def_Processes[Stock?],,0,)</f>
        <v>Yes</v>
      </c>
      <c r="N2" s="22" t="str">
        <f>_xlfn.XLOOKUP($E2,Tab_Def_Processes[Name(EN)],Tab_Def_Processes[Input_Flow_I_1],,0,)</f>
        <v>N.A.</v>
      </c>
      <c r="O2" s="11" t="e">
        <f>_xlfn.XLOOKUP($E2,Tab_Def_Processes[Name(EN)],Tab_Def_Processes[Flow_ID_I_1],,0,)</f>
        <v>#N/A</v>
      </c>
      <c r="P2" s="82"/>
      <c r="Q2" s="34" t="str">
        <f>_xlfn.XLOOKUP($E2,Tab_Def_Processes[Name(EN)],Tab_Def_Processes[Input_Flow_I_2],,0,)</f>
        <v>N.A.</v>
      </c>
      <c r="R2" s="11" t="e">
        <f>_xlfn.XLOOKUP($E2,Tab_Def_Processes[Name(EN)],Tab_Def_Processes[Flow_ID_I_2],,0,)</f>
        <v>#N/A</v>
      </c>
      <c r="S2" s="82"/>
      <c r="T2" s="34" t="str">
        <f>_xlfn.XLOOKUP($E2,Tab_Def_Processes[Name(EN)],Tab_Def_Processes[Input_Flow_I_3],,0,)</f>
        <v>N.A.</v>
      </c>
      <c r="U2" s="11" t="e">
        <f>_xlfn.XLOOKUP($E2,Tab_Def_Processes[Name(EN)],Tab_Def_Processes[Flow_ID_I_3],,0,)</f>
        <v>#N/A</v>
      </c>
      <c r="V2" s="83"/>
      <c r="W2" s="34" t="str">
        <f>_xlfn.XLOOKUP($E2,Tab_Def_Processes[Name(EN)],Tab_Def_Processes[Input_Flow_I_4],,0,)</f>
        <v>N.A.</v>
      </c>
      <c r="X2" s="11" t="e">
        <f>_xlfn.XLOOKUP($E2,Tab_Def_Processes[Name(EN)],Tab_Def_Processes[Flow_ID_I_4],,0,)</f>
        <v>#N/A</v>
      </c>
      <c r="Y2" s="82"/>
      <c r="Z2" s="34" t="str">
        <f>_xlfn.XLOOKUP($E2,Tab_Def_Processes[Name(EN)],Tab_Def_Processes[Input_Flow_I_5],,0,)</f>
        <v>N.A.</v>
      </c>
      <c r="AA2" s="11" t="e">
        <f>_xlfn.XLOOKUP($E2,Tab_Def_Processes[Name(EN)],Tab_Def_Processes[Flow_ID_I_5],,0,)</f>
        <v>#N/A</v>
      </c>
      <c r="AB2" s="82"/>
      <c r="AC2" s="84">
        <f>Tab_Process_TCs[[#This Row],[Flow_TC_I_1_'[%']]]+Tab_Process_TCs[[#This Row],[Flow_TC_I_2_'[%']]]+Tab_Process_TCs[[#This Row],[Flow_TC_I_3_'[%']]]+Tab_Process_TCs[[#This Row],[Flow_TC_I_4_'[%']]]+Tab_Process_TCs[[#This Row],[Flow_TC_I_5_'[%']]]</f>
        <v>0</v>
      </c>
      <c r="AD2" s="11" t="str">
        <f>_xlfn.XLOOKUP($E2,Tab_Def_Processes[Name(EN)],Tab_Def_Processes[Output_Flow_O_1],,0,)</f>
        <v>Wood</v>
      </c>
      <c r="AE2" s="77" t="str">
        <f>_xlfn.XLOOKUP($E2,Tab_Def_Processes[Name(EN)],Tab_Def_Processes[Flow_ID_O_1],,0,)</f>
        <v>F_00_01</v>
      </c>
      <c r="AF2" s="51" t="str">
        <f>"TC"&amp;"_"&amp;RIGHT(AE2,5)</f>
        <v>TC_00_01</v>
      </c>
      <c r="AG2" s="78">
        <v>1</v>
      </c>
      <c r="AH2" s="71" t="str">
        <f>_xlfn.XLOOKUP($E2,Tab_Def_Processes[Name(EN)],Tab_Def_Processes[Output_Flow_O_2],,0,)</f>
        <v>N.A.</v>
      </c>
      <c r="AI2" s="72" t="str">
        <f>_xlfn.XLOOKUP($E2,Tab_Def_Processes[Name(EN)],Tab_Def_Processes[Flow_ID_O_2],,0,)</f>
        <v>N.A.</v>
      </c>
      <c r="AJ2" s="51" t="str">
        <f>"TC"&amp;"_"&amp;RIGHT(AI2,5)</f>
        <v>TC_N.A.</v>
      </c>
      <c r="AK2" s="69"/>
      <c r="AL2" s="64" t="str">
        <f>_xlfn.XLOOKUP($E2,Tab_Def_Processes[Name(EN)],Tab_Def_Processes[Output_Flow_O_3],,0,)</f>
        <v>N.A.</v>
      </c>
      <c r="AM2" s="64" t="str">
        <f>_xlfn.XLOOKUP($E2,Tab_Def_Processes[Name(EN)],Tab_Def_Processes[Flow_ID_O_3],,0,)</f>
        <v>N.A.</v>
      </c>
      <c r="AN2" s="51" t="str">
        <f>"TC"&amp;"_"&amp;RIGHT(AM2,5)</f>
        <v>TC_N.A.</v>
      </c>
      <c r="AO2" s="60"/>
      <c r="AP2" s="64" t="str">
        <f>_xlfn.XLOOKUP($E2,Tab_Def_Processes[Name(EN)],Tab_Def_Processes[Output_Flow_O_4],,0,)</f>
        <v>N.A.</v>
      </c>
      <c r="AQ2" s="64" t="str">
        <f>_xlfn.XLOOKUP($E2,Tab_Def_Processes[Name(EN)],Tab_Def_Processes[Flow_ID_O_4],,0,)</f>
        <v>N.A.</v>
      </c>
      <c r="AR2" s="51" t="str">
        <f>"TC"&amp;"_"&amp;RIGHT(AQ2,5)</f>
        <v>TC_N.A.</v>
      </c>
      <c r="AS2" s="60"/>
      <c r="AT2" s="64" t="str">
        <f>_xlfn.XLOOKUP($E2,Tab_Def_Processes[Name(EN)],Tab_Def_Processes[Output_Flow_O_5],,0,)</f>
        <v>N.A.</v>
      </c>
      <c r="AU2" s="64" t="str">
        <f>_xlfn.XLOOKUP($E2,Tab_Def_Processes[Name(EN)],Tab_Def_Processes[Flow_ID_O_5],,0,)</f>
        <v>N.A.</v>
      </c>
      <c r="AV2" s="51" t="str">
        <f>"TC"&amp;"_"&amp;RIGHT(AU2,5)</f>
        <v>TC_N.A.</v>
      </c>
      <c r="AW2" s="60"/>
      <c r="AX2" s="64" t="str">
        <f>_xlfn.XLOOKUP($E2,Tab_Def_Processes[Name(EN)],Tab_Def_Processes[Output_Flow_O_6],,0,)</f>
        <v>N.A.</v>
      </c>
      <c r="AY2" s="64" t="str">
        <f>_xlfn.XLOOKUP($E2,Tab_Def_Processes[Name(EN)],Tab_Def_Processes[Flow_ID_O_6],,0,)</f>
        <v>N.A.</v>
      </c>
      <c r="AZ2" s="51" t="str">
        <f>"TC"&amp;"_"&amp;RIGHT(AY2,5)</f>
        <v>TC_N.A.</v>
      </c>
      <c r="BA2" s="60"/>
      <c r="BB2" s="37">
        <f>SUM(Tab_Process_TCs[[#This Row],[Flow_TC_O_6_'[%']22]],Tab_Process_TCs[[#This Row],[TC O_5_'[%']]],Tab_Process_TCs[[#This Row],[TC_O_4_'[%']]],Tab_Process_TCs[[#This Row],[TC_O_3_'[%']]],,Tab_Process_TCs[[#This Row],[TC_O_2_'[%']]],Tab_Process_TCs[[#This Row],[TC_O_1_'[%']]])</f>
        <v>1</v>
      </c>
      <c r="BC2" s="13"/>
      <c r="BD2" s="13"/>
      <c r="BE2" s="13"/>
      <c r="BF2" s="13"/>
      <c r="BG2" s="13"/>
    </row>
    <row r="3" spans="1:68" x14ac:dyDescent="0.35">
      <c r="A3" s="48" t="b">
        <v>1</v>
      </c>
      <c r="B3" s="11">
        <f t="shared" ref="B3:B10" si="0">ROW()-1</f>
        <v>2</v>
      </c>
      <c r="C3" s="11" t="str">
        <f>"TC"&amp;LEFT(B3,2)&amp;"_"&amp;LEFT(D3,3)&amp;"_"&amp;LEFT(E3,3)</f>
        <v>TC2_01_Raw</v>
      </c>
      <c r="D3" s="58" t="str">
        <f>_xlfn.XLOOKUP($E3,Tab_Def_Processes[Name(EN)],Tab_Def_Processes[ID],,0,)</f>
        <v>01</v>
      </c>
      <c r="E3" s="13" t="s">
        <v>25</v>
      </c>
      <c r="F3" s="11"/>
      <c r="G3" s="11">
        <f>_xlfn.XLOOKUP(E3,Tab_Def_Processes[Name(EN)],Tab_Def_Processes[Carbon_Stock],,0,)</f>
        <v>0</v>
      </c>
      <c r="H3" s="11">
        <f>_xlfn.XLOOKUP(E3,Tab_Def_Processes[Name(EN)],Tab_Def_Processes[Life_Phase],,0,)</f>
        <v>0</v>
      </c>
      <c r="I3" s="11">
        <f>_xlfn.XLOOKUP(E3,Tab_Def_Processes[Name(EN)],Tab_Def_Processes[Description],,0,)</f>
        <v>0</v>
      </c>
      <c r="J3" s="11" t="str">
        <f>_xlfn.XLOOKUP($E3,Tab_Def_Processes[Name(EN)],Tab_Def_Processes[Process_Type],,0,)</f>
        <v>Process</v>
      </c>
      <c r="K3" s="11" t="str">
        <f>_xlfn.XLOOKUP($E3,Tab_Def_Processes[Name(EN)],Tab_Def_Processes[TC?],,0,)</f>
        <v>Yes</v>
      </c>
      <c r="L3" s="11" t="str">
        <f>_xlfn.XLOOKUP($E3,Tab_Def_Processes[Name(EN)],Tab_Def_Processes[Dyn_TC?],,0,)</f>
        <v>No</v>
      </c>
      <c r="M3" s="11" t="str">
        <f>_xlfn.XLOOKUP($E3,Tab_Def_Processes[Name(EN)],Tab_Def_Processes[Stock?],,0,)</f>
        <v>No</v>
      </c>
      <c r="N3" s="22" t="str">
        <f>_xlfn.XLOOKUP($E3,Tab_Def_Processes[Name(EN)],Tab_Def_Processes[Input_Flow_I_1],,0,)</f>
        <v>N.A.</v>
      </c>
      <c r="O3" s="11" t="e">
        <f>_xlfn.XLOOKUP($E3,Tab_Def_Processes[Name(EN)],Tab_Def_Processes[Flow_ID_I_1],,0,)</f>
        <v>#N/A</v>
      </c>
      <c r="P3" s="39"/>
      <c r="Q3" s="34" t="str">
        <f>_xlfn.XLOOKUP($E3,Tab_Def_Processes[Name(EN)],Tab_Def_Processes[Input_Flow_I_2],,0,)</f>
        <v>N.A.</v>
      </c>
      <c r="R3" s="11" t="e">
        <f>_xlfn.XLOOKUP($E3,Tab_Def_Processes[Name(EN)],Tab_Def_Processes[Flow_ID_I_2],,0,)</f>
        <v>#N/A</v>
      </c>
      <c r="S3" s="39"/>
      <c r="T3" s="34" t="str">
        <f>_xlfn.XLOOKUP($E3,Tab_Def_Processes[Name(EN)],Tab_Def_Processes[Input_Flow_I_3],,0,)</f>
        <v>N.A.</v>
      </c>
      <c r="U3" s="11" t="e">
        <f>_xlfn.XLOOKUP($E3,Tab_Def_Processes[Name(EN)],Tab_Def_Processes[Flow_ID_I_3],,0,)</f>
        <v>#N/A</v>
      </c>
      <c r="V3" s="39"/>
      <c r="W3" s="34" t="str">
        <f>_xlfn.XLOOKUP($E3,Tab_Def_Processes[Name(EN)],Tab_Def_Processes[Input_Flow_I_4],,0,)</f>
        <v>N.A.</v>
      </c>
      <c r="X3" s="11" t="e">
        <f>_xlfn.XLOOKUP($E3,Tab_Def_Processes[Name(EN)],Tab_Def_Processes[Flow_ID_I_4],,0,)</f>
        <v>#N/A</v>
      </c>
      <c r="Y3" s="39"/>
      <c r="Z3" s="34" t="str">
        <f>_xlfn.XLOOKUP($E3,Tab_Def_Processes[Name(EN)],Tab_Def_Processes[Input_Flow_I_5],,0,)</f>
        <v>N.A.</v>
      </c>
      <c r="AA3" s="11" t="e">
        <f>_xlfn.XLOOKUP($E3,Tab_Def_Processes[Name(EN)],Tab_Def_Processes[Flow_ID_I_5],,0,)</f>
        <v>#N/A</v>
      </c>
      <c r="AB3" s="39"/>
      <c r="AC3" s="37">
        <f>Tab_Process_TCs[[#This Row],[Flow_TC_I_1_'[%']]]+Tab_Process_TCs[[#This Row],[Flow_TC_I_2_'[%']]]+Tab_Process_TCs[[#This Row],[Flow_TC_I_3_'[%']]]+Tab_Process_TCs[[#This Row],[Flow_TC_I_4_'[%']]]+Tab_Process_TCs[[#This Row],[Flow_TC_I_5_'[%']]]</f>
        <v>0</v>
      </c>
      <c r="AD3" s="11" t="str">
        <f>_xlfn.XLOOKUP($E3,Tab_Def_Processes[Name(EN)],Tab_Def_Processes[Output_Flow_O_1],,0,)</f>
        <v>Logs</v>
      </c>
      <c r="AE3" s="77" t="str">
        <f>_xlfn.XLOOKUP($E3,Tab_Def_Processes[Name(EN)],Tab_Def_Processes[Flow_ID_O_1],,0,)</f>
        <v>F_01_02</v>
      </c>
      <c r="AF3" s="51" t="str">
        <f>"TC"&amp;"_"&amp;RIGHT(AE3,5)</f>
        <v>TC_01_02</v>
      </c>
      <c r="AG3" s="78">
        <v>0.7</v>
      </c>
      <c r="AH3" s="71" t="str">
        <f>_xlfn.XLOOKUP($E3,Tab_Def_Processes[Name(EN)],Tab_Def_Processes[Output_Flow_O_2],,0,)</f>
        <v>Forestry Resiudes</v>
      </c>
      <c r="AI3" s="72" t="str">
        <f>_xlfn.XLOOKUP($E3,Tab_Def_Processes[Name(EN)],Tab_Def_Processes[Flow_ID_O_2],,0,)</f>
        <v>F_01_00</v>
      </c>
      <c r="AJ3" s="51" t="str">
        <f>"TC"&amp;"_"&amp;RIGHT(AI3,5)</f>
        <v>TC_01_00</v>
      </c>
      <c r="AK3" s="70">
        <v>0.3</v>
      </c>
      <c r="AL3" s="64" t="str">
        <f>_xlfn.XLOOKUP($E3,Tab_Def_Processes[Name(EN)],Tab_Def_Processes[Output_Flow_O_3],,0,)</f>
        <v>N.A.</v>
      </c>
      <c r="AM3" s="64" t="str">
        <f>_xlfn.XLOOKUP($E3,Tab_Def_Processes[Name(EN)],Tab_Def_Processes[Flow_ID_O_3],,0,)</f>
        <v>N.A.</v>
      </c>
      <c r="AN3" s="51" t="str">
        <f>"TC"&amp;"_"&amp;RIGHT(AM3,5)</f>
        <v>TC_N.A.</v>
      </c>
      <c r="AO3" s="60"/>
      <c r="AP3" s="64" t="str">
        <f>_xlfn.XLOOKUP($E3,Tab_Def_Processes[Name(EN)],Tab_Def_Processes[Output_Flow_O_4],,0,)</f>
        <v>N.A.</v>
      </c>
      <c r="AQ3" s="64" t="str">
        <f>_xlfn.XLOOKUP($E3,Tab_Def_Processes[Name(EN)],Tab_Def_Processes[Flow_ID_O_4],,0,)</f>
        <v>N.A.</v>
      </c>
      <c r="AR3" s="51" t="str">
        <f>"TC"&amp;"_"&amp;RIGHT(AQ3,5)</f>
        <v>TC_N.A.</v>
      </c>
      <c r="AS3" s="60"/>
      <c r="AT3" s="64" t="str">
        <f>_xlfn.XLOOKUP($E3,Tab_Def_Processes[Name(EN)],Tab_Def_Processes[Output_Flow_O_5],,0,)</f>
        <v>N.A.</v>
      </c>
      <c r="AU3" s="64" t="str">
        <f>_xlfn.XLOOKUP($E3,Tab_Def_Processes[Name(EN)],Tab_Def_Processes[Flow_ID_O_5],,0,)</f>
        <v>N.A.</v>
      </c>
      <c r="AV3" s="51" t="str">
        <f>"TC"&amp;"_"&amp;RIGHT(AU3,5)</f>
        <v>TC_N.A.</v>
      </c>
      <c r="AW3" s="60"/>
      <c r="AX3" s="64" t="str">
        <f>_xlfn.XLOOKUP($E3,Tab_Def_Processes[Name(EN)],Tab_Def_Processes[Output_Flow_O_6],,0,)</f>
        <v>N.A.</v>
      </c>
      <c r="AY3" s="64" t="str">
        <f>_xlfn.XLOOKUP($E3,Tab_Def_Processes[Name(EN)],Tab_Def_Processes[Flow_ID_O_6],,0,)</f>
        <v>N.A.</v>
      </c>
      <c r="AZ3" s="51" t="str">
        <f>"TC"&amp;"_"&amp;RIGHT(AY3,5)</f>
        <v>TC_N.A.</v>
      </c>
      <c r="BA3" s="60"/>
      <c r="BB3" s="37">
        <f>SUM(Tab_Process_TCs[[#This Row],[Flow_TC_O_6_'[%']22]],Tab_Process_TCs[[#This Row],[TC O_5_'[%']]],Tab_Process_TCs[[#This Row],[TC_O_4_'[%']]],Tab_Process_TCs[[#This Row],[TC_O_3_'[%']]],,Tab_Process_TCs[[#This Row],[TC_O_2_'[%']]],Tab_Process_TCs[[#This Row],[TC_O_1_'[%']]])</f>
        <v>1</v>
      </c>
      <c r="BC3" s="13"/>
      <c r="BD3" s="13"/>
      <c r="BE3" s="13"/>
      <c r="BF3" s="13"/>
      <c r="BG3" s="13"/>
    </row>
    <row r="4" spans="1:68" x14ac:dyDescent="0.35">
      <c r="A4" s="48" t="b">
        <v>1</v>
      </c>
      <c r="B4" s="11">
        <f t="shared" si="0"/>
        <v>3</v>
      </c>
      <c r="C4" s="11" t="str">
        <f t="shared" ref="C4:C10" si="1">"TC"&amp;LEFT(B4,2)&amp;"_"&amp;LEFT(D4,3)&amp;"_"&amp;LEFT(E4,3)</f>
        <v>TC3_02_Pro</v>
      </c>
      <c r="D4" s="58" t="str">
        <f>_xlfn.XLOOKUP($E4,Tab_Def_Processes[Name(EN)],Tab_Def_Processes[ID],,0,)</f>
        <v>02</v>
      </c>
      <c r="E4" s="13" t="s">
        <v>30</v>
      </c>
      <c r="F4" s="11"/>
      <c r="G4" s="11">
        <f>_xlfn.XLOOKUP(E4,Tab_Def_Processes[Name(EN)],Tab_Def_Processes[Carbon_Stock],,0,)</f>
        <v>0</v>
      </c>
      <c r="H4" s="11">
        <f>_xlfn.XLOOKUP(E4,Tab_Def_Processes[Name(EN)],Tab_Def_Processes[Life_Phase],,0,)</f>
        <v>0</v>
      </c>
      <c r="I4" s="11">
        <f>_xlfn.XLOOKUP(E4,Tab_Def_Processes[Name(EN)],Tab_Def_Processes[Description],,0,)</f>
        <v>0</v>
      </c>
      <c r="J4" s="11" t="str">
        <f>_xlfn.XLOOKUP($E4,Tab_Def_Processes[Name(EN)],Tab_Def_Processes[Process_Type],,0,)</f>
        <v>Process</v>
      </c>
      <c r="K4" s="11" t="str">
        <f>_xlfn.XLOOKUP($E4,Tab_Def_Processes[Name(EN)],Tab_Def_Processes[TC?],,0,)</f>
        <v>Yes</v>
      </c>
      <c r="L4" s="11" t="str">
        <f>_xlfn.XLOOKUP($E4,Tab_Def_Processes[Name(EN)],Tab_Def_Processes[Dyn_TC?],,0,)</f>
        <v>Yes</v>
      </c>
      <c r="M4" s="11" t="str">
        <f>_xlfn.XLOOKUP($E4,Tab_Def_Processes[Name(EN)],Tab_Def_Processes[Stock?],,0,)</f>
        <v>Yes</v>
      </c>
      <c r="N4" s="22" t="str">
        <f>_xlfn.XLOOKUP($E4,Tab_Def_Processes[Name(EN)],Tab_Def_Processes[Input_Flow_I_1],,0,)</f>
        <v>N.A.</v>
      </c>
      <c r="O4" s="11" t="e">
        <f>_xlfn.XLOOKUP($E4,Tab_Def_Processes[Name(EN)],Tab_Def_Processes[Flow_ID_I_1],,0,)</f>
        <v>#N/A</v>
      </c>
      <c r="P4" s="39"/>
      <c r="Q4" s="34" t="str">
        <f>_xlfn.XLOOKUP($E4,Tab_Def_Processes[Name(EN)],Tab_Def_Processes[Input_Flow_I_2],,0,)</f>
        <v>N.A.</v>
      </c>
      <c r="R4" s="11" t="e">
        <f>_xlfn.XLOOKUP($E4,Tab_Def_Processes[Name(EN)],Tab_Def_Processes[Flow_ID_I_2],,0,)</f>
        <v>#N/A</v>
      </c>
      <c r="S4" s="39"/>
      <c r="T4" s="34" t="str">
        <f>_xlfn.XLOOKUP($E4,Tab_Def_Processes[Name(EN)],Tab_Def_Processes[Input_Flow_I_3],,0,)</f>
        <v>N.A.</v>
      </c>
      <c r="U4" s="11" t="e">
        <f>_xlfn.XLOOKUP($E4,Tab_Def_Processes[Name(EN)],Tab_Def_Processes[Flow_ID_I_3],,0,)</f>
        <v>#N/A</v>
      </c>
      <c r="V4" s="39"/>
      <c r="W4" s="34" t="str">
        <f>_xlfn.XLOOKUP($E4,Tab_Def_Processes[Name(EN)],Tab_Def_Processes[Input_Flow_I_4],,0,)</f>
        <v>N.A.</v>
      </c>
      <c r="X4" s="11" t="e">
        <f>_xlfn.XLOOKUP($E4,Tab_Def_Processes[Name(EN)],Tab_Def_Processes[Flow_ID_I_4],,0,)</f>
        <v>#N/A</v>
      </c>
      <c r="Y4" s="39"/>
      <c r="Z4" s="34" t="str">
        <f>_xlfn.XLOOKUP($E4,Tab_Def_Processes[Name(EN)],Tab_Def_Processes[Input_Flow_I_5],,0,)</f>
        <v>N.A.</v>
      </c>
      <c r="AA4" s="11" t="e">
        <f>_xlfn.XLOOKUP($E4,Tab_Def_Processes[Name(EN)],Tab_Def_Processes[Flow_ID_I_5],,0,)</f>
        <v>#N/A</v>
      </c>
      <c r="AB4" s="39"/>
      <c r="AC4" s="37">
        <f>Tab_Process_TCs[[#This Row],[Flow_TC_I_1_'[%']]]+Tab_Process_TCs[[#This Row],[Flow_TC_I_2_'[%']]]+Tab_Process_TCs[[#This Row],[Flow_TC_I_3_'[%']]]+Tab_Process_TCs[[#This Row],[Flow_TC_I_4_'[%']]]+Tab_Process_TCs[[#This Row],[Flow_TC_I_5_'[%']]]</f>
        <v>0</v>
      </c>
      <c r="AD4" s="11" t="str">
        <f>_xlfn.XLOOKUP($E4,Tab_Def_Processes[Name(EN)],Tab_Def_Processes[Output_Flow_O_1],,0,)</f>
        <v>Timber Truss</v>
      </c>
      <c r="AE4" s="22" t="str">
        <f>_xlfn.XLOOKUP($E4,Tab_Def_Processes[Name(EN)],Tab_Def_Processes[Flow_ID_O_1],,0,)</f>
        <v>F_02_03</v>
      </c>
      <c r="AF4" s="51" t="str">
        <f t="shared" ref="AF4:AF10" si="2">"TC"&amp;"_"&amp;RIGHT(AE4,5)</f>
        <v>TC_02_03</v>
      </c>
      <c r="AG4" s="78">
        <v>0.45</v>
      </c>
      <c r="AH4" s="73" t="str">
        <f>_xlfn.XLOOKUP($E4,Tab_Def_Processes[Name(EN)],Tab_Def_Processes[Output_Flow_O_2],,0,)</f>
        <v>Proc_Wood Cuttings</v>
      </c>
      <c r="AI4" s="91" t="str">
        <f>_xlfn.XLOOKUP($E4,Tab_Def_Processes[Name(EN)],Tab_Def_Processes[Flow_ID_O_2],,0,)</f>
        <v>F_02_08</v>
      </c>
      <c r="AJ4" s="51" t="str">
        <f t="shared" ref="AJ4:AJ10" si="3">"TC"&amp;"_"&amp;RIGHT(AI4,5)</f>
        <v>TC_02_08</v>
      </c>
      <c r="AK4" s="70">
        <v>0.55000000000000004</v>
      </c>
      <c r="AL4" s="64" t="str">
        <f>_xlfn.XLOOKUP($E4,Tab_Def_Processes[Name(EN)],Tab_Def_Processes[Output_Flow_O_3],,0,)</f>
        <v>N.A.</v>
      </c>
      <c r="AM4" s="64" t="str">
        <f>_xlfn.XLOOKUP($E4,Tab_Def_Processes[Name(EN)],Tab_Def_Processes[Flow_ID_O_3],,0,)</f>
        <v>N.A.</v>
      </c>
      <c r="AN4" s="51" t="str">
        <f t="shared" ref="AN4:AN10" si="4">"TC"&amp;"_"&amp;RIGHT(AM4,5)</f>
        <v>TC_N.A.</v>
      </c>
      <c r="AO4" s="60"/>
      <c r="AP4" s="64" t="str">
        <f>_xlfn.XLOOKUP($E4,Tab_Def_Processes[Name(EN)],Tab_Def_Processes[Output_Flow_O_4],,0,)</f>
        <v>N.A.</v>
      </c>
      <c r="AQ4" s="64" t="str">
        <f>_xlfn.XLOOKUP($E4,Tab_Def_Processes[Name(EN)],Tab_Def_Processes[Flow_ID_O_4],,0,)</f>
        <v>N.A.</v>
      </c>
      <c r="AR4" s="51" t="str">
        <f t="shared" ref="AR4:AR10" si="5">"TC"&amp;"_"&amp;RIGHT(AQ4,5)</f>
        <v>TC_N.A.</v>
      </c>
      <c r="AS4" s="60"/>
      <c r="AT4" s="64" t="str">
        <f>_xlfn.XLOOKUP($E4,Tab_Def_Processes[Name(EN)],Tab_Def_Processes[Output_Flow_O_5],,0,)</f>
        <v>N.A.</v>
      </c>
      <c r="AU4" s="64" t="str">
        <f>_xlfn.XLOOKUP($E4,Tab_Def_Processes[Name(EN)],Tab_Def_Processes[Flow_ID_O_5],,0,)</f>
        <v>N.A.</v>
      </c>
      <c r="AV4" s="51" t="str">
        <f t="shared" ref="AV4:AV10" si="6">"TC"&amp;"_"&amp;RIGHT(AU4,5)</f>
        <v>TC_N.A.</v>
      </c>
      <c r="AW4" s="68"/>
      <c r="AX4" s="64" t="str">
        <f>_xlfn.XLOOKUP($E4,Tab_Def_Processes[Name(EN)],Tab_Def_Processes[Output_Flow_O_6],,0,)</f>
        <v>N.A.</v>
      </c>
      <c r="AY4" s="64" t="str">
        <f>_xlfn.XLOOKUP($E4,Tab_Def_Processes[Name(EN)],Tab_Def_Processes[Flow_ID_O_6],,0,)</f>
        <v>N.A.</v>
      </c>
      <c r="AZ4" s="51" t="str">
        <f t="shared" ref="AZ4:AZ10" si="7">"TC"&amp;"_"&amp;RIGHT(AY4,5)</f>
        <v>TC_N.A.</v>
      </c>
      <c r="BA4" s="60"/>
      <c r="BB4" s="37">
        <f>SUM(Tab_Process_TCs[[#This Row],[Flow_TC_O_6_'[%']22]],Tab_Process_TCs[[#This Row],[TC O_5_'[%']]],Tab_Process_TCs[[#This Row],[TC_O_4_'[%']]],Tab_Process_TCs[[#This Row],[TC_O_3_'[%']]],,Tab_Process_TCs[[#This Row],[TC_O_2_'[%']]],Tab_Process_TCs[[#This Row],[TC_O_1_'[%']]])</f>
        <v>1</v>
      </c>
      <c r="BC4" s="13"/>
      <c r="BD4" s="13"/>
      <c r="BE4" s="13"/>
      <c r="BF4" s="13"/>
      <c r="BG4" s="13"/>
    </row>
    <row r="5" spans="1:68" x14ac:dyDescent="0.35">
      <c r="A5" s="48" t="b">
        <v>1</v>
      </c>
      <c r="B5" s="11">
        <f t="shared" si="0"/>
        <v>4</v>
      </c>
      <c r="C5" s="11" t="str">
        <f t="shared" si="1"/>
        <v>TC4_03_Use</v>
      </c>
      <c r="D5" s="58" t="str">
        <f>_xlfn.XLOOKUP($E5,Tab_Def_Processes[Name(EN)],Tab_Def_Processes[ID],,0,)</f>
        <v>03</v>
      </c>
      <c r="E5" s="13" t="s">
        <v>33</v>
      </c>
      <c r="F5" s="11"/>
      <c r="G5" s="11">
        <f>_xlfn.XLOOKUP(E5,Tab_Def_Processes[Name(EN)],Tab_Def_Processes[Carbon_Stock],,0,)</f>
        <v>0</v>
      </c>
      <c r="H5" s="11">
        <f>_xlfn.XLOOKUP(E5,Tab_Def_Processes[Name(EN)],Tab_Def_Processes[Life_Phase],,0,)</f>
        <v>0</v>
      </c>
      <c r="I5" s="11">
        <f>_xlfn.XLOOKUP(E5,Tab_Def_Processes[Name(EN)],Tab_Def_Processes[Description],,0,)</f>
        <v>0</v>
      </c>
      <c r="J5" s="11" t="str">
        <f>_xlfn.XLOOKUP($E5,Tab_Def_Processes[Name(EN)],Tab_Def_Processes[Process_Type],,0,)</f>
        <v>Process</v>
      </c>
      <c r="K5" s="11" t="str">
        <f>_xlfn.XLOOKUP($E5,Tab_Def_Processes[Name(EN)],Tab_Def_Processes[TC?],,0,)</f>
        <v>Yes</v>
      </c>
      <c r="L5" s="11" t="str">
        <f>_xlfn.XLOOKUP($E5,Tab_Def_Processes[Name(EN)],Tab_Def_Processes[Dyn_TC?],,0,)</f>
        <v>Yes</v>
      </c>
      <c r="M5" s="11" t="str">
        <f>_xlfn.XLOOKUP($E5,Tab_Def_Processes[Name(EN)],Tab_Def_Processes[Stock?],,0,)</f>
        <v>Yes</v>
      </c>
      <c r="N5" s="22" t="str">
        <f>_xlfn.XLOOKUP($E5,Tab_Def_Processes[Name(EN)],Tab_Def_Processes[Input_Flow_I_1],,0,)</f>
        <v>N.A.</v>
      </c>
      <c r="O5" s="11" t="e">
        <f>_xlfn.XLOOKUP($E5,Tab_Def_Processes[Name(EN)],Tab_Def_Processes[Flow_ID_I_1],,0,)</f>
        <v>#N/A</v>
      </c>
      <c r="P5" s="39"/>
      <c r="Q5" s="34" t="str">
        <f>_xlfn.XLOOKUP($E5,Tab_Def_Processes[Name(EN)],Tab_Def_Processes[Input_Flow_I_2],,0,)</f>
        <v>N.A.</v>
      </c>
      <c r="R5" s="11" t="e">
        <f>_xlfn.XLOOKUP($E5,Tab_Def_Processes[Name(EN)],Tab_Def_Processes[Flow_ID_I_2],,0,)</f>
        <v>#N/A</v>
      </c>
      <c r="S5" s="39"/>
      <c r="T5" s="34" t="str">
        <f>_xlfn.XLOOKUP($E5,Tab_Def_Processes[Name(EN)],Tab_Def_Processes[Input_Flow_I_3],,0,)</f>
        <v>N.A.</v>
      </c>
      <c r="U5" s="11" t="e">
        <f>_xlfn.XLOOKUP($E5,Tab_Def_Processes[Name(EN)],Tab_Def_Processes[Flow_ID_I_3],,0,)</f>
        <v>#N/A</v>
      </c>
      <c r="V5" s="39"/>
      <c r="W5" s="34" t="str">
        <f>_xlfn.XLOOKUP($E5,Tab_Def_Processes[Name(EN)],Tab_Def_Processes[Input_Flow_I_4],,0,)</f>
        <v>N.A.</v>
      </c>
      <c r="X5" s="11" t="e">
        <f>_xlfn.XLOOKUP($E5,Tab_Def_Processes[Name(EN)],Tab_Def_Processes[Flow_ID_I_4],,0,)</f>
        <v>#N/A</v>
      </c>
      <c r="Y5" s="39"/>
      <c r="Z5" s="34" t="str">
        <f>_xlfn.XLOOKUP($E5,Tab_Def_Processes[Name(EN)],Tab_Def_Processes[Input_Flow_I_5],,0,)</f>
        <v>N.A.</v>
      </c>
      <c r="AA5" s="11" t="e">
        <f>_xlfn.XLOOKUP($E5,Tab_Def_Processes[Name(EN)],Tab_Def_Processes[Flow_ID_I_5],,0,)</f>
        <v>#N/A</v>
      </c>
      <c r="AB5" s="39"/>
      <c r="AC5" s="37">
        <f>Tab_Process_TCs[[#This Row],[Flow_TC_I_1_'[%']]]+Tab_Process_TCs[[#This Row],[Flow_TC_I_2_'[%']]]+Tab_Process_TCs[[#This Row],[Flow_TC_I_3_'[%']]]+Tab_Process_TCs[[#This Row],[Flow_TC_I_4_'[%']]]+Tab_Process_TCs[[#This Row],[Flow_TC_I_5_'[%']]]</f>
        <v>0</v>
      </c>
      <c r="AD5" s="11" t="str">
        <f>_xlfn.XLOOKUP($E5,Tab_Def_Processes[Name(EN)],Tab_Def_Processes[Output_Flow_O_1],,0,)</f>
        <v>Inc_Timber Truss</v>
      </c>
      <c r="AE5" s="90" t="str">
        <f>_xlfn.XLOOKUP($E5,Tab_Def_Processes[Name(EN)],Tab_Def_Processes[Flow_ID_O_1],,0,)</f>
        <v>F_03_06</v>
      </c>
      <c r="AF5" s="51" t="str">
        <f t="shared" si="2"/>
        <v>TC_03_06</v>
      </c>
      <c r="AG5" s="78">
        <v>0.7</v>
      </c>
      <c r="AH5" s="73" t="str">
        <f>_xlfn.XLOOKUP($E5,Tab_Def_Processes[Name(EN)],Tab_Def_Processes[Output_Flow_O_2],,0,)</f>
        <v>Wood Beam for Reuse</v>
      </c>
      <c r="AI5" s="64" t="str">
        <f>_xlfn.XLOOKUP($E5,Tab_Def_Processes[Name(EN)],Tab_Def_Processes[Flow_ID_O_2],,0,)</f>
        <v>F_03_04</v>
      </c>
      <c r="AJ5" s="51" t="str">
        <f t="shared" si="3"/>
        <v>TC_03_04</v>
      </c>
      <c r="AK5" s="70">
        <v>0.05</v>
      </c>
      <c r="AL5" s="64" t="str">
        <f>_xlfn.XLOOKUP($E5,Tab_Def_Processes[Name(EN)],Tab_Def_Processes[Output_Flow_O_3],,0,)</f>
        <v>Waste Wood</v>
      </c>
      <c r="AM5" s="91" t="str">
        <f>_xlfn.XLOOKUP($E5,Tab_Def_Processes[Name(EN)],Tab_Def_Processes[Flow_ID_O_3],,0,)</f>
        <v>F_03_05</v>
      </c>
      <c r="AN5" s="51" t="str">
        <f t="shared" si="4"/>
        <v>TC_03_05</v>
      </c>
      <c r="AO5" s="60">
        <v>0.25</v>
      </c>
      <c r="AP5" s="64" t="str">
        <f>_xlfn.XLOOKUP($E5,Tab_Def_Processes[Name(EN)],Tab_Def_Processes[Output_Flow_O_4],,0,)</f>
        <v>N.A.</v>
      </c>
      <c r="AQ5" s="64" t="str">
        <f>_xlfn.XLOOKUP($E5,Tab_Def_Processes[Name(EN)],Tab_Def_Processes[Flow_ID_O_4],,0,)</f>
        <v>N.A.</v>
      </c>
      <c r="AR5" s="51" t="str">
        <f t="shared" si="5"/>
        <v>TC_N.A.</v>
      </c>
      <c r="AS5" s="60"/>
      <c r="AT5" s="64" t="str">
        <f>_xlfn.XLOOKUP($E5,Tab_Def_Processes[Name(EN)],Tab_Def_Processes[Output_Flow_O_5],,0,)</f>
        <v>N.A.</v>
      </c>
      <c r="AU5" s="64" t="str">
        <f>_xlfn.XLOOKUP($E5,Tab_Def_Processes[Name(EN)],Tab_Def_Processes[Flow_ID_O_5],,0,)</f>
        <v>N.A.</v>
      </c>
      <c r="AV5" s="51" t="str">
        <f t="shared" si="6"/>
        <v>TC_N.A.</v>
      </c>
      <c r="AW5" s="60"/>
      <c r="AX5" s="64" t="str">
        <f>_xlfn.XLOOKUP($E5,Tab_Def_Processes[Name(EN)],Tab_Def_Processes[Output_Flow_O_6],,0,)</f>
        <v>N.A.</v>
      </c>
      <c r="AY5" s="64" t="str">
        <f>_xlfn.XLOOKUP($E5,Tab_Def_Processes[Name(EN)],Tab_Def_Processes[Flow_ID_O_6],,0,)</f>
        <v>N.A.</v>
      </c>
      <c r="AZ5" s="51" t="str">
        <f t="shared" si="7"/>
        <v>TC_N.A.</v>
      </c>
      <c r="BA5" s="60"/>
      <c r="BB5" s="37">
        <f>SUM(Tab_Process_TCs[[#This Row],[Flow_TC_O_6_'[%']22]],Tab_Process_TCs[[#This Row],[TC O_5_'[%']]],Tab_Process_TCs[[#This Row],[TC_O_4_'[%']]],Tab_Process_TCs[[#This Row],[TC_O_3_'[%']]],,Tab_Process_TCs[[#This Row],[TC_O_2_'[%']]],Tab_Process_TCs[[#This Row],[TC_O_1_'[%']]])</f>
        <v>1</v>
      </c>
      <c r="BC5" s="13"/>
      <c r="BD5" s="13"/>
      <c r="BE5" s="13"/>
      <c r="BF5" s="13"/>
      <c r="BG5" s="13"/>
      <c r="BN5" s="13"/>
      <c r="BO5" s="13"/>
      <c r="BP5" s="13"/>
    </row>
    <row r="6" spans="1:68" x14ac:dyDescent="0.35">
      <c r="A6" s="48" t="b">
        <v>1</v>
      </c>
      <c r="B6" s="11">
        <f t="shared" si="0"/>
        <v>5</v>
      </c>
      <c r="C6" s="11" t="str">
        <f t="shared" si="1"/>
        <v>TC5_04_Ref</v>
      </c>
      <c r="D6" s="58" t="str">
        <f>_xlfn.XLOOKUP($E6,Tab_Def_Processes[Name(EN)],Tab_Def_Processes[ID],,0,)</f>
        <v>04</v>
      </c>
      <c r="E6" s="13" t="s">
        <v>35</v>
      </c>
      <c r="F6" s="11"/>
      <c r="G6" s="11">
        <f>_xlfn.XLOOKUP(E6,Tab_Def_Processes[Name(EN)],Tab_Def_Processes[Carbon_Stock],,0,)</f>
        <v>0</v>
      </c>
      <c r="H6" s="11">
        <f>_xlfn.XLOOKUP(E6,Tab_Def_Processes[Name(EN)],Tab_Def_Processes[Life_Phase],,0,)</f>
        <v>0</v>
      </c>
      <c r="I6" s="11">
        <f>_xlfn.XLOOKUP(E6,Tab_Def_Processes[Name(EN)],Tab_Def_Processes[Description],,0,)</f>
        <v>0</v>
      </c>
      <c r="J6" s="11" t="str">
        <f>_xlfn.XLOOKUP($E6,Tab_Def_Processes[Name(EN)],Tab_Def_Processes[Process_Type],,0,)</f>
        <v>Process</v>
      </c>
      <c r="K6" s="11" t="str">
        <f>_xlfn.XLOOKUP($E6,Tab_Def_Processes[Name(EN)],Tab_Def_Processes[TC?],,0,)</f>
        <v>Yes</v>
      </c>
      <c r="L6" s="11" t="str">
        <f>_xlfn.XLOOKUP($E6,Tab_Def_Processes[Name(EN)],Tab_Def_Processes[Dyn_TC?],,0,)</f>
        <v>Yes</v>
      </c>
      <c r="M6" s="11" t="str">
        <f>_xlfn.XLOOKUP($E6,Tab_Def_Processes[Name(EN)],Tab_Def_Processes[Stock?],,0,)</f>
        <v>No</v>
      </c>
      <c r="N6" s="22" t="str">
        <f>_xlfn.XLOOKUP($E6,Tab_Def_Processes[Name(EN)],Tab_Def_Processes[Input_Flow_I_1],,0,)</f>
        <v>N.A.</v>
      </c>
      <c r="O6" s="11" t="e">
        <f>_xlfn.XLOOKUP($E6,Tab_Def_Processes[Name(EN)],Tab_Def_Processes[Flow_ID_I_1],,0,)</f>
        <v>#N/A</v>
      </c>
      <c r="P6" s="39"/>
      <c r="Q6" s="34" t="str">
        <f>_xlfn.XLOOKUP($E6,Tab_Def_Processes[Name(EN)],Tab_Def_Processes[Input_Flow_I_2],,0,)</f>
        <v>N.A.</v>
      </c>
      <c r="R6" s="11" t="e">
        <f>_xlfn.XLOOKUP($E6,Tab_Def_Processes[Name(EN)],Tab_Def_Processes[Flow_ID_I_2],,0,)</f>
        <v>#N/A</v>
      </c>
      <c r="S6" s="39"/>
      <c r="T6" s="34" t="str">
        <f>_xlfn.XLOOKUP($E6,Tab_Def_Processes[Name(EN)],Tab_Def_Processes[Input_Flow_I_3],,0,)</f>
        <v>N.A.</v>
      </c>
      <c r="U6" s="11" t="e">
        <f>_xlfn.XLOOKUP($E6,Tab_Def_Processes[Name(EN)],Tab_Def_Processes[Flow_ID_I_3],,0,)</f>
        <v>#N/A</v>
      </c>
      <c r="V6" s="39"/>
      <c r="W6" s="34" t="str">
        <f>_xlfn.XLOOKUP($E6,Tab_Def_Processes[Name(EN)],Tab_Def_Processes[Input_Flow_I_4],,0,)</f>
        <v>N.A.</v>
      </c>
      <c r="X6" s="11" t="e">
        <f>_xlfn.XLOOKUP($E6,Tab_Def_Processes[Name(EN)],Tab_Def_Processes[Flow_ID_I_4],,0,)</f>
        <v>#N/A</v>
      </c>
      <c r="Y6" s="39"/>
      <c r="Z6" s="34" t="str">
        <f>_xlfn.XLOOKUP($E6,Tab_Def_Processes[Name(EN)],Tab_Def_Processes[Input_Flow_I_5],,0,)</f>
        <v>N.A.</v>
      </c>
      <c r="AA6" s="11" t="e">
        <f>_xlfn.XLOOKUP($E6,Tab_Def_Processes[Name(EN)],Tab_Def_Processes[Flow_ID_I_5],,0,)</f>
        <v>#N/A</v>
      </c>
      <c r="AB6" s="39"/>
      <c r="AC6" s="37">
        <f>Tab_Process_TCs[[#This Row],[Flow_TC_I_1_'[%']]]+Tab_Process_TCs[[#This Row],[Flow_TC_I_2_'[%']]]+Tab_Process_TCs[[#This Row],[Flow_TC_I_3_'[%']]]+Tab_Process_TCs[[#This Row],[Flow_TC_I_4_'[%']]]+Tab_Process_TCs[[#This Row],[Flow_TC_I_5_'[%']]]</f>
        <v>0</v>
      </c>
      <c r="AD6" s="11" t="str">
        <f>_xlfn.XLOOKUP($E6,Tab_Def_Processes[Name(EN)],Tab_Def_Processes[Output_Flow_O_1],,0,)</f>
        <v>Refurbished wood</v>
      </c>
      <c r="AE6" s="22" t="str">
        <f>_xlfn.XLOOKUP($E6,Tab_Def_Processes[Name(EN)],Tab_Def_Processes[Flow_ID_O_1],,0,)</f>
        <v>F_04_03</v>
      </c>
      <c r="AF6" s="51" t="str">
        <f t="shared" si="2"/>
        <v>TC_04_03</v>
      </c>
      <c r="AG6" s="78">
        <v>0.05</v>
      </c>
      <c r="AH6" s="73" t="str">
        <f>_xlfn.XLOOKUP($E6,Tab_Def_Processes[Name(EN)],Tab_Def_Processes[Output_Flow_O_2],,0,)</f>
        <v>SecMaterial</v>
      </c>
      <c r="AI6" s="64" t="str">
        <f>_xlfn.XLOOKUP($E6,Tab_Def_Processes[Name(EN)],Tab_Def_Processes[Flow_ID_O_2],,0,)</f>
        <v>F_04_08</v>
      </c>
      <c r="AJ6" s="51" t="str">
        <f t="shared" si="3"/>
        <v>TC_04_08</v>
      </c>
      <c r="AK6" s="70">
        <v>0.95</v>
      </c>
      <c r="AL6" s="64" t="str">
        <f>_xlfn.XLOOKUP($E6,Tab_Def_Processes[Name(EN)],Tab_Def_Processes[Output_Flow_O_3],,0,)</f>
        <v>N.A.</v>
      </c>
      <c r="AM6" s="64" t="str">
        <f>_xlfn.XLOOKUP($E6,Tab_Def_Processes[Name(EN)],Tab_Def_Processes[Flow_ID_O_3],,0,)</f>
        <v>N.A.</v>
      </c>
      <c r="AN6" s="51" t="str">
        <f t="shared" si="4"/>
        <v>TC_N.A.</v>
      </c>
      <c r="AO6" s="60"/>
      <c r="AP6" s="64" t="str">
        <f>_xlfn.XLOOKUP($E6,Tab_Def_Processes[Name(EN)],Tab_Def_Processes[Output_Flow_O_4],,0,)</f>
        <v>N.A.</v>
      </c>
      <c r="AQ6" s="64" t="str">
        <f>_xlfn.XLOOKUP($E6,Tab_Def_Processes[Name(EN)],Tab_Def_Processes[Flow_ID_O_4],,0,)</f>
        <v>N.A.</v>
      </c>
      <c r="AR6" s="51" t="str">
        <f t="shared" si="5"/>
        <v>TC_N.A.</v>
      </c>
      <c r="AS6" s="60"/>
      <c r="AT6" s="64" t="str">
        <f>_xlfn.XLOOKUP($E6,Tab_Def_Processes[Name(EN)],Tab_Def_Processes[Output_Flow_O_5],,0,)</f>
        <v>N.A.</v>
      </c>
      <c r="AU6" s="64" t="str">
        <f>_xlfn.XLOOKUP($E6,Tab_Def_Processes[Name(EN)],Tab_Def_Processes[Flow_ID_O_5],,0,)</f>
        <v>N.A.</v>
      </c>
      <c r="AV6" s="51" t="str">
        <f t="shared" si="6"/>
        <v>TC_N.A.</v>
      </c>
      <c r="AW6" s="60"/>
      <c r="AX6" s="64" t="str">
        <f>_xlfn.XLOOKUP($E6,Tab_Def_Processes[Name(EN)],Tab_Def_Processes[Output_Flow_O_6],,0,)</f>
        <v>N.A.</v>
      </c>
      <c r="AY6" s="64" t="str">
        <f>_xlfn.XLOOKUP($E6,Tab_Def_Processes[Name(EN)],Tab_Def_Processes[Flow_ID_O_6],,0,)</f>
        <v>N.A.</v>
      </c>
      <c r="AZ6" s="51" t="str">
        <f t="shared" si="7"/>
        <v>TC_N.A.</v>
      </c>
      <c r="BA6" s="60"/>
      <c r="BB6" s="37">
        <f>SUM(Tab_Process_TCs[[#This Row],[Flow_TC_O_6_'[%']22]],Tab_Process_TCs[[#This Row],[TC O_5_'[%']]],Tab_Process_TCs[[#This Row],[TC_O_4_'[%']]],Tab_Process_TCs[[#This Row],[TC_O_3_'[%']]],,Tab_Process_TCs[[#This Row],[TC_O_2_'[%']]],Tab_Process_TCs[[#This Row],[TC_O_1_'[%']]])</f>
        <v>1</v>
      </c>
      <c r="BC6" s="13"/>
      <c r="BD6" s="13"/>
      <c r="BE6" s="13"/>
      <c r="BF6" s="13"/>
      <c r="BG6" s="13"/>
    </row>
    <row r="7" spans="1:68" x14ac:dyDescent="0.35">
      <c r="A7" s="48" t="b">
        <v>1</v>
      </c>
      <c r="B7" s="11">
        <f t="shared" si="0"/>
        <v>6</v>
      </c>
      <c r="C7" s="11" t="str">
        <f t="shared" si="1"/>
        <v>TC6_05_Deg</v>
      </c>
      <c r="D7" s="58" t="str">
        <f>_xlfn.XLOOKUP($E7,Tab_Def_Processes[Name(EN)],Tab_Def_Processes[ID],,0,)</f>
        <v>05</v>
      </c>
      <c r="E7" s="13" t="s">
        <v>38</v>
      </c>
      <c r="F7" s="11"/>
      <c r="G7" s="11">
        <f>_xlfn.XLOOKUP(E7,Tab_Def_Processes[Name(EN)],Tab_Def_Processes[Carbon_Stock],,0,)</f>
        <v>0</v>
      </c>
      <c r="H7" s="11">
        <f>_xlfn.XLOOKUP(E7,Tab_Def_Processes[Name(EN)],Tab_Def_Processes[Life_Phase],,0,)</f>
        <v>0</v>
      </c>
      <c r="I7" s="11">
        <f>_xlfn.XLOOKUP(E7,Tab_Def_Processes[Name(EN)],Tab_Def_Processes[Description],,0,)</f>
        <v>0</v>
      </c>
      <c r="J7" s="11" t="str">
        <f>_xlfn.XLOOKUP($E7,Tab_Def_Processes[Name(EN)],Tab_Def_Processes[Process_Type],,0,)</f>
        <v>Process</v>
      </c>
      <c r="K7" s="11" t="str">
        <f>_xlfn.XLOOKUP($E7,Tab_Def_Processes[Name(EN)],Tab_Def_Processes[TC?],,0,)</f>
        <v>Yes</v>
      </c>
      <c r="L7" s="11" t="str">
        <f>_xlfn.XLOOKUP($E7,Tab_Def_Processes[Name(EN)],Tab_Def_Processes[Dyn_TC?],,0,)</f>
        <v>No</v>
      </c>
      <c r="M7" s="11" t="str">
        <f>_xlfn.XLOOKUP($E7,Tab_Def_Processes[Name(EN)],Tab_Def_Processes[Stock?],,0,)</f>
        <v>No</v>
      </c>
      <c r="N7" s="22" t="str">
        <f>_xlfn.XLOOKUP($E7,Tab_Def_Processes[Name(EN)],Tab_Def_Processes[Input_Flow_I_1],,0,)</f>
        <v>N.A.</v>
      </c>
      <c r="O7" s="11" t="e">
        <f>_xlfn.XLOOKUP($E7,Tab_Def_Processes[Name(EN)],Tab_Def_Processes[Flow_ID_I_1],,0,)</f>
        <v>#N/A</v>
      </c>
      <c r="P7" s="39"/>
      <c r="Q7" s="34" t="str">
        <f>_xlfn.XLOOKUP($E7,Tab_Def_Processes[Name(EN)],Tab_Def_Processes[Input_Flow_I_2],,0,)</f>
        <v>N.A.</v>
      </c>
      <c r="R7" s="11" t="e">
        <f>_xlfn.XLOOKUP($E7,Tab_Def_Processes[Name(EN)],Tab_Def_Processes[Flow_ID_I_2],,0,)</f>
        <v>#N/A</v>
      </c>
      <c r="S7" s="39"/>
      <c r="T7" s="34" t="str">
        <f>_xlfn.XLOOKUP($E7,Tab_Def_Processes[Name(EN)],Tab_Def_Processes[Input_Flow_I_3],,0,)</f>
        <v>N.A.</v>
      </c>
      <c r="U7" s="11" t="e">
        <f>_xlfn.XLOOKUP($E7,Tab_Def_Processes[Name(EN)],Tab_Def_Processes[Flow_ID_I_3],,0,)</f>
        <v>#N/A</v>
      </c>
      <c r="V7" s="39"/>
      <c r="W7" s="34" t="str">
        <f>_xlfn.XLOOKUP($E7,Tab_Def_Processes[Name(EN)],Tab_Def_Processes[Input_Flow_I_4],,0,)</f>
        <v>N.A.</v>
      </c>
      <c r="X7" s="11" t="e">
        <f>_xlfn.XLOOKUP($E7,Tab_Def_Processes[Name(EN)],Tab_Def_Processes[Flow_ID_I_4],,0,)</f>
        <v>#N/A</v>
      </c>
      <c r="Y7" s="39"/>
      <c r="Z7" s="34" t="str">
        <f>_xlfn.XLOOKUP($E7,Tab_Def_Processes[Name(EN)],Tab_Def_Processes[Input_Flow_I_5],,0,)</f>
        <v>N.A.</v>
      </c>
      <c r="AA7" s="11" t="e">
        <f>_xlfn.XLOOKUP($E7,Tab_Def_Processes[Name(EN)],Tab_Def_Processes[Flow_ID_I_5],,0,)</f>
        <v>#N/A</v>
      </c>
      <c r="AB7" s="39"/>
      <c r="AC7" s="37">
        <f>Tab_Process_TCs[[#This Row],[Flow_TC_I_1_'[%']]]+Tab_Process_TCs[[#This Row],[Flow_TC_I_2_'[%']]]+Tab_Process_TCs[[#This Row],[Flow_TC_I_3_'[%']]]+Tab_Process_TCs[[#This Row],[Flow_TC_I_4_'[%']]]+Tab_Process_TCs[[#This Row],[Flow_TC_I_5_'[%']]]</f>
        <v>0</v>
      </c>
      <c r="AD7" s="11" t="str">
        <f>_xlfn.XLOOKUP($E7,Tab_Def_Processes[Name(EN)],Tab_Def_Processes[Output_Flow_O_1],,0,)</f>
        <v>Deg_Atm_Carbon</v>
      </c>
      <c r="AE7" s="90" t="str">
        <f>_xlfn.XLOOKUP($E7,Tab_Def_Processes[Name(EN)],Tab_Def_Processes[Flow_ID_O_1],,0,)</f>
        <v>F_05_07</v>
      </c>
      <c r="AF7" s="51" t="str">
        <f t="shared" si="2"/>
        <v>TC_05_07</v>
      </c>
      <c r="AG7" s="78">
        <v>0.95</v>
      </c>
      <c r="AH7" s="73" t="str">
        <f>_xlfn.XLOOKUP($E7,Tab_Def_Processes[Name(EN)],Tab_Def_Processes[Output_Flow_O_2],,0,)</f>
        <v>Deg_Bio</v>
      </c>
      <c r="AI7" s="91" t="str">
        <f>_xlfn.XLOOKUP($E7,Tab_Def_Processes[Name(EN)],Tab_Def_Processes[Flow_ID_O_2],,0,)</f>
        <v>F_05_00</v>
      </c>
      <c r="AJ7" s="51" t="str">
        <f t="shared" si="3"/>
        <v>TC_05_00</v>
      </c>
      <c r="AK7" s="70">
        <v>0.05</v>
      </c>
      <c r="AL7" s="64" t="str">
        <f>_xlfn.XLOOKUP($E7,Tab_Def_Processes[Name(EN)],Tab_Def_Processes[Output_Flow_O_3],,0,)</f>
        <v>N.A.</v>
      </c>
      <c r="AM7" s="64" t="str">
        <f>_xlfn.XLOOKUP($E7,Tab_Def_Processes[Name(EN)],Tab_Def_Processes[Flow_ID_O_3],,0,)</f>
        <v>N.A.</v>
      </c>
      <c r="AN7" s="51" t="str">
        <f t="shared" si="4"/>
        <v>TC_N.A.</v>
      </c>
      <c r="AO7" s="60"/>
      <c r="AP7" s="64" t="str">
        <f>_xlfn.XLOOKUP($E7,Tab_Def_Processes[Name(EN)],Tab_Def_Processes[Output_Flow_O_4],,0,)</f>
        <v>N.A.</v>
      </c>
      <c r="AQ7" s="64" t="str">
        <f>_xlfn.XLOOKUP($E7,Tab_Def_Processes[Name(EN)],Tab_Def_Processes[Flow_ID_O_4],,0,)</f>
        <v>N.A.</v>
      </c>
      <c r="AR7" s="51" t="str">
        <f t="shared" si="5"/>
        <v>TC_N.A.</v>
      </c>
      <c r="AS7" s="60"/>
      <c r="AT7" s="64" t="str">
        <f>_xlfn.XLOOKUP($E7,Tab_Def_Processes[Name(EN)],Tab_Def_Processes[Output_Flow_O_5],,0,)</f>
        <v>N.A.</v>
      </c>
      <c r="AU7" s="64" t="str">
        <f>_xlfn.XLOOKUP($E7,Tab_Def_Processes[Name(EN)],Tab_Def_Processes[Flow_ID_O_5],,0,)</f>
        <v>N.A.</v>
      </c>
      <c r="AV7" s="51" t="str">
        <f t="shared" si="6"/>
        <v>TC_N.A.</v>
      </c>
      <c r="AW7" s="60"/>
      <c r="AX7" s="64" t="str">
        <f>_xlfn.XLOOKUP($E7,Tab_Def_Processes[Name(EN)],Tab_Def_Processes[Output_Flow_O_6],,0,)</f>
        <v>N.A.</v>
      </c>
      <c r="AY7" s="64" t="str">
        <f>_xlfn.XLOOKUP($E7,Tab_Def_Processes[Name(EN)],Tab_Def_Processes[Flow_ID_O_6],,0,)</f>
        <v>N.A.</v>
      </c>
      <c r="AZ7" s="51" t="str">
        <f t="shared" si="7"/>
        <v>TC_N.A.</v>
      </c>
      <c r="BA7" s="60"/>
      <c r="BB7" s="37">
        <f>SUM(Tab_Process_TCs[[#This Row],[Flow_TC_O_6_'[%']22]],Tab_Process_TCs[[#This Row],[TC O_5_'[%']]],Tab_Process_TCs[[#This Row],[TC_O_4_'[%']]],Tab_Process_TCs[[#This Row],[TC_O_3_'[%']]],,Tab_Process_TCs[[#This Row],[TC_O_2_'[%']]],Tab_Process_TCs[[#This Row],[TC_O_1_'[%']]])</f>
        <v>1</v>
      </c>
      <c r="BC7" s="13"/>
      <c r="BD7" s="13"/>
      <c r="BE7" s="13"/>
      <c r="BF7" s="13"/>
      <c r="BG7" s="13"/>
    </row>
    <row r="8" spans="1:68" x14ac:dyDescent="0.35">
      <c r="A8" s="48" t="b">
        <v>1</v>
      </c>
      <c r="B8" s="11">
        <f t="shared" si="0"/>
        <v>7</v>
      </c>
      <c r="C8" s="11" t="str">
        <f t="shared" si="1"/>
        <v>TC7_06_Inc</v>
      </c>
      <c r="D8" s="58" t="str">
        <f>_xlfn.XLOOKUP($E8,Tab_Def_Processes[Name(EN)],Tab_Def_Processes[ID],,0,)</f>
        <v>06</v>
      </c>
      <c r="E8" s="13" t="s">
        <v>40</v>
      </c>
      <c r="F8" s="11"/>
      <c r="G8" s="11">
        <f>_xlfn.XLOOKUP(E8,Tab_Def_Processes[Name(EN)],Tab_Def_Processes[Carbon_Stock],,0,)</f>
        <v>0</v>
      </c>
      <c r="H8" s="11">
        <f>_xlfn.XLOOKUP(E8,Tab_Def_Processes[Name(EN)],Tab_Def_Processes[Life_Phase],,0,)</f>
        <v>0</v>
      </c>
      <c r="I8" s="11">
        <f>_xlfn.XLOOKUP(E8,Tab_Def_Processes[Name(EN)],Tab_Def_Processes[Description],,0,)</f>
        <v>0</v>
      </c>
      <c r="J8" s="11" t="str">
        <f>_xlfn.XLOOKUP($E8,Tab_Def_Processes[Name(EN)],Tab_Def_Processes[Process_Type],,0,)</f>
        <v>Process</v>
      </c>
      <c r="K8" s="11" t="str">
        <f>_xlfn.XLOOKUP($E8,Tab_Def_Processes[Name(EN)],Tab_Def_Processes[TC?],,0,)</f>
        <v>Yes</v>
      </c>
      <c r="L8" s="11" t="str">
        <f>_xlfn.XLOOKUP($E8,Tab_Def_Processes[Name(EN)],Tab_Def_Processes[Dyn_TC?],,0,)</f>
        <v>No</v>
      </c>
      <c r="M8" s="11" t="str">
        <f>_xlfn.XLOOKUP($E8,Tab_Def_Processes[Name(EN)],Tab_Def_Processes[Stock?],,0,)</f>
        <v>No</v>
      </c>
      <c r="N8" s="22" t="str">
        <f>_xlfn.XLOOKUP($E8,Tab_Def_Processes[Name(EN)],Tab_Def_Processes[Input_Flow_I_1],,0,)</f>
        <v>N.A.</v>
      </c>
      <c r="O8" s="11" t="e">
        <f>_xlfn.XLOOKUP($E8,Tab_Def_Processes[Name(EN)],Tab_Def_Processes[Flow_ID_I_1],,0,)</f>
        <v>#N/A</v>
      </c>
      <c r="P8" s="39"/>
      <c r="Q8" s="34" t="str">
        <f>_xlfn.XLOOKUP($E8,Tab_Def_Processes[Name(EN)],Tab_Def_Processes[Input_Flow_I_2],,0,)</f>
        <v>N.A.</v>
      </c>
      <c r="R8" s="11" t="e">
        <f>_xlfn.XLOOKUP($E8,Tab_Def_Processes[Name(EN)],Tab_Def_Processes[Flow_ID_I_2],,0,)</f>
        <v>#N/A</v>
      </c>
      <c r="S8" s="39"/>
      <c r="T8" s="34" t="str">
        <f>_xlfn.XLOOKUP($E8,Tab_Def_Processes[Name(EN)],Tab_Def_Processes[Input_Flow_I_3],,0,)</f>
        <v>N.A.</v>
      </c>
      <c r="U8" s="11" t="e">
        <f>_xlfn.XLOOKUP($E8,Tab_Def_Processes[Name(EN)],Tab_Def_Processes[Flow_ID_I_3],,0,)</f>
        <v>#N/A</v>
      </c>
      <c r="V8" s="39"/>
      <c r="W8" s="34" t="str">
        <f>_xlfn.XLOOKUP($E8,Tab_Def_Processes[Name(EN)],Tab_Def_Processes[Input_Flow_I_4],,0,)</f>
        <v>N.A.</v>
      </c>
      <c r="X8" s="11" t="e">
        <f>_xlfn.XLOOKUP($E8,Tab_Def_Processes[Name(EN)],Tab_Def_Processes[Flow_ID_I_4],,0,)</f>
        <v>#N/A</v>
      </c>
      <c r="Y8" s="39"/>
      <c r="Z8" s="34" t="str">
        <f>_xlfn.XLOOKUP($E8,Tab_Def_Processes[Name(EN)],Tab_Def_Processes[Input_Flow_I_5],,0,)</f>
        <v>N.A.</v>
      </c>
      <c r="AA8" s="11" t="e">
        <f>_xlfn.XLOOKUP($E8,Tab_Def_Processes[Name(EN)],Tab_Def_Processes[Flow_ID_I_5],,0,)</f>
        <v>#N/A</v>
      </c>
      <c r="AB8" s="39"/>
      <c r="AC8" s="37">
        <f>Tab_Process_TCs[[#This Row],[Flow_TC_I_1_'[%']]]+Tab_Process_TCs[[#This Row],[Flow_TC_I_2_'[%']]]+Tab_Process_TCs[[#This Row],[Flow_TC_I_3_'[%']]]+Tab_Process_TCs[[#This Row],[Flow_TC_I_4_'[%']]]+Tab_Process_TCs[[#This Row],[Flow_TC_I_5_'[%']]]</f>
        <v>0</v>
      </c>
      <c r="AD8" s="11" t="str">
        <f>_xlfn.XLOOKUP($E8,Tab_Def_Processes[Name(EN)],Tab_Def_Processes[Output_Flow_O_1],,0,)</f>
        <v>Inc_Ash_Ant</v>
      </c>
      <c r="AE8" s="90" t="str">
        <f>_xlfn.XLOOKUP($E8,Tab_Def_Processes[Name(EN)],Tab_Def_Processes[Flow_ID_O_1],,0,)</f>
        <v>F_06_08</v>
      </c>
      <c r="AF8" s="51" t="str">
        <f t="shared" si="2"/>
        <v>TC_06_08</v>
      </c>
      <c r="AG8" s="78">
        <v>0.01</v>
      </c>
      <c r="AH8" s="73" t="str">
        <f>_xlfn.XLOOKUP($E8,Tab_Def_Processes[Name(EN)],Tab_Def_Processes[Output_Flow_O_2],,0,)</f>
        <v>Inc_Carbon_Atm</v>
      </c>
      <c r="AI8" s="91" t="str">
        <f>_xlfn.XLOOKUP($E8,Tab_Def_Processes[Name(EN)],Tab_Def_Processes[Flow_ID_O_2],,0,)</f>
        <v>F_06_07</v>
      </c>
      <c r="AJ8" s="51" t="str">
        <f t="shared" si="3"/>
        <v>TC_06_07</v>
      </c>
      <c r="AK8" s="70">
        <v>0.99</v>
      </c>
      <c r="AL8" s="64" t="str">
        <f>_xlfn.XLOOKUP($E8,Tab_Def_Processes[Name(EN)],Tab_Def_Processes[Output_Flow_O_3],,0,)</f>
        <v>N.A.</v>
      </c>
      <c r="AM8" s="64" t="str">
        <f>_xlfn.XLOOKUP($E8,Tab_Def_Processes[Name(EN)],Tab_Def_Processes[Flow_ID_O_3],,0,)</f>
        <v>N.A.</v>
      </c>
      <c r="AN8" s="51" t="str">
        <f t="shared" si="4"/>
        <v>TC_N.A.</v>
      </c>
      <c r="AO8" s="60"/>
      <c r="AP8" s="64" t="str">
        <f>_xlfn.XLOOKUP($E8,Tab_Def_Processes[Name(EN)],Tab_Def_Processes[Output_Flow_O_4],,0,)</f>
        <v>N.A.</v>
      </c>
      <c r="AQ8" s="64" t="str">
        <f>_xlfn.XLOOKUP($E8,Tab_Def_Processes[Name(EN)],Tab_Def_Processes[Flow_ID_O_4],,0,)</f>
        <v>N.A.</v>
      </c>
      <c r="AR8" s="51" t="str">
        <f t="shared" si="5"/>
        <v>TC_N.A.</v>
      </c>
      <c r="AS8" s="60"/>
      <c r="AT8" s="64" t="str">
        <f>_xlfn.XLOOKUP($E8,Tab_Def_Processes[Name(EN)],Tab_Def_Processes[Output_Flow_O_5],,0,)</f>
        <v>N.A.</v>
      </c>
      <c r="AU8" s="64" t="str">
        <f>_xlfn.XLOOKUP($E8,Tab_Def_Processes[Name(EN)],Tab_Def_Processes[Flow_ID_O_5],,0,)</f>
        <v>N.A.</v>
      </c>
      <c r="AV8" s="51" t="str">
        <f t="shared" si="6"/>
        <v>TC_N.A.</v>
      </c>
      <c r="AW8" s="60"/>
      <c r="AX8" s="64" t="str">
        <f>_xlfn.XLOOKUP($E8,Tab_Def_Processes[Name(EN)],Tab_Def_Processes[Output_Flow_O_6],,0,)</f>
        <v>N.A.</v>
      </c>
      <c r="AY8" s="64" t="str">
        <f>_xlfn.XLOOKUP($E8,Tab_Def_Processes[Name(EN)],Tab_Def_Processes[Flow_ID_O_6],,0,)</f>
        <v>N.A.</v>
      </c>
      <c r="AZ8" s="51" t="str">
        <f t="shared" si="7"/>
        <v>TC_N.A.</v>
      </c>
      <c r="BA8" s="60"/>
      <c r="BB8" s="37">
        <f>SUM(Tab_Process_TCs[[#This Row],[Flow_TC_O_6_'[%']22]],Tab_Process_TCs[[#This Row],[TC O_5_'[%']]],Tab_Process_TCs[[#This Row],[TC_O_4_'[%']]],Tab_Process_TCs[[#This Row],[TC_O_3_'[%']]],,Tab_Process_TCs[[#This Row],[TC_O_2_'[%']]],Tab_Process_TCs[[#This Row],[TC_O_1_'[%']]])</f>
        <v>1</v>
      </c>
      <c r="BC8" s="13"/>
      <c r="BD8" s="13"/>
      <c r="BE8" s="13"/>
      <c r="BF8" s="13"/>
      <c r="BG8" s="13"/>
    </row>
    <row r="9" spans="1:68" x14ac:dyDescent="0.35">
      <c r="A9" s="48" t="b">
        <v>1</v>
      </c>
      <c r="B9" s="11">
        <f t="shared" si="0"/>
        <v>8</v>
      </c>
      <c r="C9" s="11" t="str">
        <f t="shared" si="1"/>
        <v>TC8_07_Atm</v>
      </c>
      <c r="D9" s="58" t="str">
        <f>_xlfn.XLOOKUP($E9,Tab_Def_Processes[Name(EN)],Tab_Def_Processes[ID],,0,)</f>
        <v>07</v>
      </c>
      <c r="E9" s="13" t="s">
        <v>42</v>
      </c>
      <c r="F9" s="11"/>
      <c r="G9" s="11">
        <f>_xlfn.XLOOKUP(E9,Tab_Def_Processes[Name(EN)],Tab_Def_Processes[Carbon_Stock],,0,)</f>
        <v>0</v>
      </c>
      <c r="H9" s="11">
        <f>_xlfn.XLOOKUP(E9,Tab_Def_Processes[Name(EN)],Tab_Def_Processes[Life_Phase],,0,)</f>
        <v>0</v>
      </c>
      <c r="I9" s="11">
        <f>_xlfn.XLOOKUP(E9,Tab_Def_Processes[Name(EN)],Tab_Def_Processes[Description],,0,)</f>
        <v>0</v>
      </c>
      <c r="J9" s="11" t="str">
        <f>_xlfn.XLOOKUP($E9,Tab_Def_Processes[Name(EN)],Tab_Def_Processes[Process_Type],,0,)</f>
        <v>Process</v>
      </c>
      <c r="K9" s="11" t="str">
        <f>_xlfn.XLOOKUP($E9,Tab_Def_Processes[Name(EN)],Tab_Def_Processes[TC?],,0,)</f>
        <v>Yes</v>
      </c>
      <c r="L9" s="11" t="str">
        <f>_xlfn.XLOOKUP($E9,Tab_Def_Processes[Name(EN)],Tab_Def_Processes[Dyn_TC?],,0,)</f>
        <v>No</v>
      </c>
      <c r="M9" s="11" t="str">
        <f>_xlfn.XLOOKUP($E9,Tab_Def_Processes[Name(EN)],Tab_Def_Processes[Stock?],,0,)</f>
        <v>Yes</v>
      </c>
      <c r="N9" s="22" t="str">
        <f>_xlfn.XLOOKUP($E9,Tab_Def_Processes[Name(EN)],Tab_Def_Processes[Input_Flow_I_1],,0,)</f>
        <v>N.A.</v>
      </c>
      <c r="O9" s="11" t="e">
        <f>_xlfn.XLOOKUP($E9,Tab_Def_Processes[Name(EN)],Tab_Def_Processes[Flow_ID_I_1],,0,)</f>
        <v>#N/A</v>
      </c>
      <c r="P9" s="39"/>
      <c r="Q9" s="34" t="str">
        <f>_xlfn.XLOOKUP($E9,Tab_Def_Processes[Name(EN)],Tab_Def_Processes[Input_Flow_I_2],,0,)</f>
        <v>N.A.</v>
      </c>
      <c r="R9" s="11" t="e">
        <f>_xlfn.XLOOKUP($E9,Tab_Def_Processes[Name(EN)],Tab_Def_Processes[Flow_ID_I_2],,0,)</f>
        <v>#N/A</v>
      </c>
      <c r="S9" s="39"/>
      <c r="T9" s="34" t="str">
        <f>_xlfn.XLOOKUP($E9,Tab_Def_Processes[Name(EN)],Tab_Def_Processes[Input_Flow_I_3],,0,)</f>
        <v>N.A.</v>
      </c>
      <c r="U9" s="11" t="e">
        <f>_xlfn.XLOOKUP($E9,Tab_Def_Processes[Name(EN)],Tab_Def_Processes[Flow_ID_I_3],,0,)</f>
        <v>#N/A</v>
      </c>
      <c r="V9" s="39"/>
      <c r="W9" s="34" t="str">
        <f>_xlfn.XLOOKUP($E9,Tab_Def_Processes[Name(EN)],Tab_Def_Processes[Input_Flow_I_4],,0,)</f>
        <v>N.A.</v>
      </c>
      <c r="X9" s="11" t="e">
        <f>_xlfn.XLOOKUP($E9,Tab_Def_Processes[Name(EN)],Tab_Def_Processes[Flow_ID_I_4],,0,)</f>
        <v>#N/A</v>
      </c>
      <c r="Y9" s="39"/>
      <c r="Z9" s="34" t="str">
        <f>_xlfn.XLOOKUP($E9,Tab_Def_Processes[Name(EN)],Tab_Def_Processes[Input_Flow_I_5],,0,)</f>
        <v>N.A.</v>
      </c>
      <c r="AA9" s="11" t="e">
        <f>_xlfn.XLOOKUP($E9,Tab_Def_Processes[Name(EN)],Tab_Def_Processes[Flow_ID_I_5],,0,)</f>
        <v>#N/A</v>
      </c>
      <c r="AB9" s="39"/>
      <c r="AC9" s="37">
        <f>Tab_Process_TCs[[#This Row],[Flow_TC_I_1_'[%']]]+Tab_Process_TCs[[#This Row],[Flow_TC_I_2_'[%']]]+Tab_Process_TCs[[#This Row],[Flow_TC_I_3_'[%']]]+Tab_Process_TCs[[#This Row],[Flow_TC_I_4_'[%']]]+Tab_Process_TCs[[#This Row],[Flow_TC_I_5_'[%']]]</f>
        <v>0</v>
      </c>
      <c r="AD9" s="11" t="str">
        <f>_xlfn.XLOOKUP($E9,Tab_Def_Processes[Name(EN)],Tab_Def_Processes[Output_Flow_O_1],,0,)</f>
        <v>Atm_Bio</v>
      </c>
      <c r="AE9" s="22" t="str">
        <f>_xlfn.XLOOKUP($E9,Tab_Def_Processes[Name(EN)],Tab_Def_Processes[Flow_ID_O_1],,0,)</f>
        <v>F_07_00</v>
      </c>
      <c r="AF9" s="51" t="str">
        <f t="shared" si="2"/>
        <v>TC_07_00</v>
      </c>
      <c r="AG9" s="78">
        <v>1</v>
      </c>
      <c r="AH9" s="73" t="str">
        <f>_xlfn.XLOOKUP($E9,Tab_Def_Processes[Name(EN)],Tab_Def_Processes[Output_Flow_O_2],,0,)</f>
        <v>N.A.</v>
      </c>
      <c r="AI9" s="64" t="str">
        <f>_xlfn.XLOOKUP($E9,Tab_Def_Processes[Name(EN)],Tab_Def_Processes[Flow_ID_O_2],,0,)</f>
        <v>N.A.</v>
      </c>
      <c r="AJ9" s="51" t="str">
        <f t="shared" si="3"/>
        <v>TC_N.A.</v>
      </c>
      <c r="AK9" s="70"/>
      <c r="AL9" s="64" t="str">
        <f>_xlfn.XLOOKUP($E9,Tab_Def_Processes[Name(EN)],Tab_Def_Processes[Output_Flow_O_3],,0,)</f>
        <v>N.A.</v>
      </c>
      <c r="AM9" s="64" t="str">
        <f>_xlfn.XLOOKUP($E9,Tab_Def_Processes[Name(EN)],Tab_Def_Processes[Flow_ID_O_3],,0,)</f>
        <v>N.A.</v>
      </c>
      <c r="AN9" s="51" t="str">
        <f t="shared" si="4"/>
        <v>TC_N.A.</v>
      </c>
      <c r="AO9" s="60"/>
      <c r="AP9" s="64" t="str">
        <f>_xlfn.XLOOKUP($E9,Tab_Def_Processes[Name(EN)],Tab_Def_Processes[Output_Flow_O_4],,0,)</f>
        <v>N.A.</v>
      </c>
      <c r="AQ9" s="64" t="str">
        <f>_xlfn.XLOOKUP($E9,Tab_Def_Processes[Name(EN)],Tab_Def_Processes[Flow_ID_O_4],,0,)</f>
        <v>N.A.</v>
      </c>
      <c r="AR9" s="51" t="str">
        <f t="shared" si="5"/>
        <v>TC_N.A.</v>
      </c>
      <c r="AS9" s="60"/>
      <c r="AT9" s="64" t="str">
        <f>_xlfn.XLOOKUP($E9,Tab_Def_Processes[Name(EN)],Tab_Def_Processes[Output_Flow_O_5],,0,)</f>
        <v>N.A.</v>
      </c>
      <c r="AU9" s="64" t="str">
        <f>_xlfn.XLOOKUP($E9,Tab_Def_Processes[Name(EN)],Tab_Def_Processes[Flow_ID_O_5],,0,)</f>
        <v>N.A.</v>
      </c>
      <c r="AV9" s="51" t="str">
        <f t="shared" si="6"/>
        <v>TC_N.A.</v>
      </c>
      <c r="AW9" s="60"/>
      <c r="AX9" s="64" t="str">
        <f>_xlfn.XLOOKUP($E9,Tab_Def_Processes[Name(EN)],Tab_Def_Processes[Output_Flow_O_6],,0,)</f>
        <v>N.A.</v>
      </c>
      <c r="AY9" s="64" t="str">
        <f>_xlfn.XLOOKUP($E9,Tab_Def_Processes[Name(EN)],Tab_Def_Processes[Flow_ID_O_6],,0,)</f>
        <v>N.A.</v>
      </c>
      <c r="AZ9" s="51" t="str">
        <f t="shared" si="7"/>
        <v>TC_N.A.</v>
      </c>
      <c r="BA9" s="60"/>
      <c r="BB9" s="37">
        <f>SUM(Tab_Process_TCs[[#This Row],[Flow_TC_O_6_'[%']22]],Tab_Process_TCs[[#This Row],[TC O_5_'[%']]],Tab_Process_TCs[[#This Row],[TC_O_4_'[%']]],Tab_Process_TCs[[#This Row],[TC_O_3_'[%']]],,Tab_Process_TCs[[#This Row],[TC_O_2_'[%']]],Tab_Process_TCs[[#This Row],[TC_O_1_'[%']]])</f>
        <v>1</v>
      </c>
      <c r="BC9" s="13"/>
      <c r="BD9" s="13"/>
      <c r="BE9" s="13"/>
      <c r="BF9" s="13"/>
      <c r="BG9" s="13"/>
    </row>
    <row r="10" spans="1:68" x14ac:dyDescent="0.35">
      <c r="A10" s="48" t="b">
        <v>1</v>
      </c>
      <c r="B10" s="11">
        <f t="shared" si="0"/>
        <v>9</v>
      </c>
      <c r="C10" s="11" t="str">
        <f t="shared" si="1"/>
        <v>TC9_08_Ant</v>
      </c>
      <c r="D10" s="58" t="str">
        <f>_xlfn.XLOOKUP($E10,Tab_Def_Processes[Name(EN)],Tab_Def_Processes[ID],,0,)</f>
        <v>08</v>
      </c>
      <c r="E10" s="13" t="s">
        <v>46</v>
      </c>
      <c r="F10" s="11"/>
      <c r="G10" s="11">
        <f>_xlfn.XLOOKUP(E10,Tab_Def_Processes[Name(EN)],Tab_Def_Processes[Carbon_Stock],,0,)</f>
        <v>0</v>
      </c>
      <c r="H10" s="11">
        <f>_xlfn.XLOOKUP(E10,Tab_Def_Processes[Name(EN)],Tab_Def_Processes[Life_Phase],,0,)</f>
        <v>0</v>
      </c>
      <c r="I10" s="11">
        <f>_xlfn.XLOOKUP(E10,Tab_Def_Processes[Name(EN)],Tab_Def_Processes[Description],,0,)</f>
        <v>0</v>
      </c>
      <c r="J10" s="11" t="str">
        <f>_xlfn.XLOOKUP($E10,Tab_Def_Processes[Name(EN)],Tab_Def_Processes[Process_Type],,0,)</f>
        <v>Process</v>
      </c>
      <c r="K10" s="11" t="str">
        <f>_xlfn.XLOOKUP($E10,Tab_Def_Processes[Name(EN)],Tab_Def_Processes[TC?],,0,)</f>
        <v>Yes</v>
      </c>
      <c r="L10" s="11" t="str">
        <f>_xlfn.XLOOKUP($E10,Tab_Def_Processes[Name(EN)],Tab_Def_Processes[Dyn_TC?],,0,)</f>
        <v>No</v>
      </c>
      <c r="M10" s="11" t="str">
        <f>_xlfn.XLOOKUP($E10,Tab_Def_Processes[Name(EN)],Tab_Def_Processes[Stock?],,0,)</f>
        <v>Yes</v>
      </c>
      <c r="N10" s="22" t="str">
        <f>_xlfn.XLOOKUP($E10,Tab_Def_Processes[Name(EN)],Tab_Def_Processes[Input_Flow_I_1],,0,)</f>
        <v>N.A.</v>
      </c>
      <c r="O10" s="11" t="e">
        <f>_xlfn.XLOOKUP($E10,Tab_Def_Processes[Name(EN)],Tab_Def_Processes[Flow_ID_I_1],,0,)</f>
        <v>#N/A</v>
      </c>
      <c r="P10" s="39"/>
      <c r="Q10" s="34" t="str">
        <f>_xlfn.XLOOKUP($E10,Tab_Def_Processes[Name(EN)],Tab_Def_Processes[Input_Flow_I_2],,0,)</f>
        <v>N.A.</v>
      </c>
      <c r="R10" s="11" t="e">
        <f>_xlfn.XLOOKUP($E10,Tab_Def_Processes[Name(EN)],Tab_Def_Processes[Flow_ID_I_2],,0,)</f>
        <v>#N/A</v>
      </c>
      <c r="S10" s="39"/>
      <c r="T10" s="34" t="str">
        <f>_xlfn.XLOOKUP($E10,Tab_Def_Processes[Name(EN)],Tab_Def_Processes[Input_Flow_I_3],,0,)</f>
        <v>N.A.</v>
      </c>
      <c r="U10" s="11" t="e">
        <f>_xlfn.XLOOKUP($E10,Tab_Def_Processes[Name(EN)],Tab_Def_Processes[Flow_ID_I_3],,0,)</f>
        <v>#N/A</v>
      </c>
      <c r="V10" s="39"/>
      <c r="W10" s="34" t="str">
        <f>_xlfn.XLOOKUP($E10,Tab_Def_Processes[Name(EN)],Tab_Def_Processes[Input_Flow_I_4],,0,)</f>
        <v>N.A.</v>
      </c>
      <c r="X10" s="11" t="e">
        <f>_xlfn.XLOOKUP($E10,Tab_Def_Processes[Name(EN)],Tab_Def_Processes[Flow_ID_I_4],,0,)</f>
        <v>#N/A</v>
      </c>
      <c r="Y10" s="39"/>
      <c r="Z10" s="34" t="str">
        <f>_xlfn.XLOOKUP($E10,Tab_Def_Processes[Name(EN)],Tab_Def_Processes[Input_Flow_I_5],,0,)</f>
        <v>N.A.</v>
      </c>
      <c r="AA10" s="11" t="e">
        <f>_xlfn.XLOOKUP($E10,Tab_Def_Processes[Name(EN)],Tab_Def_Processes[Flow_ID_I_5],,0,)</f>
        <v>#N/A</v>
      </c>
      <c r="AB10" s="39"/>
      <c r="AC10" s="37">
        <f>Tab_Process_TCs[[#This Row],[Flow_TC_I_1_'[%']]]+Tab_Process_TCs[[#This Row],[Flow_TC_I_2_'[%']]]+Tab_Process_TCs[[#This Row],[Flow_TC_I_3_'[%']]]+Tab_Process_TCs[[#This Row],[Flow_TC_I_4_'[%']]]+Tab_Process_TCs[[#This Row],[Flow_TC_I_5_'[%']]]</f>
        <v>0</v>
      </c>
      <c r="AD10" s="11" t="str">
        <f>_xlfn.XLOOKUP($E10,Tab_Def_Processes[Name(EN)],Tab_Def_Processes[Output_Flow_O_1],,0,)</f>
        <v>N.A.</v>
      </c>
      <c r="AE10" s="22" t="str">
        <f>_xlfn.XLOOKUP($E10,Tab_Def_Processes[Name(EN)],Tab_Def_Processes[Flow_ID_O_1],,0,)</f>
        <v>N.A.</v>
      </c>
      <c r="AF10" s="51" t="str">
        <f t="shared" si="2"/>
        <v>TC_N.A.</v>
      </c>
      <c r="AG10" s="78">
        <v>0</v>
      </c>
      <c r="AH10" s="73" t="str">
        <f>_xlfn.XLOOKUP($E10,Tab_Def_Processes[Name(EN)],Tab_Def_Processes[Output_Flow_O_2],,0,)</f>
        <v>N.A.</v>
      </c>
      <c r="AI10" s="64" t="str">
        <f>_xlfn.XLOOKUP($E10,Tab_Def_Processes[Name(EN)],Tab_Def_Processes[Flow_ID_O_2],,0,)</f>
        <v>N.A.</v>
      </c>
      <c r="AJ10" s="51" t="str">
        <f t="shared" si="3"/>
        <v>TC_N.A.</v>
      </c>
      <c r="AK10" s="70"/>
      <c r="AL10" s="64" t="str">
        <f>_xlfn.XLOOKUP($E10,Tab_Def_Processes[Name(EN)],Tab_Def_Processes[Output_Flow_O_3],,0,)</f>
        <v>N.A.</v>
      </c>
      <c r="AM10" s="64" t="str">
        <f>_xlfn.XLOOKUP($E10,Tab_Def_Processes[Name(EN)],Tab_Def_Processes[Flow_ID_O_3],,0,)</f>
        <v>N.A.</v>
      </c>
      <c r="AN10" s="51" t="str">
        <f t="shared" si="4"/>
        <v>TC_N.A.</v>
      </c>
      <c r="AO10" s="60"/>
      <c r="AP10" s="64" t="str">
        <f>_xlfn.XLOOKUP($E10,Tab_Def_Processes[Name(EN)],Tab_Def_Processes[Output_Flow_O_4],,0,)</f>
        <v>N.A.</v>
      </c>
      <c r="AQ10" s="64" t="str">
        <f>_xlfn.XLOOKUP($E10,Tab_Def_Processes[Name(EN)],Tab_Def_Processes[Flow_ID_O_4],,0,)</f>
        <v>N.A.</v>
      </c>
      <c r="AR10" s="51" t="str">
        <f t="shared" si="5"/>
        <v>TC_N.A.</v>
      </c>
      <c r="AS10" s="60"/>
      <c r="AT10" s="64" t="str">
        <f>_xlfn.XLOOKUP($E10,Tab_Def_Processes[Name(EN)],Tab_Def_Processes[Output_Flow_O_5],,0,)</f>
        <v>N.A.</v>
      </c>
      <c r="AU10" s="64" t="str">
        <f>_xlfn.XLOOKUP($E10,Tab_Def_Processes[Name(EN)],Tab_Def_Processes[Flow_ID_O_5],,0,)</f>
        <v>N.A.</v>
      </c>
      <c r="AV10" s="51" t="str">
        <f t="shared" si="6"/>
        <v>TC_N.A.</v>
      </c>
      <c r="AW10" s="60"/>
      <c r="AX10" s="64" t="str">
        <f>_xlfn.XLOOKUP($E10,Tab_Def_Processes[Name(EN)],Tab_Def_Processes[Output_Flow_O_6],,0,)</f>
        <v>N.A.</v>
      </c>
      <c r="AY10" s="64" t="str">
        <f>_xlfn.XLOOKUP($E10,Tab_Def_Processes[Name(EN)],Tab_Def_Processes[Flow_ID_O_6],,0,)</f>
        <v>N.A.</v>
      </c>
      <c r="AZ10" s="51" t="str">
        <f t="shared" si="7"/>
        <v>TC_N.A.</v>
      </c>
      <c r="BA10" s="60"/>
      <c r="BB10" s="37">
        <f>SUM(Tab_Process_TCs[[#This Row],[Flow_TC_O_6_'[%']22]],Tab_Process_TCs[[#This Row],[TC O_5_'[%']]],Tab_Process_TCs[[#This Row],[TC_O_4_'[%']]],Tab_Process_TCs[[#This Row],[TC_O_3_'[%']]],,Tab_Process_TCs[[#This Row],[TC_O_2_'[%']]],Tab_Process_TCs[[#This Row],[TC_O_1_'[%']]])</f>
        <v>0</v>
      </c>
      <c r="BC10" s="13"/>
      <c r="BD10" s="13"/>
      <c r="BE10" s="13"/>
      <c r="BF10" s="13"/>
      <c r="BG10" s="13"/>
    </row>
  </sheetData>
  <phoneticPr fontId="2" type="noConversion"/>
  <dataValidations count="1">
    <dataValidation type="list" allowBlank="1" showInputMessage="1" showErrorMessage="1" sqref="BN5" xr:uid="{DAB32377-A4E1-40F6-97B4-E2F14CE52B49}">
      <formula1>#REF!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660546-B6E2-4E7D-B18F-B330E78B22EC}">
          <x14:formula1>
            <xm:f>'2_1_Definition_Processes'!$D$2:$D$10</xm:f>
          </x14:formula1>
          <xm:sqref>F2:F10 E1 E11:E1048576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B8CB-13D7-4D43-A139-4275D04AFFC9}">
  <sheetPr codeName="Sheet29">
    <tabColor theme="9" tint="0.79998168889431442"/>
  </sheetPr>
  <dimension ref="A1:BM38"/>
  <sheetViews>
    <sheetView topLeftCell="A6" zoomScale="115" zoomScaleNormal="115" workbookViewId="0">
      <pane xSplit="5" topLeftCell="H1" activePane="topRight" state="frozen"/>
      <selection pane="topRight" activeCell="K8" sqref="K8:K12"/>
    </sheetView>
  </sheetViews>
  <sheetFormatPr defaultColWidth="10.7265625" defaultRowHeight="14.5" x14ac:dyDescent="0.35"/>
  <cols>
    <col min="1" max="1" width="5.26953125" bestFit="1" customWidth="1"/>
    <col min="2" max="2" width="5" bestFit="1" customWidth="1"/>
    <col min="4" max="4" width="16.453125" style="57" customWidth="1"/>
    <col min="5" max="7" width="26.453125" customWidth="1"/>
    <col min="8" max="8" width="16.453125" customWidth="1"/>
    <col min="9" max="9" width="26.453125" customWidth="1"/>
    <col min="10" max="12" width="15.453125" customWidth="1"/>
    <col min="13" max="14" width="12.453125" hidden="1" customWidth="1"/>
    <col min="15" max="15" width="17" hidden="1" customWidth="1"/>
    <col min="16" max="16" width="16.453125" hidden="1" customWidth="1"/>
    <col min="17" max="17" width="16.26953125" hidden="1" customWidth="1"/>
    <col min="18" max="18" width="15.7265625" hidden="1" customWidth="1"/>
    <col min="19" max="19" width="0" hidden="1" customWidth="1"/>
    <col min="20" max="20" width="13.7265625" hidden="1" customWidth="1"/>
    <col min="21" max="27" width="0" hidden="1" customWidth="1"/>
    <col min="28" max="28" width="17.453125" hidden="1" customWidth="1"/>
    <col min="29" max="34" width="17.7265625" hidden="1" customWidth="1"/>
    <col min="35" max="35" width="17.7265625" style="65" hidden="1" customWidth="1"/>
    <col min="36" max="36" width="42" style="65" hidden="1" customWidth="1"/>
    <col min="37" max="40" width="17.7265625" style="65" hidden="1" customWidth="1"/>
    <col min="41" max="41" width="26.26953125" style="65" hidden="1" customWidth="1"/>
    <col min="42" max="56" width="17.7265625" style="65" hidden="1" customWidth="1"/>
    <col min="57" max="60" width="17.7265625" hidden="1" customWidth="1"/>
    <col min="61" max="66" width="0" hidden="1" customWidth="1"/>
  </cols>
  <sheetData>
    <row r="1" spans="1:65" x14ac:dyDescent="0.35">
      <c r="A1" s="27" t="s">
        <v>120</v>
      </c>
      <c r="B1" s="1" t="s">
        <v>1</v>
      </c>
      <c r="C1" s="57" t="s">
        <v>80</v>
      </c>
      <c r="D1" t="s">
        <v>3</v>
      </c>
      <c r="E1" s="10" t="s">
        <v>149</v>
      </c>
      <c r="F1" s="8" t="s">
        <v>50</v>
      </c>
      <c r="G1" s="8" t="s">
        <v>150</v>
      </c>
      <c r="H1" t="s">
        <v>2</v>
      </c>
      <c r="I1" t="s">
        <v>121</v>
      </c>
      <c r="J1" s="8" t="s">
        <v>151</v>
      </c>
      <c r="K1" s="8" t="s">
        <v>152</v>
      </c>
      <c r="L1" s="9" t="s">
        <v>86</v>
      </c>
      <c r="M1" s="8" t="s">
        <v>153</v>
      </c>
      <c r="N1" s="19" t="s">
        <v>87</v>
      </c>
      <c r="O1" s="19" t="s">
        <v>88</v>
      </c>
      <c r="P1" s="32" t="s">
        <v>123</v>
      </c>
      <c r="Q1" s="19" t="s">
        <v>89</v>
      </c>
      <c r="R1" s="19" t="s">
        <v>92</v>
      </c>
      <c r="S1" s="32" t="s">
        <v>124</v>
      </c>
      <c r="T1" s="33" t="s">
        <v>91</v>
      </c>
      <c r="U1" s="29" t="s">
        <v>125</v>
      </c>
      <c r="V1" s="36" t="s">
        <v>126</v>
      </c>
      <c r="W1" s="33" t="s">
        <v>93</v>
      </c>
      <c r="X1" s="28" t="s">
        <v>127</v>
      </c>
      <c r="Y1" s="32" t="s">
        <v>128</v>
      </c>
      <c r="Z1" s="33" t="s">
        <v>95</v>
      </c>
      <c r="AA1" s="28" t="s">
        <v>129</v>
      </c>
      <c r="AB1" s="32" t="s">
        <v>130</v>
      </c>
      <c r="AC1" s="28" t="s">
        <v>131</v>
      </c>
      <c r="AD1" s="79" t="s">
        <v>97</v>
      </c>
      <c r="AE1" s="79" t="s">
        <v>98</v>
      </c>
      <c r="AF1" s="79" t="s">
        <v>154</v>
      </c>
      <c r="AG1" s="79" t="s">
        <v>132</v>
      </c>
      <c r="AH1" s="80" t="s">
        <v>133</v>
      </c>
      <c r="AI1" s="81" t="s">
        <v>99</v>
      </c>
      <c r="AJ1" s="81" t="s">
        <v>100</v>
      </c>
      <c r="AK1" s="81" t="s">
        <v>155</v>
      </c>
      <c r="AL1" s="79" t="s">
        <v>134</v>
      </c>
      <c r="AM1" s="80" t="s">
        <v>135</v>
      </c>
      <c r="AN1" s="81" t="s">
        <v>101</v>
      </c>
      <c r="AO1" s="81" t="s">
        <v>102</v>
      </c>
      <c r="AP1" s="81" t="s">
        <v>156</v>
      </c>
      <c r="AQ1" s="79" t="s">
        <v>136</v>
      </c>
      <c r="AR1" s="81" t="s">
        <v>137</v>
      </c>
      <c r="AS1" s="81" t="s">
        <v>103</v>
      </c>
      <c r="AT1" s="81" t="s">
        <v>104</v>
      </c>
      <c r="AU1" s="81" t="s">
        <v>157</v>
      </c>
      <c r="AV1" s="79" t="s">
        <v>138</v>
      </c>
      <c r="AW1" s="81" t="s">
        <v>139</v>
      </c>
      <c r="AX1" s="81" t="s">
        <v>105</v>
      </c>
      <c r="AY1" s="81" t="s">
        <v>106</v>
      </c>
      <c r="AZ1" s="81" t="s">
        <v>158</v>
      </c>
      <c r="BA1" s="79" t="s">
        <v>140</v>
      </c>
      <c r="BB1" s="81" t="s">
        <v>141</v>
      </c>
      <c r="BC1" s="61" t="s">
        <v>107</v>
      </c>
      <c r="BD1" s="61" t="s">
        <v>108</v>
      </c>
      <c r="BE1" s="61" t="s">
        <v>159</v>
      </c>
      <c r="BF1" s="30" t="s">
        <v>142</v>
      </c>
      <c r="BG1" s="61" t="s">
        <v>160</v>
      </c>
      <c r="BH1" s="62" t="s">
        <v>144</v>
      </c>
      <c r="BI1" s="42" t="s">
        <v>145</v>
      </c>
      <c r="BJ1" s="75" t="s">
        <v>146</v>
      </c>
      <c r="BK1" s="75" t="s">
        <v>147</v>
      </c>
      <c r="BL1" s="75" t="s">
        <v>148</v>
      </c>
      <c r="BM1" s="76" t="s">
        <v>61</v>
      </c>
    </row>
    <row r="2" spans="1:65" x14ac:dyDescent="0.35">
      <c r="A2" s="48" t="b">
        <v>1</v>
      </c>
      <c r="B2" s="11">
        <f t="shared" ref="B2:B38" si="0">ROW()-1</f>
        <v>1</v>
      </c>
      <c r="C2" s="58" t="str">
        <f>_xlfn.XLOOKUP($D2,Tab_Process_TCs[Name(EN)],Tab_Process_TCs[Process_ID],,0,)</f>
        <v>07</v>
      </c>
      <c r="D2" s="13" t="s">
        <v>42</v>
      </c>
      <c r="E2" s="13" t="s">
        <v>49</v>
      </c>
      <c r="F2" s="11" t="str">
        <f>_xlfn.XLOOKUP($D2,Tab_Process_TCs[Name(EN)],Tab_Process_TCs[TC?],,0,)</f>
        <v>Yes</v>
      </c>
      <c r="G2" s="11" t="str">
        <f>_xlfn.XLOOKUP($D2,Tab_Process_TCs[Name(EN)],Tab_Process_TCs[Dyn_TC?],,0,)</f>
        <v>No</v>
      </c>
      <c r="H2" s="11" t="str">
        <f>_xlfn.XLOOKUP($E2,Tab_Def_Flows[Name(EN)],Tab_Def_Flows[Flow_ID],,0,1)</f>
        <v>F_07_00</v>
      </c>
      <c r="I2" s="13" t="str">
        <f>IF(Tab_Process_TCs2527[[#This Row],[Name(EN)]]="N.A.","N.A.","TC"&amp;"_"&amp;RIGHT(H2,5))</f>
        <v>TC_07_00</v>
      </c>
      <c r="J2" s="13">
        <v>1920</v>
      </c>
      <c r="K2" s="86">
        <v>1</v>
      </c>
      <c r="L2" s="13" t="str">
        <f>_xlfn.XLOOKUP($D2,Tab_Def_Processes[Name(EN)],Tab_Def_Processes[Stock?],,0,)</f>
        <v>Yes</v>
      </c>
      <c r="M2" s="11"/>
      <c r="N2" s="22" t="str">
        <f>_xlfn.XLOOKUP($D2,Tab_Def_Processes[Name(EN)],Tab_Def_Processes[Input_Flow_I_1],,0,)</f>
        <v>N.A.</v>
      </c>
      <c r="O2" s="11" t="e">
        <f>_xlfn.XLOOKUP($D2,Tab_Def_Processes[Name(EN)],Tab_Def_Processes[Flow_ID_I_1],,0,)</f>
        <v>#N/A</v>
      </c>
      <c r="P2" s="39"/>
      <c r="Q2" s="34" t="str">
        <f>_xlfn.XLOOKUP($D2,Tab_Def_Processes[Name(EN)],Tab_Def_Processes[Input_Flow_I_2],,0,)</f>
        <v>N.A.</v>
      </c>
      <c r="R2" s="11" t="e">
        <f>_xlfn.XLOOKUP($D2,Tab_Def_Processes[Name(EN)],Tab_Def_Processes[Flow_ID_I_2],,0,)</f>
        <v>#N/A</v>
      </c>
      <c r="S2" s="39"/>
      <c r="T2" s="34" t="str">
        <f>_xlfn.XLOOKUP($D2,Tab_Def_Processes[Name(EN)],Tab_Def_Processes[Input_Flow_I_3],,0,)</f>
        <v>N.A.</v>
      </c>
      <c r="U2" s="11" t="e">
        <f>_xlfn.XLOOKUP($D2,Tab_Def_Processes[Name(EN)],Tab_Def_Processes[Flow_ID_I_3],,0,)</f>
        <v>#N/A</v>
      </c>
      <c r="V2" s="39"/>
      <c r="W2" s="34" t="str">
        <f>_xlfn.XLOOKUP($D2,Tab_Def_Processes[Name(EN)],Tab_Def_Processes[Input_Flow_I_4],,0,)</f>
        <v>N.A.</v>
      </c>
      <c r="X2" s="11" t="e">
        <f>_xlfn.XLOOKUP($D2,Tab_Def_Processes[Name(EN)],Tab_Def_Processes[Flow_ID_I_4],,0,)</f>
        <v>#N/A</v>
      </c>
      <c r="Y2" s="39"/>
      <c r="Z2" s="34" t="str">
        <f>_xlfn.XLOOKUP($D2,Tab_Def_Processes[Name(EN)],Tab_Def_Processes[Input_Flow_I_5],,0,)</f>
        <v>N.A.</v>
      </c>
      <c r="AA2" s="11" t="e">
        <f>_xlfn.XLOOKUP($D2,Tab_Def_Processes[Name(EN)],Tab_Def_Processes[Flow_ID_I_5],,0,)</f>
        <v>#N/A</v>
      </c>
      <c r="AB2" s="39"/>
      <c r="AC2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2" s="22" t="e">
        <f>_xlfn.XLOOKUP($D2,Tab_Process_TCs[TC_ID],Tab_Process_TCs[Output_Flow_O_1],,0,)</f>
        <v>#N/A</v>
      </c>
      <c r="AE2" s="11" t="e">
        <f>_xlfn.XLOOKUP($D2,Tab_Process_TCs[TC_ID],Tab_Process_TCs[Flow_ID_O_1],,0,)</f>
        <v>#N/A</v>
      </c>
      <c r="AF2" s="51" t="str">
        <f>Tab_Process_TCs2527[[#This Row],[Flow_ID]]</f>
        <v>F_07_00</v>
      </c>
      <c r="AG2" s="11" t="e">
        <f t="shared" ref="AG2:AG38" si="1">"TC"&amp;"_"&amp;RIGHT(AE2,5)</f>
        <v>#N/A</v>
      </c>
      <c r="AH2" s="60">
        <v>1</v>
      </c>
      <c r="AI2" s="73" t="e">
        <f>_xlfn.XLOOKUP($D2,Tab_Process_TCs[TC_ID],Tab_Process_TCs[Output_Flow_O_2],,0,)</f>
        <v>#N/A</v>
      </c>
      <c r="AJ2" s="64" t="e">
        <f>_xlfn.XLOOKUP($D2,Tab_Process_TCs[TC_ID],Tab_Process_TCs[Flow_ID_O_2],,0,)</f>
        <v>#N/A</v>
      </c>
      <c r="AK2" s="51" t="str">
        <f>Tab_Process_TCs2527[[#This Row],[Flow_ID]]</f>
        <v>F_07_00</v>
      </c>
      <c r="AL2" s="11" t="e">
        <f t="shared" ref="AL2:AL38" si="2">"TC"&amp;"_"&amp;RIGHT(AJ2,5)</f>
        <v>#N/A</v>
      </c>
      <c r="AM2" s="70"/>
      <c r="AN2" s="22" t="e">
        <f>_xlfn.XLOOKUP($D2,Tab_Process_TCs[TC_ID],Tab_Process_TCs[Output_Flow_O_3],,0,)</f>
        <v>#N/A</v>
      </c>
      <c r="AO2" s="11" t="e">
        <f>_xlfn.XLOOKUP($D2,Tab_Process_TCs[TC_ID],Tab_Process_TCs[Flow_ID_O_3],,0,)</f>
        <v>#N/A</v>
      </c>
      <c r="AP2" s="51" t="str">
        <f>Tab_Process_TCs2527[[#This Row],[Flow_ID]]</f>
        <v>F_07_00</v>
      </c>
      <c r="AQ2" s="11" t="e">
        <f t="shared" ref="AQ2:AQ38" si="3">"TC"&amp;"_"&amp;RIGHT(AO2,5)</f>
        <v>#N/A</v>
      </c>
      <c r="AR2" s="70"/>
      <c r="AS2" s="22" t="e">
        <f>_xlfn.XLOOKUP($D2,Tab_Process_TCs[TC_ID],Tab_Process_TCs[Output_Flow_O_4],,0,)</f>
        <v>#N/A</v>
      </c>
      <c r="AT2" s="11" t="e">
        <f>_xlfn.XLOOKUP($D2,Tab_Process_TCs[TC_ID],Tab_Process_TCs[Flow_ID_O_4],,0,)</f>
        <v>#N/A</v>
      </c>
      <c r="AU2" s="51" t="str">
        <f>Tab_Process_TCs2527[[#This Row],[Flow_ID]]</f>
        <v>F_07_00</v>
      </c>
      <c r="AV2" s="51" t="e">
        <f t="shared" ref="AV2:AV38" si="4">"TC"&amp;"_"&amp;RIGHT(AO2,5)</f>
        <v>#N/A</v>
      </c>
      <c r="AW2" s="70"/>
      <c r="AX2" s="22" t="e">
        <f>_xlfn.XLOOKUP($D2,Tab_Process_TCs[TC_ID],Tab_Process_TCs[Output_Flow_O_5],,0,)</f>
        <v>#N/A</v>
      </c>
      <c r="AY2" s="11" t="e">
        <f>_xlfn.XLOOKUP($D2,Tab_Process_TCs[TC_ID],Tab_Process_TCs[Flow_ID_O_5],,0,)</f>
        <v>#N/A</v>
      </c>
      <c r="AZ2" s="51" t="str">
        <f>Tab_Process_TCs2527[[#This Row],[Flow_ID]]</f>
        <v>F_07_00</v>
      </c>
      <c r="BA2" s="51" t="e">
        <f t="shared" ref="BA2:BA38" si="5">"TC"&amp;"_"&amp;RIGHT(AY2,5)</f>
        <v>#N/A</v>
      </c>
      <c r="BB2" s="70"/>
      <c r="BC2" s="11" t="e">
        <f>_xlfn.XLOOKUP($D2,Tab_Process_TCs[TC_ID],Tab_Process_TCs[Output_Flow_O_6],,0,)</f>
        <v>#N/A</v>
      </c>
      <c r="BD2" s="11" t="e">
        <f>_xlfn.XLOOKUP($D2,Tab_Process_TCs[TC_ID],Tab_Process_TCs[Flow_ID_O_6],,0,)</f>
        <v>#N/A</v>
      </c>
      <c r="BE2" s="51" t="str">
        <f>Tab_Process_TCs2527[[#This Row],[Flow_ID]]</f>
        <v>F_07_00</v>
      </c>
      <c r="BF2" s="51" t="e">
        <f t="shared" ref="BF2:BF38" si="6">"TC"&amp;"_"&amp;RIGHT(BD2,5)</f>
        <v>#N/A</v>
      </c>
      <c r="BG2" s="60"/>
      <c r="BH2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2" s="13"/>
      <c r="BJ2" s="13"/>
      <c r="BK2" s="13"/>
      <c r="BL2" s="13"/>
      <c r="BM2" s="13"/>
    </row>
    <row r="3" spans="1:65" x14ac:dyDescent="0.35">
      <c r="A3" s="48" t="b">
        <v>1</v>
      </c>
      <c r="B3" s="11">
        <f t="shared" si="0"/>
        <v>2</v>
      </c>
      <c r="C3" s="58" t="str">
        <f>_xlfn.XLOOKUP($D3,Tab_Process_TCs[Name(EN)],Tab_Process_TCs[Process_ID],,0,)</f>
        <v>00</v>
      </c>
      <c r="D3" s="13" t="s">
        <v>24</v>
      </c>
      <c r="E3" s="13" t="s">
        <v>23</v>
      </c>
      <c r="F3" s="11" t="str">
        <f>_xlfn.XLOOKUP($D3,Tab_Process_TCs[Name(EN)],Tab_Process_TCs[TC?],,0,)</f>
        <v>Yes</v>
      </c>
      <c r="G3" s="11" t="str">
        <f>_xlfn.XLOOKUP($D3,Tab_Process_TCs[Name(EN)],Tab_Process_TCs[Dyn_TC?],,0,)</f>
        <v>No</v>
      </c>
      <c r="H3" s="11" t="str">
        <f>_xlfn.XLOOKUP($E3,Tab_Def_Flows[Name(EN)],Tab_Def_Flows[Flow_ID],,0,1)</f>
        <v>F_00_01</v>
      </c>
      <c r="I3" s="13" t="str">
        <f>IF(Tab_Process_TCs2527[[#This Row],[Name(EN)]]="N.A.","N.A.","TC"&amp;"_"&amp;RIGHT(H3,5))</f>
        <v>TC_00_01</v>
      </c>
      <c r="J3" s="13">
        <v>1920</v>
      </c>
      <c r="K3" s="86">
        <v>1</v>
      </c>
      <c r="L3" s="13" t="str">
        <f>_xlfn.XLOOKUP($D3,Tab_Def_Processes[Name(EN)],Tab_Def_Processes[Stock?],,0,)</f>
        <v>Yes</v>
      </c>
      <c r="M3" s="11"/>
      <c r="N3" s="22" t="str">
        <f>_xlfn.XLOOKUP($D3,Tab_Def_Processes[Name(EN)],Tab_Def_Processes[Input_Flow_I_1],,0,)</f>
        <v>N.A.</v>
      </c>
      <c r="O3" s="11" t="e">
        <f>_xlfn.XLOOKUP($D3,Tab_Def_Processes[Name(EN)],Tab_Def_Processes[Flow_ID_I_1],,0,)</f>
        <v>#N/A</v>
      </c>
      <c r="P3" s="39"/>
      <c r="Q3" s="34" t="str">
        <f>_xlfn.XLOOKUP($D3,Tab_Def_Processes[Name(EN)],Tab_Def_Processes[Input_Flow_I_2],,0,)</f>
        <v>N.A.</v>
      </c>
      <c r="R3" s="11" t="e">
        <f>_xlfn.XLOOKUP($D3,Tab_Def_Processes[Name(EN)],Tab_Def_Processes[Flow_ID_I_2],,0,)</f>
        <v>#N/A</v>
      </c>
      <c r="S3" s="39"/>
      <c r="T3" s="34" t="str">
        <f>_xlfn.XLOOKUP($D3,Tab_Def_Processes[Name(EN)],Tab_Def_Processes[Input_Flow_I_3],,0,)</f>
        <v>N.A.</v>
      </c>
      <c r="U3" s="11" t="e">
        <f>_xlfn.XLOOKUP($D3,Tab_Def_Processes[Name(EN)],Tab_Def_Processes[Flow_ID_I_3],,0,)</f>
        <v>#N/A</v>
      </c>
      <c r="V3" s="39"/>
      <c r="W3" s="34" t="str">
        <f>_xlfn.XLOOKUP($D3,Tab_Def_Processes[Name(EN)],Tab_Def_Processes[Input_Flow_I_4],,0,)</f>
        <v>N.A.</v>
      </c>
      <c r="X3" s="11" t="e">
        <f>_xlfn.XLOOKUP($D3,Tab_Def_Processes[Name(EN)],Tab_Def_Processes[Flow_ID_I_4],,0,)</f>
        <v>#N/A</v>
      </c>
      <c r="Y3" s="39"/>
      <c r="Z3" s="34" t="str">
        <f>_xlfn.XLOOKUP($D3,Tab_Def_Processes[Name(EN)],Tab_Def_Processes[Input_Flow_I_5],,0,)</f>
        <v>N.A.</v>
      </c>
      <c r="AA3" s="11" t="e">
        <f>_xlfn.XLOOKUP($D3,Tab_Def_Processes[Name(EN)],Tab_Def_Processes[Flow_ID_I_5],,0,)</f>
        <v>#N/A</v>
      </c>
      <c r="AB3" s="39"/>
      <c r="AC3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3" s="22" t="e">
        <f>_xlfn.XLOOKUP($D3,Tab_Process_TCs[TC_ID],Tab_Process_TCs[Output_Flow_O_1],,0,)</f>
        <v>#N/A</v>
      </c>
      <c r="AE3" s="11" t="e">
        <f>_xlfn.XLOOKUP($D3,Tab_Process_TCs[TC_ID],Tab_Process_TCs[Flow_ID_O_1],,0,)</f>
        <v>#N/A</v>
      </c>
      <c r="AF3" s="51" t="str">
        <f>Tab_Process_TCs2527[[#This Row],[Flow_ID]]</f>
        <v>F_00_01</v>
      </c>
      <c r="AG3" s="11" t="e">
        <f t="shared" si="1"/>
        <v>#N/A</v>
      </c>
      <c r="AH3" s="60">
        <v>1</v>
      </c>
      <c r="AI3" s="73" t="e">
        <f>_xlfn.XLOOKUP($D3,Tab_Process_TCs[TC_ID],Tab_Process_TCs[Output_Flow_O_2],,0,)</f>
        <v>#N/A</v>
      </c>
      <c r="AJ3" s="64" t="e">
        <f>_xlfn.XLOOKUP($D3,Tab_Process_TCs[TC_ID],Tab_Process_TCs[Flow_ID_O_2],,0,)</f>
        <v>#N/A</v>
      </c>
      <c r="AK3" s="51" t="str">
        <f>Tab_Process_TCs2527[[#This Row],[Flow_ID]]</f>
        <v>F_00_01</v>
      </c>
      <c r="AL3" s="11" t="e">
        <f t="shared" si="2"/>
        <v>#N/A</v>
      </c>
      <c r="AM3" s="70"/>
      <c r="AN3" s="22" t="e">
        <f>_xlfn.XLOOKUP($D3,Tab_Process_TCs[TC_ID],Tab_Process_TCs[Output_Flow_O_3],,0,)</f>
        <v>#N/A</v>
      </c>
      <c r="AO3" s="11" t="e">
        <f>_xlfn.XLOOKUP($D3,Tab_Process_TCs[TC_ID],Tab_Process_TCs[Flow_ID_O_3],,0,)</f>
        <v>#N/A</v>
      </c>
      <c r="AP3" s="51" t="str">
        <f>Tab_Process_TCs2527[[#This Row],[Flow_ID]]</f>
        <v>F_00_01</v>
      </c>
      <c r="AQ3" s="11" t="e">
        <f t="shared" si="3"/>
        <v>#N/A</v>
      </c>
      <c r="AR3" s="70"/>
      <c r="AS3" s="22" t="e">
        <f>_xlfn.XLOOKUP($D3,Tab_Process_TCs[TC_ID],Tab_Process_TCs[Output_Flow_O_4],,0,)</f>
        <v>#N/A</v>
      </c>
      <c r="AT3" s="11" t="e">
        <f>_xlfn.XLOOKUP($D3,Tab_Process_TCs[TC_ID],Tab_Process_TCs[Flow_ID_O_4],,0,)</f>
        <v>#N/A</v>
      </c>
      <c r="AU3" s="51" t="str">
        <f>Tab_Process_TCs2527[[#This Row],[Flow_ID]]</f>
        <v>F_00_01</v>
      </c>
      <c r="AV3" s="51" t="e">
        <f t="shared" si="4"/>
        <v>#N/A</v>
      </c>
      <c r="AW3" s="70"/>
      <c r="AX3" s="22" t="e">
        <f>_xlfn.XLOOKUP($D3,Tab_Process_TCs[TC_ID],Tab_Process_TCs[Output_Flow_O_5],,0,)</f>
        <v>#N/A</v>
      </c>
      <c r="AY3" s="11" t="e">
        <f>_xlfn.XLOOKUP($D3,Tab_Process_TCs[TC_ID],Tab_Process_TCs[Flow_ID_O_5],,0,)</f>
        <v>#N/A</v>
      </c>
      <c r="AZ3" s="51" t="str">
        <f>Tab_Process_TCs2527[[#This Row],[Flow_ID]]</f>
        <v>F_00_01</v>
      </c>
      <c r="BA3" s="51" t="e">
        <f t="shared" si="5"/>
        <v>#N/A</v>
      </c>
      <c r="BB3" s="70"/>
      <c r="BC3" s="11" t="e">
        <f>_xlfn.XLOOKUP($D3,Tab_Process_TCs[TC_ID],Tab_Process_TCs[Output_Flow_O_6],,0,)</f>
        <v>#N/A</v>
      </c>
      <c r="BD3" s="11" t="e">
        <f>_xlfn.XLOOKUP($D3,Tab_Process_TCs[TC_ID],Tab_Process_TCs[Flow_ID_O_6],,0,)</f>
        <v>#N/A</v>
      </c>
      <c r="BE3" s="51" t="str">
        <f>Tab_Process_TCs2527[[#This Row],[Flow_ID]]</f>
        <v>F_00_01</v>
      </c>
      <c r="BF3" s="51" t="e">
        <f t="shared" si="6"/>
        <v>#N/A</v>
      </c>
      <c r="BG3" s="60"/>
      <c r="BH3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3" s="13"/>
      <c r="BJ3" s="13"/>
      <c r="BK3" s="13"/>
      <c r="BL3" s="13"/>
      <c r="BM3" s="13"/>
    </row>
    <row r="4" spans="1:65" x14ac:dyDescent="0.35">
      <c r="A4" s="48" t="b">
        <v>1</v>
      </c>
      <c r="B4" s="11">
        <f t="shared" si="0"/>
        <v>3</v>
      </c>
      <c r="C4" s="58" t="str">
        <f>_xlfn.XLOOKUP($D4,Tab_Process_TCs[Name(EN)],Tab_Process_TCs[Process_ID],,0,)</f>
        <v>05</v>
      </c>
      <c r="D4" s="13" t="s">
        <v>38</v>
      </c>
      <c r="E4" s="13" t="s">
        <v>43</v>
      </c>
      <c r="F4" s="11" t="str">
        <f>_xlfn.XLOOKUP($D4,Tab_Process_TCs[Name(EN)],Tab_Process_TCs[TC?],,0,)</f>
        <v>Yes</v>
      </c>
      <c r="G4" s="11" t="str">
        <f>_xlfn.XLOOKUP($D4,Tab_Process_TCs[Name(EN)],Tab_Process_TCs[Dyn_TC?],,0,)</f>
        <v>No</v>
      </c>
      <c r="H4" s="11" t="str">
        <f>_xlfn.XLOOKUP($E4,Tab_Def_Flows[Name(EN)],Tab_Def_Flows[Flow_ID],,0,1)</f>
        <v>F_05_00</v>
      </c>
      <c r="I4" s="13" t="str">
        <f>IF(Tab_Process_TCs2527[[#This Row],[Name(EN)]]="N.A.","N.A.","TC"&amp;"_"&amp;RIGHT(H4,5))</f>
        <v>TC_05_00</v>
      </c>
      <c r="J4" s="13">
        <v>1920</v>
      </c>
      <c r="K4" s="86">
        <v>0.05</v>
      </c>
      <c r="L4" s="13" t="str">
        <f>_xlfn.XLOOKUP($D4,Tab_Def_Processes[Name(EN)],Tab_Def_Processes[Stock?],,0,)</f>
        <v>No</v>
      </c>
      <c r="M4" s="11"/>
      <c r="N4" s="22" t="str">
        <f>_xlfn.XLOOKUP($D4,Tab_Def_Processes[Name(EN)],Tab_Def_Processes[Input_Flow_I_1],,0,)</f>
        <v>N.A.</v>
      </c>
      <c r="O4" s="11" t="e">
        <f>_xlfn.XLOOKUP($D4,Tab_Def_Processes[Name(EN)],Tab_Def_Processes[Flow_ID_I_1],,0,)</f>
        <v>#N/A</v>
      </c>
      <c r="P4" s="39"/>
      <c r="Q4" s="34" t="str">
        <f>_xlfn.XLOOKUP($D4,Tab_Def_Processes[Name(EN)],Tab_Def_Processes[Input_Flow_I_2],,0,)</f>
        <v>N.A.</v>
      </c>
      <c r="R4" s="11" t="e">
        <f>_xlfn.XLOOKUP($D4,Tab_Def_Processes[Name(EN)],Tab_Def_Processes[Flow_ID_I_2],,0,)</f>
        <v>#N/A</v>
      </c>
      <c r="S4" s="39"/>
      <c r="T4" s="34" t="str">
        <f>_xlfn.XLOOKUP($D4,Tab_Def_Processes[Name(EN)],Tab_Def_Processes[Input_Flow_I_3],,0,)</f>
        <v>N.A.</v>
      </c>
      <c r="U4" s="11" t="e">
        <f>_xlfn.XLOOKUP($D4,Tab_Def_Processes[Name(EN)],Tab_Def_Processes[Flow_ID_I_3],,0,)</f>
        <v>#N/A</v>
      </c>
      <c r="V4" s="39"/>
      <c r="W4" s="34" t="str">
        <f>_xlfn.XLOOKUP($D4,Tab_Def_Processes[Name(EN)],Tab_Def_Processes[Input_Flow_I_4],,0,)</f>
        <v>N.A.</v>
      </c>
      <c r="X4" s="11" t="e">
        <f>_xlfn.XLOOKUP($D4,Tab_Def_Processes[Name(EN)],Tab_Def_Processes[Flow_ID_I_4],,0,)</f>
        <v>#N/A</v>
      </c>
      <c r="Y4" s="39"/>
      <c r="Z4" s="34" t="str">
        <f>_xlfn.XLOOKUP($D4,Tab_Def_Processes[Name(EN)],Tab_Def_Processes[Input_Flow_I_5],,0,)</f>
        <v>N.A.</v>
      </c>
      <c r="AA4" s="11" t="e">
        <f>_xlfn.XLOOKUP($D4,Tab_Def_Processes[Name(EN)],Tab_Def_Processes[Flow_ID_I_5],,0,)</f>
        <v>#N/A</v>
      </c>
      <c r="AB4" s="39"/>
      <c r="AC4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4" s="22" t="e">
        <f>_xlfn.XLOOKUP($D4,Tab_Process_TCs[TC_ID],Tab_Process_TCs[Output_Flow_O_1],,0,)</f>
        <v>#N/A</v>
      </c>
      <c r="AE4" s="11" t="e">
        <f>_xlfn.XLOOKUP($D4,Tab_Process_TCs[TC_ID],Tab_Process_TCs[Flow_ID_O_1],,0,)</f>
        <v>#N/A</v>
      </c>
      <c r="AF4" s="51" t="str">
        <f>Tab_Process_TCs2527[[#This Row],[Flow_ID]]</f>
        <v>F_05_00</v>
      </c>
      <c r="AG4" s="11" t="e">
        <f t="shared" si="1"/>
        <v>#N/A</v>
      </c>
      <c r="AH4" s="60">
        <v>1</v>
      </c>
      <c r="AI4" s="73" t="e">
        <f>_xlfn.XLOOKUP($D4,Tab_Process_TCs[TC_ID],Tab_Process_TCs[Output_Flow_O_2],,0,)</f>
        <v>#N/A</v>
      </c>
      <c r="AJ4" s="64" t="e">
        <f>_xlfn.XLOOKUP($D4,Tab_Process_TCs[TC_ID],Tab_Process_TCs[Flow_ID_O_2],,0,)</f>
        <v>#N/A</v>
      </c>
      <c r="AK4" s="51" t="str">
        <f>Tab_Process_TCs2527[[#This Row],[Flow_ID]]</f>
        <v>F_05_00</v>
      </c>
      <c r="AL4" s="11" t="e">
        <f t="shared" si="2"/>
        <v>#N/A</v>
      </c>
      <c r="AM4" s="70"/>
      <c r="AN4" s="22" t="e">
        <f>_xlfn.XLOOKUP($D4,Tab_Process_TCs[TC_ID],Tab_Process_TCs[Output_Flow_O_3],,0,)</f>
        <v>#N/A</v>
      </c>
      <c r="AO4" s="11" t="e">
        <f>_xlfn.XLOOKUP($D4,Tab_Process_TCs[TC_ID],Tab_Process_TCs[Flow_ID_O_3],,0,)</f>
        <v>#N/A</v>
      </c>
      <c r="AP4" s="51" t="str">
        <f>Tab_Process_TCs2527[[#This Row],[Flow_ID]]</f>
        <v>F_05_00</v>
      </c>
      <c r="AQ4" s="11" t="e">
        <f t="shared" si="3"/>
        <v>#N/A</v>
      </c>
      <c r="AR4" s="70"/>
      <c r="AS4" s="22" t="e">
        <f>_xlfn.XLOOKUP($D4,Tab_Process_TCs[TC_ID],Tab_Process_TCs[Output_Flow_O_4],,0,)</f>
        <v>#N/A</v>
      </c>
      <c r="AT4" s="11" t="e">
        <f>_xlfn.XLOOKUP($D4,Tab_Process_TCs[TC_ID],Tab_Process_TCs[Flow_ID_O_4],,0,)</f>
        <v>#N/A</v>
      </c>
      <c r="AU4" s="51" t="str">
        <f>Tab_Process_TCs2527[[#This Row],[Flow_ID]]</f>
        <v>F_05_00</v>
      </c>
      <c r="AV4" s="51" t="e">
        <f t="shared" si="4"/>
        <v>#N/A</v>
      </c>
      <c r="AW4" s="70"/>
      <c r="AX4" s="22" t="e">
        <f>_xlfn.XLOOKUP($D4,Tab_Process_TCs[TC_ID],Tab_Process_TCs[Output_Flow_O_5],,0,)</f>
        <v>#N/A</v>
      </c>
      <c r="AY4" s="11" t="e">
        <f>_xlfn.XLOOKUP($D4,Tab_Process_TCs[TC_ID],Tab_Process_TCs[Flow_ID_O_5],,0,)</f>
        <v>#N/A</v>
      </c>
      <c r="AZ4" s="51" t="str">
        <f>Tab_Process_TCs2527[[#This Row],[Flow_ID]]</f>
        <v>F_05_00</v>
      </c>
      <c r="BA4" s="51" t="e">
        <f t="shared" si="5"/>
        <v>#N/A</v>
      </c>
      <c r="BB4" s="70"/>
      <c r="BC4" s="11" t="e">
        <f>_xlfn.XLOOKUP($D4,Tab_Process_TCs[TC_ID],Tab_Process_TCs[Output_Flow_O_6],,0,)</f>
        <v>#N/A</v>
      </c>
      <c r="BD4" s="11" t="e">
        <f>_xlfn.XLOOKUP($D4,Tab_Process_TCs[TC_ID],Tab_Process_TCs[Flow_ID_O_6],,0,)</f>
        <v>#N/A</v>
      </c>
      <c r="BE4" s="51" t="str">
        <f>Tab_Process_TCs2527[[#This Row],[Flow_ID]]</f>
        <v>F_05_00</v>
      </c>
      <c r="BF4" s="51" t="e">
        <f t="shared" si="6"/>
        <v>#N/A</v>
      </c>
      <c r="BG4" s="60"/>
      <c r="BH4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4" s="13"/>
      <c r="BJ4" s="13"/>
      <c r="BK4" s="13"/>
      <c r="BL4" s="13"/>
      <c r="BM4" s="13"/>
    </row>
    <row r="5" spans="1:65" x14ac:dyDescent="0.35">
      <c r="A5" s="48" t="b">
        <v>1</v>
      </c>
      <c r="B5" s="11">
        <f t="shared" si="0"/>
        <v>4</v>
      </c>
      <c r="C5" s="58" t="str">
        <f>_xlfn.XLOOKUP($D5,Tab_Process_TCs[Name(EN)],Tab_Process_TCs[Process_ID],,0,)</f>
        <v>05</v>
      </c>
      <c r="D5" s="13" t="s">
        <v>38</v>
      </c>
      <c r="E5" s="13" t="s">
        <v>41</v>
      </c>
      <c r="F5" s="11" t="str">
        <f>_xlfn.XLOOKUP($D5,Tab_Process_TCs[Name(EN)],Tab_Process_TCs[TC?],,0,)</f>
        <v>Yes</v>
      </c>
      <c r="G5" s="11" t="str">
        <f>_xlfn.XLOOKUP($D5,Tab_Process_TCs[Name(EN)],Tab_Process_TCs[Dyn_TC?],,0,)</f>
        <v>No</v>
      </c>
      <c r="H5" s="11" t="str">
        <f>_xlfn.XLOOKUP($E5,Tab_Def_Flows[Name(EN)],Tab_Def_Flows[Flow_ID],,0,1)</f>
        <v>F_05_07</v>
      </c>
      <c r="I5" s="13" t="str">
        <f>IF(Tab_Process_TCs2527[[#This Row],[Name(EN)]]="N.A.","N.A.","TC"&amp;"_"&amp;RIGHT(H5,5))</f>
        <v>TC_05_07</v>
      </c>
      <c r="J5" s="13">
        <v>1920</v>
      </c>
      <c r="K5" s="86">
        <v>0.95</v>
      </c>
      <c r="L5" s="13" t="str">
        <f>_xlfn.XLOOKUP($D5,Tab_Def_Processes[Name(EN)],Tab_Def_Processes[Stock?],,0,)</f>
        <v>No</v>
      </c>
      <c r="M5" s="11"/>
      <c r="N5" s="22" t="str">
        <f>_xlfn.XLOOKUP($D5,Tab_Def_Processes[Name(EN)],Tab_Def_Processes[Input_Flow_I_1],,0,)</f>
        <v>N.A.</v>
      </c>
      <c r="O5" s="11" t="e">
        <f>_xlfn.XLOOKUP($D5,Tab_Def_Processes[Name(EN)],Tab_Def_Processes[Flow_ID_I_1],,0,)</f>
        <v>#N/A</v>
      </c>
      <c r="P5" s="39"/>
      <c r="Q5" s="34" t="str">
        <f>_xlfn.XLOOKUP($D5,Tab_Def_Processes[Name(EN)],Tab_Def_Processes[Input_Flow_I_2],,0,)</f>
        <v>N.A.</v>
      </c>
      <c r="R5" s="11" t="e">
        <f>_xlfn.XLOOKUP($D5,Tab_Def_Processes[Name(EN)],Tab_Def_Processes[Flow_ID_I_2],,0,)</f>
        <v>#N/A</v>
      </c>
      <c r="S5" s="39"/>
      <c r="T5" s="34" t="str">
        <f>_xlfn.XLOOKUP($D5,Tab_Def_Processes[Name(EN)],Tab_Def_Processes[Input_Flow_I_3],,0,)</f>
        <v>N.A.</v>
      </c>
      <c r="U5" s="11" t="e">
        <f>_xlfn.XLOOKUP($D5,Tab_Def_Processes[Name(EN)],Tab_Def_Processes[Flow_ID_I_3],,0,)</f>
        <v>#N/A</v>
      </c>
      <c r="V5" s="39"/>
      <c r="W5" s="34" t="str">
        <f>_xlfn.XLOOKUP($D5,Tab_Def_Processes[Name(EN)],Tab_Def_Processes[Input_Flow_I_4],,0,)</f>
        <v>N.A.</v>
      </c>
      <c r="X5" s="11" t="e">
        <f>_xlfn.XLOOKUP($D5,Tab_Def_Processes[Name(EN)],Tab_Def_Processes[Flow_ID_I_4],,0,)</f>
        <v>#N/A</v>
      </c>
      <c r="Y5" s="39"/>
      <c r="Z5" s="34" t="str">
        <f>_xlfn.XLOOKUP($D5,Tab_Def_Processes[Name(EN)],Tab_Def_Processes[Input_Flow_I_5],,0,)</f>
        <v>N.A.</v>
      </c>
      <c r="AA5" s="11" t="e">
        <f>_xlfn.XLOOKUP($D5,Tab_Def_Processes[Name(EN)],Tab_Def_Processes[Flow_ID_I_5],,0,)</f>
        <v>#N/A</v>
      </c>
      <c r="AB5" s="39"/>
      <c r="AC5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5" s="22" t="e">
        <f>_xlfn.XLOOKUP($D5,Tab_Process_TCs[TC_ID],Tab_Process_TCs[Output_Flow_O_1],,0,)</f>
        <v>#N/A</v>
      </c>
      <c r="AE5" s="11" t="e">
        <f>_xlfn.XLOOKUP($D5,Tab_Process_TCs[TC_ID],Tab_Process_TCs[Flow_ID_O_1],,0,)</f>
        <v>#N/A</v>
      </c>
      <c r="AF5" s="51" t="str">
        <f>Tab_Process_TCs2527[[#This Row],[Flow_ID]]</f>
        <v>F_05_07</v>
      </c>
      <c r="AG5" s="11" t="e">
        <f t="shared" si="1"/>
        <v>#N/A</v>
      </c>
      <c r="AH5" s="60">
        <v>1</v>
      </c>
      <c r="AI5" s="73" t="e">
        <f>_xlfn.XLOOKUP($D5,Tab_Process_TCs[TC_ID],Tab_Process_TCs[Output_Flow_O_2],,0,)</f>
        <v>#N/A</v>
      </c>
      <c r="AJ5" s="64" t="e">
        <f>_xlfn.XLOOKUP($D5,Tab_Process_TCs[TC_ID],Tab_Process_TCs[Flow_ID_O_2],,0,)</f>
        <v>#N/A</v>
      </c>
      <c r="AK5" s="51" t="str">
        <f>Tab_Process_TCs2527[[#This Row],[Flow_ID]]</f>
        <v>F_05_07</v>
      </c>
      <c r="AL5" s="11" t="e">
        <f t="shared" si="2"/>
        <v>#N/A</v>
      </c>
      <c r="AM5" s="70"/>
      <c r="AN5" s="22" t="e">
        <f>_xlfn.XLOOKUP($D5,Tab_Process_TCs[TC_ID],Tab_Process_TCs[Output_Flow_O_3],,0,)</f>
        <v>#N/A</v>
      </c>
      <c r="AO5" s="11" t="e">
        <f>_xlfn.XLOOKUP($D5,Tab_Process_TCs[TC_ID],Tab_Process_TCs[Flow_ID_O_3],,0,)</f>
        <v>#N/A</v>
      </c>
      <c r="AP5" s="51" t="str">
        <f>Tab_Process_TCs2527[[#This Row],[Flow_ID]]</f>
        <v>F_05_07</v>
      </c>
      <c r="AQ5" s="11" t="e">
        <f t="shared" si="3"/>
        <v>#N/A</v>
      </c>
      <c r="AR5" s="70"/>
      <c r="AS5" s="22" t="e">
        <f>_xlfn.XLOOKUP($D5,Tab_Process_TCs[TC_ID],Tab_Process_TCs[Output_Flow_O_4],,0,)</f>
        <v>#N/A</v>
      </c>
      <c r="AT5" s="11" t="e">
        <f>_xlfn.XLOOKUP($D5,Tab_Process_TCs[TC_ID],Tab_Process_TCs[Flow_ID_O_4],,0,)</f>
        <v>#N/A</v>
      </c>
      <c r="AU5" s="51" t="str">
        <f>Tab_Process_TCs2527[[#This Row],[Flow_ID]]</f>
        <v>F_05_07</v>
      </c>
      <c r="AV5" s="51" t="e">
        <f t="shared" si="4"/>
        <v>#N/A</v>
      </c>
      <c r="AW5" s="70"/>
      <c r="AX5" s="22" t="e">
        <f>_xlfn.XLOOKUP($D5,Tab_Process_TCs[TC_ID],Tab_Process_TCs[Output_Flow_O_5],,0,)</f>
        <v>#N/A</v>
      </c>
      <c r="AY5" s="11" t="e">
        <f>_xlfn.XLOOKUP($D5,Tab_Process_TCs[TC_ID],Tab_Process_TCs[Flow_ID_O_5],,0,)</f>
        <v>#N/A</v>
      </c>
      <c r="AZ5" s="51" t="str">
        <f>Tab_Process_TCs2527[[#This Row],[Flow_ID]]</f>
        <v>F_05_07</v>
      </c>
      <c r="BA5" s="51" t="e">
        <f t="shared" si="5"/>
        <v>#N/A</v>
      </c>
      <c r="BB5" s="70"/>
      <c r="BC5" s="11" t="e">
        <f>_xlfn.XLOOKUP($D5,Tab_Process_TCs[TC_ID],Tab_Process_TCs[Output_Flow_O_6],,0,)</f>
        <v>#N/A</v>
      </c>
      <c r="BD5" s="11" t="e">
        <f>_xlfn.XLOOKUP($D5,Tab_Process_TCs[TC_ID],Tab_Process_TCs[Flow_ID_O_6],,0,)</f>
        <v>#N/A</v>
      </c>
      <c r="BE5" s="51" t="str">
        <f>Tab_Process_TCs2527[[#This Row],[Flow_ID]]</f>
        <v>F_05_07</v>
      </c>
      <c r="BF5" s="51" t="e">
        <f t="shared" si="6"/>
        <v>#N/A</v>
      </c>
      <c r="BG5" s="60"/>
      <c r="BH5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5" s="13"/>
      <c r="BJ5" s="13"/>
      <c r="BK5" s="13"/>
      <c r="BL5" s="13"/>
      <c r="BM5" s="13"/>
    </row>
    <row r="6" spans="1:65" x14ac:dyDescent="0.35">
      <c r="A6" s="48" t="b">
        <v>1</v>
      </c>
      <c r="B6" s="11">
        <f t="shared" si="0"/>
        <v>5</v>
      </c>
      <c r="C6" s="58" t="str">
        <f>_xlfn.XLOOKUP($D6,Tab_Process_TCs[Name(EN)],Tab_Process_TCs[Process_ID],,0,)</f>
        <v>06</v>
      </c>
      <c r="D6" s="13" t="s">
        <v>40</v>
      </c>
      <c r="E6" s="13" t="s">
        <v>44</v>
      </c>
      <c r="F6" s="11" t="str">
        <f>_xlfn.XLOOKUP($D6,Tab_Process_TCs[Name(EN)],Tab_Process_TCs[TC?],,0,)</f>
        <v>Yes</v>
      </c>
      <c r="G6" s="11" t="str">
        <f>_xlfn.XLOOKUP($D6,Tab_Process_TCs[Name(EN)],Tab_Process_TCs[Dyn_TC?],,0,)</f>
        <v>No</v>
      </c>
      <c r="H6" s="11" t="str">
        <f>_xlfn.XLOOKUP($E6,Tab_Def_Flows[Name(EN)],Tab_Def_Flows[Flow_ID],,0,1)</f>
        <v>F_06_07</v>
      </c>
      <c r="I6" s="13" t="str">
        <f>IF(Tab_Process_TCs2527[[#This Row],[Name(EN)]]="N.A.","N.A.","TC"&amp;"_"&amp;RIGHT(H6,5))</f>
        <v>TC_06_07</v>
      </c>
      <c r="J6" s="13">
        <v>1920</v>
      </c>
      <c r="K6" s="86">
        <v>0.99</v>
      </c>
      <c r="L6" s="13" t="str">
        <f>_xlfn.XLOOKUP($D6,Tab_Def_Processes[Name(EN)],Tab_Def_Processes[Stock?],,0,)</f>
        <v>No</v>
      </c>
      <c r="M6" s="11"/>
      <c r="N6" s="22" t="str">
        <f>_xlfn.XLOOKUP($D6,Tab_Def_Processes[Name(EN)],Tab_Def_Processes[Input_Flow_I_1],,0,)</f>
        <v>N.A.</v>
      </c>
      <c r="O6" s="11" t="e">
        <f>_xlfn.XLOOKUP($D6,Tab_Def_Processes[Name(EN)],Tab_Def_Processes[Flow_ID_I_1],,0,)</f>
        <v>#N/A</v>
      </c>
      <c r="P6" s="39"/>
      <c r="Q6" s="34" t="str">
        <f>_xlfn.XLOOKUP($D6,Tab_Def_Processes[Name(EN)],Tab_Def_Processes[Input_Flow_I_2],,0,)</f>
        <v>N.A.</v>
      </c>
      <c r="R6" s="11" t="e">
        <f>_xlfn.XLOOKUP($D6,Tab_Def_Processes[Name(EN)],Tab_Def_Processes[Flow_ID_I_2],,0,)</f>
        <v>#N/A</v>
      </c>
      <c r="S6" s="39"/>
      <c r="T6" s="34" t="str">
        <f>_xlfn.XLOOKUP($D6,Tab_Def_Processes[Name(EN)],Tab_Def_Processes[Input_Flow_I_3],,0,)</f>
        <v>N.A.</v>
      </c>
      <c r="U6" s="11" t="e">
        <f>_xlfn.XLOOKUP($D6,Tab_Def_Processes[Name(EN)],Tab_Def_Processes[Flow_ID_I_3],,0,)</f>
        <v>#N/A</v>
      </c>
      <c r="V6" s="39"/>
      <c r="W6" s="34" t="str">
        <f>_xlfn.XLOOKUP($D6,Tab_Def_Processes[Name(EN)],Tab_Def_Processes[Input_Flow_I_4],,0,)</f>
        <v>N.A.</v>
      </c>
      <c r="X6" s="11" t="e">
        <f>_xlfn.XLOOKUP($D6,Tab_Def_Processes[Name(EN)],Tab_Def_Processes[Flow_ID_I_4],,0,)</f>
        <v>#N/A</v>
      </c>
      <c r="Y6" s="39"/>
      <c r="Z6" s="34" t="str">
        <f>_xlfn.XLOOKUP($D6,Tab_Def_Processes[Name(EN)],Tab_Def_Processes[Input_Flow_I_5],,0,)</f>
        <v>N.A.</v>
      </c>
      <c r="AA6" s="11" t="e">
        <f>_xlfn.XLOOKUP($D6,Tab_Def_Processes[Name(EN)],Tab_Def_Processes[Flow_ID_I_5],,0,)</f>
        <v>#N/A</v>
      </c>
      <c r="AB6" s="39"/>
      <c r="AC6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6" s="22" t="e">
        <f>_xlfn.XLOOKUP($D6,Tab_Process_TCs[TC_ID],Tab_Process_TCs[Output_Flow_O_1],,0,)</f>
        <v>#N/A</v>
      </c>
      <c r="AE6" s="11" t="e">
        <f>_xlfn.XLOOKUP($D6,Tab_Process_TCs[TC_ID],Tab_Process_TCs[Flow_ID_O_1],,0,)</f>
        <v>#N/A</v>
      </c>
      <c r="AF6" s="51" t="str">
        <f>Tab_Process_TCs2527[[#This Row],[Flow_ID]]</f>
        <v>F_06_07</v>
      </c>
      <c r="AG6" s="11" t="e">
        <f t="shared" si="1"/>
        <v>#N/A</v>
      </c>
      <c r="AH6" s="60">
        <v>1</v>
      </c>
      <c r="AI6" s="73" t="e">
        <f>_xlfn.XLOOKUP($D6,Tab_Process_TCs[TC_ID],Tab_Process_TCs[Output_Flow_O_2],,0,)</f>
        <v>#N/A</v>
      </c>
      <c r="AJ6" s="64" t="e">
        <f>_xlfn.XLOOKUP($D6,Tab_Process_TCs[TC_ID],Tab_Process_TCs[Flow_ID_O_2],,0,)</f>
        <v>#N/A</v>
      </c>
      <c r="AK6" s="51" t="str">
        <f>Tab_Process_TCs2527[[#This Row],[Flow_ID]]</f>
        <v>F_06_07</v>
      </c>
      <c r="AL6" s="11" t="e">
        <f t="shared" si="2"/>
        <v>#N/A</v>
      </c>
      <c r="AM6" s="70"/>
      <c r="AN6" s="22" t="e">
        <f>_xlfn.XLOOKUP($D6,Tab_Process_TCs[TC_ID],Tab_Process_TCs[Output_Flow_O_3],,0,)</f>
        <v>#N/A</v>
      </c>
      <c r="AO6" s="11" t="e">
        <f>_xlfn.XLOOKUP($D6,Tab_Process_TCs[TC_ID],Tab_Process_TCs[Flow_ID_O_3],,0,)</f>
        <v>#N/A</v>
      </c>
      <c r="AP6" s="51" t="str">
        <f>Tab_Process_TCs2527[[#This Row],[Flow_ID]]</f>
        <v>F_06_07</v>
      </c>
      <c r="AQ6" s="11" t="e">
        <f t="shared" si="3"/>
        <v>#N/A</v>
      </c>
      <c r="AR6" s="70"/>
      <c r="AS6" s="22" t="e">
        <f>_xlfn.XLOOKUP($D6,Tab_Process_TCs[TC_ID],Tab_Process_TCs[Output_Flow_O_4],,0,)</f>
        <v>#N/A</v>
      </c>
      <c r="AT6" s="11" t="e">
        <f>_xlfn.XLOOKUP($D6,Tab_Process_TCs[TC_ID],Tab_Process_TCs[Flow_ID_O_4],,0,)</f>
        <v>#N/A</v>
      </c>
      <c r="AU6" s="51" t="str">
        <f>Tab_Process_TCs2527[[#This Row],[Flow_ID]]</f>
        <v>F_06_07</v>
      </c>
      <c r="AV6" s="51" t="e">
        <f t="shared" si="4"/>
        <v>#N/A</v>
      </c>
      <c r="AW6" s="70"/>
      <c r="AX6" s="22" t="e">
        <f>_xlfn.XLOOKUP($D6,Tab_Process_TCs[TC_ID],Tab_Process_TCs[Output_Flow_O_5],,0,)</f>
        <v>#N/A</v>
      </c>
      <c r="AY6" s="11" t="e">
        <f>_xlfn.XLOOKUP($D6,Tab_Process_TCs[TC_ID],Tab_Process_TCs[Flow_ID_O_5],,0,)</f>
        <v>#N/A</v>
      </c>
      <c r="AZ6" s="51" t="str">
        <f>Tab_Process_TCs2527[[#This Row],[Flow_ID]]</f>
        <v>F_06_07</v>
      </c>
      <c r="BA6" s="51" t="e">
        <f t="shared" si="5"/>
        <v>#N/A</v>
      </c>
      <c r="BB6" s="70"/>
      <c r="BC6" s="11" t="e">
        <f>_xlfn.XLOOKUP($D6,Tab_Process_TCs[TC_ID],Tab_Process_TCs[Output_Flow_O_6],,0,)</f>
        <v>#N/A</v>
      </c>
      <c r="BD6" s="11" t="e">
        <f>_xlfn.XLOOKUP($D6,Tab_Process_TCs[TC_ID],Tab_Process_TCs[Flow_ID_O_6],,0,)</f>
        <v>#N/A</v>
      </c>
      <c r="BE6" s="51" t="str">
        <f>Tab_Process_TCs2527[[#This Row],[Flow_ID]]</f>
        <v>F_06_07</v>
      </c>
      <c r="BF6" s="51" t="e">
        <f t="shared" si="6"/>
        <v>#N/A</v>
      </c>
      <c r="BG6" s="60"/>
      <c r="BH6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6" s="13"/>
      <c r="BJ6" s="13"/>
      <c r="BK6" s="13"/>
      <c r="BL6" s="13"/>
      <c r="BM6" s="13"/>
    </row>
    <row r="7" spans="1:65" x14ac:dyDescent="0.35">
      <c r="A7" s="48" t="b">
        <v>1</v>
      </c>
      <c r="B7" s="11">
        <f t="shared" si="0"/>
        <v>6</v>
      </c>
      <c r="C7" s="58" t="str">
        <f>_xlfn.XLOOKUP($D7,Tab_Process_TCs[Name(EN)],Tab_Process_TCs[Process_ID],,0,)</f>
        <v>06</v>
      </c>
      <c r="D7" s="13" t="s">
        <v>40</v>
      </c>
      <c r="E7" s="13" t="s">
        <v>45</v>
      </c>
      <c r="F7" s="11" t="str">
        <f>_xlfn.XLOOKUP($D7,Tab_Process_TCs[Name(EN)],Tab_Process_TCs[TC?],,0,)</f>
        <v>Yes</v>
      </c>
      <c r="G7" s="11" t="str">
        <f>_xlfn.XLOOKUP($D7,Tab_Process_TCs[Name(EN)],Tab_Process_TCs[Dyn_TC?],,0,)</f>
        <v>No</v>
      </c>
      <c r="H7" s="11" t="str">
        <f>_xlfn.XLOOKUP($E7,Tab_Def_Flows[Name(EN)],Tab_Def_Flows[Flow_ID],,0,1)</f>
        <v>F_06_08</v>
      </c>
      <c r="I7" s="13" t="str">
        <f>IF(Tab_Process_TCs2527[[#This Row],[Name(EN)]]="N.A.","N.A.","TC"&amp;"_"&amp;RIGHT(H7,5))</f>
        <v>TC_06_08</v>
      </c>
      <c r="J7" s="13">
        <v>1920</v>
      </c>
      <c r="K7" s="86">
        <v>0.01</v>
      </c>
      <c r="L7" s="13" t="str">
        <f>_xlfn.XLOOKUP($D7,Tab_Def_Processes[Name(EN)],Tab_Def_Processes[Stock?],,0,)</f>
        <v>No</v>
      </c>
      <c r="M7" s="11"/>
      <c r="N7" s="22" t="str">
        <f>_xlfn.XLOOKUP($D7,Tab_Def_Processes[Name(EN)],Tab_Def_Processes[Input_Flow_I_1],,0,)</f>
        <v>N.A.</v>
      </c>
      <c r="O7" s="11" t="e">
        <f>_xlfn.XLOOKUP($D7,Tab_Def_Processes[Name(EN)],Tab_Def_Processes[Flow_ID_I_1],,0,)</f>
        <v>#N/A</v>
      </c>
      <c r="P7" s="39"/>
      <c r="Q7" s="34" t="str">
        <f>_xlfn.XLOOKUP($D7,Tab_Def_Processes[Name(EN)],Tab_Def_Processes[Input_Flow_I_2],,0,)</f>
        <v>N.A.</v>
      </c>
      <c r="R7" s="11" t="e">
        <f>_xlfn.XLOOKUP($D7,Tab_Def_Processes[Name(EN)],Tab_Def_Processes[Flow_ID_I_2],,0,)</f>
        <v>#N/A</v>
      </c>
      <c r="S7" s="39"/>
      <c r="T7" s="34" t="str">
        <f>_xlfn.XLOOKUP($D7,Tab_Def_Processes[Name(EN)],Tab_Def_Processes[Input_Flow_I_3],,0,)</f>
        <v>N.A.</v>
      </c>
      <c r="U7" s="11" t="e">
        <f>_xlfn.XLOOKUP($D7,Tab_Def_Processes[Name(EN)],Tab_Def_Processes[Flow_ID_I_3],,0,)</f>
        <v>#N/A</v>
      </c>
      <c r="V7" s="39"/>
      <c r="W7" s="34" t="str">
        <f>_xlfn.XLOOKUP($D7,Tab_Def_Processes[Name(EN)],Tab_Def_Processes[Input_Flow_I_4],,0,)</f>
        <v>N.A.</v>
      </c>
      <c r="X7" s="11" t="e">
        <f>_xlfn.XLOOKUP($D7,Tab_Def_Processes[Name(EN)],Tab_Def_Processes[Flow_ID_I_4],,0,)</f>
        <v>#N/A</v>
      </c>
      <c r="Y7" s="39"/>
      <c r="Z7" s="34" t="str">
        <f>_xlfn.XLOOKUP($D7,Tab_Def_Processes[Name(EN)],Tab_Def_Processes[Input_Flow_I_5],,0,)</f>
        <v>N.A.</v>
      </c>
      <c r="AA7" s="11" t="e">
        <f>_xlfn.XLOOKUP($D7,Tab_Def_Processes[Name(EN)],Tab_Def_Processes[Flow_ID_I_5],,0,)</f>
        <v>#N/A</v>
      </c>
      <c r="AB7" s="39"/>
      <c r="AC7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7" s="22" t="e">
        <f>_xlfn.XLOOKUP($D7,Tab_Process_TCs[TC_ID],Tab_Process_TCs[Output_Flow_O_1],,0,)</f>
        <v>#N/A</v>
      </c>
      <c r="AE7" s="11" t="e">
        <f>_xlfn.XLOOKUP($D7,Tab_Process_TCs[TC_ID],Tab_Process_TCs[Flow_ID_O_1],,0,)</f>
        <v>#N/A</v>
      </c>
      <c r="AF7" s="51" t="str">
        <f>Tab_Process_TCs2527[[#This Row],[Flow_ID]]</f>
        <v>F_06_08</v>
      </c>
      <c r="AG7" s="11" t="e">
        <f t="shared" si="1"/>
        <v>#N/A</v>
      </c>
      <c r="AH7" s="60">
        <v>1</v>
      </c>
      <c r="AI7" s="73" t="e">
        <f>_xlfn.XLOOKUP($D7,Tab_Process_TCs[TC_ID],Tab_Process_TCs[Output_Flow_O_2],,0,)</f>
        <v>#N/A</v>
      </c>
      <c r="AJ7" s="64" t="e">
        <f>_xlfn.XLOOKUP($D7,Tab_Process_TCs[TC_ID],Tab_Process_TCs[Flow_ID_O_2],,0,)</f>
        <v>#N/A</v>
      </c>
      <c r="AK7" s="51" t="str">
        <f>Tab_Process_TCs2527[[#This Row],[Flow_ID]]</f>
        <v>F_06_08</v>
      </c>
      <c r="AL7" s="11" t="e">
        <f t="shared" si="2"/>
        <v>#N/A</v>
      </c>
      <c r="AM7" s="70"/>
      <c r="AN7" s="22" t="e">
        <f>_xlfn.XLOOKUP($D7,Tab_Process_TCs[TC_ID],Tab_Process_TCs[Output_Flow_O_3],,0,)</f>
        <v>#N/A</v>
      </c>
      <c r="AO7" s="11" t="e">
        <f>_xlfn.XLOOKUP($D7,Tab_Process_TCs[TC_ID],Tab_Process_TCs[Flow_ID_O_3],,0,)</f>
        <v>#N/A</v>
      </c>
      <c r="AP7" s="51" t="str">
        <f>Tab_Process_TCs2527[[#This Row],[Flow_ID]]</f>
        <v>F_06_08</v>
      </c>
      <c r="AQ7" s="11" t="e">
        <f t="shared" si="3"/>
        <v>#N/A</v>
      </c>
      <c r="AR7" s="70"/>
      <c r="AS7" s="22" t="e">
        <f>_xlfn.XLOOKUP($D7,Tab_Process_TCs[TC_ID],Tab_Process_TCs[Output_Flow_O_4],,0,)</f>
        <v>#N/A</v>
      </c>
      <c r="AT7" s="11" t="e">
        <f>_xlfn.XLOOKUP($D7,Tab_Process_TCs[TC_ID],Tab_Process_TCs[Flow_ID_O_4],,0,)</f>
        <v>#N/A</v>
      </c>
      <c r="AU7" s="51" t="str">
        <f>Tab_Process_TCs2527[[#This Row],[Flow_ID]]</f>
        <v>F_06_08</v>
      </c>
      <c r="AV7" s="51" t="e">
        <f t="shared" si="4"/>
        <v>#N/A</v>
      </c>
      <c r="AW7" s="70"/>
      <c r="AX7" s="22" t="e">
        <f>_xlfn.XLOOKUP($D7,Tab_Process_TCs[TC_ID],Tab_Process_TCs[Output_Flow_O_5],,0,)</f>
        <v>#N/A</v>
      </c>
      <c r="AY7" s="11" t="e">
        <f>_xlfn.XLOOKUP($D7,Tab_Process_TCs[TC_ID],Tab_Process_TCs[Flow_ID_O_5],,0,)</f>
        <v>#N/A</v>
      </c>
      <c r="AZ7" s="51" t="str">
        <f>Tab_Process_TCs2527[[#This Row],[Flow_ID]]</f>
        <v>F_06_08</v>
      </c>
      <c r="BA7" s="51" t="e">
        <f t="shared" si="5"/>
        <v>#N/A</v>
      </c>
      <c r="BB7" s="70"/>
      <c r="BC7" s="11" t="e">
        <f>_xlfn.XLOOKUP($D7,Tab_Process_TCs[TC_ID],Tab_Process_TCs[Output_Flow_O_6],,0,)</f>
        <v>#N/A</v>
      </c>
      <c r="BD7" s="11" t="e">
        <f>_xlfn.XLOOKUP($D7,Tab_Process_TCs[TC_ID],Tab_Process_TCs[Flow_ID_O_6],,0,)</f>
        <v>#N/A</v>
      </c>
      <c r="BE7" s="51" t="str">
        <f>Tab_Process_TCs2527[[#This Row],[Flow_ID]]</f>
        <v>F_06_08</v>
      </c>
      <c r="BF7" s="51" t="e">
        <f t="shared" si="6"/>
        <v>#N/A</v>
      </c>
      <c r="BG7" s="60"/>
      <c r="BH7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7" s="13"/>
      <c r="BJ7" s="13"/>
      <c r="BK7" s="13"/>
      <c r="BL7" s="13"/>
      <c r="BM7" s="13"/>
    </row>
    <row r="8" spans="1:65" x14ac:dyDescent="0.35">
      <c r="A8" s="48" t="b">
        <v>1</v>
      </c>
      <c r="B8" s="11">
        <f t="shared" si="0"/>
        <v>7</v>
      </c>
      <c r="C8" s="58" t="str">
        <f>_xlfn.XLOOKUP($D8,Tab_Process_TCs[Name(EN)],Tab_Process_TCs[Process_ID],,0,)</f>
        <v>02</v>
      </c>
      <c r="D8" s="13" t="s">
        <v>30</v>
      </c>
      <c r="E8" s="13" t="s">
        <v>32</v>
      </c>
      <c r="F8" s="11" t="str">
        <f>_xlfn.XLOOKUP($D8,Tab_Process_TCs[Name(EN)],Tab_Process_TCs[TC?],,0,)</f>
        <v>Yes</v>
      </c>
      <c r="G8" s="11" t="str">
        <f>_xlfn.XLOOKUP($D8,Tab_Process_TCs[Name(EN)],Tab_Process_TCs[Dyn_TC?],,0,)</f>
        <v>Yes</v>
      </c>
      <c r="H8" s="11" t="str">
        <f>_xlfn.XLOOKUP($E8,Tab_Def_Flows[Name(EN)],Tab_Def_Flows[Flow_ID],,0,1)</f>
        <v>F_02_03</v>
      </c>
      <c r="I8" s="13" t="str">
        <f>IF(Tab_Process_TCs2527[[#This Row],[Name(EN)]]="N.A.","N.A.","TC"&amp;"_"&amp;RIGHT(H8,5))</f>
        <v>TC_02_03</v>
      </c>
      <c r="J8" s="13">
        <v>1920</v>
      </c>
      <c r="K8" s="68">
        <v>0.5</v>
      </c>
      <c r="L8" s="13" t="str">
        <f>_xlfn.XLOOKUP($D8,Tab_Def_Processes[Name(EN)],Tab_Def_Processes[Stock?],,0,)</f>
        <v>Yes</v>
      </c>
      <c r="M8" s="11"/>
      <c r="N8" s="22" t="str">
        <f>_xlfn.XLOOKUP($D8,Tab_Def_Processes[Name(EN)],Tab_Def_Processes[Input_Flow_I_1],,0,)</f>
        <v>N.A.</v>
      </c>
      <c r="O8" s="11" t="e">
        <f>_xlfn.XLOOKUP($D8,Tab_Def_Processes[Name(EN)],Tab_Def_Processes[Flow_ID_I_1],,0,)</f>
        <v>#N/A</v>
      </c>
      <c r="P8" s="39"/>
      <c r="Q8" s="34" t="str">
        <f>_xlfn.XLOOKUP($D8,Tab_Def_Processes[Name(EN)],Tab_Def_Processes[Input_Flow_I_2],,0,)</f>
        <v>N.A.</v>
      </c>
      <c r="R8" s="11" t="e">
        <f>_xlfn.XLOOKUP($D8,Tab_Def_Processes[Name(EN)],Tab_Def_Processes[Flow_ID_I_2],,0,)</f>
        <v>#N/A</v>
      </c>
      <c r="S8" s="39"/>
      <c r="T8" s="34" t="str">
        <f>_xlfn.XLOOKUP($D8,Tab_Def_Processes[Name(EN)],Tab_Def_Processes[Input_Flow_I_3],,0,)</f>
        <v>N.A.</v>
      </c>
      <c r="U8" s="11" t="e">
        <f>_xlfn.XLOOKUP($D8,Tab_Def_Processes[Name(EN)],Tab_Def_Processes[Flow_ID_I_3],,0,)</f>
        <v>#N/A</v>
      </c>
      <c r="V8" s="39"/>
      <c r="W8" s="34" t="str">
        <f>_xlfn.XLOOKUP($D8,Tab_Def_Processes[Name(EN)],Tab_Def_Processes[Input_Flow_I_4],,0,)</f>
        <v>N.A.</v>
      </c>
      <c r="X8" s="11" t="e">
        <f>_xlfn.XLOOKUP($D8,Tab_Def_Processes[Name(EN)],Tab_Def_Processes[Flow_ID_I_4],,0,)</f>
        <v>#N/A</v>
      </c>
      <c r="Y8" s="39"/>
      <c r="Z8" s="34" t="str">
        <f>_xlfn.XLOOKUP($D8,Tab_Def_Processes[Name(EN)],Tab_Def_Processes[Input_Flow_I_5],,0,)</f>
        <v>N.A.</v>
      </c>
      <c r="AA8" s="11" t="e">
        <f>_xlfn.XLOOKUP($D8,Tab_Def_Processes[Name(EN)],Tab_Def_Processes[Flow_ID_I_5],,0,)</f>
        <v>#N/A</v>
      </c>
      <c r="AB8" s="39"/>
      <c r="AC8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8" s="22" t="e">
        <f>_xlfn.XLOOKUP($D8,Tab_Process_TCs[TC_ID],Tab_Process_TCs[Output_Flow_O_1],,0,)</f>
        <v>#N/A</v>
      </c>
      <c r="AE8" s="11" t="e">
        <f>_xlfn.XLOOKUP($D8,Tab_Process_TCs[TC_ID],Tab_Process_TCs[Flow_ID_O_1],,0,)</f>
        <v>#N/A</v>
      </c>
      <c r="AF8" s="51" t="str">
        <f>Tab_Process_TCs2527[[#This Row],[Flow_ID]]</f>
        <v>F_02_03</v>
      </c>
      <c r="AG8" s="11" t="e">
        <f t="shared" si="1"/>
        <v>#N/A</v>
      </c>
      <c r="AH8" s="60">
        <v>0.5</v>
      </c>
      <c r="AI8" s="73" t="e">
        <f>_xlfn.XLOOKUP($D8,Tab_Process_TCs[TC_ID],Tab_Process_TCs[Output_Flow_O_2],,0,)</f>
        <v>#N/A</v>
      </c>
      <c r="AJ8" s="64" t="e">
        <f>_xlfn.XLOOKUP($D8,Tab_Process_TCs[TC_ID],Tab_Process_TCs[Flow_ID_O_2],,0,)</f>
        <v>#N/A</v>
      </c>
      <c r="AK8" s="51" t="str">
        <f>Tab_Process_TCs2527[[#This Row],[Flow_ID]]</f>
        <v>F_02_03</v>
      </c>
      <c r="AL8" s="11" t="e">
        <f t="shared" si="2"/>
        <v>#N/A</v>
      </c>
      <c r="AM8" s="70">
        <v>0.2</v>
      </c>
      <c r="AN8" s="22" t="e">
        <f>_xlfn.XLOOKUP($D8,Tab_Process_TCs[TC_ID],Tab_Process_TCs[Output_Flow_O_3],,0,)</f>
        <v>#N/A</v>
      </c>
      <c r="AO8" s="11" t="e">
        <f>_xlfn.XLOOKUP($D8,Tab_Process_TCs[TC_ID],Tab_Process_TCs[Flow_ID_O_3],,0,)</f>
        <v>#N/A</v>
      </c>
      <c r="AP8" s="51" t="str">
        <f>Tab_Process_TCs2527[[#This Row],[Flow_ID]]</f>
        <v>F_02_03</v>
      </c>
      <c r="AQ8" s="11" t="e">
        <f t="shared" si="3"/>
        <v>#N/A</v>
      </c>
      <c r="AR8" s="70">
        <v>0.3</v>
      </c>
      <c r="AS8" s="22" t="e">
        <f>_xlfn.XLOOKUP($D8,Tab_Process_TCs[TC_ID],Tab_Process_TCs[Output_Flow_O_4],,0,)</f>
        <v>#N/A</v>
      </c>
      <c r="AT8" s="11" t="e">
        <f>_xlfn.XLOOKUP($D8,Tab_Process_TCs[TC_ID],Tab_Process_TCs[Flow_ID_O_4],,0,)</f>
        <v>#N/A</v>
      </c>
      <c r="AU8" s="51" t="str">
        <f>Tab_Process_TCs2527[[#This Row],[Flow_ID]]</f>
        <v>F_02_03</v>
      </c>
      <c r="AV8" s="51" t="e">
        <f t="shared" si="4"/>
        <v>#N/A</v>
      </c>
      <c r="AW8" s="70"/>
      <c r="AX8" s="22" t="e">
        <f>_xlfn.XLOOKUP($D8,Tab_Process_TCs[TC_ID],Tab_Process_TCs[Output_Flow_O_5],,0,)</f>
        <v>#N/A</v>
      </c>
      <c r="AY8" s="11" t="e">
        <f>_xlfn.XLOOKUP($D8,Tab_Process_TCs[TC_ID],Tab_Process_TCs[Flow_ID_O_5],,0,)</f>
        <v>#N/A</v>
      </c>
      <c r="AZ8" s="51" t="str">
        <f>Tab_Process_TCs2527[[#This Row],[Flow_ID]]</f>
        <v>F_02_03</v>
      </c>
      <c r="BA8" s="51" t="e">
        <f t="shared" si="5"/>
        <v>#N/A</v>
      </c>
      <c r="BB8" s="70"/>
      <c r="BC8" s="11" t="e">
        <f>_xlfn.XLOOKUP($D8,Tab_Process_TCs[TC_ID],Tab_Process_TCs[Output_Flow_O_6],,0,)</f>
        <v>#N/A</v>
      </c>
      <c r="BD8" s="11" t="e">
        <f>_xlfn.XLOOKUP($D8,Tab_Process_TCs[TC_ID],Tab_Process_TCs[Flow_ID_O_6],,0,)</f>
        <v>#N/A</v>
      </c>
      <c r="BE8" s="51" t="str">
        <f>Tab_Process_TCs2527[[#This Row],[Flow_ID]]</f>
        <v>F_02_03</v>
      </c>
      <c r="BF8" s="51" t="e">
        <f t="shared" si="6"/>
        <v>#N/A</v>
      </c>
      <c r="BG8" s="60"/>
      <c r="BH8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8" s="13"/>
      <c r="BJ8" s="13"/>
      <c r="BK8" s="13"/>
      <c r="BL8" s="13"/>
      <c r="BM8" s="13"/>
    </row>
    <row r="9" spans="1:65" x14ac:dyDescent="0.35">
      <c r="A9" s="48" t="b">
        <v>1</v>
      </c>
      <c r="B9" s="11">
        <f t="shared" si="0"/>
        <v>8</v>
      </c>
      <c r="C9" s="58" t="str">
        <f>_xlfn.XLOOKUP($D9,Tab_Process_TCs[Name(EN)],Tab_Process_TCs[Process_ID],,0,)</f>
        <v>02</v>
      </c>
      <c r="D9" s="13" t="s">
        <v>30</v>
      </c>
      <c r="E9" s="13" t="s">
        <v>32</v>
      </c>
      <c r="F9" s="11" t="str">
        <f>_xlfn.XLOOKUP($D9,Tab_Process_TCs[Name(EN)],Tab_Process_TCs[TC?],,0,)</f>
        <v>Yes</v>
      </c>
      <c r="G9" s="11" t="str">
        <f>_xlfn.XLOOKUP($D9,Tab_Process_TCs[Name(EN)],Tab_Process_TCs[Dyn_TC?],,0,)</f>
        <v>Yes</v>
      </c>
      <c r="H9" s="11" t="str">
        <f>_xlfn.XLOOKUP($E9,Tab_Def_Flows[Name(EN)],Tab_Def_Flows[Flow_ID],,0,1)</f>
        <v>F_02_03</v>
      </c>
      <c r="I9" s="13" t="str">
        <f>IF(Tab_Process_TCs2527[[#This Row],[Name(EN)]]="N.A.","N.A.","TC"&amp;"_"&amp;RIGHT(H9,5))</f>
        <v>TC_02_03</v>
      </c>
      <c r="J9" s="13">
        <v>1945</v>
      </c>
      <c r="K9" s="86">
        <v>0.55000000000000004</v>
      </c>
      <c r="L9" s="13" t="str">
        <f>_xlfn.XLOOKUP($D9,Tab_Def_Processes[Name(EN)],Tab_Def_Processes[Stock?],,0,)</f>
        <v>Yes</v>
      </c>
      <c r="M9" s="11"/>
      <c r="N9" s="22" t="str">
        <f>_xlfn.XLOOKUP($D9,Tab_Def_Processes[Name(EN)],Tab_Def_Processes[Input_Flow_I_1],,0,)</f>
        <v>N.A.</v>
      </c>
      <c r="O9" s="11" t="e">
        <f>_xlfn.XLOOKUP($D9,Tab_Def_Processes[Name(EN)],Tab_Def_Processes[Flow_ID_I_1],,0,)</f>
        <v>#N/A</v>
      </c>
      <c r="P9" s="39"/>
      <c r="Q9" s="34" t="str">
        <f>_xlfn.XLOOKUP($D9,Tab_Def_Processes[Name(EN)],Tab_Def_Processes[Input_Flow_I_2],,0,)</f>
        <v>N.A.</v>
      </c>
      <c r="R9" s="11" t="e">
        <f>_xlfn.XLOOKUP($D9,Tab_Def_Processes[Name(EN)],Tab_Def_Processes[Flow_ID_I_2],,0,)</f>
        <v>#N/A</v>
      </c>
      <c r="S9" s="39"/>
      <c r="T9" s="34" t="str">
        <f>_xlfn.XLOOKUP($D9,Tab_Def_Processes[Name(EN)],Tab_Def_Processes[Input_Flow_I_3],,0,)</f>
        <v>N.A.</v>
      </c>
      <c r="U9" s="11" t="e">
        <f>_xlfn.XLOOKUP($D9,Tab_Def_Processes[Name(EN)],Tab_Def_Processes[Flow_ID_I_3],,0,)</f>
        <v>#N/A</v>
      </c>
      <c r="V9" s="39"/>
      <c r="W9" s="34" t="str">
        <f>_xlfn.XLOOKUP($D9,Tab_Def_Processes[Name(EN)],Tab_Def_Processes[Input_Flow_I_4],,0,)</f>
        <v>N.A.</v>
      </c>
      <c r="X9" s="11" t="e">
        <f>_xlfn.XLOOKUP($D9,Tab_Def_Processes[Name(EN)],Tab_Def_Processes[Flow_ID_I_4],,0,)</f>
        <v>#N/A</v>
      </c>
      <c r="Y9" s="39"/>
      <c r="Z9" s="34" t="str">
        <f>_xlfn.XLOOKUP($D9,Tab_Def_Processes[Name(EN)],Tab_Def_Processes[Input_Flow_I_5],,0,)</f>
        <v>N.A.</v>
      </c>
      <c r="AA9" s="11" t="e">
        <f>_xlfn.XLOOKUP($D9,Tab_Def_Processes[Name(EN)],Tab_Def_Processes[Flow_ID_I_5],,0,)</f>
        <v>#N/A</v>
      </c>
      <c r="AB9" s="39"/>
      <c r="AC9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9" s="22" t="e">
        <f>_xlfn.XLOOKUP($D9,Tab_Process_TCs[TC_ID],Tab_Process_TCs[Output_Flow_O_1],,0,)</f>
        <v>#N/A</v>
      </c>
      <c r="AE9" s="11" t="e">
        <f>_xlfn.XLOOKUP($D9,Tab_Process_TCs[TC_ID],Tab_Process_TCs[Flow_ID_O_1],,0,)</f>
        <v>#N/A</v>
      </c>
      <c r="AF9" s="51" t="str">
        <f>Tab_Process_TCs2527[[#This Row],[Flow_ID]]</f>
        <v>F_02_03</v>
      </c>
      <c r="AG9" s="11" t="e">
        <f t="shared" si="1"/>
        <v>#N/A</v>
      </c>
      <c r="AH9" s="60">
        <v>0.5</v>
      </c>
      <c r="AI9" s="73" t="e">
        <f>_xlfn.XLOOKUP($D9,Tab_Process_TCs[TC_ID],Tab_Process_TCs[Output_Flow_O_2],,0,)</f>
        <v>#N/A</v>
      </c>
      <c r="AJ9" s="64" t="e">
        <f>_xlfn.XLOOKUP($D9,Tab_Process_TCs[TC_ID],Tab_Process_TCs[Flow_ID_O_2],,0,)</f>
        <v>#N/A</v>
      </c>
      <c r="AK9" s="51" t="str">
        <f>Tab_Process_TCs2527[[#This Row],[Flow_ID]]</f>
        <v>F_02_03</v>
      </c>
      <c r="AL9" s="11" t="e">
        <f t="shared" si="2"/>
        <v>#N/A</v>
      </c>
      <c r="AM9" s="70">
        <v>0.2</v>
      </c>
      <c r="AN9" s="22" t="e">
        <f>_xlfn.XLOOKUP($D9,Tab_Process_TCs[TC_ID],Tab_Process_TCs[Output_Flow_O_3],,0,)</f>
        <v>#N/A</v>
      </c>
      <c r="AO9" s="11" t="e">
        <f>_xlfn.XLOOKUP($D9,Tab_Process_TCs[TC_ID],Tab_Process_TCs[Flow_ID_O_3],,0,)</f>
        <v>#N/A</v>
      </c>
      <c r="AP9" s="51" t="str">
        <f>Tab_Process_TCs2527[[#This Row],[Flow_ID]]</f>
        <v>F_02_03</v>
      </c>
      <c r="AQ9" s="11" t="e">
        <f t="shared" si="3"/>
        <v>#N/A</v>
      </c>
      <c r="AR9" s="70">
        <v>0.3</v>
      </c>
      <c r="AS9" s="22" t="e">
        <f>_xlfn.XLOOKUP($D9,Tab_Process_TCs[TC_ID],Tab_Process_TCs[Output_Flow_O_4],,0,)</f>
        <v>#N/A</v>
      </c>
      <c r="AT9" s="11" t="e">
        <f>_xlfn.XLOOKUP($D9,Tab_Process_TCs[TC_ID],Tab_Process_TCs[Flow_ID_O_4],,0,)</f>
        <v>#N/A</v>
      </c>
      <c r="AU9" s="51" t="str">
        <f>Tab_Process_TCs2527[[#This Row],[Flow_ID]]</f>
        <v>F_02_03</v>
      </c>
      <c r="AV9" s="51" t="e">
        <f t="shared" si="4"/>
        <v>#N/A</v>
      </c>
      <c r="AW9" s="70"/>
      <c r="AX9" s="22" t="e">
        <f>_xlfn.XLOOKUP($D9,Tab_Process_TCs[TC_ID],Tab_Process_TCs[Output_Flow_O_5],,0,)</f>
        <v>#N/A</v>
      </c>
      <c r="AY9" s="11" t="e">
        <f>_xlfn.XLOOKUP($D9,Tab_Process_TCs[TC_ID],Tab_Process_TCs[Flow_ID_O_5],,0,)</f>
        <v>#N/A</v>
      </c>
      <c r="AZ9" s="51" t="str">
        <f>Tab_Process_TCs2527[[#This Row],[Flow_ID]]</f>
        <v>F_02_03</v>
      </c>
      <c r="BA9" s="51" t="e">
        <f t="shared" si="5"/>
        <v>#N/A</v>
      </c>
      <c r="BB9" s="70"/>
      <c r="BC9" s="11" t="e">
        <f>_xlfn.XLOOKUP($D9,Tab_Process_TCs[TC_ID],Tab_Process_TCs[Output_Flow_O_6],,0,)</f>
        <v>#N/A</v>
      </c>
      <c r="BD9" s="11" t="e">
        <f>_xlfn.XLOOKUP($D9,Tab_Process_TCs[TC_ID],Tab_Process_TCs[Flow_ID_O_6],,0,)</f>
        <v>#N/A</v>
      </c>
      <c r="BE9" s="51" t="str">
        <f>Tab_Process_TCs2527[[#This Row],[Flow_ID]]</f>
        <v>F_02_03</v>
      </c>
      <c r="BF9" s="51" t="e">
        <f t="shared" si="6"/>
        <v>#N/A</v>
      </c>
      <c r="BG9" s="60"/>
      <c r="BH9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9" s="13"/>
      <c r="BJ9" s="13"/>
      <c r="BK9" s="13"/>
      <c r="BL9" s="13"/>
      <c r="BM9" s="13"/>
    </row>
    <row r="10" spans="1:65" x14ac:dyDescent="0.35">
      <c r="A10" s="48" t="b">
        <v>1</v>
      </c>
      <c r="B10" s="11">
        <f t="shared" si="0"/>
        <v>9</v>
      </c>
      <c r="C10" s="58" t="str">
        <f>_xlfn.XLOOKUP($D10,Tab_Process_TCs[Name(EN)],Tab_Process_TCs[Process_ID],,0,)</f>
        <v>02</v>
      </c>
      <c r="D10" s="13" t="s">
        <v>30</v>
      </c>
      <c r="E10" s="13" t="s">
        <v>32</v>
      </c>
      <c r="F10" s="11" t="str">
        <f>_xlfn.XLOOKUP($D10,Tab_Process_TCs[Name(EN)],Tab_Process_TCs[TC?],,0,)</f>
        <v>Yes</v>
      </c>
      <c r="G10" s="11" t="str">
        <f>_xlfn.XLOOKUP($D10,Tab_Process_TCs[Name(EN)],Tab_Process_TCs[Dyn_TC?],,0,)</f>
        <v>Yes</v>
      </c>
      <c r="H10" s="11" t="str">
        <f>_xlfn.XLOOKUP($E10,Tab_Def_Flows[Name(EN)],Tab_Def_Flows[Flow_ID],,0,1)</f>
        <v>F_02_03</v>
      </c>
      <c r="I10" s="13" t="str">
        <f>IF(Tab_Process_TCs2527[[#This Row],[Name(EN)]]="N.A.","N.A.","TC"&amp;"_"&amp;RIGHT(H10,5))</f>
        <v>TC_02_03</v>
      </c>
      <c r="J10" s="13">
        <v>1970</v>
      </c>
      <c r="K10" s="86">
        <v>0.6</v>
      </c>
      <c r="L10" s="13" t="str">
        <f>_xlfn.XLOOKUP($D10,Tab_Def_Processes[Name(EN)],Tab_Def_Processes[Stock?],,0,)</f>
        <v>Yes</v>
      </c>
      <c r="M10" s="11"/>
      <c r="N10" s="22" t="str">
        <f>_xlfn.XLOOKUP($D10,Tab_Def_Processes[Name(EN)],Tab_Def_Processes[Input_Flow_I_1],,0,)</f>
        <v>N.A.</v>
      </c>
      <c r="O10" s="11" t="e">
        <f>_xlfn.XLOOKUP($D10,Tab_Def_Processes[Name(EN)],Tab_Def_Processes[Flow_ID_I_1],,0,)</f>
        <v>#N/A</v>
      </c>
      <c r="P10" s="39"/>
      <c r="Q10" s="34" t="str">
        <f>_xlfn.XLOOKUP($D10,Tab_Def_Processes[Name(EN)],Tab_Def_Processes[Input_Flow_I_2],,0,)</f>
        <v>N.A.</v>
      </c>
      <c r="R10" s="11" t="e">
        <f>_xlfn.XLOOKUP($D10,Tab_Def_Processes[Name(EN)],Tab_Def_Processes[Flow_ID_I_2],,0,)</f>
        <v>#N/A</v>
      </c>
      <c r="S10" s="39"/>
      <c r="T10" s="34" t="str">
        <f>_xlfn.XLOOKUP($D10,Tab_Def_Processes[Name(EN)],Tab_Def_Processes[Input_Flow_I_3],,0,)</f>
        <v>N.A.</v>
      </c>
      <c r="U10" s="11" t="e">
        <f>_xlfn.XLOOKUP($D10,Tab_Def_Processes[Name(EN)],Tab_Def_Processes[Flow_ID_I_3],,0,)</f>
        <v>#N/A</v>
      </c>
      <c r="V10" s="39"/>
      <c r="W10" s="34" t="str">
        <f>_xlfn.XLOOKUP($D10,Tab_Def_Processes[Name(EN)],Tab_Def_Processes[Input_Flow_I_4],,0,)</f>
        <v>N.A.</v>
      </c>
      <c r="X10" s="11" t="e">
        <f>_xlfn.XLOOKUP($D10,Tab_Def_Processes[Name(EN)],Tab_Def_Processes[Flow_ID_I_4],,0,)</f>
        <v>#N/A</v>
      </c>
      <c r="Y10" s="39"/>
      <c r="Z10" s="34" t="str">
        <f>_xlfn.XLOOKUP($D10,Tab_Def_Processes[Name(EN)],Tab_Def_Processes[Input_Flow_I_5],,0,)</f>
        <v>N.A.</v>
      </c>
      <c r="AA10" s="11" t="e">
        <f>_xlfn.XLOOKUP($D10,Tab_Def_Processes[Name(EN)],Tab_Def_Processes[Flow_ID_I_5],,0,)</f>
        <v>#N/A</v>
      </c>
      <c r="AB10" s="39"/>
      <c r="AC10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0" s="22" t="e">
        <f>_xlfn.XLOOKUP($D10,Tab_Process_TCs[TC_ID],Tab_Process_TCs[Output_Flow_O_1],,0,)</f>
        <v>#N/A</v>
      </c>
      <c r="AE10" s="11" t="e">
        <f>_xlfn.XLOOKUP($D10,Tab_Process_TCs[TC_ID],Tab_Process_TCs[Flow_ID_O_1],,0,)</f>
        <v>#N/A</v>
      </c>
      <c r="AF10" s="51" t="str">
        <f>Tab_Process_TCs2527[[#This Row],[Flow_ID]]</f>
        <v>F_02_03</v>
      </c>
      <c r="AG10" s="11" t="e">
        <f t="shared" si="1"/>
        <v>#N/A</v>
      </c>
      <c r="AH10" s="60">
        <v>0.5</v>
      </c>
      <c r="AI10" s="73" t="e">
        <f>_xlfn.XLOOKUP($D10,Tab_Process_TCs[TC_ID],Tab_Process_TCs[Output_Flow_O_2],,0,)</f>
        <v>#N/A</v>
      </c>
      <c r="AJ10" s="64" t="e">
        <f>_xlfn.XLOOKUP($D10,Tab_Process_TCs[TC_ID],Tab_Process_TCs[Flow_ID_O_2],,0,)</f>
        <v>#N/A</v>
      </c>
      <c r="AK10" s="51" t="str">
        <f>Tab_Process_TCs2527[[#This Row],[Flow_ID]]</f>
        <v>F_02_03</v>
      </c>
      <c r="AL10" s="11" t="e">
        <f t="shared" si="2"/>
        <v>#N/A</v>
      </c>
      <c r="AM10" s="70">
        <v>0.2</v>
      </c>
      <c r="AN10" s="22" t="e">
        <f>_xlfn.XLOOKUP($D10,Tab_Process_TCs[TC_ID],Tab_Process_TCs[Output_Flow_O_3],,0,)</f>
        <v>#N/A</v>
      </c>
      <c r="AO10" s="11" t="e">
        <f>_xlfn.XLOOKUP($D10,Tab_Process_TCs[TC_ID],Tab_Process_TCs[Flow_ID_O_3],,0,)</f>
        <v>#N/A</v>
      </c>
      <c r="AP10" s="51" t="str">
        <f>Tab_Process_TCs2527[[#This Row],[Flow_ID]]</f>
        <v>F_02_03</v>
      </c>
      <c r="AQ10" s="11" t="e">
        <f t="shared" si="3"/>
        <v>#N/A</v>
      </c>
      <c r="AR10" s="70">
        <v>0.3</v>
      </c>
      <c r="AS10" s="22" t="e">
        <f>_xlfn.XLOOKUP($D10,Tab_Process_TCs[TC_ID],Tab_Process_TCs[Output_Flow_O_4],,0,)</f>
        <v>#N/A</v>
      </c>
      <c r="AT10" s="11" t="e">
        <f>_xlfn.XLOOKUP($D10,Tab_Process_TCs[TC_ID],Tab_Process_TCs[Flow_ID_O_4],,0,)</f>
        <v>#N/A</v>
      </c>
      <c r="AU10" s="51" t="str">
        <f>Tab_Process_TCs2527[[#This Row],[Flow_ID]]</f>
        <v>F_02_03</v>
      </c>
      <c r="AV10" s="51" t="e">
        <f t="shared" si="4"/>
        <v>#N/A</v>
      </c>
      <c r="AW10" s="70"/>
      <c r="AX10" s="22" t="e">
        <f>_xlfn.XLOOKUP($D10,Tab_Process_TCs[TC_ID],Tab_Process_TCs[Output_Flow_O_5],,0,)</f>
        <v>#N/A</v>
      </c>
      <c r="AY10" s="11" t="e">
        <f>_xlfn.XLOOKUP($D10,Tab_Process_TCs[TC_ID],Tab_Process_TCs[Flow_ID_O_5],,0,)</f>
        <v>#N/A</v>
      </c>
      <c r="AZ10" s="51" t="str">
        <f>Tab_Process_TCs2527[[#This Row],[Flow_ID]]</f>
        <v>F_02_03</v>
      </c>
      <c r="BA10" s="51" t="e">
        <f t="shared" si="5"/>
        <v>#N/A</v>
      </c>
      <c r="BB10" s="70"/>
      <c r="BC10" s="11" t="e">
        <f>_xlfn.XLOOKUP($D10,Tab_Process_TCs[TC_ID],Tab_Process_TCs[Output_Flow_O_6],,0,)</f>
        <v>#N/A</v>
      </c>
      <c r="BD10" s="11" t="e">
        <f>_xlfn.XLOOKUP($D10,Tab_Process_TCs[TC_ID],Tab_Process_TCs[Flow_ID_O_6],,0,)</f>
        <v>#N/A</v>
      </c>
      <c r="BE10" s="51" t="str">
        <f>Tab_Process_TCs2527[[#This Row],[Flow_ID]]</f>
        <v>F_02_03</v>
      </c>
      <c r="BF10" s="51" t="e">
        <f t="shared" si="6"/>
        <v>#N/A</v>
      </c>
      <c r="BG10" s="60"/>
      <c r="BH10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0" s="13"/>
      <c r="BJ10" s="13"/>
      <c r="BK10" s="13"/>
      <c r="BL10" s="13"/>
      <c r="BM10" s="13"/>
    </row>
    <row r="11" spans="1:65" x14ac:dyDescent="0.35">
      <c r="A11" s="48" t="b">
        <v>1</v>
      </c>
      <c r="B11" s="11">
        <f t="shared" si="0"/>
        <v>10</v>
      </c>
      <c r="C11" s="58" t="str">
        <f>_xlfn.XLOOKUP($D11,Tab_Process_TCs[Name(EN)],Tab_Process_TCs[Process_ID],,0,)</f>
        <v>02</v>
      </c>
      <c r="D11" s="13" t="s">
        <v>30</v>
      </c>
      <c r="E11" s="13" t="s">
        <v>32</v>
      </c>
      <c r="F11" s="11" t="str">
        <f>_xlfn.XLOOKUP($D11,Tab_Process_TCs[Name(EN)],Tab_Process_TCs[TC?],,0,)</f>
        <v>Yes</v>
      </c>
      <c r="G11" s="11" t="str">
        <f>_xlfn.XLOOKUP($D11,Tab_Process_TCs[Name(EN)],Tab_Process_TCs[Dyn_TC?],,0,)</f>
        <v>Yes</v>
      </c>
      <c r="H11" s="11" t="str">
        <f>_xlfn.XLOOKUP($E11,Tab_Def_Flows[Name(EN)],Tab_Def_Flows[Flow_ID],,0,1)</f>
        <v>F_02_03</v>
      </c>
      <c r="I11" s="13" t="str">
        <f>IF(Tab_Process_TCs2527[[#This Row],[Name(EN)]]="N.A.","N.A.","TC"&amp;"_"&amp;RIGHT(H11,5))</f>
        <v>TC_02_03</v>
      </c>
      <c r="J11" s="13">
        <v>1995</v>
      </c>
      <c r="K11" s="86">
        <v>0.7</v>
      </c>
      <c r="L11" s="13" t="str">
        <f>_xlfn.XLOOKUP($D11,Tab_Def_Processes[Name(EN)],Tab_Def_Processes[Stock?],,0,)</f>
        <v>Yes</v>
      </c>
      <c r="M11" s="11"/>
      <c r="N11" s="22" t="str">
        <f>_xlfn.XLOOKUP($D11,Tab_Def_Processes[Name(EN)],Tab_Def_Processes[Input_Flow_I_1],,0,)</f>
        <v>N.A.</v>
      </c>
      <c r="O11" s="11" t="e">
        <f>_xlfn.XLOOKUP($D11,Tab_Def_Processes[Name(EN)],Tab_Def_Processes[Flow_ID_I_1],,0,)</f>
        <v>#N/A</v>
      </c>
      <c r="P11" s="39"/>
      <c r="Q11" s="34" t="str">
        <f>_xlfn.XLOOKUP($D11,Tab_Def_Processes[Name(EN)],Tab_Def_Processes[Input_Flow_I_2],,0,)</f>
        <v>N.A.</v>
      </c>
      <c r="R11" s="11" t="e">
        <f>_xlfn.XLOOKUP($D11,Tab_Def_Processes[Name(EN)],Tab_Def_Processes[Flow_ID_I_2],,0,)</f>
        <v>#N/A</v>
      </c>
      <c r="S11" s="39"/>
      <c r="T11" s="34" t="str">
        <f>_xlfn.XLOOKUP($D11,Tab_Def_Processes[Name(EN)],Tab_Def_Processes[Input_Flow_I_3],,0,)</f>
        <v>N.A.</v>
      </c>
      <c r="U11" s="11" t="e">
        <f>_xlfn.XLOOKUP($D11,Tab_Def_Processes[Name(EN)],Tab_Def_Processes[Flow_ID_I_3],,0,)</f>
        <v>#N/A</v>
      </c>
      <c r="V11" s="39"/>
      <c r="W11" s="34" t="str">
        <f>_xlfn.XLOOKUP($D11,Tab_Def_Processes[Name(EN)],Tab_Def_Processes[Input_Flow_I_4],,0,)</f>
        <v>N.A.</v>
      </c>
      <c r="X11" s="11" t="e">
        <f>_xlfn.XLOOKUP($D11,Tab_Def_Processes[Name(EN)],Tab_Def_Processes[Flow_ID_I_4],,0,)</f>
        <v>#N/A</v>
      </c>
      <c r="Y11" s="39"/>
      <c r="Z11" s="34" t="str">
        <f>_xlfn.XLOOKUP($D11,Tab_Def_Processes[Name(EN)],Tab_Def_Processes[Input_Flow_I_5],,0,)</f>
        <v>N.A.</v>
      </c>
      <c r="AA11" s="11" t="e">
        <f>_xlfn.XLOOKUP($D11,Tab_Def_Processes[Name(EN)],Tab_Def_Processes[Flow_ID_I_5],,0,)</f>
        <v>#N/A</v>
      </c>
      <c r="AB11" s="39"/>
      <c r="AC11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1" s="22" t="e">
        <f>_xlfn.XLOOKUP($D11,Tab_Process_TCs[TC_ID],Tab_Process_TCs[Output_Flow_O_1],,0,)</f>
        <v>#N/A</v>
      </c>
      <c r="AE11" s="11" t="e">
        <f>_xlfn.XLOOKUP($D11,Tab_Process_TCs[TC_ID],Tab_Process_TCs[Flow_ID_O_1],,0,)</f>
        <v>#N/A</v>
      </c>
      <c r="AF11" s="51" t="str">
        <f>Tab_Process_TCs2527[[#This Row],[Flow_ID]]</f>
        <v>F_02_03</v>
      </c>
      <c r="AG11" s="11" t="e">
        <f t="shared" si="1"/>
        <v>#N/A</v>
      </c>
      <c r="AH11" s="60">
        <v>0.2</v>
      </c>
      <c r="AI11" s="22" t="e">
        <f>_xlfn.XLOOKUP($D11,Tab_Process_TCs[TC_ID],Tab_Process_TCs[Output_Flow_O_2],,0,)</f>
        <v>#N/A</v>
      </c>
      <c r="AJ11" s="11" t="e">
        <f>_xlfn.XLOOKUP($D11,Tab_Process_TCs[TC_ID],Tab_Process_TCs[Flow_ID_O_2],,0,)</f>
        <v>#N/A</v>
      </c>
      <c r="AK11" s="51" t="str">
        <f>Tab_Process_TCs2527[[#This Row],[Flow_ID]]</f>
        <v>F_02_03</v>
      </c>
      <c r="AL11" s="11" t="e">
        <f t="shared" si="2"/>
        <v>#N/A</v>
      </c>
      <c r="AM11" s="70">
        <v>0.8</v>
      </c>
      <c r="AN11" s="22" t="e">
        <f>_xlfn.XLOOKUP($D11,Tab_Process_TCs[TC_ID],Tab_Process_TCs[Output_Flow_O_3],,0,)</f>
        <v>#N/A</v>
      </c>
      <c r="AO11" s="11" t="e">
        <f>_xlfn.XLOOKUP($D11,Tab_Process_TCs[TC_ID],Tab_Process_TCs[Flow_ID_O_3],,0,)</f>
        <v>#N/A</v>
      </c>
      <c r="AP11" s="51" t="str">
        <f>Tab_Process_TCs2527[[#This Row],[Flow_ID]]</f>
        <v>F_02_03</v>
      </c>
      <c r="AQ11" s="11" t="e">
        <f t="shared" si="3"/>
        <v>#N/A</v>
      </c>
      <c r="AR11" s="70"/>
      <c r="AS11" s="22" t="e">
        <f>_xlfn.XLOOKUP($D11,Tab_Process_TCs[TC_ID],Tab_Process_TCs[Output_Flow_O_4],,0,)</f>
        <v>#N/A</v>
      </c>
      <c r="AT11" s="11" t="e">
        <f>_xlfn.XLOOKUP($D11,Tab_Process_TCs[TC_ID],Tab_Process_TCs[Flow_ID_O_4],,0,)</f>
        <v>#N/A</v>
      </c>
      <c r="AU11" s="51" t="str">
        <f>Tab_Process_TCs2527[[#This Row],[Flow_ID]]</f>
        <v>F_02_03</v>
      </c>
      <c r="AV11" s="51" t="e">
        <f t="shared" si="4"/>
        <v>#N/A</v>
      </c>
      <c r="AW11" s="70"/>
      <c r="AX11" s="22" t="e">
        <f>_xlfn.XLOOKUP($D11,Tab_Process_TCs[TC_ID],Tab_Process_TCs[Output_Flow_O_5],,0,)</f>
        <v>#N/A</v>
      </c>
      <c r="AY11" s="11" t="e">
        <f>_xlfn.XLOOKUP($D11,Tab_Process_TCs[TC_ID],Tab_Process_TCs[Flow_ID_O_5],,0,)</f>
        <v>#N/A</v>
      </c>
      <c r="AZ11" s="51" t="str">
        <f>Tab_Process_TCs2527[[#This Row],[Flow_ID]]</f>
        <v>F_02_03</v>
      </c>
      <c r="BA11" s="51" t="e">
        <f t="shared" si="5"/>
        <v>#N/A</v>
      </c>
      <c r="BB11" s="70"/>
      <c r="BC11" s="11" t="e">
        <f>_xlfn.XLOOKUP($D11,Tab_Process_TCs[TC_ID],Tab_Process_TCs[Output_Flow_O_6],,0,)</f>
        <v>#N/A</v>
      </c>
      <c r="BD11" s="11" t="e">
        <f>_xlfn.XLOOKUP($D11,Tab_Process_TCs[TC_ID],Tab_Process_TCs[Flow_ID_O_6],,0,)</f>
        <v>#N/A</v>
      </c>
      <c r="BE11" s="51" t="str">
        <f>Tab_Process_TCs2527[[#This Row],[Flow_ID]]</f>
        <v>F_02_03</v>
      </c>
      <c r="BF11" s="51" t="e">
        <f t="shared" si="6"/>
        <v>#N/A</v>
      </c>
      <c r="BG11" s="60"/>
      <c r="BH11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1" s="13"/>
      <c r="BJ11" s="13"/>
      <c r="BK11" s="13"/>
      <c r="BL11" s="13"/>
      <c r="BM11" s="13"/>
    </row>
    <row r="12" spans="1:65" x14ac:dyDescent="0.35">
      <c r="A12" s="48" t="b">
        <v>1</v>
      </c>
      <c r="B12" s="11">
        <f t="shared" si="0"/>
        <v>11</v>
      </c>
      <c r="C12" s="58" t="str">
        <f>_xlfn.XLOOKUP($D12,Tab_Process_TCs[Name(EN)],Tab_Process_TCs[Process_ID],,0,)</f>
        <v>02</v>
      </c>
      <c r="D12" s="13" t="s">
        <v>30</v>
      </c>
      <c r="E12" s="13" t="s">
        <v>32</v>
      </c>
      <c r="F12" s="11" t="str">
        <f>_xlfn.XLOOKUP($D12,Tab_Process_TCs[Name(EN)],Tab_Process_TCs[TC?],,0,)</f>
        <v>Yes</v>
      </c>
      <c r="G12" s="11" t="str">
        <f>_xlfn.XLOOKUP($D12,Tab_Process_TCs[Name(EN)],Tab_Process_TCs[Dyn_TC?],,0,)</f>
        <v>Yes</v>
      </c>
      <c r="H12" s="11" t="str">
        <f>_xlfn.XLOOKUP($E12,Tab_Def_Flows[Name(EN)],Tab_Def_Flows[Flow_ID],,0,1)</f>
        <v>F_02_03</v>
      </c>
      <c r="I12" s="13" t="str">
        <f>IF(Tab_Process_TCs2527[[#This Row],[Name(EN)]]="N.A.","N.A.","TC"&amp;"_"&amp;RIGHT(H12,5))</f>
        <v>TC_02_03</v>
      </c>
      <c r="J12" s="13">
        <v>2045</v>
      </c>
      <c r="K12" s="86">
        <v>0.75</v>
      </c>
      <c r="L12" s="13" t="str">
        <f>_xlfn.XLOOKUP($D12,Tab_Def_Processes[Name(EN)],Tab_Def_Processes[Stock?],,0,)</f>
        <v>Yes</v>
      </c>
      <c r="M12" s="11"/>
      <c r="N12" s="22" t="str">
        <f>_xlfn.XLOOKUP($D12,Tab_Def_Processes[Name(EN)],Tab_Def_Processes[Input_Flow_I_1],,0,)</f>
        <v>N.A.</v>
      </c>
      <c r="O12" s="11" t="e">
        <f>_xlfn.XLOOKUP($D12,Tab_Def_Processes[Name(EN)],Tab_Def_Processes[Flow_ID_I_1],,0,)</f>
        <v>#N/A</v>
      </c>
      <c r="P12" s="39"/>
      <c r="Q12" s="34" t="str">
        <f>_xlfn.XLOOKUP($D12,Tab_Def_Processes[Name(EN)],Tab_Def_Processes[Input_Flow_I_2],,0,)</f>
        <v>N.A.</v>
      </c>
      <c r="R12" s="11" t="e">
        <f>_xlfn.XLOOKUP($D12,Tab_Def_Processes[Name(EN)],Tab_Def_Processes[Flow_ID_I_2],,0,)</f>
        <v>#N/A</v>
      </c>
      <c r="S12" s="39"/>
      <c r="T12" s="34" t="str">
        <f>_xlfn.XLOOKUP($D12,Tab_Def_Processes[Name(EN)],Tab_Def_Processes[Input_Flow_I_3],,0,)</f>
        <v>N.A.</v>
      </c>
      <c r="U12" s="11" t="e">
        <f>_xlfn.XLOOKUP($D12,Tab_Def_Processes[Name(EN)],Tab_Def_Processes[Flow_ID_I_3],,0,)</f>
        <v>#N/A</v>
      </c>
      <c r="V12" s="39"/>
      <c r="W12" s="34" t="str">
        <f>_xlfn.XLOOKUP($D12,Tab_Def_Processes[Name(EN)],Tab_Def_Processes[Input_Flow_I_4],,0,)</f>
        <v>N.A.</v>
      </c>
      <c r="X12" s="11" t="e">
        <f>_xlfn.XLOOKUP($D12,Tab_Def_Processes[Name(EN)],Tab_Def_Processes[Flow_ID_I_4],,0,)</f>
        <v>#N/A</v>
      </c>
      <c r="Y12" s="39"/>
      <c r="Z12" s="34" t="str">
        <f>_xlfn.XLOOKUP($D12,Tab_Def_Processes[Name(EN)],Tab_Def_Processes[Input_Flow_I_5],,0,)</f>
        <v>N.A.</v>
      </c>
      <c r="AA12" s="11" t="e">
        <f>_xlfn.XLOOKUP($D12,Tab_Def_Processes[Name(EN)],Tab_Def_Processes[Flow_ID_I_5],,0,)</f>
        <v>#N/A</v>
      </c>
      <c r="AB12" s="39"/>
      <c r="AC12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2" s="22" t="e">
        <f>_xlfn.XLOOKUP($D12,Tab_Process_TCs[TC_ID],Tab_Process_TCs[Output_Flow_O_1],,0,)</f>
        <v>#N/A</v>
      </c>
      <c r="AE12" s="11" t="e">
        <f>_xlfn.XLOOKUP($D12,Tab_Process_TCs[TC_ID],Tab_Process_TCs[Flow_ID_O_1],,0,)</f>
        <v>#N/A</v>
      </c>
      <c r="AF12" s="51" t="str">
        <f>Tab_Process_TCs2527[[#This Row],[Flow_ID]]</f>
        <v>F_02_03</v>
      </c>
      <c r="AG12" s="11" t="e">
        <f t="shared" si="1"/>
        <v>#N/A</v>
      </c>
      <c r="AH12" s="60">
        <v>0.2</v>
      </c>
      <c r="AI12" s="22" t="e">
        <f>_xlfn.XLOOKUP($D12,Tab_Process_TCs[TC_ID],Tab_Process_TCs[Output_Flow_O_2],,0,)</f>
        <v>#N/A</v>
      </c>
      <c r="AJ12" s="11" t="e">
        <f>_xlfn.XLOOKUP($D12,Tab_Process_TCs[TC_ID],Tab_Process_TCs[Flow_ID_O_2],,0,)</f>
        <v>#N/A</v>
      </c>
      <c r="AK12" s="51" t="str">
        <f>Tab_Process_TCs2527[[#This Row],[Flow_ID]]</f>
        <v>F_02_03</v>
      </c>
      <c r="AL12" s="11" t="e">
        <f t="shared" si="2"/>
        <v>#N/A</v>
      </c>
      <c r="AM12" s="70">
        <v>0.8</v>
      </c>
      <c r="AN12" s="22" t="e">
        <f>_xlfn.XLOOKUP($D12,Tab_Process_TCs[TC_ID],Tab_Process_TCs[Output_Flow_O_3],,0,)</f>
        <v>#N/A</v>
      </c>
      <c r="AO12" s="11" t="e">
        <f>_xlfn.XLOOKUP($D12,Tab_Process_TCs[TC_ID],Tab_Process_TCs[Flow_ID_O_3],,0,)</f>
        <v>#N/A</v>
      </c>
      <c r="AP12" s="51" t="str">
        <f>Tab_Process_TCs2527[[#This Row],[Flow_ID]]</f>
        <v>F_02_03</v>
      </c>
      <c r="AQ12" s="11" t="e">
        <f t="shared" si="3"/>
        <v>#N/A</v>
      </c>
      <c r="AR12" s="70"/>
      <c r="AS12" s="22" t="e">
        <f>_xlfn.XLOOKUP($D12,Tab_Process_TCs[TC_ID],Tab_Process_TCs[Output_Flow_O_4],,0,)</f>
        <v>#N/A</v>
      </c>
      <c r="AT12" s="11" t="e">
        <f>_xlfn.XLOOKUP($D12,Tab_Process_TCs[TC_ID],Tab_Process_TCs[Flow_ID_O_4],,0,)</f>
        <v>#N/A</v>
      </c>
      <c r="AU12" s="51" t="str">
        <f>Tab_Process_TCs2527[[#This Row],[Flow_ID]]</f>
        <v>F_02_03</v>
      </c>
      <c r="AV12" s="51" t="e">
        <f t="shared" si="4"/>
        <v>#N/A</v>
      </c>
      <c r="AW12" s="70"/>
      <c r="AX12" s="22" t="e">
        <f>_xlfn.XLOOKUP($D12,Tab_Process_TCs[TC_ID],Tab_Process_TCs[Output_Flow_O_5],,0,)</f>
        <v>#N/A</v>
      </c>
      <c r="AY12" s="11" t="e">
        <f>_xlfn.XLOOKUP($D12,Tab_Process_TCs[TC_ID],Tab_Process_TCs[Flow_ID_O_5],,0,)</f>
        <v>#N/A</v>
      </c>
      <c r="AZ12" s="51" t="str">
        <f>Tab_Process_TCs2527[[#This Row],[Flow_ID]]</f>
        <v>F_02_03</v>
      </c>
      <c r="BA12" s="51" t="e">
        <f t="shared" si="5"/>
        <v>#N/A</v>
      </c>
      <c r="BB12" s="70"/>
      <c r="BC12" s="11" t="e">
        <f>_xlfn.XLOOKUP($D12,Tab_Process_TCs[TC_ID],Tab_Process_TCs[Output_Flow_O_6],,0,)</f>
        <v>#N/A</v>
      </c>
      <c r="BD12" s="11" t="e">
        <f>_xlfn.XLOOKUP($D12,Tab_Process_TCs[TC_ID],Tab_Process_TCs[Flow_ID_O_6],,0,)</f>
        <v>#N/A</v>
      </c>
      <c r="BE12" s="51" t="str">
        <f>Tab_Process_TCs2527[[#This Row],[Flow_ID]]</f>
        <v>F_02_03</v>
      </c>
      <c r="BF12" s="51" t="e">
        <f t="shared" si="6"/>
        <v>#N/A</v>
      </c>
      <c r="BG12" s="60"/>
      <c r="BH12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2" s="13"/>
      <c r="BJ12" s="13"/>
      <c r="BK12" s="13"/>
      <c r="BL12" s="13"/>
      <c r="BM12" s="13"/>
    </row>
    <row r="13" spans="1:65" ht="15" thickBot="1" x14ac:dyDescent="0.4">
      <c r="A13" s="48" t="b">
        <v>1</v>
      </c>
      <c r="B13" s="11">
        <f t="shared" si="0"/>
        <v>12</v>
      </c>
      <c r="C13" s="58" t="str">
        <f>_xlfn.XLOOKUP($D13,Tab_Process_TCs[Name(EN)],Tab_Process_TCs[Process_ID],,0,)</f>
        <v>02</v>
      </c>
      <c r="D13" s="13" t="s">
        <v>30</v>
      </c>
      <c r="E13" s="13" t="s">
        <v>47</v>
      </c>
      <c r="F13" s="11" t="str">
        <f>_xlfn.XLOOKUP($D13,Tab_Process_TCs[Name(EN)],Tab_Process_TCs[TC?],,0,)</f>
        <v>Yes</v>
      </c>
      <c r="G13" s="11" t="str">
        <f>_xlfn.XLOOKUP($D13,Tab_Process_TCs[Name(EN)],Tab_Process_TCs[Dyn_TC?],,0,)</f>
        <v>Yes</v>
      </c>
      <c r="H13" s="11" t="str">
        <f>_xlfn.XLOOKUP($E13,Tab_Def_Flows[Name(EN)],Tab_Def_Flows[Flow_ID],,0,1)</f>
        <v>F_02_08</v>
      </c>
      <c r="I13" s="13" t="str">
        <f>IF(Tab_Process_TCs2527[[#This Row],[Name(EN)]]="N.A.","N.A.","TC"&amp;"_"&amp;RIGHT(H13,5))</f>
        <v>TC_02_08</v>
      </c>
      <c r="J13" s="13">
        <v>1920</v>
      </c>
      <c r="K13" s="68">
        <v>0.5</v>
      </c>
      <c r="L13" s="13" t="str">
        <f>_xlfn.XLOOKUP($D13,Tab_Def_Processes[Name(EN)],Tab_Def_Processes[Stock?],,0,)</f>
        <v>Yes</v>
      </c>
      <c r="M13" s="11"/>
      <c r="N13" s="24" t="str">
        <f>_xlfn.XLOOKUP($D13,Tab_Def_Processes[Name(EN)],Tab_Def_Processes[Input_Flow_I_1],,0,)</f>
        <v>N.A.</v>
      </c>
      <c r="O13" s="25" t="e">
        <f>_xlfn.XLOOKUP($D13,Tab_Def_Processes[Name(EN)],Tab_Def_Processes[Flow_ID_I_1],,0,)</f>
        <v>#N/A</v>
      </c>
      <c r="P13" s="39"/>
      <c r="Q13" s="35" t="str">
        <f>_xlfn.XLOOKUP($D13,Tab_Def_Processes[Name(EN)],Tab_Def_Processes[Input_Flow_I_2],,0,)</f>
        <v>N.A.</v>
      </c>
      <c r="R13" s="25" t="e">
        <f>_xlfn.XLOOKUP($D13,Tab_Def_Processes[Name(EN)],Tab_Def_Processes[Flow_ID_I_2],,0,)</f>
        <v>#N/A</v>
      </c>
      <c r="S13" s="39"/>
      <c r="T13" s="35" t="str">
        <f>_xlfn.XLOOKUP($D13,Tab_Def_Processes[Name(EN)],Tab_Def_Processes[Input_Flow_I_3],,0,)</f>
        <v>N.A.</v>
      </c>
      <c r="U13" s="25" t="e">
        <f>_xlfn.XLOOKUP($D13,Tab_Def_Processes[Name(EN)],Tab_Def_Processes[Flow_ID_I_3],,0,)</f>
        <v>#N/A</v>
      </c>
      <c r="V13" s="39"/>
      <c r="W13" s="35" t="str">
        <f>_xlfn.XLOOKUP($D13,Tab_Def_Processes[Name(EN)],Tab_Def_Processes[Input_Flow_I_4],,0,)</f>
        <v>N.A.</v>
      </c>
      <c r="X13" s="25" t="e">
        <f>_xlfn.XLOOKUP($D13,Tab_Def_Processes[Name(EN)],Tab_Def_Processes[Flow_ID_I_4],,0,)</f>
        <v>#N/A</v>
      </c>
      <c r="Y13" s="39"/>
      <c r="Z13" s="35" t="str">
        <f>_xlfn.XLOOKUP($D13,Tab_Def_Processes[Name(EN)],Tab_Def_Processes[Input_Flow_I_5],,0,)</f>
        <v>N.A.</v>
      </c>
      <c r="AA13" s="25" t="e">
        <f>_xlfn.XLOOKUP($D13,Tab_Def_Processes[Name(EN)],Tab_Def_Processes[Flow_ID_I_5],,0,)</f>
        <v>#N/A</v>
      </c>
      <c r="AB13" s="39"/>
      <c r="AC13" s="38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3" s="22" t="e">
        <f>_xlfn.XLOOKUP($D13,Tab_Process_TCs[TC_ID],Tab_Process_TCs[Output_Flow_O_1],,0,)</f>
        <v>#N/A</v>
      </c>
      <c r="AE13" s="11" t="e">
        <f>_xlfn.XLOOKUP($D13,Tab_Process_TCs[TC_ID],Tab_Process_TCs[Flow_ID_O_1],,0,)</f>
        <v>#N/A</v>
      </c>
      <c r="AF13" s="51" t="str">
        <f>Tab_Process_TCs2527[[#This Row],[Flow_ID]]</f>
        <v>F_02_08</v>
      </c>
      <c r="AG13" s="11" t="e">
        <f t="shared" si="1"/>
        <v>#N/A</v>
      </c>
      <c r="AH13" s="60">
        <v>0.2</v>
      </c>
      <c r="AI13" s="22" t="e">
        <f>_xlfn.XLOOKUP($D13,Tab_Process_TCs[TC_ID],Tab_Process_TCs[Output_Flow_O_2],,0,)</f>
        <v>#N/A</v>
      </c>
      <c r="AJ13" s="11" t="e">
        <f>_xlfn.XLOOKUP($D13,Tab_Process_TCs[TC_ID],Tab_Process_TCs[Flow_ID_O_2],,0,)</f>
        <v>#N/A</v>
      </c>
      <c r="AK13" s="51" t="str">
        <f>Tab_Process_TCs2527[[#This Row],[Flow_ID]]</f>
        <v>F_02_08</v>
      </c>
      <c r="AL13" s="11" t="e">
        <f t="shared" si="2"/>
        <v>#N/A</v>
      </c>
      <c r="AM13" s="70">
        <v>0.8</v>
      </c>
      <c r="AN13" s="22" t="e">
        <f>_xlfn.XLOOKUP($D13,Tab_Process_TCs[TC_ID],Tab_Process_TCs[Output_Flow_O_3],,0,)</f>
        <v>#N/A</v>
      </c>
      <c r="AO13" s="11" t="e">
        <f>_xlfn.XLOOKUP($D13,Tab_Process_TCs[TC_ID],Tab_Process_TCs[Flow_ID_O_3],,0,)</f>
        <v>#N/A</v>
      </c>
      <c r="AP13" s="51" t="str">
        <f>Tab_Process_TCs2527[[#This Row],[Flow_ID]]</f>
        <v>F_02_08</v>
      </c>
      <c r="AQ13" s="11" t="e">
        <f t="shared" si="3"/>
        <v>#N/A</v>
      </c>
      <c r="AR13" s="70"/>
      <c r="AS13" s="22" t="e">
        <f>_xlfn.XLOOKUP($D13,Tab_Process_TCs[TC_ID],Tab_Process_TCs[Output_Flow_O_4],,0,)</f>
        <v>#N/A</v>
      </c>
      <c r="AT13" s="11" t="e">
        <f>_xlfn.XLOOKUP($D13,Tab_Process_TCs[TC_ID],Tab_Process_TCs[Flow_ID_O_4],,0,)</f>
        <v>#N/A</v>
      </c>
      <c r="AU13" s="51" t="str">
        <f>Tab_Process_TCs2527[[#This Row],[Flow_ID]]</f>
        <v>F_02_08</v>
      </c>
      <c r="AV13" s="51" t="e">
        <f t="shared" si="4"/>
        <v>#N/A</v>
      </c>
      <c r="AW13" s="70"/>
      <c r="AX13" s="22" t="e">
        <f>_xlfn.XLOOKUP($D13,Tab_Process_TCs[TC_ID],Tab_Process_TCs[Output_Flow_O_5],,0,)</f>
        <v>#N/A</v>
      </c>
      <c r="AY13" s="11" t="e">
        <f>_xlfn.XLOOKUP($D13,Tab_Process_TCs[TC_ID],Tab_Process_TCs[Flow_ID_O_5],,0,)</f>
        <v>#N/A</v>
      </c>
      <c r="AZ13" s="51" t="str">
        <f>Tab_Process_TCs2527[[#This Row],[Flow_ID]]</f>
        <v>F_02_08</v>
      </c>
      <c r="BA13" s="51" t="e">
        <f t="shared" si="5"/>
        <v>#N/A</v>
      </c>
      <c r="BB13" s="70"/>
      <c r="BC13" s="11" t="e">
        <f>_xlfn.XLOOKUP($D13,Tab_Process_TCs[TC_ID],Tab_Process_TCs[Output_Flow_O_6],,0,)</f>
        <v>#N/A</v>
      </c>
      <c r="BD13" s="11" t="e">
        <f>_xlfn.XLOOKUP($D13,Tab_Process_TCs[TC_ID],Tab_Process_TCs[Flow_ID_O_6],,0,)</f>
        <v>#N/A</v>
      </c>
      <c r="BE13" s="51" t="str">
        <f>Tab_Process_TCs2527[[#This Row],[Flow_ID]]</f>
        <v>F_02_08</v>
      </c>
      <c r="BF13" s="51" t="e">
        <f t="shared" si="6"/>
        <v>#N/A</v>
      </c>
      <c r="BG13" s="60"/>
      <c r="BH13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3" s="13"/>
      <c r="BJ13" s="13"/>
      <c r="BK13" s="13"/>
      <c r="BL13" s="13"/>
      <c r="BM13" s="13"/>
    </row>
    <row r="14" spans="1:65" x14ac:dyDescent="0.35">
      <c r="A14" s="48" t="b">
        <v>1</v>
      </c>
      <c r="B14" s="11">
        <f t="shared" si="0"/>
        <v>13</v>
      </c>
      <c r="C14" s="58" t="str">
        <f>_xlfn.XLOOKUP($D14,Tab_Process_TCs[Name(EN)],Tab_Process_TCs[Process_ID],,0,)</f>
        <v>02</v>
      </c>
      <c r="D14" s="13" t="s">
        <v>30</v>
      </c>
      <c r="E14" s="13" t="s">
        <v>47</v>
      </c>
      <c r="F14" s="11" t="str">
        <f>_xlfn.XLOOKUP($D14,Tab_Process_TCs[Name(EN)],Tab_Process_TCs[TC?],,0,)</f>
        <v>Yes</v>
      </c>
      <c r="G14" s="11" t="str">
        <f>_xlfn.XLOOKUP($D14,Tab_Process_TCs[Name(EN)],Tab_Process_TCs[Dyn_TC?],,0,)</f>
        <v>Yes</v>
      </c>
      <c r="H14" s="11" t="str">
        <f>_xlfn.XLOOKUP($E14,Tab_Def_Flows[Name(EN)],Tab_Def_Flows[Flow_ID],,0,1)</f>
        <v>F_02_08</v>
      </c>
      <c r="I14" s="13" t="str">
        <f>IF(Tab_Process_TCs2527[[#This Row],[Name(EN)]]="N.A.","N.A.","TC"&amp;"_"&amp;RIGHT(H14,5))</f>
        <v>TC_02_08</v>
      </c>
      <c r="J14" s="13">
        <v>1945</v>
      </c>
      <c r="K14" s="86">
        <v>0.45</v>
      </c>
      <c r="L14" s="13" t="str">
        <f>_xlfn.XLOOKUP($D14,Tab_Def_Processes[Name(EN)],Tab_Def_Processes[Stock?],,0,)</f>
        <v>Yes</v>
      </c>
      <c r="M14" s="11"/>
      <c r="N14" s="22" t="str">
        <f>_xlfn.XLOOKUP($D14,Tab_Def_Processes[Name(EN)],Tab_Def_Processes[Input_Flow_I_1],,0,)</f>
        <v>N.A.</v>
      </c>
      <c r="O14" s="11" t="e">
        <f>_xlfn.XLOOKUP($D14,Tab_Def_Processes[Name(EN)],Tab_Def_Processes[Flow_ID_I_1],,0,)</f>
        <v>#N/A</v>
      </c>
      <c r="P14" s="85"/>
      <c r="Q14" s="34" t="str">
        <f>_xlfn.XLOOKUP($D14,Tab_Def_Processes[Name(EN)],Tab_Def_Processes[Input_Flow_I_2],,0,)</f>
        <v>N.A.</v>
      </c>
      <c r="R14" s="11" t="e">
        <f>_xlfn.XLOOKUP($D14,Tab_Def_Processes[Name(EN)],Tab_Def_Processes[Flow_ID_I_2],,0,)</f>
        <v>#N/A</v>
      </c>
      <c r="S14" s="85"/>
      <c r="T14" s="34" t="str">
        <f>_xlfn.XLOOKUP($D14,Tab_Def_Processes[Name(EN)],Tab_Def_Processes[Input_Flow_I_3],,0,)</f>
        <v>N.A.</v>
      </c>
      <c r="U14" s="11" t="e">
        <f>_xlfn.XLOOKUP($D14,Tab_Def_Processes[Name(EN)],Tab_Def_Processes[Flow_ID_I_3],,0,)</f>
        <v>#N/A</v>
      </c>
      <c r="V14" s="85"/>
      <c r="W14" s="34" t="str">
        <f>_xlfn.XLOOKUP($D14,Tab_Def_Processes[Name(EN)],Tab_Def_Processes[Input_Flow_I_4],,0,)</f>
        <v>N.A.</v>
      </c>
      <c r="X14" s="11" t="e">
        <f>_xlfn.XLOOKUP($D14,Tab_Def_Processes[Name(EN)],Tab_Def_Processes[Flow_ID_I_4],,0,)</f>
        <v>#N/A</v>
      </c>
      <c r="Y14" s="85"/>
      <c r="Z14" s="34" t="str">
        <f>_xlfn.XLOOKUP($D14,Tab_Def_Processes[Name(EN)],Tab_Def_Processes[Input_Flow_I_5],,0,)</f>
        <v>N.A.</v>
      </c>
      <c r="AA14" s="11" t="e">
        <f>_xlfn.XLOOKUP($D14,Tab_Def_Processes[Name(EN)],Tab_Def_Processes[Flow_ID_I_5],,0,)</f>
        <v>#N/A</v>
      </c>
      <c r="AB14" s="85"/>
      <c r="AC14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4" s="22" t="e">
        <f>_xlfn.XLOOKUP($D14,Tab_Process_TCs[TC_ID],Tab_Process_TCs[Output_Flow_O_1],,0,)</f>
        <v>#N/A</v>
      </c>
      <c r="AE14" s="11" t="e">
        <f>_xlfn.XLOOKUP($D14,Tab_Process_TCs[TC_ID],Tab_Process_TCs[Flow_ID_O_1],,0,)</f>
        <v>#N/A</v>
      </c>
      <c r="AF14" s="51" t="str">
        <f>Tab_Process_TCs2527[[#This Row],[Flow_ID]]</f>
        <v>F_02_08</v>
      </c>
      <c r="AG14" s="11" t="e">
        <f t="shared" si="1"/>
        <v>#N/A</v>
      </c>
      <c r="AH14" s="60">
        <v>0.5</v>
      </c>
      <c r="AI14" s="22" t="e">
        <f>_xlfn.XLOOKUP($D14,Tab_Process_TCs[TC_ID],Tab_Process_TCs[Output_Flow_O_2],,0,)</f>
        <v>#N/A</v>
      </c>
      <c r="AJ14" s="11" t="e">
        <f>_xlfn.XLOOKUP($D14,Tab_Process_TCs[TC_ID],Tab_Process_TCs[Flow_ID_O_2],,0,)</f>
        <v>#N/A</v>
      </c>
      <c r="AK14" s="51" t="str">
        <f>Tab_Process_TCs2527[[#This Row],[Flow_ID]]</f>
        <v>F_02_08</v>
      </c>
      <c r="AL14" s="11" t="e">
        <f t="shared" si="2"/>
        <v>#N/A</v>
      </c>
      <c r="AM14" s="70">
        <v>0.2</v>
      </c>
      <c r="AN14" s="22" t="e">
        <f>_xlfn.XLOOKUP($D14,Tab_Process_TCs[TC_ID],Tab_Process_TCs[Output_Flow_O_3],,0,)</f>
        <v>#N/A</v>
      </c>
      <c r="AO14" s="11" t="e">
        <f>_xlfn.XLOOKUP($D14,Tab_Process_TCs[TC_ID],Tab_Process_TCs[Flow_ID_O_3],,0,)</f>
        <v>#N/A</v>
      </c>
      <c r="AP14" s="51" t="str">
        <f>Tab_Process_TCs2527[[#This Row],[Flow_ID]]</f>
        <v>F_02_08</v>
      </c>
      <c r="AQ14" s="11" t="e">
        <f t="shared" si="3"/>
        <v>#N/A</v>
      </c>
      <c r="AR14" s="70">
        <v>0.3</v>
      </c>
      <c r="AS14" s="22" t="e">
        <f>_xlfn.XLOOKUP($D14,Tab_Process_TCs[TC_ID],Tab_Process_TCs[Output_Flow_O_4],,0,)</f>
        <v>#N/A</v>
      </c>
      <c r="AT14" s="11" t="e">
        <f>_xlfn.XLOOKUP($D14,Tab_Process_TCs[TC_ID],Tab_Process_TCs[Flow_ID_O_4],,0,)</f>
        <v>#N/A</v>
      </c>
      <c r="AU14" s="51" t="str">
        <f>Tab_Process_TCs2527[[#This Row],[Flow_ID]]</f>
        <v>F_02_08</v>
      </c>
      <c r="AV14" s="51" t="e">
        <f t="shared" si="4"/>
        <v>#N/A</v>
      </c>
      <c r="AW14" s="70"/>
      <c r="AX14" s="22" t="e">
        <f>_xlfn.XLOOKUP($D14,Tab_Process_TCs[TC_ID],Tab_Process_TCs[Output_Flow_O_5],,0,)</f>
        <v>#N/A</v>
      </c>
      <c r="AY14" s="11" t="e">
        <f>_xlfn.XLOOKUP($D14,Tab_Process_TCs[TC_ID],Tab_Process_TCs[Flow_ID_O_5],,0,)</f>
        <v>#N/A</v>
      </c>
      <c r="AZ14" s="51" t="str">
        <f>Tab_Process_TCs2527[[#This Row],[Flow_ID]]</f>
        <v>F_02_08</v>
      </c>
      <c r="BA14" s="51" t="e">
        <f t="shared" si="5"/>
        <v>#N/A</v>
      </c>
      <c r="BB14" s="70"/>
      <c r="BC14" s="11" t="e">
        <f>_xlfn.XLOOKUP($D14,Tab_Process_TCs[TC_ID],Tab_Process_TCs[Output_Flow_O_6],,0,)</f>
        <v>#N/A</v>
      </c>
      <c r="BD14" s="11" t="e">
        <f>_xlfn.XLOOKUP($D14,Tab_Process_TCs[TC_ID],Tab_Process_TCs[Flow_ID_O_6],,0,)</f>
        <v>#N/A</v>
      </c>
      <c r="BE14" s="51" t="str">
        <f>Tab_Process_TCs2527[[#This Row],[Flow_ID]]</f>
        <v>F_02_08</v>
      </c>
      <c r="BF14" s="51" t="e">
        <f t="shared" si="6"/>
        <v>#N/A</v>
      </c>
      <c r="BG14" s="60"/>
      <c r="BH14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4" s="13"/>
      <c r="BJ14" s="13"/>
      <c r="BK14" s="13"/>
      <c r="BL14" s="13"/>
      <c r="BM14" s="13"/>
    </row>
    <row r="15" spans="1:65" x14ac:dyDescent="0.35">
      <c r="A15" s="48" t="b">
        <v>1</v>
      </c>
      <c r="B15" s="11">
        <f t="shared" si="0"/>
        <v>14</v>
      </c>
      <c r="C15" s="58" t="str">
        <f>_xlfn.XLOOKUP($D15,Tab_Process_TCs[Name(EN)],Tab_Process_TCs[Process_ID],,0,)</f>
        <v>02</v>
      </c>
      <c r="D15" s="13" t="s">
        <v>30</v>
      </c>
      <c r="E15" s="13" t="s">
        <v>47</v>
      </c>
      <c r="F15" s="11" t="str">
        <f>_xlfn.XLOOKUP($D15,Tab_Process_TCs[Name(EN)],Tab_Process_TCs[TC?],,0,)</f>
        <v>Yes</v>
      </c>
      <c r="G15" s="11" t="str">
        <f>_xlfn.XLOOKUP($D15,Tab_Process_TCs[Name(EN)],Tab_Process_TCs[Dyn_TC?],,0,)</f>
        <v>Yes</v>
      </c>
      <c r="H15" s="11" t="str">
        <f>_xlfn.XLOOKUP($E15,Tab_Def_Flows[Name(EN)],Tab_Def_Flows[Flow_ID],,0,1)</f>
        <v>F_02_08</v>
      </c>
      <c r="I15" s="13" t="str">
        <f>IF(Tab_Process_TCs2527[[#This Row],[Name(EN)]]="N.A.","N.A.","TC"&amp;"_"&amp;RIGHT(H15,5))</f>
        <v>TC_02_08</v>
      </c>
      <c r="J15" s="13">
        <v>1970</v>
      </c>
      <c r="K15" s="86">
        <v>0.4</v>
      </c>
      <c r="L15" s="13" t="str">
        <f>_xlfn.XLOOKUP($D15,Tab_Def_Processes[Name(EN)],Tab_Def_Processes[Stock?],,0,)</f>
        <v>Yes</v>
      </c>
      <c r="M15" s="11"/>
      <c r="N15" s="22" t="str">
        <f>_xlfn.XLOOKUP($D15,Tab_Def_Processes[Name(EN)],Tab_Def_Processes[Input_Flow_I_1],,0,)</f>
        <v>N.A.</v>
      </c>
      <c r="O15" s="11" t="e">
        <f>_xlfn.XLOOKUP($D15,Tab_Def_Processes[Name(EN)],Tab_Def_Processes[Flow_ID_I_1],,0,)</f>
        <v>#N/A</v>
      </c>
      <c r="P15" s="85"/>
      <c r="Q15" s="34" t="str">
        <f>_xlfn.XLOOKUP($D15,Tab_Def_Processes[Name(EN)],Tab_Def_Processes[Input_Flow_I_2],,0,)</f>
        <v>N.A.</v>
      </c>
      <c r="R15" s="11" t="e">
        <f>_xlfn.XLOOKUP($D15,Tab_Def_Processes[Name(EN)],Tab_Def_Processes[Flow_ID_I_2],,0,)</f>
        <v>#N/A</v>
      </c>
      <c r="S15" s="85"/>
      <c r="T15" s="34" t="str">
        <f>_xlfn.XLOOKUP($D15,Tab_Def_Processes[Name(EN)],Tab_Def_Processes[Input_Flow_I_3],,0,)</f>
        <v>N.A.</v>
      </c>
      <c r="U15" s="11" t="e">
        <f>_xlfn.XLOOKUP($D15,Tab_Def_Processes[Name(EN)],Tab_Def_Processes[Flow_ID_I_3],,0,)</f>
        <v>#N/A</v>
      </c>
      <c r="V15" s="85"/>
      <c r="W15" s="34" t="str">
        <f>_xlfn.XLOOKUP($D15,Tab_Def_Processes[Name(EN)],Tab_Def_Processes[Input_Flow_I_4],,0,)</f>
        <v>N.A.</v>
      </c>
      <c r="X15" s="11" t="e">
        <f>_xlfn.XLOOKUP($D15,Tab_Def_Processes[Name(EN)],Tab_Def_Processes[Flow_ID_I_4],,0,)</f>
        <v>#N/A</v>
      </c>
      <c r="Y15" s="85"/>
      <c r="Z15" s="34" t="str">
        <f>_xlfn.XLOOKUP($D15,Tab_Def_Processes[Name(EN)],Tab_Def_Processes[Input_Flow_I_5],,0,)</f>
        <v>N.A.</v>
      </c>
      <c r="AA15" s="11" t="e">
        <f>_xlfn.XLOOKUP($D15,Tab_Def_Processes[Name(EN)],Tab_Def_Processes[Flow_ID_I_5],,0,)</f>
        <v>#N/A</v>
      </c>
      <c r="AB15" s="85"/>
      <c r="AC15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5" s="22" t="e">
        <f>_xlfn.XLOOKUP($D15,Tab_Process_TCs[TC_ID],Tab_Process_TCs[Output_Flow_O_1],,0,)</f>
        <v>#N/A</v>
      </c>
      <c r="AE15" s="11" t="e">
        <f>_xlfn.XLOOKUP($D15,Tab_Process_TCs[TC_ID],Tab_Process_TCs[Flow_ID_O_1],,0,)</f>
        <v>#N/A</v>
      </c>
      <c r="AF15" s="51" t="str">
        <f>Tab_Process_TCs2527[[#This Row],[Flow_ID]]</f>
        <v>F_02_08</v>
      </c>
      <c r="AG15" s="11" t="e">
        <f t="shared" si="1"/>
        <v>#N/A</v>
      </c>
      <c r="AH15" s="60">
        <v>0.2</v>
      </c>
      <c r="AI15" s="22" t="e">
        <f>_xlfn.XLOOKUP($D15,Tab_Process_TCs[TC_ID],Tab_Process_TCs[Output_Flow_O_2],,0,)</f>
        <v>#N/A</v>
      </c>
      <c r="AJ15" s="11" t="e">
        <f>_xlfn.XLOOKUP($D15,Tab_Process_TCs[TC_ID],Tab_Process_TCs[Flow_ID_O_2],,0,)</f>
        <v>#N/A</v>
      </c>
      <c r="AK15" s="51" t="str">
        <f>Tab_Process_TCs2527[[#This Row],[Flow_ID]]</f>
        <v>F_02_08</v>
      </c>
      <c r="AL15" s="11" t="e">
        <f t="shared" si="2"/>
        <v>#N/A</v>
      </c>
      <c r="AM15" s="70">
        <v>0.8</v>
      </c>
      <c r="AN15" s="22" t="e">
        <f>_xlfn.XLOOKUP($D15,Tab_Process_TCs[TC_ID],Tab_Process_TCs[Output_Flow_O_3],,0,)</f>
        <v>#N/A</v>
      </c>
      <c r="AO15" s="11" t="e">
        <f>_xlfn.XLOOKUP($D15,Tab_Process_TCs[TC_ID],Tab_Process_TCs[Flow_ID_O_3],,0,)</f>
        <v>#N/A</v>
      </c>
      <c r="AP15" s="51" t="str">
        <f>Tab_Process_TCs2527[[#This Row],[Flow_ID]]</f>
        <v>F_02_08</v>
      </c>
      <c r="AQ15" s="11" t="e">
        <f t="shared" si="3"/>
        <v>#N/A</v>
      </c>
      <c r="AR15" s="70"/>
      <c r="AS15" s="22" t="e">
        <f>_xlfn.XLOOKUP($D15,Tab_Process_TCs[TC_ID],Tab_Process_TCs[Output_Flow_O_4],,0,)</f>
        <v>#N/A</v>
      </c>
      <c r="AT15" s="11" t="e">
        <f>_xlfn.XLOOKUP($D15,Tab_Process_TCs[TC_ID],Tab_Process_TCs[Flow_ID_O_4],,0,)</f>
        <v>#N/A</v>
      </c>
      <c r="AU15" s="51" t="str">
        <f>Tab_Process_TCs2527[[#This Row],[Flow_ID]]</f>
        <v>F_02_08</v>
      </c>
      <c r="AV15" s="51" t="e">
        <f t="shared" si="4"/>
        <v>#N/A</v>
      </c>
      <c r="AW15" s="70"/>
      <c r="AX15" s="22" t="e">
        <f>_xlfn.XLOOKUP($D15,Tab_Process_TCs[TC_ID],Tab_Process_TCs[Output_Flow_O_5],,0,)</f>
        <v>#N/A</v>
      </c>
      <c r="AY15" s="11" t="e">
        <f>_xlfn.XLOOKUP($D15,Tab_Process_TCs[TC_ID],Tab_Process_TCs[Flow_ID_O_5],,0,)</f>
        <v>#N/A</v>
      </c>
      <c r="AZ15" s="51" t="str">
        <f>Tab_Process_TCs2527[[#This Row],[Flow_ID]]</f>
        <v>F_02_08</v>
      </c>
      <c r="BA15" s="51" t="e">
        <f t="shared" si="5"/>
        <v>#N/A</v>
      </c>
      <c r="BB15" s="70"/>
      <c r="BC15" s="11" t="e">
        <f>_xlfn.XLOOKUP($D15,Tab_Process_TCs[TC_ID],Tab_Process_TCs[Output_Flow_O_6],,0,)</f>
        <v>#N/A</v>
      </c>
      <c r="BD15" s="11" t="e">
        <f>_xlfn.XLOOKUP($D15,Tab_Process_TCs[TC_ID],Tab_Process_TCs[Flow_ID_O_6],,0,)</f>
        <v>#N/A</v>
      </c>
      <c r="BE15" s="51" t="str">
        <f>Tab_Process_TCs2527[[#This Row],[Flow_ID]]</f>
        <v>F_02_08</v>
      </c>
      <c r="BF15" s="51" t="e">
        <f t="shared" si="6"/>
        <v>#N/A</v>
      </c>
      <c r="BG15" s="60"/>
      <c r="BH15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5" s="13"/>
      <c r="BJ15" s="13"/>
      <c r="BK15" s="13"/>
      <c r="BL15" s="13"/>
      <c r="BM15" s="13"/>
    </row>
    <row r="16" spans="1:65" x14ac:dyDescent="0.35">
      <c r="A16" s="48" t="b">
        <v>1</v>
      </c>
      <c r="B16" s="11">
        <f t="shared" si="0"/>
        <v>15</v>
      </c>
      <c r="C16" s="58" t="str">
        <f>_xlfn.XLOOKUP($D16,Tab_Process_TCs[Name(EN)],Tab_Process_TCs[Process_ID],,0,)</f>
        <v>02</v>
      </c>
      <c r="D16" s="13" t="s">
        <v>30</v>
      </c>
      <c r="E16" s="13" t="s">
        <v>47</v>
      </c>
      <c r="F16" s="11" t="str">
        <f>_xlfn.XLOOKUP($D16,Tab_Process_TCs[Name(EN)],Tab_Process_TCs[TC?],,0,)</f>
        <v>Yes</v>
      </c>
      <c r="G16" s="11" t="str">
        <f>_xlfn.XLOOKUP($D16,Tab_Process_TCs[Name(EN)],Tab_Process_TCs[Dyn_TC?],,0,)</f>
        <v>Yes</v>
      </c>
      <c r="H16" s="11" t="str">
        <f>_xlfn.XLOOKUP($E16,Tab_Def_Flows[Name(EN)],Tab_Def_Flows[Flow_ID],,0,1)</f>
        <v>F_02_08</v>
      </c>
      <c r="I16" s="13" t="str">
        <f>IF(Tab_Process_TCs2527[[#This Row],[Name(EN)]]="N.A.","N.A.","TC"&amp;"_"&amp;RIGHT(H16,5))</f>
        <v>TC_02_08</v>
      </c>
      <c r="J16" s="13">
        <v>1995</v>
      </c>
      <c r="K16" s="86">
        <v>0.3</v>
      </c>
      <c r="L16" s="13" t="str">
        <f>_xlfn.XLOOKUP($D16,Tab_Def_Processes[Name(EN)],Tab_Def_Processes[Stock?],,0,)</f>
        <v>Yes</v>
      </c>
      <c r="M16" s="11"/>
      <c r="N16" s="22" t="str">
        <f>_xlfn.XLOOKUP($D16,Tab_Def_Processes[Name(EN)],Tab_Def_Processes[Input_Flow_I_1],,0,)</f>
        <v>N.A.</v>
      </c>
      <c r="O16" s="11" t="e">
        <f>_xlfn.XLOOKUP($D16,Tab_Def_Processes[Name(EN)],Tab_Def_Processes[Flow_ID_I_1],,0,)</f>
        <v>#N/A</v>
      </c>
      <c r="P16" s="85"/>
      <c r="Q16" s="34" t="str">
        <f>_xlfn.XLOOKUP($D16,Tab_Def_Processes[Name(EN)],Tab_Def_Processes[Input_Flow_I_2],,0,)</f>
        <v>N.A.</v>
      </c>
      <c r="R16" s="11" t="e">
        <f>_xlfn.XLOOKUP($D16,Tab_Def_Processes[Name(EN)],Tab_Def_Processes[Flow_ID_I_2],,0,)</f>
        <v>#N/A</v>
      </c>
      <c r="S16" s="85"/>
      <c r="T16" s="34" t="str">
        <f>_xlfn.XLOOKUP($D16,Tab_Def_Processes[Name(EN)],Tab_Def_Processes[Input_Flow_I_3],,0,)</f>
        <v>N.A.</v>
      </c>
      <c r="U16" s="11" t="e">
        <f>_xlfn.XLOOKUP($D16,Tab_Def_Processes[Name(EN)],Tab_Def_Processes[Flow_ID_I_3],,0,)</f>
        <v>#N/A</v>
      </c>
      <c r="V16" s="85"/>
      <c r="W16" s="34" t="str">
        <f>_xlfn.XLOOKUP($D16,Tab_Def_Processes[Name(EN)],Tab_Def_Processes[Input_Flow_I_4],,0,)</f>
        <v>N.A.</v>
      </c>
      <c r="X16" s="11" t="e">
        <f>_xlfn.XLOOKUP($D16,Tab_Def_Processes[Name(EN)],Tab_Def_Processes[Flow_ID_I_4],,0,)</f>
        <v>#N/A</v>
      </c>
      <c r="Y16" s="85"/>
      <c r="Z16" s="34" t="str">
        <f>_xlfn.XLOOKUP($D16,Tab_Def_Processes[Name(EN)],Tab_Def_Processes[Input_Flow_I_5],,0,)</f>
        <v>N.A.</v>
      </c>
      <c r="AA16" s="11" t="e">
        <f>_xlfn.XLOOKUP($D16,Tab_Def_Processes[Name(EN)],Tab_Def_Processes[Flow_ID_I_5],,0,)</f>
        <v>#N/A</v>
      </c>
      <c r="AB16" s="85"/>
      <c r="AC16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6" s="22" t="e">
        <f>_xlfn.XLOOKUP($D16,Tab_Process_TCs[TC_ID],Tab_Process_TCs[Output_Flow_O_1],,0,)</f>
        <v>#N/A</v>
      </c>
      <c r="AE16" s="11" t="e">
        <f>_xlfn.XLOOKUP($D16,Tab_Process_TCs[TC_ID],Tab_Process_TCs[Flow_ID_O_1],,0,)</f>
        <v>#N/A</v>
      </c>
      <c r="AF16" s="51" t="str">
        <f>Tab_Process_TCs2527[[#This Row],[Flow_ID]]</f>
        <v>F_02_08</v>
      </c>
      <c r="AG16" s="11" t="e">
        <f t="shared" si="1"/>
        <v>#N/A</v>
      </c>
      <c r="AH16" s="60">
        <v>0.2</v>
      </c>
      <c r="AI16" s="22" t="e">
        <f>_xlfn.XLOOKUP($D16,Tab_Process_TCs[TC_ID],Tab_Process_TCs[Output_Flow_O_2],,0,)</f>
        <v>#N/A</v>
      </c>
      <c r="AJ16" s="11" t="e">
        <f>_xlfn.XLOOKUP($D16,Tab_Process_TCs[TC_ID],Tab_Process_TCs[Flow_ID_O_2],,0,)</f>
        <v>#N/A</v>
      </c>
      <c r="AK16" s="51" t="str">
        <f>Tab_Process_TCs2527[[#This Row],[Flow_ID]]</f>
        <v>F_02_08</v>
      </c>
      <c r="AL16" s="11" t="e">
        <f t="shared" si="2"/>
        <v>#N/A</v>
      </c>
      <c r="AM16" s="70">
        <v>0.8</v>
      </c>
      <c r="AN16" s="22" t="e">
        <f>_xlfn.XLOOKUP($D16,Tab_Process_TCs[TC_ID],Tab_Process_TCs[Output_Flow_O_3],,0,)</f>
        <v>#N/A</v>
      </c>
      <c r="AO16" s="11" t="e">
        <f>_xlfn.XLOOKUP($D16,Tab_Process_TCs[TC_ID],Tab_Process_TCs[Flow_ID_O_3],,0,)</f>
        <v>#N/A</v>
      </c>
      <c r="AP16" s="51" t="str">
        <f>Tab_Process_TCs2527[[#This Row],[Flow_ID]]</f>
        <v>F_02_08</v>
      </c>
      <c r="AQ16" s="11" t="e">
        <f t="shared" si="3"/>
        <v>#N/A</v>
      </c>
      <c r="AR16" s="70"/>
      <c r="AS16" s="22" t="e">
        <f>_xlfn.XLOOKUP($D16,Tab_Process_TCs[TC_ID],Tab_Process_TCs[Output_Flow_O_4],,0,)</f>
        <v>#N/A</v>
      </c>
      <c r="AT16" s="11" t="e">
        <f>_xlfn.XLOOKUP($D16,Tab_Process_TCs[TC_ID],Tab_Process_TCs[Flow_ID_O_4],,0,)</f>
        <v>#N/A</v>
      </c>
      <c r="AU16" s="51" t="str">
        <f>Tab_Process_TCs2527[[#This Row],[Flow_ID]]</f>
        <v>F_02_08</v>
      </c>
      <c r="AV16" s="51" t="e">
        <f t="shared" si="4"/>
        <v>#N/A</v>
      </c>
      <c r="AW16" s="70"/>
      <c r="AX16" s="22" t="e">
        <f>_xlfn.XLOOKUP($D16,Tab_Process_TCs[TC_ID],Tab_Process_TCs[Output_Flow_O_5],,0,)</f>
        <v>#N/A</v>
      </c>
      <c r="AY16" s="11" t="e">
        <f>_xlfn.XLOOKUP($D16,Tab_Process_TCs[TC_ID],Tab_Process_TCs[Flow_ID_O_5],,0,)</f>
        <v>#N/A</v>
      </c>
      <c r="AZ16" s="51" t="str">
        <f>Tab_Process_TCs2527[[#This Row],[Flow_ID]]</f>
        <v>F_02_08</v>
      </c>
      <c r="BA16" s="51" t="e">
        <f t="shared" si="5"/>
        <v>#N/A</v>
      </c>
      <c r="BB16" s="70"/>
      <c r="BC16" s="11" t="e">
        <f>_xlfn.XLOOKUP($D16,Tab_Process_TCs[TC_ID],Tab_Process_TCs[Output_Flow_O_6],,0,)</f>
        <v>#N/A</v>
      </c>
      <c r="BD16" s="11" t="e">
        <f>_xlfn.XLOOKUP($D16,Tab_Process_TCs[TC_ID],Tab_Process_TCs[Flow_ID_O_6],,0,)</f>
        <v>#N/A</v>
      </c>
      <c r="BE16" s="51" t="str">
        <f>Tab_Process_TCs2527[[#This Row],[Flow_ID]]</f>
        <v>F_02_08</v>
      </c>
      <c r="BF16" s="51" t="e">
        <f t="shared" si="6"/>
        <v>#N/A</v>
      </c>
      <c r="BG16" s="60"/>
      <c r="BH16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6" s="13"/>
      <c r="BJ16" s="13"/>
      <c r="BK16" s="13"/>
      <c r="BL16" s="13"/>
      <c r="BM16" s="13"/>
    </row>
    <row r="17" spans="1:65" x14ac:dyDescent="0.35">
      <c r="A17" s="48" t="b">
        <v>1</v>
      </c>
      <c r="B17" s="11">
        <f t="shared" si="0"/>
        <v>16</v>
      </c>
      <c r="C17" s="58" t="str">
        <f>_xlfn.XLOOKUP($D17,Tab_Process_TCs[Name(EN)],Tab_Process_TCs[Process_ID],,0,)</f>
        <v>02</v>
      </c>
      <c r="D17" s="13" t="s">
        <v>30</v>
      </c>
      <c r="E17" s="13" t="s">
        <v>47</v>
      </c>
      <c r="F17" s="11" t="str">
        <f>_xlfn.XLOOKUP($D17,Tab_Process_TCs[Name(EN)],Tab_Process_TCs[TC?],,0,)</f>
        <v>Yes</v>
      </c>
      <c r="G17" s="11" t="str">
        <f>_xlfn.XLOOKUP($D17,Tab_Process_TCs[Name(EN)],Tab_Process_TCs[Dyn_TC?],,0,)</f>
        <v>Yes</v>
      </c>
      <c r="H17" s="11" t="str">
        <f>_xlfn.XLOOKUP($E17,Tab_Def_Flows[Name(EN)],Tab_Def_Flows[Flow_ID],,0,1)</f>
        <v>F_02_08</v>
      </c>
      <c r="I17" s="13" t="str">
        <f>IF(Tab_Process_TCs2527[[#This Row],[Name(EN)]]="N.A.","N.A.","TC"&amp;"_"&amp;RIGHT(H17,5))</f>
        <v>TC_02_08</v>
      </c>
      <c r="J17" s="13">
        <v>2045</v>
      </c>
      <c r="K17" s="86">
        <v>0.25</v>
      </c>
      <c r="L17" s="13" t="str">
        <f>_xlfn.XLOOKUP($D17,Tab_Def_Processes[Name(EN)],Tab_Def_Processes[Stock?],,0,)</f>
        <v>Yes</v>
      </c>
      <c r="M17" s="11"/>
      <c r="N17" s="22" t="str">
        <f>_xlfn.XLOOKUP($D17,Tab_Def_Processes[Name(EN)],Tab_Def_Processes[Input_Flow_I_1],,0,)</f>
        <v>N.A.</v>
      </c>
      <c r="O17" s="11" t="e">
        <f>_xlfn.XLOOKUP($D17,Tab_Def_Processes[Name(EN)],Tab_Def_Processes[Flow_ID_I_1],,0,)</f>
        <v>#N/A</v>
      </c>
      <c r="P17" s="85"/>
      <c r="Q17" s="34" t="str">
        <f>_xlfn.XLOOKUP($D17,Tab_Def_Processes[Name(EN)],Tab_Def_Processes[Input_Flow_I_2],,0,)</f>
        <v>N.A.</v>
      </c>
      <c r="R17" s="11" t="e">
        <f>_xlfn.XLOOKUP($D17,Tab_Def_Processes[Name(EN)],Tab_Def_Processes[Flow_ID_I_2],,0,)</f>
        <v>#N/A</v>
      </c>
      <c r="S17" s="85"/>
      <c r="T17" s="34" t="str">
        <f>_xlfn.XLOOKUP($D17,Tab_Def_Processes[Name(EN)],Tab_Def_Processes[Input_Flow_I_3],,0,)</f>
        <v>N.A.</v>
      </c>
      <c r="U17" s="11" t="e">
        <f>_xlfn.XLOOKUP($D17,Tab_Def_Processes[Name(EN)],Tab_Def_Processes[Flow_ID_I_3],,0,)</f>
        <v>#N/A</v>
      </c>
      <c r="V17" s="85"/>
      <c r="W17" s="34" t="str">
        <f>_xlfn.XLOOKUP($D17,Tab_Def_Processes[Name(EN)],Tab_Def_Processes[Input_Flow_I_4],,0,)</f>
        <v>N.A.</v>
      </c>
      <c r="X17" s="11" t="e">
        <f>_xlfn.XLOOKUP($D17,Tab_Def_Processes[Name(EN)],Tab_Def_Processes[Flow_ID_I_4],,0,)</f>
        <v>#N/A</v>
      </c>
      <c r="Y17" s="85"/>
      <c r="Z17" s="34" t="str">
        <f>_xlfn.XLOOKUP($D17,Tab_Def_Processes[Name(EN)],Tab_Def_Processes[Input_Flow_I_5],,0,)</f>
        <v>N.A.</v>
      </c>
      <c r="AA17" s="11" t="e">
        <f>_xlfn.XLOOKUP($D17,Tab_Def_Processes[Name(EN)],Tab_Def_Processes[Flow_ID_I_5],,0,)</f>
        <v>#N/A</v>
      </c>
      <c r="AB17" s="85"/>
      <c r="AC17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7" s="22" t="e">
        <f>_xlfn.XLOOKUP($D17,Tab_Process_TCs[TC_ID],Tab_Process_TCs[Output_Flow_O_1],,0,)</f>
        <v>#N/A</v>
      </c>
      <c r="AE17" s="11" t="e">
        <f>_xlfn.XLOOKUP($D17,Tab_Process_TCs[TC_ID],Tab_Process_TCs[Flow_ID_O_1],,0,)</f>
        <v>#N/A</v>
      </c>
      <c r="AF17" s="51" t="str">
        <f>Tab_Process_TCs2527[[#This Row],[Flow_ID]]</f>
        <v>F_02_08</v>
      </c>
      <c r="AG17" s="11" t="e">
        <f t="shared" si="1"/>
        <v>#N/A</v>
      </c>
      <c r="AH17" s="60">
        <v>0.2</v>
      </c>
      <c r="AI17" s="22" t="e">
        <f>_xlfn.XLOOKUP($D17,Tab_Process_TCs[TC_ID],Tab_Process_TCs[Output_Flow_O_2],,0,)</f>
        <v>#N/A</v>
      </c>
      <c r="AJ17" s="11" t="e">
        <f>_xlfn.XLOOKUP($D17,Tab_Process_TCs[TC_ID],Tab_Process_TCs[Flow_ID_O_2],,0,)</f>
        <v>#N/A</v>
      </c>
      <c r="AK17" s="51" t="str">
        <f>Tab_Process_TCs2527[[#This Row],[Flow_ID]]</f>
        <v>F_02_08</v>
      </c>
      <c r="AL17" s="11" t="e">
        <f t="shared" si="2"/>
        <v>#N/A</v>
      </c>
      <c r="AM17" s="70">
        <v>0.8</v>
      </c>
      <c r="AN17" s="22" t="e">
        <f>_xlfn.XLOOKUP($D17,Tab_Process_TCs[TC_ID],Tab_Process_TCs[Output_Flow_O_3],,0,)</f>
        <v>#N/A</v>
      </c>
      <c r="AO17" s="11" t="e">
        <f>_xlfn.XLOOKUP($D17,Tab_Process_TCs[TC_ID],Tab_Process_TCs[Flow_ID_O_3],,0,)</f>
        <v>#N/A</v>
      </c>
      <c r="AP17" s="51" t="str">
        <f>Tab_Process_TCs2527[[#This Row],[Flow_ID]]</f>
        <v>F_02_08</v>
      </c>
      <c r="AQ17" s="11" t="e">
        <f t="shared" si="3"/>
        <v>#N/A</v>
      </c>
      <c r="AR17" s="70"/>
      <c r="AS17" s="22" t="e">
        <f>_xlfn.XLOOKUP($D17,Tab_Process_TCs[TC_ID],Tab_Process_TCs[Output_Flow_O_4],,0,)</f>
        <v>#N/A</v>
      </c>
      <c r="AT17" s="11" t="e">
        <f>_xlfn.XLOOKUP($D17,Tab_Process_TCs[TC_ID],Tab_Process_TCs[Flow_ID_O_4],,0,)</f>
        <v>#N/A</v>
      </c>
      <c r="AU17" s="51" t="str">
        <f>Tab_Process_TCs2527[[#This Row],[Flow_ID]]</f>
        <v>F_02_08</v>
      </c>
      <c r="AV17" s="51" t="e">
        <f t="shared" si="4"/>
        <v>#N/A</v>
      </c>
      <c r="AW17" s="70"/>
      <c r="AX17" s="22" t="e">
        <f>_xlfn.XLOOKUP($D17,Tab_Process_TCs[TC_ID],Tab_Process_TCs[Output_Flow_O_5],,0,)</f>
        <v>#N/A</v>
      </c>
      <c r="AY17" s="11" t="e">
        <f>_xlfn.XLOOKUP($D17,Tab_Process_TCs[TC_ID],Tab_Process_TCs[Flow_ID_O_5],,0,)</f>
        <v>#N/A</v>
      </c>
      <c r="AZ17" s="51" t="str">
        <f>Tab_Process_TCs2527[[#This Row],[Flow_ID]]</f>
        <v>F_02_08</v>
      </c>
      <c r="BA17" s="51" t="e">
        <f t="shared" si="5"/>
        <v>#N/A</v>
      </c>
      <c r="BB17" s="70"/>
      <c r="BC17" s="11" t="e">
        <f>_xlfn.XLOOKUP($D17,Tab_Process_TCs[TC_ID],Tab_Process_TCs[Output_Flow_O_6],,0,)</f>
        <v>#N/A</v>
      </c>
      <c r="BD17" s="11" t="e">
        <f>_xlfn.XLOOKUP($D17,Tab_Process_TCs[TC_ID],Tab_Process_TCs[Flow_ID_O_6],,0,)</f>
        <v>#N/A</v>
      </c>
      <c r="BE17" s="51" t="str">
        <f>Tab_Process_TCs2527[[#This Row],[Flow_ID]]</f>
        <v>F_02_08</v>
      </c>
      <c r="BF17" s="51" t="e">
        <f t="shared" si="6"/>
        <v>#N/A</v>
      </c>
      <c r="BG17" s="60"/>
      <c r="BH17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7" s="13"/>
      <c r="BJ17" s="13"/>
      <c r="BK17" s="13"/>
      <c r="BL17" s="13"/>
      <c r="BM17" s="13"/>
    </row>
    <row r="18" spans="1:65" x14ac:dyDescent="0.35">
      <c r="A18" s="48" t="b">
        <v>1</v>
      </c>
      <c r="B18" s="11">
        <f t="shared" si="0"/>
        <v>17</v>
      </c>
      <c r="C18" s="58" t="str">
        <f>_xlfn.XLOOKUP($D18,Tab_Process_TCs[Name(EN)],Tab_Process_TCs[Process_ID],,0,)</f>
        <v>01</v>
      </c>
      <c r="D18" s="13" t="s">
        <v>25</v>
      </c>
      <c r="E18" s="13" t="s">
        <v>31</v>
      </c>
      <c r="F18" s="11" t="str">
        <f>_xlfn.XLOOKUP($D18,Tab_Process_TCs[Name(EN)],Tab_Process_TCs[TC?],,0,)</f>
        <v>Yes</v>
      </c>
      <c r="G18" s="11" t="str">
        <f>_xlfn.XLOOKUP($D18,Tab_Process_TCs[Name(EN)],Tab_Process_TCs[Dyn_TC?],,0,)</f>
        <v>No</v>
      </c>
      <c r="H18" s="11" t="str">
        <f>_xlfn.XLOOKUP($E18,Tab_Def_Flows[Name(EN)],Tab_Def_Flows[Flow_ID],,0,1)</f>
        <v>F_01_00</v>
      </c>
      <c r="I18" s="13" t="str">
        <f>IF(Tab_Process_TCs2527[[#This Row],[Name(EN)]]="N.A.","N.A.","TC"&amp;"_"&amp;RIGHT(H18,5))</f>
        <v>TC_01_00</v>
      </c>
      <c r="J18" s="13">
        <v>1920</v>
      </c>
      <c r="K18" s="86">
        <v>0.3</v>
      </c>
      <c r="L18" s="13" t="str">
        <f>_xlfn.XLOOKUP($D18,Tab_Def_Processes[Name(EN)],Tab_Def_Processes[Stock?],,0,)</f>
        <v>No</v>
      </c>
      <c r="M18" s="11"/>
      <c r="N18" s="22" t="str">
        <f>_xlfn.XLOOKUP($D18,Tab_Def_Processes[Name(EN)],Tab_Def_Processes[Input_Flow_I_1],,0,)</f>
        <v>N.A.</v>
      </c>
      <c r="O18" s="11" t="e">
        <f>_xlfn.XLOOKUP($D18,Tab_Def_Processes[Name(EN)],Tab_Def_Processes[Flow_ID_I_1],,0,)</f>
        <v>#N/A</v>
      </c>
      <c r="P18" s="85"/>
      <c r="Q18" s="34" t="str">
        <f>_xlfn.XLOOKUP($D18,Tab_Def_Processes[Name(EN)],Tab_Def_Processes[Input_Flow_I_2],,0,)</f>
        <v>N.A.</v>
      </c>
      <c r="R18" s="11" t="e">
        <f>_xlfn.XLOOKUP($D18,Tab_Def_Processes[Name(EN)],Tab_Def_Processes[Flow_ID_I_2],,0,)</f>
        <v>#N/A</v>
      </c>
      <c r="S18" s="85"/>
      <c r="T18" s="34" t="str">
        <f>_xlfn.XLOOKUP($D18,Tab_Def_Processes[Name(EN)],Tab_Def_Processes[Input_Flow_I_3],,0,)</f>
        <v>N.A.</v>
      </c>
      <c r="U18" s="11" t="e">
        <f>_xlfn.XLOOKUP($D18,Tab_Def_Processes[Name(EN)],Tab_Def_Processes[Flow_ID_I_3],,0,)</f>
        <v>#N/A</v>
      </c>
      <c r="V18" s="85"/>
      <c r="W18" s="34" t="str">
        <f>_xlfn.XLOOKUP($D18,Tab_Def_Processes[Name(EN)],Tab_Def_Processes[Input_Flow_I_4],,0,)</f>
        <v>N.A.</v>
      </c>
      <c r="X18" s="11" t="e">
        <f>_xlfn.XLOOKUP($D18,Tab_Def_Processes[Name(EN)],Tab_Def_Processes[Flow_ID_I_4],,0,)</f>
        <v>#N/A</v>
      </c>
      <c r="Y18" s="85"/>
      <c r="Z18" s="34" t="str">
        <f>_xlfn.XLOOKUP($D18,Tab_Def_Processes[Name(EN)],Tab_Def_Processes[Input_Flow_I_5],,0,)</f>
        <v>N.A.</v>
      </c>
      <c r="AA18" s="11" t="e">
        <f>_xlfn.XLOOKUP($D18,Tab_Def_Processes[Name(EN)],Tab_Def_Processes[Flow_ID_I_5],,0,)</f>
        <v>#N/A</v>
      </c>
      <c r="AB18" s="85"/>
      <c r="AC18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8" s="22" t="e">
        <f>_xlfn.XLOOKUP($D18,Tab_Process_TCs[TC_ID],Tab_Process_TCs[Output_Flow_O_1],,0,)</f>
        <v>#N/A</v>
      </c>
      <c r="AE18" s="11" t="e">
        <f>_xlfn.XLOOKUP($D18,Tab_Process_TCs[TC_ID],Tab_Process_TCs[Flow_ID_O_1],,0,)</f>
        <v>#N/A</v>
      </c>
      <c r="AF18" s="51" t="str">
        <f>Tab_Process_TCs2527[[#This Row],[Flow_ID]]</f>
        <v>F_01_00</v>
      </c>
      <c r="AG18" s="11" t="e">
        <f t="shared" si="1"/>
        <v>#N/A</v>
      </c>
      <c r="AH18" s="60">
        <v>0.5</v>
      </c>
      <c r="AI18" s="22" t="e">
        <f>_xlfn.XLOOKUP($D18,Tab_Process_TCs[TC_ID],Tab_Process_TCs[Output_Flow_O_2],,0,)</f>
        <v>#N/A</v>
      </c>
      <c r="AJ18" s="11" t="e">
        <f>_xlfn.XLOOKUP($D18,Tab_Process_TCs[TC_ID],Tab_Process_TCs[Flow_ID_O_2],,0,)</f>
        <v>#N/A</v>
      </c>
      <c r="AK18" s="51" t="str">
        <f>Tab_Process_TCs2527[[#This Row],[Flow_ID]]</f>
        <v>F_01_00</v>
      </c>
      <c r="AL18" s="11" t="e">
        <f t="shared" si="2"/>
        <v>#N/A</v>
      </c>
      <c r="AM18" s="70">
        <v>0.2</v>
      </c>
      <c r="AN18" s="22" t="e">
        <f>_xlfn.XLOOKUP($D18,Tab_Process_TCs[TC_ID],Tab_Process_TCs[Output_Flow_O_3],,0,)</f>
        <v>#N/A</v>
      </c>
      <c r="AO18" s="11" t="e">
        <f>_xlfn.XLOOKUP($D18,Tab_Process_TCs[TC_ID],Tab_Process_TCs[Flow_ID_O_3],,0,)</f>
        <v>#N/A</v>
      </c>
      <c r="AP18" s="51" t="str">
        <f>Tab_Process_TCs2527[[#This Row],[Flow_ID]]</f>
        <v>F_01_00</v>
      </c>
      <c r="AQ18" s="11" t="e">
        <f t="shared" si="3"/>
        <v>#N/A</v>
      </c>
      <c r="AR18" s="70">
        <v>0.3</v>
      </c>
      <c r="AS18" s="22" t="e">
        <f>_xlfn.XLOOKUP($D18,Tab_Process_TCs[TC_ID],Tab_Process_TCs[Output_Flow_O_4],,0,)</f>
        <v>#N/A</v>
      </c>
      <c r="AT18" s="11" t="e">
        <f>_xlfn.XLOOKUP($D18,Tab_Process_TCs[TC_ID],Tab_Process_TCs[Flow_ID_O_4],,0,)</f>
        <v>#N/A</v>
      </c>
      <c r="AU18" s="51" t="str">
        <f>Tab_Process_TCs2527[[#This Row],[Flow_ID]]</f>
        <v>F_01_00</v>
      </c>
      <c r="AV18" s="51" t="e">
        <f t="shared" si="4"/>
        <v>#N/A</v>
      </c>
      <c r="AW18" s="70"/>
      <c r="AX18" s="22" t="e">
        <f>_xlfn.XLOOKUP($D18,Tab_Process_TCs[TC_ID],Tab_Process_TCs[Output_Flow_O_5],,0,)</f>
        <v>#N/A</v>
      </c>
      <c r="AY18" s="11" t="e">
        <f>_xlfn.XLOOKUP($D18,Tab_Process_TCs[TC_ID],Tab_Process_TCs[Flow_ID_O_5],,0,)</f>
        <v>#N/A</v>
      </c>
      <c r="AZ18" s="51" t="str">
        <f>Tab_Process_TCs2527[[#This Row],[Flow_ID]]</f>
        <v>F_01_00</v>
      </c>
      <c r="BA18" s="51" t="e">
        <f t="shared" si="5"/>
        <v>#N/A</v>
      </c>
      <c r="BB18" s="70"/>
      <c r="BC18" s="11" t="e">
        <f>_xlfn.XLOOKUP($D18,Tab_Process_TCs[TC_ID],Tab_Process_TCs[Output_Flow_O_6],,0,)</f>
        <v>#N/A</v>
      </c>
      <c r="BD18" s="11" t="e">
        <f>_xlfn.XLOOKUP($D18,Tab_Process_TCs[TC_ID],Tab_Process_TCs[Flow_ID_O_6],,0,)</f>
        <v>#N/A</v>
      </c>
      <c r="BE18" s="51" t="str">
        <f>Tab_Process_TCs2527[[#This Row],[Flow_ID]]</f>
        <v>F_01_00</v>
      </c>
      <c r="BF18" s="51" t="e">
        <f t="shared" si="6"/>
        <v>#N/A</v>
      </c>
      <c r="BG18" s="60"/>
      <c r="BH18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8" s="13"/>
      <c r="BJ18" s="13"/>
      <c r="BK18" s="13"/>
      <c r="BL18" s="13"/>
      <c r="BM18" s="13"/>
    </row>
    <row r="19" spans="1:65" x14ac:dyDescent="0.35">
      <c r="A19" s="48" t="b">
        <v>1</v>
      </c>
      <c r="B19" s="11">
        <f t="shared" si="0"/>
        <v>18</v>
      </c>
      <c r="C19" s="58" t="str">
        <f>_xlfn.XLOOKUP($D19,Tab_Process_TCs[Name(EN)],Tab_Process_TCs[Process_ID],,0,)</f>
        <v>01</v>
      </c>
      <c r="D19" s="13" t="s">
        <v>25</v>
      </c>
      <c r="E19" s="13" t="s">
        <v>29</v>
      </c>
      <c r="F19" s="11" t="str">
        <f>_xlfn.XLOOKUP($D19,Tab_Process_TCs[Name(EN)],Tab_Process_TCs[TC?],,0,)</f>
        <v>Yes</v>
      </c>
      <c r="G19" s="11" t="str">
        <f>_xlfn.XLOOKUP($D19,Tab_Process_TCs[Name(EN)],Tab_Process_TCs[Dyn_TC?],,0,)</f>
        <v>No</v>
      </c>
      <c r="H19" s="11" t="str">
        <f>_xlfn.XLOOKUP($E19,Tab_Def_Flows[Name(EN)],Tab_Def_Flows[Flow_ID],,0,1)</f>
        <v>F_01_02</v>
      </c>
      <c r="I19" s="13" t="str">
        <f>IF(Tab_Process_TCs2527[[#This Row],[Name(EN)]]="N.A.","N.A.","TC"&amp;"_"&amp;RIGHT(H19,5))</f>
        <v>TC_01_02</v>
      </c>
      <c r="J19" s="13">
        <v>1920</v>
      </c>
      <c r="K19" s="86">
        <v>0.7</v>
      </c>
      <c r="L19" s="13" t="str">
        <f>_xlfn.XLOOKUP($D19,Tab_Def_Processes[Name(EN)],Tab_Def_Processes[Stock?],,0,)</f>
        <v>No</v>
      </c>
      <c r="M19" s="11"/>
      <c r="N19" s="22" t="str">
        <f>_xlfn.XLOOKUP($D19,Tab_Def_Processes[Name(EN)],Tab_Def_Processes[Input_Flow_I_1],,0,)</f>
        <v>N.A.</v>
      </c>
      <c r="O19" s="11" t="e">
        <f>_xlfn.XLOOKUP($D19,Tab_Def_Processes[Name(EN)],Tab_Def_Processes[Flow_ID_I_1],,0,)</f>
        <v>#N/A</v>
      </c>
      <c r="P19" s="85"/>
      <c r="Q19" s="34" t="str">
        <f>_xlfn.XLOOKUP($D19,Tab_Def_Processes[Name(EN)],Tab_Def_Processes[Input_Flow_I_2],,0,)</f>
        <v>N.A.</v>
      </c>
      <c r="R19" s="11" t="e">
        <f>_xlfn.XLOOKUP($D19,Tab_Def_Processes[Name(EN)],Tab_Def_Processes[Flow_ID_I_2],,0,)</f>
        <v>#N/A</v>
      </c>
      <c r="S19" s="85"/>
      <c r="T19" s="34" t="str">
        <f>_xlfn.XLOOKUP($D19,Tab_Def_Processes[Name(EN)],Tab_Def_Processes[Input_Flow_I_3],,0,)</f>
        <v>N.A.</v>
      </c>
      <c r="U19" s="11" t="e">
        <f>_xlfn.XLOOKUP($D19,Tab_Def_Processes[Name(EN)],Tab_Def_Processes[Flow_ID_I_3],,0,)</f>
        <v>#N/A</v>
      </c>
      <c r="V19" s="85"/>
      <c r="W19" s="34" t="str">
        <f>_xlfn.XLOOKUP($D19,Tab_Def_Processes[Name(EN)],Tab_Def_Processes[Input_Flow_I_4],,0,)</f>
        <v>N.A.</v>
      </c>
      <c r="X19" s="11" t="e">
        <f>_xlfn.XLOOKUP($D19,Tab_Def_Processes[Name(EN)],Tab_Def_Processes[Flow_ID_I_4],,0,)</f>
        <v>#N/A</v>
      </c>
      <c r="Y19" s="85"/>
      <c r="Z19" s="34" t="str">
        <f>_xlfn.XLOOKUP($D19,Tab_Def_Processes[Name(EN)],Tab_Def_Processes[Input_Flow_I_5],,0,)</f>
        <v>N.A.</v>
      </c>
      <c r="AA19" s="11" t="e">
        <f>_xlfn.XLOOKUP($D19,Tab_Def_Processes[Name(EN)],Tab_Def_Processes[Flow_ID_I_5],,0,)</f>
        <v>#N/A</v>
      </c>
      <c r="AB19" s="85"/>
      <c r="AC19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19" s="22" t="e">
        <f>_xlfn.XLOOKUP($D19,Tab_Process_TCs[TC_ID],Tab_Process_TCs[Output_Flow_O_1],,0,)</f>
        <v>#N/A</v>
      </c>
      <c r="AE19" s="11" t="e">
        <f>_xlfn.XLOOKUP($D19,Tab_Process_TCs[TC_ID],Tab_Process_TCs[Flow_ID_O_1],,0,)</f>
        <v>#N/A</v>
      </c>
      <c r="AF19" s="51" t="str">
        <f>Tab_Process_TCs2527[[#This Row],[Flow_ID]]</f>
        <v>F_01_02</v>
      </c>
      <c r="AG19" s="11" t="e">
        <f t="shared" si="1"/>
        <v>#N/A</v>
      </c>
      <c r="AH19" s="60">
        <v>0.5</v>
      </c>
      <c r="AI19" s="73" t="e">
        <f>_xlfn.XLOOKUP($D19,Tab_Process_TCs[TC_ID],Tab_Process_TCs[Output_Flow_O_2],,0,)</f>
        <v>#N/A</v>
      </c>
      <c r="AJ19" s="64" t="e">
        <f>_xlfn.XLOOKUP($D19,Tab_Process_TCs[TC_ID],Tab_Process_TCs[Flow_ID_O_2],,0,)</f>
        <v>#N/A</v>
      </c>
      <c r="AK19" s="51" t="str">
        <f>Tab_Process_TCs2527[[#This Row],[Flow_ID]]</f>
        <v>F_01_02</v>
      </c>
      <c r="AL19" s="11" t="e">
        <f t="shared" si="2"/>
        <v>#N/A</v>
      </c>
      <c r="AM19" s="70">
        <v>0.2</v>
      </c>
      <c r="AN19" s="22" t="e">
        <f>_xlfn.XLOOKUP($D19,Tab_Process_TCs[TC_ID],Tab_Process_TCs[Output_Flow_O_3],,0,)</f>
        <v>#N/A</v>
      </c>
      <c r="AO19" s="11" t="e">
        <f>_xlfn.XLOOKUP($D19,Tab_Process_TCs[TC_ID],Tab_Process_TCs[Flow_ID_O_3],,0,)</f>
        <v>#N/A</v>
      </c>
      <c r="AP19" s="51" t="str">
        <f>Tab_Process_TCs2527[[#This Row],[Flow_ID]]</f>
        <v>F_01_02</v>
      </c>
      <c r="AQ19" s="11" t="e">
        <f t="shared" si="3"/>
        <v>#N/A</v>
      </c>
      <c r="AR19" s="70">
        <v>0.3</v>
      </c>
      <c r="AS19" s="22" t="e">
        <f>_xlfn.XLOOKUP($D19,Tab_Process_TCs[TC_ID],Tab_Process_TCs[Output_Flow_O_4],,0,)</f>
        <v>#N/A</v>
      </c>
      <c r="AT19" s="11" t="e">
        <f>_xlfn.XLOOKUP($D19,Tab_Process_TCs[TC_ID],Tab_Process_TCs[Flow_ID_O_4],,0,)</f>
        <v>#N/A</v>
      </c>
      <c r="AU19" s="51" t="str">
        <f>Tab_Process_TCs2527[[#This Row],[Flow_ID]]</f>
        <v>F_01_02</v>
      </c>
      <c r="AV19" s="51" t="e">
        <f t="shared" si="4"/>
        <v>#N/A</v>
      </c>
      <c r="AW19" s="70"/>
      <c r="AX19" s="22" t="e">
        <f>_xlfn.XLOOKUP($D19,Tab_Process_TCs[TC_ID],Tab_Process_TCs[Output_Flow_O_5],,0,)</f>
        <v>#N/A</v>
      </c>
      <c r="AY19" s="11" t="e">
        <f>_xlfn.XLOOKUP($D19,Tab_Process_TCs[TC_ID],Tab_Process_TCs[Flow_ID_O_5],,0,)</f>
        <v>#N/A</v>
      </c>
      <c r="AZ19" s="51" t="str">
        <f>Tab_Process_TCs2527[[#This Row],[Flow_ID]]</f>
        <v>F_01_02</v>
      </c>
      <c r="BA19" s="51" t="e">
        <f t="shared" si="5"/>
        <v>#N/A</v>
      </c>
      <c r="BB19" s="70"/>
      <c r="BC19" s="11" t="e">
        <f>_xlfn.XLOOKUP($D19,Tab_Process_TCs[TC_ID],Tab_Process_TCs[Output_Flow_O_6],,0,)</f>
        <v>#N/A</v>
      </c>
      <c r="BD19" s="11" t="e">
        <f>_xlfn.XLOOKUP($D19,Tab_Process_TCs[TC_ID],Tab_Process_TCs[Flow_ID_O_6],,0,)</f>
        <v>#N/A</v>
      </c>
      <c r="BE19" s="51" t="str">
        <f>Tab_Process_TCs2527[[#This Row],[Flow_ID]]</f>
        <v>F_01_02</v>
      </c>
      <c r="BF19" s="51" t="e">
        <f t="shared" si="6"/>
        <v>#N/A</v>
      </c>
      <c r="BG19" s="60"/>
      <c r="BH19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19" s="13"/>
      <c r="BJ19" s="13"/>
      <c r="BK19" s="13"/>
      <c r="BL19" s="13"/>
      <c r="BM19" s="13"/>
    </row>
    <row r="20" spans="1:65" x14ac:dyDescent="0.35">
      <c r="A20" s="48" t="b">
        <v>1</v>
      </c>
      <c r="B20" s="11">
        <f t="shared" si="0"/>
        <v>19</v>
      </c>
      <c r="C20" s="58" t="str">
        <f>_xlfn.XLOOKUP($D20,Tab_Process_TCs[Name(EN)],Tab_Process_TCs[Process_ID],,0,)</f>
        <v>04</v>
      </c>
      <c r="D20" s="13" t="s">
        <v>35</v>
      </c>
      <c r="E20" s="13" t="s">
        <v>36</v>
      </c>
      <c r="F20" s="11" t="str">
        <f>_xlfn.XLOOKUP($D20,Tab_Process_TCs[Name(EN)],Tab_Process_TCs[TC?],,0,)</f>
        <v>Yes</v>
      </c>
      <c r="G20" s="11" t="str">
        <f>_xlfn.XLOOKUP($D20,Tab_Process_TCs[Name(EN)],Tab_Process_TCs[Dyn_TC?],,0,)</f>
        <v>Yes</v>
      </c>
      <c r="H20" s="11" t="str">
        <f>_xlfn.XLOOKUP($E20,Tab_Def_Flows[Name(EN)],Tab_Def_Flows[Flow_ID],,0,1)</f>
        <v>F_04_03</v>
      </c>
      <c r="I20" s="13" t="str">
        <f>IF(Tab_Process_TCs2527[[#This Row],[Name(EN)]]="N.A.","N.A.","TC"&amp;"_"&amp;RIGHT(H20,5))</f>
        <v>TC_04_03</v>
      </c>
      <c r="J20" s="13">
        <v>1920</v>
      </c>
      <c r="K20" s="86">
        <v>0.05</v>
      </c>
      <c r="L20" s="13" t="str">
        <f>_xlfn.XLOOKUP($D20,Tab_Def_Processes[Name(EN)],Tab_Def_Processes[Stock?],,0,)</f>
        <v>No</v>
      </c>
      <c r="M20" s="11"/>
      <c r="N20" s="22" t="str">
        <f>_xlfn.XLOOKUP($D20,Tab_Def_Processes[Name(EN)],Tab_Def_Processes[Input_Flow_I_1],,0,)</f>
        <v>N.A.</v>
      </c>
      <c r="O20" s="11" t="e">
        <f>_xlfn.XLOOKUP($D20,Tab_Def_Processes[Name(EN)],Tab_Def_Processes[Flow_ID_I_1],,0,)</f>
        <v>#N/A</v>
      </c>
      <c r="P20" s="85"/>
      <c r="Q20" s="34" t="str">
        <f>_xlfn.XLOOKUP($D20,Tab_Def_Processes[Name(EN)],Tab_Def_Processes[Input_Flow_I_2],,0,)</f>
        <v>N.A.</v>
      </c>
      <c r="R20" s="11" t="e">
        <f>_xlfn.XLOOKUP($D20,Tab_Def_Processes[Name(EN)],Tab_Def_Processes[Flow_ID_I_2],,0,)</f>
        <v>#N/A</v>
      </c>
      <c r="S20" s="85"/>
      <c r="T20" s="34" t="str">
        <f>_xlfn.XLOOKUP($D20,Tab_Def_Processes[Name(EN)],Tab_Def_Processes[Input_Flow_I_3],,0,)</f>
        <v>N.A.</v>
      </c>
      <c r="U20" s="11" t="e">
        <f>_xlfn.XLOOKUP($D20,Tab_Def_Processes[Name(EN)],Tab_Def_Processes[Flow_ID_I_3],,0,)</f>
        <v>#N/A</v>
      </c>
      <c r="V20" s="85"/>
      <c r="W20" s="34" t="str">
        <f>_xlfn.XLOOKUP($D20,Tab_Def_Processes[Name(EN)],Tab_Def_Processes[Input_Flow_I_4],,0,)</f>
        <v>N.A.</v>
      </c>
      <c r="X20" s="11" t="e">
        <f>_xlfn.XLOOKUP($D20,Tab_Def_Processes[Name(EN)],Tab_Def_Processes[Flow_ID_I_4],,0,)</f>
        <v>#N/A</v>
      </c>
      <c r="Y20" s="85"/>
      <c r="Z20" s="34" t="str">
        <f>_xlfn.XLOOKUP($D20,Tab_Def_Processes[Name(EN)],Tab_Def_Processes[Input_Flow_I_5],,0,)</f>
        <v>N.A.</v>
      </c>
      <c r="AA20" s="11" t="e">
        <f>_xlfn.XLOOKUP($D20,Tab_Def_Processes[Name(EN)],Tab_Def_Processes[Flow_ID_I_5],,0,)</f>
        <v>#N/A</v>
      </c>
      <c r="AB20" s="85"/>
      <c r="AC20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20" s="22" t="e">
        <f>_xlfn.XLOOKUP($D20,Tab_Process_TCs[TC_ID],Tab_Process_TCs[Output_Flow_O_1],,0,)</f>
        <v>#N/A</v>
      </c>
      <c r="AE20" s="11" t="e">
        <f>_xlfn.XLOOKUP($D20,Tab_Process_TCs[TC_ID],Tab_Process_TCs[Flow_ID_O_1],,0,)</f>
        <v>#N/A</v>
      </c>
      <c r="AF20" s="51" t="str">
        <f>Tab_Process_TCs2527[[#This Row],[Flow_ID]]</f>
        <v>F_04_03</v>
      </c>
      <c r="AG20" s="11" t="e">
        <f t="shared" si="1"/>
        <v>#N/A</v>
      </c>
      <c r="AH20" s="60">
        <v>0.5</v>
      </c>
      <c r="AI20" s="73" t="e">
        <f>_xlfn.XLOOKUP($D20,Tab_Process_TCs[TC_ID],Tab_Process_TCs[Output_Flow_O_2],,0,)</f>
        <v>#N/A</v>
      </c>
      <c r="AJ20" s="64" t="e">
        <f>_xlfn.XLOOKUP($D20,Tab_Process_TCs[TC_ID],Tab_Process_TCs[Flow_ID_O_2],,0,)</f>
        <v>#N/A</v>
      </c>
      <c r="AK20" s="51" t="str">
        <f>Tab_Process_TCs2527[[#This Row],[Flow_ID]]</f>
        <v>F_04_03</v>
      </c>
      <c r="AL20" s="11" t="e">
        <f t="shared" si="2"/>
        <v>#N/A</v>
      </c>
      <c r="AM20" s="70">
        <v>0.2</v>
      </c>
      <c r="AN20" s="22" t="e">
        <f>_xlfn.XLOOKUP($D20,Tab_Process_TCs[TC_ID],Tab_Process_TCs[Output_Flow_O_3],,0,)</f>
        <v>#N/A</v>
      </c>
      <c r="AO20" s="11" t="e">
        <f>_xlfn.XLOOKUP($D20,Tab_Process_TCs[TC_ID],Tab_Process_TCs[Flow_ID_O_3],,0,)</f>
        <v>#N/A</v>
      </c>
      <c r="AP20" s="51" t="str">
        <f>Tab_Process_TCs2527[[#This Row],[Flow_ID]]</f>
        <v>F_04_03</v>
      </c>
      <c r="AQ20" s="11" t="e">
        <f t="shared" si="3"/>
        <v>#N/A</v>
      </c>
      <c r="AR20" s="70">
        <v>0.3</v>
      </c>
      <c r="AS20" s="22" t="e">
        <f>_xlfn.XLOOKUP($D20,Tab_Process_TCs[TC_ID],Tab_Process_TCs[Output_Flow_O_4],,0,)</f>
        <v>#N/A</v>
      </c>
      <c r="AT20" s="11" t="e">
        <f>_xlfn.XLOOKUP($D20,Tab_Process_TCs[TC_ID],Tab_Process_TCs[Flow_ID_O_4],,0,)</f>
        <v>#N/A</v>
      </c>
      <c r="AU20" s="51" t="str">
        <f>Tab_Process_TCs2527[[#This Row],[Flow_ID]]</f>
        <v>F_04_03</v>
      </c>
      <c r="AV20" s="51" t="e">
        <f t="shared" si="4"/>
        <v>#N/A</v>
      </c>
      <c r="AW20" s="70"/>
      <c r="AX20" s="22" t="e">
        <f>_xlfn.XLOOKUP($D20,Tab_Process_TCs[TC_ID],Tab_Process_TCs[Output_Flow_O_5],,0,)</f>
        <v>#N/A</v>
      </c>
      <c r="AY20" s="11" t="e">
        <f>_xlfn.XLOOKUP($D20,Tab_Process_TCs[TC_ID],Tab_Process_TCs[Flow_ID_O_5],,0,)</f>
        <v>#N/A</v>
      </c>
      <c r="AZ20" s="51" t="str">
        <f>Tab_Process_TCs2527[[#This Row],[Flow_ID]]</f>
        <v>F_04_03</v>
      </c>
      <c r="BA20" s="51" t="e">
        <f t="shared" si="5"/>
        <v>#N/A</v>
      </c>
      <c r="BB20" s="70"/>
      <c r="BC20" s="11" t="e">
        <f>_xlfn.XLOOKUP($D20,Tab_Process_TCs[TC_ID],Tab_Process_TCs[Output_Flow_O_6],,0,)</f>
        <v>#N/A</v>
      </c>
      <c r="BD20" s="11" t="e">
        <f>_xlfn.XLOOKUP($D20,Tab_Process_TCs[TC_ID],Tab_Process_TCs[Flow_ID_O_6],,0,)</f>
        <v>#N/A</v>
      </c>
      <c r="BE20" s="51" t="str">
        <f>Tab_Process_TCs2527[[#This Row],[Flow_ID]]</f>
        <v>F_04_03</v>
      </c>
      <c r="BF20" s="51" t="e">
        <f t="shared" si="6"/>
        <v>#N/A</v>
      </c>
      <c r="BG20" s="60"/>
      <c r="BH20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20" s="13"/>
      <c r="BJ20" s="13"/>
      <c r="BK20" s="13"/>
      <c r="BL20" s="13"/>
      <c r="BM20" s="13"/>
    </row>
    <row r="21" spans="1:65" x14ac:dyDescent="0.35">
      <c r="A21" s="48" t="b">
        <v>1</v>
      </c>
      <c r="B21" s="11">
        <f t="shared" si="0"/>
        <v>20</v>
      </c>
      <c r="C21" s="58" t="str">
        <f>_xlfn.XLOOKUP($D21,Tab_Process_TCs[Name(EN)],Tab_Process_TCs[Process_ID],,0,)</f>
        <v>04</v>
      </c>
      <c r="D21" s="13" t="s">
        <v>35</v>
      </c>
      <c r="E21" s="13" t="s">
        <v>36</v>
      </c>
      <c r="F21" s="11" t="str">
        <f>_xlfn.XLOOKUP($D21,Tab_Process_TCs[Name(EN)],Tab_Process_TCs[TC?],,0,)</f>
        <v>Yes</v>
      </c>
      <c r="G21" s="11" t="str">
        <f>_xlfn.XLOOKUP($D21,Tab_Process_TCs[Name(EN)],Tab_Process_TCs[Dyn_TC?],,0,)</f>
        <v>Yes</v>
      </c>
      <c r="H21" s="11" t="str">
        <f>_xlfn.XLOOKUP($E21,Tab_Def_Flows[Name(EN)],Tab_Def_Flows[Flow_ID],,0,1)</f>
        <v>F_04_03</v>
      </c>
      <c r="I21" s="13" t="str">
        <f>IF(Tab_Process_TCs2527[[#This Row],[Name(EN)]]="N.A.","N.A.","TC"&amp;"_"&amp;RIGHT(H21,5))</f>
        <v>TC_04_03</v>
      </c>
      <c r="J21" s="13">
        <v>2045</v>
      </c>
      <c r="K21" s="86">
        <v>0.01</v>
      </c>
      <c r="L21" s="13" t="str">
        <f>_xlfn.XLOOKUP($D21,Tab_Def_Processes[Name(EN)],Tab_Def_Processes[Stock?],,0,)</f>
        <v>No</v>
      </c>
      <c r="M21" s="11"/>
      <c r="N21" s="22" t="str">
        <f>_xlfn.XLOOKUP($D21,Tab_Def_Processes[Name(EN)],Tab_Def_Processes[Input_Flow_I_1],,0,)</f>
        <v>N.A.</v>
      </c>
      <c r="O21" s="11" t="e">
        <f>_xlfn.XLOOKUP($D21,Tab_Def_Processes[Name(EN)],Tab_Def_Processes[Flow_ID_I_1],,0,)</f>
        <v>#N/A</v>
      </c>
      <c r="P21" s="85"/>
      <c r="Q21" s="34" t="str">
        <f>_xlfn.XLOOKUP($D21,Tab_Def_Processes[Name(EN)],Tab_Def_Processes[Input_Flow_I_2],,0,)</f>
        <v>N.A.</v>
      </c>
      <c r="R21" s="11" t="e">
        <f>_xlfn.XLOOKUP($D21,Tab_Def_Processes[Name(EN)],Tab_Def_Processes[Flow_ID_I_2],,0,)</f>
        <v>#N/A</v>
      </c>
      <c r="S21" s="85"/>
      <c r="T21" s="34" t="str">
        <f>_xlfn.XLOOKUP($D21,Tab_Def_Processes[Name(EN)],Tab_Def_Processes[Input_Flow_I_3],,0,)</f>
        <v>N.A.</v>
      </c>
      <c r="U21" s="11" t="e">
        <f>_xlfn.XLOOKUP($D21,Tab_Def_Processes[Name(EN)],Tab_Def_Processes[Flow_ID_I_3],,0,)</f>
        <v>#N/A</v>
      </c>
      <c r="V21" s="85"/>
      <c r="W21" s="34" t="str">
        <f>_xlfn.XLOOKUP($D21,Tab_Def_Processes[Name(EN)],Tab_Def_Processes[Input_Flow_I_4],,0,)</f>
        <v>N.A.</v>
      </c>
      <c r="X21" s="11" t="e">
        <f>_xlfn.XLOOKUP($D21,Tab_Def_Processes[Name(EN)],Tab_Def_Processes[Flow_ID_I_4],,0,)</f>
        <v>#N/A</v>
      </c>
      <c r="Y21" s="85"/>
      <c r="Z21" s="34" t="str">
        <f>_xlfn.XLOOKUP($D21,Tab_Def_Processes[Name(EN)],Tab_Def_Processes[Input_Flow_I_5],,0,)</f>
        <v>N.A.</v>
      </c>
      <c r="AA21" s="11" t="e">
        <f>_xlfn.XLOOKUP($D21,Tab_Def_Processes[Name(EN)],Tab_Def_Processes[Flow_ID_I_5],,0,)</f>
        <v>#N/A</v>
      </c>
      <c r="AB21" s="85"/>
      <c r="AC21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21" s="22" t="e">
        <f>_xlfn.XLOOKUP($D21,Tab_Process_TCs[TC_ID],Tab_Process_TCs[Output_Flow_O_1],,0,)</f>
        <v>#N/A</v>
      </c>
      <c r="AE21" s="11" t="e">
        <f>_xlfn.XLOOKUP($D21,Tab_Process_TCs[TC_ID],Tab_Process_TCs[Flow_ID_O_1],,0,)</f>
        <v>#N/A</v>
      </c>
      <c r="AF21" s="51" t="str">
        <f>Tab_Process_TCs2527[[#This Row],[Flow_ID]]</f>
        <v>F_04_03</v>
      </c>
      <c r="AG21" s="11" t="e">
        <f t="shared" si="1"/>
        <v>#N/A</v>
      </c>
      <c r="AH21" s="60">
        <v>0.5</v>
      </c>
      <c r="AI21" s="73" t="e">
        <f>_xlfn.XLOOKUP($D21,Tab_Process_TCs[TC_ID],Tab_Process_TCs[Output_Flow_O_2],,0,)</f>
        <v>#N/A</v>
      </c>
      <c r="AJ21" s="64" t="e">
        <f>_xlfn.XLOOKUP($D21,Tab_Process_TCs[TC_ID],Tab_Process_TCs[Flow_ID_O_2],,0,)</f>
        <v>#N/A</v>
      </c>
      <c r="AK21" s="89" t="str">
        <f>Tab_Process_TCs2527[[#This Row],[Flow_ID]]</f>
        <v>F_04_03</v>
      </c>
      <c r="AL21" s="64" t="e">
        <f t="shared" si="2"/>
        <v>#N/A</v>
      </c>
      <c r="AM21" s="70">
        <v>0.2</v>
      </c>
      <c r="AN21" s="73" t="e">
        <f>_xlfn.XLOOKUP($D21,Tab_Process_TCs[TC_ID],Tab_Process_TCs[Output_Flow_O_3],,0,)</f>
        <v>#N/A</v>
      </c>
      <c r="AO21" s="64" t="e">
        <f>_xlfn.XLOOKUP($D21,Tab_Process_TCs[TC_ID],Tab_Process_TCs[Flow_ID_O_3],,0,)</f>
        <v>#N/A</v>
      </c>
      <c r="AP21" s="51" t="str">
        <f>Tab_Process_TCs2527[[#This Row],[Flow_ID]]</f>
        <v>F_04_03</v>
      </c>
      <c r="AQ21" s="64" t="e">
        <f t="shared" si="3"/>
        <v>#N/A</v>
      </c>
      <c r="AR21" s="70">
        <v>0.3</v>
      </c>
      <c r="AS21" s="73" t="e">
        <f>_xlfn.XLOOKUP($D21,Tab_Process_TCs[TC_ID],Tab_Process_TCs[Output_Flow_O_4],,0,)</f>
        <v>#N/A</v>
      </c>
      <c r="AT21" s="64" t="e">
        <f>_xlfn.XLOOKUP($D21,Tab_Process_TCs[TC_ID],Tab_Process_TCs[Flow_ID_O_4],,0,)</f>
        <v>#N/A</v>
      </c>
      <c r="AU21" s="51" t="str">
        <f>Tab_Process_TCs2527[[#This Row],[Flow_ID]]</f>
        <v>F_04_03</v>
      </c>
      <c r="AV21" s="89" t="e">
        <f t="shared" si="4"/>
        <v>#N/A</v>
      </c>
      <c r="AW21" s="70"/>
      <c r="AX21" s="73" t="e">
        <f>_xlfn.XLOOKUP($D21,Tab_Process_TCs[TC_ID],Tab_Process_TCs[Output_Flow_O_5],,0,)</f>
        <v>#N/A</v>
      </c>
      <c r="AY21" s="64" t="e">
        <f>_xlfn.XLOOKUP($D21,Tab_Process_TCs[TC_ID],Tab_Process_TCs[Flow_ID_O_5],,0,)</f>
        <v>#N/A</v>
      </c>
      <c r="AZ21" s="51" t="str">
        <f>Tab_Process_TCs2527[[#This Row],[Flow_ID]]</f>
        <v>F_04_03</v>
      </c>
      <c r="BA21" s="89" t="e">
        <f t="shared" si="5"/>
        <v>#N/A</v>
      </c>
      <c r="BB21" s="70"/>
      <c r="BC21" s="64" t="e">
        <f>_xlfn.XLOOKUP($D21,Tab_Process_TCs[TC_ID],Tab_Process_TCs[Output_Flow_O_6],,0,)</f>
        <v>#N/A</v>
      </c>
      <c r="BD21" s="64" t="e">
        <f>_xlfn.XLOOKUP($D21,Tab_Process_TCs[TC_ID],Tab_Process_TCs[Flow_ID_O_6],,0,)</f>
        <v>#N/A</v>
      </c>
      <c r="BE21" s="51" t="str">
        <f>Tab_Process_TCs2527[[#This Row],[Flow_ID]]</f>
        <v>F_04_03</v>
      </c>
      <c r="BF21" s="89" t="e">
        <f t="shared" si="6"/>
        <v>#N/A</v>
      </c>
      <c r="BG21" s="60"/>
      <c r="BH21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21" s="13"/>
      <c r="BJ21" s="13"/>
      <c r="BK21" s="13"/>
      <c r="BL21" s="13"/>
      <c r="BM21" s="13"/>
    </row>
    <row r="22" spans="1:65" x14ac:dyDescent="0.35">
      <c r="A22" s="48" t="b">
        <v>1</v>
      </c>
      <c r="B22" s="11">
        <f t="shared" si="0"/>
        <v>21</v>
      </c>
      <c r="C22" s="58" t="str">
        <f>_xlfn.XLOOKUP($D22,Tab_Process_TCs[Name(EN)],Tab_Process_TCs[Process_ID],,0,)</f>
        <v>04</v>
      </c>
      <c r="D22" s="13" t="s">
        <v>35</v>
      </c>
      <c r="E22" s="13" t="s">
        <v>48</v>
      </c>
      <c r="F22" s="11" t="str">
        <f>_xlfn.XLOOKUP($D22,Tab_Process_TCs[Name(EN)],Tab_Process_TCs[TC?],,0,)</f>
        <v>Yes</v>
      </c>
      <c r="G22" s="11" t="str">
        <f>_xlfn.XLOOKUP($D22,Tab_Process_TCs[Name(EN)],Tab_Process_TCs[Dyn_TC?],,0,)</f>
        <v>Yes</v>
      </c>
      <c r="H22" s="11" t="str">
        <f>_xlfn.XLOOKUP($E22,Tab_Def_Flows[Name(EN)],Tab_Def_Flows[Flow_ID],,0,1)</f>
        <v>F_04_08</v>
      </c>
      <c r="I22" s="13" t="str">
        <f>IF(Tab_Process_TCs2527[[#This Row],[Name(EN)]]="N.A.","N.A.","TC"&amp;"_"&amp;RIGHT(H22,5))</f>
        <v>TC_04_08</v>
      </c>
      <c r="J22" s="13">
        <v>1920</v>
      </c>
      <c r="K22" s="86">
        <v>0.95</v>
      </c>
      <c r="L22" s="13" t="str">
        <f>_xlfn.XLOOKUP($D22,Tab_Def_Processes[Name(EN)],Tab_Def_Processes[Stock?],,0,)</f>
        <v>No</v>
      </c>
      <c r="M22" s="11"/>
      <c r="N22" s="22" t="str">
        <f>_xlfn.XLOOKUP($D22,Tab_Def_Processes[Name(EN)],Tab_Def_Processes[Input_Flow_I_1],,0,)</f>
        <v>N.A.</v>
      </c>
      <c r="O22" s="11" t="e">
        <f>_xlfn.XLOOKUP($D22,Tab_Def_Processes[Name(EN)],Tab_Def_Processes[Flow_ID_I_1],,0,)</f>
        <v>#N/A</v>
      </c>
      <c r="P22" s="85"/>
      <c r="Q22" s="34" t="str">
        <f>_xlfn.XLOOKUP($D22,Tab_Def_Processes[Name(EN)],Tab_Def_Processes[Input_Flow_I_2],,0,)</f>
        <v>N.A.</v>
      </c>
      <c r="R22" s="11" t="e">
        <f>_xlfn.XLOOKUP($D22,Tab_Def_Processes[Name(EN)],Tab_Def_Processes[Flow_ID_I_2],,0,)</f>
        <v>#N/A</v>
      </c>
      <c r="S22" s="85"/>
      <c r="T22" s="34" t="str">
        <f>_xlfn.XLOOKUP($D22,Tab_Def_Processes[Name(EN)],Tab_Def_Processes[Input_Flow_I_3],,0,)</f>
        <v>N.A.</v>
      </c>
      <c r="U22" s="11" t="e">
        <f>_xlfn.XLOOKUP($D22,Tab_Def_Processes[Name(EN)],Tab_Def_Processes[Flow_ID_I_3],,0,)</f>
        <v>#N/A</v>
      </c>
      <c r="V22" s="85"/>
      <c r="W22" s="34" t="str">
        <f>_xlfn.XLOOKUP($D22,Tab_Def_Processes[Name(EN)],Tab_Def_Processes[Input_Flow_I_4],,0,)</f>
        <v>N.A.</v>
      </c>
      <c r="X22" s="11" t="e">
        <f>_xlfn.XLOOKUP($D22,Tab_Def_Processes[Name(EN)],Tab_Def_Processes[Flow_ID_I_4],,0,)</f>
        <v>#N/A</v>
      </c>
      <c r="Y22" s="85"/>
      <c r="Z22" s="34" t="str">
        <f>_xlfn.XLOOKUP($D22,Tab_Def_Processes[Name(EN)],Tab_Def_Processes[Input_Flow_I_5],,0,)</f>
        <v>N.A.</v>
      </c>
      <c r="AA22" s="11" t="e">
        <f>_xlfn.XLOOKUP($D22,Tab_Def_Processes[Name(EN)],Tab_Def_Processes[Flow_ID_I_5],,0,)</f>
        <v>#N/A</v>
      </c>
      <c r="AB22" s="85"/>
      <c r="AC22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22" s="22" t="e">
        <f>_xlfn.XLOOKUP($D22,Tab_Process_TCs[TC_ID],Tab_Process_TCs[Output_Flow_O_1],,0,)</f>
        <v>#N/A</v>
      </c>
      <c r="AE22" s="11" t="e">
        <f>_xlfn.XLOOKUP($D22,Tab_Process_TCs[TC_ID],Tab_Process_TCs[Flow_ID_O_1],,0,)</f>
        <v>#N/A</v>
      </c>
      <c r="AF22" s="51" t="str">
        <f>Tab_Process_TCs2527[[#This Row],[Flow_ID]]</f>
        <v>F_04_08</v>
      </c>
      <c r="AG22" s="11" t="e">
        <f t="shared" si="1"/>
        <v>#N/A</v>
      </c>
      <c r="AH22" s="60">
        <v>1</v>
      </c>
      <c r="AI22" s="73" t="e">
        <f>_xlfn.XLOOKUP($D22,Tab_Process_TCs[TC_ID],Tab_Process_TCs[Output_Flow_O_2],,0,)</f>
        <v>#N/A</v>
      </c>
      <c r="AJ22" s="64" t="e">
        <f>_xlfn.XLOOKUP($D22,Tab_Process_TCs[TC_ID],Tab_Process_TCs[Flow_ID_O_2],,0,)</f>
        <v>#N/A</v>
      </c>
      <c r="AK22" s="51" t="str">
        <f>Tab_Process_TCs2527[[#This Row],[Flow_ID]]</f>
        <v>F_04_08</v>
      </c>
      <c r="AL22" s="11" t="e">
        <f t="shared" si="2"/>
        <v>#N/A</v>
      </c>
      <c r="AM22" s="70"/>
      <c r="AN22" s="22" t="e">
        <f>_xlfn.XLOOKUP($D22,Tab_Process_TCs[TC_ID],Tab_Process_TCs[Output_Flow_O_3],,0,)</f>
        <v>#N/A</v>
      </c>
      <c r="AO22" s="11" t="e">
        <f>_xlfn.XLOOKUP($D22,Tab_Process_TCs[TC_ID],Tab_Process_TCs[Flow_ID_O_3],,0,)</f>
        <v>#N/A</v>
      </c>
      <c r="AP22" s="51" t="str">
        <f>Tab_Process_TCs2527[[#This Row],[Flow_ID]]</f>
        <v>F_04_08</v>
      </c>
      <c r="AQ22" s="11" t="e">
        <f t="shared" si="3"/>
        <v>#N/A</v>
      </c>
      <c r="AR22" s="70"/>
      <c r="AS22" s="22" t="e">
        <f>_xlfn.XLOOKUP($D22,Tab_Process_TCs[TC_ID],Tab_Process_TCs[Output_Flow_O_4],,0,)</f>
        <v>#N/A</v>
      </c>
      <c r="AT22" s="11" t="e">
        <f>_xlfn.XLOOKUP($D22,Tab_Process_TCs[TC_ID],Tab_Process_TCs[Flow_ID_O_4],,0,)</f>
        <v>#N/A</v>
      </c>
      <c r="AU22" s="51" t="str">
        <f>Tab_Process_TCs2527[[#This Row],[Flow_ID]]</f>
        <v>F_04_08</v>
      </c>
      <c r="AV22" s="51" t="e">
        <f t="shared" si="4"/>
        <v>#N/A</v>
      </c>
      <c r="AW22" s="70"/>
      <c r="AX22" s="22" t="e">
        <f>_xlfn.XLOOKUP($D22,Tab_Process_TCs[TC_ID],Tab_Process_TCs[Output_Flow_O_5],,0,)</f>
        <v>#N/A</v>
      </c>
      <c r="AY22" s="11" t="e">
        <f>_xlfn.XLOOKUP($D22,Tab_Process_TCs[TC_ID],Tab_Process_TCs[Flow_ID_O_5],,0,)</f>
        <v>#N/A</v>
      </c>
      <c r="AZ22" s="51" t="str">
        <f>Tab_Process_TCs2527[[#This Row],[Flow_ID]]</f>
        <v>F_04_08</v>
      </c>
      <c r="BA22" s="51" t="e">
        <f t="shared" si="5"/>
        <v>#N/A</v>
      </c>
      <c r="BB22" s="70"/>
      <c r="BC22" s="11" t="e">
        <f>_xlfn.XLOOKUP($D22,Tab_Process_TCs[TC_ID],Tab_Process_TCs[Output_Flow_O_6],,0,)</f>
        <v>#N/A</v>
      </c>
      <c r="BD22" s="11" t="e">
        <f>_xlfn.XLOOKUP($D22,Tab_Process_TCs[TC_ID],Tab_Process_TCs[Flow_ID_O_6],,0,)</f>
        <v>#N/A</v>
      </c>
      <c r="BE22" s="51" t="str">
        <f>Tab_Process_TCs2527[[#This Row],[Flow_ID]]</f>
        <v>F_04_08</v>
      </c>
      <c r="BF22" s="51" t="e">
        <f t="shared" si="6"/>
        <v>#N/A</v>
      </c>
      <c r="BG22" s="60"/>
      <c r="BH22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22" s="13"/>
      <c r="BJ22" s="13"/>
      <c r="BK22" s="13"/>
      <c r="BL22" s="13"/>
      <c r="BM22" s="13"/>
    </row>
    <row r="23" spans="1:65" x14ac:dyDescent="0.35">
      <c r="A23" s="48" t="b">
        <v>1</v>
      </c>
      <c r="B23" s="11">
        <f t="shared" si="0"/>
        <v>22</v>
      </c>
      <c r="C23" s="58" t="str">
        <f>_xlfn.XLOOKUP($D23,Tab_Process_TCs[Name(EN)],Tab_Process_TCs[Process_ID],,0,)</f>
        <v>04</v>
      </c>
      <c r="D23" s="13" t="s">
        <v>35</v>
      </c>
      <c r="E23" s="13" t="s">
        <v>48</v>
      </c>
      <c r="F23" s="11" t="str">
        <f>_xlfn.XLOOKUP($D23,Tab_Process_TCs[Name(EN)],Tab_Process_TCs[TC?],,0,)</f>
        <v>Yes</v>
      </c>
      <c r="G23" s="11" t="str">
        <f>_xlfn.XLOOKUP($D23,Tab_Process_TCs[Name(EN)],Tab_Process_TCs[Dyn_TC?],,0,)</f>
        <v>Yes</v>
      </c>
      <c r="H23" s="11" t="str">
        <f>_xlfn.XLOOKUP($E23,Tab_Def_Flows[Name(EN)],Tab_Def_Flows[Flow_ID],,0,1)</f>
        <v>F_04_08</v>
      </c>
      <c r="I23" s="13" t="str">
        <f>IF(Tab_Process_TCs2527[[#This Row],[Name(EN)]]="N.A.","N.A.","TC"&amp;"_"&amp;RIGHT(H23,5))</f>
        <v>TC_04_08</v>
      </c>
      <c r="J23" s="13">
        <v>2045</v>
      </c>
      <c r="K23" s="86">
        <v>0.99</v>
      </c>
      <c r="L23" s="13" t="str">
        <f>_xlfn.XLOOKUP($D23,Tab_Def_Processes[Name(EN)],Tab_Def_Processes[Stock?],,0,)</f>
        <v>No</v>
      </c>
      <c r="M23" s="11"/>
      <c r="N23" s="22" t="str">
        <f>_xlfn.XLOOKUP($D23,Tab_Def_Processes[Name(EN)],Tab_Def_Processes[Input_Flow_I_1],,0,)</f>
        <v>N.A.</v>
      </c>
      <c r="O23" s="11" t="e">
        <f>_xlfn.XLOOKUP($D23,Tab_Def_Processes[Name(EN)],Tab_Def_Processes[Flow_ID_I_1],,0,)</f>
        <v>#N/A</v>
      </c>
      <c r="P23" s="85"/>
      <c r="Q23" s="34" t="str">
        <f>_xlfn.XLOOKUP($D23,Tab_Def_Processes[Name(EN)],Tab_Def_Processes[Input_Flow_I_2],,0,)</f>
        <v>N.A.</v>
      </c>
      <c r="R23" s="11" t="e">
        <f>_xlfn.XLOOKUP($D23,Tab_Def_Processes[Name(EN)],Tab_Def_Processes[Flow_ID_I_2],,0,)</f>
        <v>#N/A</v>
      </c>
      <c r="S23" s="85"/>
      <c r="T23" s="34" t="str">
        <f>_xlfn.XLOOKUP($D23,Tab_Def_Processes[Name(EN)],Tab_Def_Processes[Input_Flow_I_3],,0,)</f>
        <v>N.A.</v>
      </c>
      <c r="U23" s="11" t="e">
        <f>_xlfn.XLOOKUP($D23,Tab_Def_Processes[Name(EN)],Tab_Def_Processes[Flow_ID_I_3],,0,)</f>
        <v>#N/A</v>
      </c>
      <c r="V23" s="85"/>
      <c r="W23" s="34" t="str">
        <f>_xlfn.XLOOKUP($D23,Tab_Def_Processes[Name(EN)],Tab_Def_Processes[Input_Flow_I_4],,0,)</f>
        <v>N.A.</v>
      </c>
      <c r="X23" s="11" t="e">
        <f>_xlfn.XLOOKUP($D23,Tab_Def_Processes[Name(EN)],Tab_Def_Processes[Flow_ID_I_4],,0,)</f>
        <v>#N/A</v>
      </c>
      <c r="Y23" s="85"/>
      <c r="Z23" s="34" t="str">
        <f>_xlfn.XLOOKUP($D23,Tab_Def_Processes[Name(EN)],Tab_Def_Processes[Input_Flow_I_5],,0,)</f>
        <v>N.A.</v>
      </c>
      <c r="AA23" s="11" t="e">
        <f>_xlfn.XLOOKUP($D23,Tab_Def_Processes[Name(EN)],Tab_Def_Processes[Flow_ID_I_5],,0,)</f>
        <v>#N/A</v>
      </c>
      <c r="AB23" s="85"/>
      <c r="AC23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23" s="22" t="e">
        <f>_xlfn.XLOOKUP($D23,Tab_Process_TCs[TC_ID],Tab_Process_TCs[Output_Flow_O_1],,0,)</f>
        <v>#N/A</v>
      </c>
      <c r="AE23" s="11" t="e">
        <f>_xlfn.XLOOKUP($D23,Tab_Process_TCs[TC_ID],Tab_Process_TCs[Flow_ID_O_1],,0,)</f>
        <v>#N/A</v>
      </c>
      <c r="AF23" s="51" t="str">
        <f>Tab_Process_TCs2527[[#This Row],[Flow_ID]]</f>
        <v>F_04_08</v>
      </c>
      <c r="AG23" s="11" t="e">
        <f t="shared" si="1"/>
        <v>#N/A</v>
      </c>
      <c r="AH23" s="60">
        <v>1</v>
      </c>
      <c r="AI23" s="73" t="e">
        <f>_xlfn.XLOOKUP($D23,Tab_Process_TCs[TC_ID],Tab_Process_TCs[Output_Flow_O_2],,0,)</f>
        <v>#N/A</v>
      </c>
      <c r="AJ23" s="64" t="e">
        <f>_xlfn.XLOOKUP($D23,Tab_Process_TCs[TC_ID],Tab_Process_TCs[Flow_ID_O_2],,0,)</f>
        <v>#N/A</v>
      </c>
      <c r="AK23" s="89" t="str">
        <f>Tab_Process_TCs2527[[#This Row],[Flow_ID]]</f>
        <v>F_04_08</v>
      </c>
      <c r="AL23" s="64" t="e">
        <f t="shared" si="2"/>
        <v>#N/A</v>
      </c>
      <c r="AM23" s="70"/>
      <c r="AN23" s="73" t="e">
        <f>_xlfn.XLOOKUP($D23,Tab_Process_TCs[TC_ID],Tab_Process_TCs[Output_Flow_O_3],,0,)</f>
        <v>#N/A</v>
      </c>
      <c r="AO23" s="64" t="e">
        <f>_xlfn.XLOOKUP($D23,Tab_Process_TCs[TC_ID],Tab_Process_TCs[Flow_ID_O_3],,0,)</f>
        <v>#N/A</v>
      </c>
      <c r="AP23" s="51" t="str">
        <f>Tab_Process_TCs2527[[#This Row],[Flow_ID]]</f>
        <v>F_04_08</v>
      </c>
      <c r="AQ23" s="64" t="e">
        <f t="shared" si="3"/>
        <v>#N/A</v>
      </c>
      <c r="AR23" s="70"/>
      <c r="AS23" s="73" t="e">
        <f>_xlfn.XLOOKUP($D23,Tab_Process_TCs[TC_ID],Tab_Process_TCs[Output_Flow_O_4],,0,)</f>
        <v>#N/A</v>
      </c>
      <c r="AT23" s="64" t="e">
        <f>_xlfn.XLOOKUP($D23,Tab_Process_TCs[TC_ID],Tab_Process_TCs[Flow_ID_O_4],,0,)</f>
        <v>#N/A</v>
      </c>
      <c r="AU23" s="51" t="str">
        <f>Tab_Process_TCs2527[[#This Row],[Flow_ID]]</f>
        <v>F_04_08</v>
      </c>
      <c r="AV23" s="89" t="e">
        <f t="shared" si="4"/>
        <v>#N/A</v>
      </c>
      <c r="AW23" s="70"/>
      <c r="AX23" s="73" t="e">
        <f>_xlfn.XLOOKUP($D23,Tab_Process_TCs[TC_ID],Tab_Process_TCs[Output_Flow_O_5],,0,)</f>
        <v>#N/A</v>
      </c>
      <c r="AY23" s="64" t="e">
        <f>_xlfn.XLOOKUP($D23,Tab_Process_TCs[TC_ID],Tab_Process_TCs[Flow_ID_O_5],,0,)</f>
        <v>#N/A</v>
      </c>
      <c r="AZ23" s="51" t="str">
        <f>Tab_Process_TCs2527[[#This Row],[Flow_ID]]</f>
        <v>F_04_08</v>
      </c>
      <c r="BA23" s="89" t="e">
        <f t="shared" si="5"/>
        <v>#N/A</v>
      </c>
      <c r="BB23" s="70"/>
      <c r="BC23" s="64" t="e">
        <f>_xlfn.XLOOKUP($D23,Tab_Process_TCs[TC_ID],Tab_Process_TCs[Output_Flow_O_6],,0,)</f>
        <v>#N/A</v>
      </c>
      <c r="BD23" s="64" t="e">
        <f>_xlfn.XLOOKUP($D23,Tab_Process_TCs[TC_ID],Tab_Process_TCs[Flow_ID_O_6],,0,)</f>
        <v>#N/A</v>
      </c>
      <c r="BE23" s="51" t="str">
        <f>Tab_Process_TCs2527[[#This Row],[Flow_ID]]</f>
        <v>F_04_08</v>
      </c>
      <c r="BF23" s="89" t="e">
        <f t="shared" si="6"/>
        <v>#N/A</v>
      </c>
      <c r="BG23" s="60"/>
      <c r="BH23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23" s="13"/>
      <c r="BJ23" s="13"/>
      <c r="BK23" s="13"/>
      <c r="BL23" s="13"/>
      <c r="BM23" s="13"/>
    </row>
    <row r="24" spans="1:65" x14ac:dyDescent="0.35">
      <c r="A24" s="48" t="b">
        <v>1</v>
      </c>
      <c r="B24" s="11">
        <f t="shared" si="0"/>
        <v>23</v>
      </c>
      <c r="C24" s="58" t="str">
        <f>_xlfn.XLOOKUP($D24,Tab_Process_TCs[Name(EN)],Tab_Process_TCs[Process_ID],,0,)</f>
        <v>03</v>
      </c>
      <c r="D24" s="13" t="s">
        <v>33</v>
      </c>
      <c r="E24" s="13" t="s">
        <v>34</v>
      </c>
      <c r="F24" s="11" t="str">
        <f>_xlfn.XLOOKUP($D24,Tab_Process_TCs[Name(EN)],Tab_Process_TCs[TC?],,0,)</f>
        <v>Yes</v>
      </c>
      <c r="G24" s="11" t="str">
        <f>_xlfn.XLOOKUP($D24,Tab_Process_TCs[Name(EN)],Tab_Process_TCs[Dyn_TC?],,0,)</f>
        <v>Yes</v>
      </c>
      <c r="H24" s="11" t="str">
        <f>_xlfn.XLOOKUP($E24,Tab_Def_Flows[Name(EN)],Tab_Def_Flows[Flow_ID],,0,1)</f>
        <v>F_03_04</v>
      </c>
      <c r="I24" s="13" t="str">
        <f>IF(Tab_Process_TCs2527[[#This Row],[Name(EN)]]="N.A.","N.A.","TC"&amp;"_"&amp;RIGHT(H24,5))</f>
        <v>TC_03_04</v>
      </c>
      <c r="J24" s="13">
        <v>1920</v>
      </c>
      <c r="K24" s="86">
        <v>0.05</v>
      </c>
      <c r="L24" s="13" t="str">
        <f>_xlfn.XLOOKUP($D24,Tab_Def_Processes[Name(EN)],Tab_Def_Processes[Stock?],,0,)</f>
        <v>Yes</v>
      </c>
      <c r="M24" s="11"/>
      <c r="N24" s="22" t="str">
        <f>_xlfn.XLOOKUP($D24,Tab_Def_Processes[Name(EN)],Tab_Def_Processes[Input_Flow_I_1],,0,)</f>
        <v>N.A.</v>
      </c>
      <c r="O24" s="11" t="e">
        <f>_xlfn.XLOOKUP($D24,Tab_Def_Processes[Name(EN)],Tab_Def_Processes[Flow_ID_I_1],,0,)</f>
        <v>#N/A</v>
      </c>
      <c r="P24" s="85"/>
      <c r="Q24" s="34" t="str">
        <f>_xlfn.XLOOKUP($D24,Tab_Def_Processes[Name(EN)],Tab_Def_Processes[Input_Flow_I_2],,0,)</f>
        <v>N.A.</v>
      </c>
      <c r="R24" s="11" t="e">
        <f>_xlfn.XLOOKUP($D24,Tab_Def_Processes[Name(EN)],Tab_Def_Processes[Flow_ID_I_2],,0,)</f>
        <v>#N/A</v>
      </c>
      <c r="S24" s="85"/>
      <c r="T24" s="34" t="str">
        <f>_xlfn.XLOOKUP($D24,Tab_Def_Processes[Name(EN)],Tab_Def_Processes[Input_Flow_I_3],,0,)</f>
        <v>N.A.</v>
      </c>
      <c r="U24" s="11" t="e">
        <f>_xlfn.XLOOKUP($D24,Tab_Def_Processes[Name(EN)],Tab_Def_Processes[Flow_ID_I_3],,0,)</f>
        <v>#N/A</v>
      </c>
      <c r="V24" s="85"/>
      <c r="W24" s="34" t="str">
        <f>_xlfn.XLOOKUP($D24,Tab_Def_Processes[Name(EN)],Tab_Def_Processes[Input_Flow_I_4],,0,)</f>
        <v>N.A.</v>
      </c>
      <c r="X24" s="11" t="e">
        <f>_xlfn.XLOOKUP($D24,Tab_Def_Processes[Name(EN)],Tab_Def_Processes[Flow_ID_I_4],,0,)</f>
        <v>#N/A</v>
      </c>
      <c r="Y24" s="85"/>
      <c r="Z24" s="34" t="str">
        <f>_xlfn.XLOOKUP($D24,Tab_Def_Processes[Name(EN)],Tab_Def_Processes[Input_Flow_I_5],,0,)</f>
        <v>N.A.</v>
      </c>
      <c r="AA24" s="11" t="e">
        <f>_xlfn.XLOOKUP($D24,Tab_Def_Processes[Name(EN)],Tab_Def_Processes[Flow_ID_I_5],,0,)</f>
        <v>#N/A</v>
      </c>
      <c r="AB24" s="85"/>
      <c r="AC24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24" s="22" t="e">
        <f>_xlfn.XLOOKUP($D24,Tab_Process_TCs[TC_ID],Tab_Process_TCs[Output_Flow_O_1],,0,)</f>
        <v>#N/A</v>
      </c>
      <c r="AE24" s="11" t="e">
        <f>_xlfn.XLOOKUP($D24,Tab_Process_TCs[TC_ID],Tab_Process_TCs[Flow_ID_O_1],,0,)</f>
        <v>#N/A</v>
      </c>
      <c r="AF24" s="51" t="str">
        <f>Tab_Process_TCs2527[[#This Row],[Flow_ID]]</f>
        <v>F_03_04</v>
      </c>
      <c r="AG24" s="11" t="e">
        <f t="shared" si="1"/>
        <v>#N/A</v>
      </c>
      <c r="AH24" s="60">
        <v>0.5</v>
      </c>
      <c r="AI24" s="22" t="e">
        <f>_xlfn.XLOOKUP($D24,Tab_Process_TCs[TC_ID],Tab_Process_TCs[Output_Flow_O_2],,0,)</f>
        <v>#N/A</v>
      </c>
      <c r="AJ24" s="11" t="e">
        <f>_xlfn.XLOOKUP($D24,Tab_Process_TCs[TC_ID],Tab_Process_TCs[Flow_ID_O_2],,0,)</f>
        <v>#N/A</v>
      </c>
      <c r="AK24" s="51" t="str">
        <f>Tab_Process_TCs2527[[#This Row],[Flow_ID]]</f>
        <v>F_03_04</v>
      </c>
      <c r="AL24" s="11" t="e">
        <f t="shared" si="2"/>
        <v>#N/A</v>
      </c>
      <c r="AM24" s="70">
        <v>0.2</v>
      </c>
      <c r="AN24" s="22" t="e">
        <f>_xlfn.XLOOKUP($D24,Tab_Process_TCs[TC_ID],Tab_Process_TCs[Output_Flow_O_3],,0,)</f>
        <v>#N/A</v>
      </c>
      <c r="AO24" s="11" t="e">
        <f>_xlfn.XLOOKUP($D24,Tab_Process_TCs[TC_ID],Tab_Process_TCs[Flow_ID_O_3],,0,)</f>
        <v>#N/A</v>
      </c>
      <c r="AP24" s="51" t="str">
        <f>Tab_Process_TCs2527[[#This Row],[Flow_ID]]</f>
        <v>F_03_04</v>
      </c>
      <c r="AQ24" s="11" t="e">
        <f t="shared" si="3"/>
        <v>#N/A</v>
      </c>
      <c r="AR24" s="70">
        <v>0.3</v>
      </c>
      <c r="AS24" s="22" t="e">
        <f>_xlfn.XLOOKUP($D24,Tab_Process_TCs[TC_ID],Tab_Process_TCs[Output_Flow_O_4],,0,)</f>
        <v>#N/A</v>
      </c>
      <c r="AT24" s="11" t="e">
        <f>_xlfn.XLOOKUP($D24,Tab_Process_TCs[TC_ID],Tab_Process_TCs[Flow_ID_O_4],,0,)</f>
        <v>#N/A</v>
      </c>
      <c r="AU24" s="51" t="str">
        <f>Tab_Process_TCs2527[[#This Row],[Flow_ID]]</f>
        <v>F_03_04</v>
      </c>
      <c r="AV24" s="51" t="e">
        <f t="shared" si="4"/>
        <v>#N/A</v>
      </c>
      <c r="AW24" s="70"/>
      <c r="AX24" s="22" t="e">
        <f>_xlfn.XLOOKUP($D24,Tab_Process_TCs[TC_ID],Tab_Process_TCs[Output_Flow_O_5],,0,)</f>
        <v>#N/A</v>
      </c>
      <c r="AY24" s="11" t="e">
        <f>_xlfn.XLOOKUP($D24,Tab_Process_TCs[TC_ID],Tab_Process_TCs[Flow_ID_O_5],,0,)</f>
        <v>#N/A</v>
      </c>
      <c r="AZ24" s="51" t="str">
        <f>Tab_Process_TCs2527[[#This Row],[Flow_ID]]</f>
        <v>F_03_04</v>
      </c>
      <c r="BA24" s="51" t="e">
        <f t="shared" si="5"/>
        <v>#N/A</v>
      </c>
      <c r="BB24" s="70"/>
      <c r="BC24" s="11" t="e">
        <f>_xlfn.XLOOKUP($D24,Tab_Process_TCs[TC_ID],Tab_Process_TCs[Output_Flow_O_6],,0,)</f>
        <v>#N/A</v>
      </c>
      <c r="BD24" s="11" t="e">
        <f>_xlfn.XLOOKUP($D24,Tab_Process_TCs[TC_ID],Tab_Process_TCs[Flow_ID_O_6],,0,)</f>
        <v>#N/A</v>
      </c>
      <c r="BE24" s="51" t="str">
        <f>Tab_Process_TCs2527[[#This Row],[Flow_ID]]</f>
        <v>F_03_04</v>
      </c>
      <c r="BF24" s="51" t="e">
        <f t="shared" si="6"/>
        <v>#N/A</v>
      </c>
      <c r="BG24" s="60"/>
      <c r="BH24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24" s="13"/>
      <c r="BJ24" s="13"/>
      <c r="BK24" s="13"/>
      <c r="BL24" s="13"/>
      <c r="BM24" s="13"/>
    </row>
    <row r="25" spans="1:65" x14ac:dyDescent="0.35">
      <c r="A25" s="48" t="b">
        <v>1</v>
      </c>
      <c r="B25" s="11">
        <f t="shared" si="0"/>
        <v>24</v>
      </c>
      <c r="C25" s="58" t="str">
        <f>_xlfn.XLOOKUP($D25,Tab_Process_TCs[Name(EN)],Tab_Process_TCs[Process_ID],,0,)</f>
        <v>03</v>
      </c>
      <c r="D25" s="13" t="s">
        <v>33</v>
      </c>
      <c r="E25" s="13" t="s">
        <v>34</v>
      </c>
      <c r="F25" s="11" t="s">
        <v>26</v>
      </c>
      <c r="G25" s="11" t="s">
        <v>26</v>
      </c>
      <c r="H25" s="11" t="s">
        <v>161</v>
      </c>
      <c r="I25" s="13" t="str">
        <f>IF(Tab_Process_TCs2527[[#This Row],[Name(EN)]]="N.A.","N.A.","TC"&amp;"_"&amp;RIGHT(H25,5))</f>
        <v>TC_03_04</v>
      </c>
      <c r="J25" s="13">
        <v>1945</v>
      </c>
      <c r="K25" s="86">
        <v>0.06</v>
      </c>
      <c r="L25" s="13" t="s">
        <v>26</v>
      </c>
      <c r="M25" s="11"/>
      <c r="N25" s="22" t="s">
        <v>111</v>
      </c>
      <c r="O25" s="11" t="e">
        <v>#N/A</v>
      </c>
      <c r="P25" s="85"/>
      <c r="Q25" s="34" t="s">
        <v>111</v>
      </c>
      <c r="R25" s="11" t="e">
        <v>#N/A</v>
      </c>
      <c r="S25" s="85"/>
      <c r="T25" s="34" t="s">
        <v>111</v>
      </c>
      <c r="U25" s="11" t="e">
        <v>#N/A</v>
      </c>
      <c r="V25" s="85"/>
      <c r="W25" s="34" t="s">
        <v>111</v>
      </c>
      <c r="X25" s="11" t="e">
        <v>#N/A</v>
      </c>
      <c r="Y25" s="85"/>
      <c r="Z25" s="34" t="s">
        <v>111</v>
      </c>
      <c r="AA25" s="11" t="e">
        <v>#N/A</v>
      </c>
      <c r="AB25" s="85"/>
      <c r="AC25" s="37">
        <v>0</v>
      </c>
      <c r="AD25" s="22" t="e">
        <v>#N/A</v>
      </c>
      <c r="AE25" s="11" t="e">
        <v>#N/A</v>
      </c>
      <c r="AF25" s="51" t="s">
        <v>162</v>
      </c>
      <c r="AG25" s="11" t="e">
        <f t="shared" si="1"/>
        <v>#N/A</v>
      </c>
      <c r="AH25" s="60">
        <v>0.5</v>
      </c>
      <c r="AI25" s="73" t="e">
        <v>#N/A</v>
      </c>
      <c r="AJ25" s="64" t="e">
        <v>#N/A</v>
      </c>
      <c r="AK25" s="51" t="s">
        <v>162</v>
      </c>
      <c r="AL25" s="11" t="e">
        <f t="shared" si="2"/>
        <v>#N/A</v>
      </c>
      <c r="AM25" s="70">
        <v>0.2</v>
      </c>
      <c r="AN25" s="22" t="e">
        <v>#N/A</v>
      </c>
      <c r="AO25" s="11" t="e">
        <v>#N/A</v>
      </c>
      <c r="AP25" s="51" t="s">
        <v>162</v>
      </c>
      <c r="AQ25" s="11" t="e">
        <f t="shared" si="3"/>
        <v>#N/A</v>
      </c>
      <c r="AR25" s="70">
        <v>0.3</v>
      </c>
      <c r="AS25" s="22" t="e">
        <v>#REF!</v>
      </c>
      <c r="AT25" s="11" t="e">
        <v>#REF!</v>
      </c>
      <c r="AU25" s="51" t="s">
        <v>162</v>
      </c>
      <c r="AV25" s="51" t="e">
        <f t="shared" si="4"/>
        <v>#N/A</v>
      </c>
      <c r="AW25" s="70"/>
      <c r="AX25" s="22" t="e">
        <v>#REF!</v>
      </c>
      <c r="AY25" s="11" t="e">
        <v>#REF!</v>
      </c>
      <c r="AZ25" s="51" t="s">
        <v>162</v>
      </c>
      <c r="BA25" s="51" t="e">
        <f t="shared" si="5"/>
        <v>#REF!</v>
      </c>
      <c r="BB25" s="70"/>
      <c r="BC25" s="11" t="e">
        <v>#REF!</v>
      </c>
      <c r="BD25" s="11" t="e">
        <v>#REF!</v>
      </c>
      <c r="BE25" s="51" t="s">
        <v>162</v>
      </c>
      <c r="BF25" s="51" t="e">
        <f t="shared" si="6"/>
        <v>#REF!</v>
      </c>
      <c r="BG25" s="60"/>
      <c r="BH25" s="63">
        <v>0</v>
      </c>
      <c r="BI25" s="13"/>
      <c r="BJ25" s="13"/>
      <c r="BK25" s="13"/>
      <c r="BL25" s="13"/>
      <c r="BM25" s="13"/>
    </row>
    <row r="26" spans="1:65" x14ac:dyDescent="0.35">
      <c r="A26" s="48" t="b">
        <v>1</v>
      </c>
      <c r="B26" s="11">
        <f t="shared" si="0"/>
        <v>25</v>
      </c>
      <c r="C26" s="58" t="str">
        <f>_xlfn.XLOOKUP($D26,Tab_Process_TCs[Name(EN)],Tab_Process_TCs[Process_ID],,0,)</f>
        <v>03</v>
      </c>
      <c r="D26" s="13" t="s">
        <v>33</v>
      </c>
      <c r="E26" s="13" t="s">
        <v>34</v>
      </c>
      <c r="F26" s="11" t="s">
        <v>26</v>
      </c>
      <c r="G26" s="11" t="s">
        <v>26</v>
      </c>
      <c r="H26" s="11" t="s">
        <v>161</v>
      </c>
      <c r="I26" s="13" t="str">
        <f>IF(Tab_Process_TCs2527[[#This Row],[Name(EN)]]="N.A.","N.A.","TC"&amp;"_"&amp;RIGHT(H26,5))</f>
        <v>TC_03_04</v>
      </c>
      <c r="J26" s="13">
        <v>1970</v>
      </c>
      <c r="K26" s="86">
        <v>0.08</v>
      </c>
      <c r="L26" s="13" t="s">
        <v>26</v>
      </c>
      <c r="M26" s="11"/>
      <c r="N26" s="22" t="s">
        <v>111</v>
      </c>
      <c r="O26" s="11" t="e">
        <v>#N/A</v>
      </c>
      <c r="P26" s="85"/>
      <c r="Q26" s="34" t="s">
        <v>111</v>
      </c>
      <c r="R26" s="11" t="e">
        <v>#N/A</v>
      </c>
      <c r="S26" s="85"/>
      <c r="T26" s="34" t="s">
        <v>111</v>
      </c>
      <c r="U26" s="11" t="e">
        <v>#N/A</v>
      </c>
      <c r="V26" s="85"/>
      <c r="W26" s="34" t="s">
        <v>111</v>
      </c>
      <c r="X26" s="11" t="e">
        <v>#N/A</v>
      </c>
      <c r="Y26" s="85"/>
      <c r="Z26" s="34" t="s">
        <v>111</v>
      </c>
      <c r="AA26" s="11" t="e">
        <v>#N/A</v>
      </c>
      <c r="AB26" s="85"/>
      <c r="AC26" s="37">
        <v>0</v>
      </c>
      <c r="AD26" s="22" t="e">
        <v>#N/A</v>
      </c>
      <c r="AE26" s="11" t="e">
        <v>#N/A</v>
      </c>
      <c r="AF26" s="51" t="s">
        <v>162</v>
      </c>
      <c r="AG26" s="11" t="e">
        <f t="shared" si="1"/>
        <v>#N/A</v>
      </c>
      <c r="AH26" s="74">
        <v>0.5</v>
      </c>
      <c r="AI26" s="73" t="e">
        <v>#N/A</v>
      </c>
      <c r="AJ26" s="64" t="e">
        <v>#N/A</v>
      </c>
      <c r="AK26" s="51" t="s">
        <v>162</v>
      </c>
      <c r="AL26" s="11" t="e">
        <f t="shared" si="2"/>
        <v>#N/A</v>
      </c>
      <c r="AM26" s="70">
        <v>0.2</v>
      </c>
      <c r="AN26" s="22" t="e">
        <v>#N/A</v>
      </c>
      <c r="AO26" s="11" t="e">
        <v>#N/A</v>
      </c>
      <c r="AP26" s="51" t="s">
        <v>162</v>
      </c>
      <c r="AQ26" s="11" t="e">
        <f t="shared" si="3"/>
        <v>#N/A</v>
      </c>
      <c r="AR26" s="70">
        <v>0.3</v>
      </c>
      <c r="AS26" s="22" t="e">
        <v>#REF!</v>
      </c>
      <c r="AT26" s="11" t="e">
        <v>#REF!</v>
      </c>
      <c r="AU26" s="51" t="s">
        <v>162</v>
      </c>
      <c r="AV26" s="51" t="e">
        <f t="shared" si="4"/>
        <v>#N/A</v>
      </c>
      <c r="AW26" s="70"/>
      <c r="AX26" s="22" t="e">
        <v>#REF!</v>
      </c>
      <c r="AY26" s="11" t="e">
        <v>#REF!</v>
      </c>
      <c r="AZ26" s="51" t="s">
        <v>162</v>
      </c>
      <c r="BA26" s="51" t="e">
        <f t="shared" si="5"/>
        <v>#REF!</v>
      </c>
      <c r="BB26" s="70"/>
      <c r="BC26" s="11" t="e">
        <v>#REF!</v>
      </c>
      <c r="BD26" s="11" t="e">
        <v>#REF!</v>
      </c>
      <c r="BE26" s="51" t="s">
        <v>162</v>
      </c>
      <c r="BF26" s="51" t="e">
        <f t="shared" si="6"/>
        <v>#REF!</v>
      </c>
      <c r="BG26" s="60"/>
      <c r="BH26" s="63">
        <v>1</v>
      </c>
      <c r="BI26" s="13"/>
      <c r="BJ26" s="13"/>
      <c r="BK26" s="13"/>
      <c r="BL26" s="13"/>
      <c r="BM26" s="13"/>
    </row>
    <row r="27" spans="1:65" x14ac:dyDescent="0.35">
      <c r="A27" s="48" t="b">
        <v>1</v>
      </c>
      <c r="B27" s="11">
        <f t="shared" si="0"/>
        <v>26</v>
      </c>
      <c r="C27" s="58" t="str">
        <f>_xlfn.XLOOKUP($D27,Tab_Process_TCs[Name(EN)],Tab_Process_TCs[Process_ID],,0,)</f>
        <v>03</v>
      </c>
      <c r="D27" s="13" t="s">
        <v>33</v>
      </c>
      <c r="E27" s="13" t="s">
        <v>34</v>
      </c>
      <c r="F27" s="11" t="s">
        <v>26</v>
      </c>
      <c r="G27" s="11" t="s">
        <v>26</v>
      </c>
      <c r="H27" s="11" t="s">
        <v>161</v>
      </c>
      <c r="I27" s="13" t="str">
        <f>IF(Tab_Process_TCs2527[[#This Row],[Name(EN)]]="N.A.","N.A.","TC"&amp;"_"&amp;RIGHT(H27,5))</f>
        <v>TC_03_04</v>
      </c>
      <c r="J27" s="13">
        <v>2000</v>
      </c>
      <c r="K27" s="86">
        <v>0.1</v>
      </c>
      <c r="L27" s="13" t="s">
        <v>26</v>
      </c>
      <c r="M27" s="11"/>
      <c r="N27" s="22" t="s">
        <v>111</v>
      </c>
      <c r="O27" s="11" t="e">
        <v>#N/A</v>
      </c>
      <c r="P27" s="85"/>
      <c r="Q27" s="34" t="s">
        <v>111</v>
      </c>
      <c r="R27" s="11" t="e">
        <v>#N/A</v>
      </c>
      <c r="S27" s="85"/>
      <c r="T27" s="34" t="s">
        <v>111</v>
      </c>
      <c r="U27" s="11" t="e">
        <v>#N/A</v>
      </c>
      <c r="V27" s="85"/>
      <c r="W27" s="34" t="s">
        <v>111</v>
      </c>
      <c r="X27" s="11" t="e">
        <v>#N/A</v>
      </c>
      <c r="Y27" s="85"/>
      <c r="Z27" s="34" t="s">
        <v>111</v>
      </c>
      <c r="AA27" s="11" t="e">
        <v>#N/A</v>
      </c>
      <c r="AB27" s="85"/>
      <c r="AC27" s="37">
        <v>0</v>
      </c>
      <c r="AD27" s="22" t="e">
        <v>#N/A</v>
      </c>
      <c r="AE27" s="11" t="e">
        <v>#N/A</v>
      </c>
      <c r="AF27" s="51" t="s">
        <v>162</v>
      </c>
      <c r="AG27" s="11" t="e">
        <f t="shared" si="1"/>
        <v>#N/A</v>
      </c>
      <c r="AH27" s="74">
        <v>0.5</v>
      </c>
      <c r="AI27" s="73" t="e">
        <v>#N/A</v>
      </c>
      <c r="AJ27" s="64" t="e">
        <v>#N/A</v>
      </c>
      <c r="AK27" s="51" t="s">
        <v>162</v>
      </c>
      <c r="AL27" s="11" t="e">
        <f t="shared" si="2"/>
        <v>#N/A</v>
      </c>
      <c r="AM27" s="70">
        <v>0.2</v>
      </c>
      <c r="AN27" s="22" t="e">
        <v>#N/A</v>
      </c>
      <c r="AO27" s="11" t="e">
        <v>#N/A</v>
      </c>
      <c r="AP27" s="51" t="s">
        <v>162</v>
      </c>
      <c r="AQ27" s="11" t="e">
        <f t="shared" si="3"/>
        <v>#N/A</v>
      </c>
      <c r="AR27" s="70">
        <v>0.3</v>
      </c>
      <c r="AS27" s="22" t="e">
        <v>#REF!</v>
      </c>
      <c r="AT27" s="11" t="e">
        <v>#REF!</v>
      </c>
      <c r="AU27" s="51" t="s">
        <v>162</v>
      </c>
      <c r="AV27" s="51" t="e">
        <f t="shared" si="4"/>
        <v>#N/A</v>
      </c>
      <c r="AW27" s="70"/>
      <c r="AX27" s="22" t="e">
        <v>#REF!</v>
      </c>
      <c r="AY27" s="11" t="e">
        <v>#REF!</v>
      </c>
      <c r="AZ27" s="51" t="s">
        <v>162</v>
      </c>
      <c r="BA27" s="51" t="e">
        <f t="shared" si="5"/>
        <v>#REF!</v>
      </c>
      <c r="BB27" s="70"/>
      <c r="BC27" s="11" t="e">
        <v>#REF!</v>
      </c>
      <c r="BD27" s="11" t="e">
        <v>#REF!</v>
      </c>
      <c r="BE27" s="51" t="s">
        <v>162</v>
      </c>
      <c r="BF27" s="51" t="e">
        <f t="shared" si="6"/>
        <v>#REF!</v>
      </c>
      <c r="BG27" s="60"/>
      <c r="BH27" s="63">
        <v>1</v>
      </c>
      <c r="BI27" s="13"/>
      <c r="BJ27" s="13"/>
      <c r="BK27" s="13"/>
      <c r="BL27" s="13"/>
      <c r="BM27" s="13"/>
    </row>
    <row r="28" spans="1:65" x14ac:dyDescent="0.35">
      <c r="A28" s="48" t="b">
        <v>1</v>
      </c>
      <c r="B28" s="11">
        <f t="shared" si="0"/>
        <v>27</v>
      </c>
      <c r="C28" s="58" t="str">
        <f>_xlfn.XLOOKUP($D28,Tab_Process_TCs[Name(EN)],Tab_Process_TCs[Process_ID],,0,)</f>
        <v>03</v>
      </c>
      <c r="D28" s="13" t="s">
        <v>33</v>
      </c>
      <c r="E28" s="13" t="s">
        <v>34</v>
      </c>
      <c r="F28" s="11" t="s">
        <v>26</v>
      </c>
      <c r="G28" s="11" t="s">
        <v>26</v>
      </c>
      <c r="H28" s="11" t="s">
        <v>161</v>
      </c>
      <c r="I28" s="13" t="str">
        <f>IF(Tab_Process_TCs2527[[#This Row],[Name(EN)]]="N.A.","N.A.","TC"&amp;"_"&amp;RIGHT(H28,5))</f>
        <v>TC_03_04</v>
      </c>
      <c r="J28" s="13">
        <v>2045</v>
      </c>
      <c r="K28" s="86">
        <v>0.2</v>
      </c>
      <c r="L28" s="13" t="s">
        <v>26</v>
      </c>
      <c r="M28" s="11"/>
      <c r="N28" s="22" t="s">
        <v>111</v>
      </c>
      <c r="O28" s="11" t="e">
        <v>#N/A</v>
      </c>
      <c r="P28" s="85"/>
      <c r="Q28" s="34" t="s">
        <v>111</v>
      </c>
      <c r="R28" s="11" t="e">
        <v>#N/A</v>
      </c>
      <c r="S28" s="85"/>
      <c r="T28" s="34" t="s">
        <v>111</v>
      </c>
      <c r="U28" s="11" t="e">
        <v>#N/A</v>
      </c>
      <c r="V28" s="85"/>
      <c r="W28" s="34" t="s">
        <v>111</v>
      </c>
      <c r="X28" s="11" t="e">
        <v>#N/A</v>
      </c>
      <c r="Y28" s="85"/>
      <c r="Z28" s="34" t="s">
        <v>111</v>
      </c>
      <c r="AA28" s="11" t="e">
        <v>#N/A</v>
      </c>
      <c r="AB28" s="85"/>
      <c r="AC28" s="37">
        <v>0</v>
      </c>
      <c r="AD28" s="22" t="e">
        <v>#N/A</v>
      </c>
      <c r="AE28" s="11" t="e">
        <v>#N/A</v>
      </c>
      <c r="AF28" s="51" t="s">
        <v>162</v>
      </c>
      <c r="AG28" s="11" t="e">
        <f t="shared" si="1"/>
        <v>#N/A</v>
      </c>
      <c r="AH28" s="74">
        <v>1</v>
      </c>
      <c r="AI28" s="73" t="e">
        <v>#N/A</v>
      </c>
      <c r="AJ28" s="64" t="e">
        <v>#N/A</v>
      </c>
      <c r="AK28" s="51" t="s">
        <v>162</v>
      </c>
      <c r="AL28" s="11" t="e">
        <f t="shared" si="2"/>
        <v>#N/A</v>
      </c>
      <c r="AM28" s="70"/>
      <c r="AN28" s="22" t="e">
        <v>#N/A</v>
      </c>
      <c r="AO28" s="11" t="e">
        <v>#N/A</v>
      </c>
      <c r="AP28" s="51" t="s">
        <v>162</v>
      </c>
      <c r="AQ28" s="11" t="e">
        <f t="shared" si="3"/>
        <v>#N/A</v>
      </c>
      <c r="AR28" s="70"/>
      <c r="AS28" s="22" t="e">
        <v>#REF!</v>
      </c>
      <c r="AT28" s="11" t="e">
        <v>#REF!</v>
      </c>
      <c r="AU28" s="51" t="s">
        <v>162</v>
      </c>
      <c r="AV28" s="51" t="e">
        <f t="shared" si="4"/>
        <v>#N/A</v>
      </c>
      <c r="AW28" s="70"/>
      <c r="AX28" s="22" t="e">
        <v>#REF!</v>
      </c>
      <c r="AY28" s="11" t="e">
        <v>#REF!</v>
      </c>
      <c r="AZ28" s="51" t="s">
        <v>162</v>
      </c>
      <c r="BA28" s="51" t="e">
        <f t="shared" si="5"/>
        <v>#REF!</v>
      </c>
      <c r="BB28" s="70"/>
      <c r="BC28" s="11" t="e">
        <v>#REF!</v>
      </c>
      <c r="BD28" s="11" t="e">
        <v>#REF!</v>
      </c>
      <c r="BE28" s="51" t="s">
        <v>162</v>
      </c>
      <c r="BF28" s="51" t="e">
        <f t="shared" si="6"/>
        <v>#REF!</v>
      </c>
      <c r="BG28" s="60"/>
      <c r="BH28" s="63">
        <v>1</v>
      </c>
      <c r="BI28" s="13"/>
      <c r="BJ28" s="13"/>
      <c r="BK28" s="13"/>
      <c r="BL28" s="13"/>
      <c r="BM28" s="13"/>
    </row>
    <row r="29" spans="1:65" x14ac:dyDescent="0.35">
      <c r="A29" s="48" t="b">
        <v>1</v>
      </c>
      <c r="B29" s="11">
        <f t="shared" si="0"/>
        <v>28</v>
      </c>
      <c r="C29" s="58" t="str">
        <f>_xlfn.XLOOKUP($D29,Tab_Process_TCs[Name(EN)],Tab_Process_TCs[Process_ID],,0,)</f>
        <v>03</v>
      </c>
      <c r="D29" s="13" t="s">
        <v>33</v>
      </c>
      <c r="E29" s="13" t="s">
        <v>37</v>
      </c>
      <c r="F29" s="11" t="str">
        <f>_xlfn.XLOOKUP($D29,Tab_Process_TCs[Name(EN)],Tab_Process_TCs[TC?],,0,)</f>
        <v>Yes</v>
      </c>
      <c r="G29" s="11" t="str">
        <f>_xlfn.XLOOKUP($D29,Tab_Process_TCs[Name(EN)],Tab_Process_TCs[Dyn_TC?],,0,)</f>
        <v>Yes</v>
      </c>
      <c r="H29" s="11" t="str">
        <f>_xlfn.XLOOKUP($E29,Tab_Def_Flows[Name(EN)],Tab_Def_Flows[Flow_ID],,0,1)</f>
        <v>F_03_05</v>
      </c>
      <c r="I29" s="13" t="str">
        <f>IF(Tab_Process_TCs2527[[#This Row],[Name(EN)]]="N.A.","N.A.","TC"&amp;"_"&amp;RIGHT(H29,5))</f>
        <v>TC_03_05</v>
      </c>
      <c r="J29" s="13">
        <v>1920</v>
      </c>
      <c r="K29" s="86">
        <v>0.25</v>
      </c>
      <c r="L29" s="13" t="str">
        <f>_xlfn.XLOOKUP($D29,Tab_Def_Processes[Name(EN)],Tab_Def_Processes[Stock?],,0,)</f>
        <v>Yes</v>
      </c>
      <c r="M29" s="11"/>
      <c r="N29" s="22" t="str">
        <f>_xlfn.XLOOKUP($D29,Tab_Def_Processes[Name(EN)],Tab_Def_Processes[Input_Flow_I_1],,0,)</f>
        <v>N.A.</v>
      </c>
      <c r="O29" s="11" t="e">
        <f>_xlfn.XLOOKUP($D29,Tab_Def_Processes[Name(EN)],Tab_Def_Processes[Flow_ID_I_1],,0,)</f>
        <v>#N/A</v>
      </c>
      <c r="P29" s="85"/>
      <c r="Q29" s="34" t="str">
        <f>_xlfn.XLOOKUP($D29,Tab_Def_Processes[Name(EN)],Tab_Def_Processes[Input_Flow_I_2],,0,)</f>
        <v>N.A.</v>
      </c>
      <c r="R29" s="11" t="e">
        <f>_xlfn.XLOOKUP($D29,Tab_Def_Processes[Name(EN)],Tab_Def_Processes[Flow_ID_I_2],,0,)</f>
        <v>#N/A</v>
      </c>
      <c r="S29" s="85"/>
      <c r="T29" s="34" t="str">
        <f>_xlfn.XLOOKUP($D29,Tab_Def_Processes[Name(EN)],Tab_Def_Processes[Input_Flow_I_3],,0,)</f>
        <v>N.A.</v>
      </c>
      <c r="U29" s="11" t="e">
        <f>_xlfn.XLOOKUP($D29,Tab_Def_Processes[Name(EN)],Tab_Def_Processes[Flow_ID_I_3],,0,)</f>
        <v>#N/A</v>
      </c>
      <c r="V29" s="85"/>
      <c r="W29" s="34" t="str">
        <f>_xlfn.XLOOKUP($D29,Tab_Def_Processes[Name(EN)],Tab_Def_Processes[Input_Flow_I_4],,0,)</f>
        <v>N.A.</v>
      </c>
      <c r="X29" s="11" t="e">
        <f>_xlfn.XLOOKUP($D29,Tab_Def_Processes[Name(EN)],Tab_Def_Processes[Flow_ID_I_4],,0,)</f>
        <v>#N/A</v>
      </c>
      <c r="Y29" s="85"/>
      <c r="Z29" s="34" t="str">
        <f>_xlfn.XLOOKUP($D29,Tab_Def_Processes[Name(EN)],Tab_Def_Processes[Input_Flow_I_5],,0,)</f>
        <v>N.A.</v>
      </c>
      <c r="AA29" s="11" t="e">
        <f>_xlfn.XLOOKUP($D29,Tab_Def_Processes[Name(EN)],Tab_Def_Processes[Flow_ID_I_5],,0,)</f>
        <v>#N/A</v>
      </c>
      <c r="AB29" s="85"/>
      <c r="AC29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29" s="22" t="e">
        <f>_xlfn.XLOOKUP($D29,Tab_Process_TCs[TC_ID],Tab_Process_TCs[Output_Flow_O_1],,0,)</f>
        <v>#N/A</v>
      </c>
      <c r="AE29" s="11" t="e">
        <f>_xlfn.XLOOKUP($D29,Tab_Process_TCs[TC_ID],Tab_Process_TCs[Flow_ID_O_1],,0,)</f>
        <v>#N/A</v>
      </c>
      <c r="AF29" s="51" t="str">
        <f>Tab_Process_TCs2527[[#This Row],[Flow_ID]]</f>
        <v>F_03_05</v>
      </c>
      <c r="AG29" s="11" t="e">
        <f t="shared" si="1"/>
        <v>#N/A</v>
      </c>
      <c r="AH29" s="74">
        <v>0.5</v>
      </c>
      <c r="AI29" s="73" t="e">
        <f>_xlfn.XLOOKUP($D29,Tab_Process_TCs[TC_ID],Tab_Process_TCs[Output_Flow_O_2],,0,)</f>
        <v>#N/A</v>
      </c>
      <c r="AJ29" s="64" t="e">
        <f>_xlfn.XLOOKUP($D29,Tab_Process_TCs[TC_ID],Tab_Process_TCs[Flow_ID_O_2],,0,)</f>
        <v>#N/A</v>
      </c>
      <c r="AK29" s="51" t="str">
        <f>Tab_Process_TCs2527[[#This Row],[Flow_ID]]</f>
        <v>F_03_05</v>
      </c>
      <c r="AL29" s="11" t="e">
        <f t="shared" si="2"/>
        <v>#N/A</v>
      </c>
      <c r="AM29" s="70">
        <v>0.2</v>
      </c>
      <c r="AN29" s="22" t="e">
        <f>_xlfn.XLOOKUP($D29,Tab_Process_TCs[TC_ID],Tab_Process_TCs[Output_Flow_O_3],,0,)</f>
        <v>#N/A</v>
      </c>
      <c r="AO29" s="11" t="e">
        <f>_xlfn.XLOOKUP($D29,Tab_Process_TCs[TC_ID],Tab_Process_TCs[Flow_ID_O_3],,0,)</f>
        <v>#N/A</v>
      </c>
      <c r="AP29" s="51" t="str">
        <f>Tab_Process_TCs2527[[#This Row],[Flow_ID]]</f>
        <v>F_03_05</v>
      </c>
      <c r="AQ29" s="11" t="e">
        <f t="shared" si="3"/>
        <v>#N/A</v>
      </c>
      <c r="AR29" s="70">
        <v>0.3</v>
      </c>
      <c r="AS29" s="22" t="e">
        <f>_xlfn.XLOOKUP($D29,Tab_Process_TCs[TC_ID],Tab_Process_TCs[Output_Flow_O_4],,0,)</f>
        <v>#N/A</v>
      </c>
      <c r="AT29" s="11" t="e">
        <f>_xlfn.XLOOKUP($D29,Tab_Process_TCs[TC_ID],Tab_Process_TCs[Flow_ID_O_4],,0,)</f>
        <v>#N/A</v>
      </c>
      <c r="AU29" s="51" t="str">
        <f>Tab_Process_TCs2527[[#This Row],[Flow_ID]]</f>
        <v>F_03_05</v>
      </c>
      <c r="AV29" s="51" t="e">
        <f t="shared" si="4"/>
        <v>#N/A</v>
      </c>
      <c r="AW29" s="70"/>
      <c r="AX29" s="22" t="e">
        <f>_xlfn.XLOOKUP($D29,Tab_Process_TCs[TC_ID],Tab_Process_TCs[Output_Flow_O_5],,0,)</f>
        <v>#N/A</v>
      </c>
      <c r="AY29" s="11" t="e">
        <f>_xlfn.XLOOKUP($D29,Tab_Process_TCs[TC_ID],Tab_Process_TCs[Flow_ID_O_5],,0,)</f>
        <v>#N/A</v>
      </c>
      <c r="AZ29" s="51" t="str">
        <f>Tab_Process_TCs2527[[#This Row],[Flow_ID]]</f>
        <v>F_03_05</v>
      </c>
      <c r="BA29" s="51" t="e">
        <f t="shared" si="5"/>
        <v>#N/A</v>
      </c>
      <c r="BB29" s="70"/>
      <c r="BC29" s="11" t="e">
        <f>_xlfn.XLOOKUP($D29,Tab_Process_TCs[TC_ID],Tab_Process_TCs[Output_Flow_O_6],,0,)</f>
        <v>#N/A</v>
      </c>
      <c r="BD29" s="11" t="e">
        <f>_xlfn.XLOOKUP($D29,Tab_Process_TCs[TC_ID],Tab_Process_TCs[Flow_ID_O_6],,0,)</f>
        <v>#N/A</v>
      </c>
      <c r="BE29" s="51" t="str">
        <f>Tab_Process_TCs2527[[#This Row],[Flow_ID]]</f>
        <v>F_03_05</v>
      </c>
      <c r="BF29" s="51" t="e">
        <f t="shared" si="6"/>
        <v>#N/A</v>
      </c>
      <c r="BG29" s="60"/>
      <c r="BH29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29" s="13"/>
      <c r="BJ29" s="13"/>
      <c r="BK29" s="13"/>
      <c r="BL29" s="13"/>
      <c r="BM29" s="13"/>
    </row>
    <row r="30" spans="1:65" x14ac:dyDescent="0.35">
      <c r="A30" s="48" t="b">
        <v>1</v>
      </c>
      <c r="B30" s="11">
        <f t="shared" si="0"/>
        <v>29</v>
      </c>
      <c r="C30" s="58" t="str">
        <f>_xlfn.XLOOKUP($D30,Tab_Process_TCs[Name(EN)],Tab_Process_TCs[Process_ID],,0,)</f>
        <v>03</v>
      </c>
      <c r="D30" s="13" t="s">
        <v>33</v>
      </c>
      <c r="E30" s="13" t="s">
        <v>37</v>
      </c>
      <c r="F30" s="11" t="s">
        <v>26</v>
      </c>
      <c r="G30" s="11" t="s">
        <v>26</v>
      </c>
      <c r="H30" s="11" t="s">
        <v>162</v>
      </c>
      <c r="I30" s="13" t="str">
        <f>IF(Tab_Process_TCs2527[[#This Row],[Name(EN)]]="N.A.","N.A.","TC"&amp;"_"&amp;RIGHT(H30,5))</f>
        <v>TC_03_05</v>
      </c>
      <c r="J30" s="13">
        <v>1945</v>
      </c>
      <c r="K30" s="86">
        <v>0.19</v>
      </c>
      <c r="L30" s="13" t="s">
        <v>26</v>
      </c>
      <c r="M30" s="11"/>
      <c r="N30" s="22" t="s">
        <v>111</v>
      </c>
      <c r="O30" s="11" t="e">
        <v>#N/A</v>
      </c>
      <c r="P30" s="85"/>
      <c r="Q30" s="34" t="s">
        <v>111</v>
      </c>
      <c r="R30" s="11" t="e">
        <v>#N/A</v>
      </c>
      <c r="S30" s="85"/>
      <c r="T30" s="34" t="s">
        <v>111</v>
      </c>
      <c r="U30" s="11" t="e">
        <v>#N/A</v>
      </c>
      <c r="V30" s="85"/>
      <c r="W30" s="34" t="s">
        <v>111</v>
      </c>
      <c r="X30" s="11" t="e">
        <v>#N/A</v>
      </c>
      <c r="Y30" s="85"/>
      <c r="Z30" s="34" t="s">
        <v>111</v>
      </c>
      <c r="AA30" s="11" t="e">
        <v>#N/A</v>
      </c>
      <c r="AB30" s="85"/>
      <c r="AC30" s="37">
        <v>0</v>
      </c>
      <c r="AD30" s="22" t="e">
        <v>#N/A</v>
      </c>
      <c r="AE30" s="11" t="e">
        <v>#N/A</v>
      </c>
      <c r="AF30" s="51" t="s">
        <v>163</v>
      </c>
      <c r="AG30" s="11" t="e">
        <f t="shared" si="1"/>
        <v>#N/A</v>
      </c>
      <c r="AH30" s="74">
        <v>0.5</v>
      </c>
      <c r="AI30" s="73" t="e">
        <v>#N/A</v>
      </c>
      <c r="AJ30" s="64" t="e">
        <v>#N/A</v>
      </c>
      <c r="AK30" s="51" t="s">
        <v>163</v>
      </c>
      <c r="AL30" s="11" t="e">
        <f t="shared" si="2"/>
        <v>#N/A</v>
      </c>
      <c r="AM30" s="70">
        <v>0.2</v>
      </c>
      <c r="AN30" s="22" t="e">
        <v>#N/A</v>
      </c>
      <c r="AO30" s="11" t="e">
        <v>#N/A</v>
      </c>
      <c r="AP30" s="51" t="s">
        <v>163</v>
      </c>
      <c r="AQ30" s="11" t="e">
        <f t="shared" si="3"/>
        <v>#N/A</v>
      </c>
      <c r="AR30" s="70">
        <v>0.3</v>
      </c>
      <c r="AS30" s="22" t="e">
        <v>#REF!</v>
      </c>
      <c r="AT30" s="11" t="e">
        <v>#REF!</v>
      </c>
      <c r="AU30" s="51" t="s">
        <v>163</v>
      </c>
      <c r="AV30" s="51" t="e">
        <f t="shared" si="4"/>
        <v>#N/A</v>
      </c>
      <c r="AW30" s="70"/>
      <c r="AX30" s="22" t="e">
        <v>#REF!</v>
      </c>
      <c r="AY30" s="11" t="e">
        <v>#REF!</v>
      </c>
      <c r="AZ30" s="51" t="s">
        <v>163</v>
      </c>
      <c r="BA30" s="51" t="e">
        <f t="shared" si="5"/>
        <v>#REF!</v>
      </c>
      <c r="BB30" s="70"/>
      <c r="BC30" s="11" t="e">
        <v>#REF!</v>
      </c>
      <c r="BD30" s="11" t="e">
        <v>#REF!</v>
      </c>
      <c r="BE30" s="51" t="s">
        <v>163</v>
      </c>
      <c r="BF30" s="51" t="e">
        <f t="shared" si="6"/>
        <v>#REF!</v>
      </c>
      <c r="BG30" s="60"/>
      <c r="BH30" s="63">
        <v>0</v>
      </c>
      <c r="BI30" s="13"/>
      <c r="BJ30" s="13"/>
      <c r="BK30" s="13"/>
      <c r="BL30" s="13"/>
      <c r="BM30" s="13"/>
    </row>
    <row r="31" spans="1:65" x14ac:dyDescent="0.35">
      <c r="A31" s="48" t="b">
        <v>1</v>
      </c>
      <c r="B31" s="11">
        <f t="shared" si="0"/>
        <v>30</v>
      </c>
      <c r="C31" s="58" t="str">
        <f>_xlfn.XLOOKUP($D31,Tab_Process_TCs[Name(EN)],Tab_Process_TCs[Process_ID],,0,)</f>
        <v>03</v>
      </c>
      <c r="D31" s="13" t="s">
        <v>33</v>
      </c>
      <c r="E31" s="13" t="s">
        <v>37</v>
      </c>
      <c r="F31" s="11" t="s">
        <v>26</v>
      </c>
      <c r="G31" s="11" t="s">
        <v>26</v>
      </c>
      <c r="H31" s="11" t="s">
        <v>162</v>
      </c>
      <c r="I31" s="13" t="str">
        <f>IF(Tab_Process_TCs2527[[#This Row],[Name(EN)]]="N.A.","N.A.","TC"&amp;"_"&amp;RIGHT(H31,5))</f>
        <v>TC_03_05</v>
      </c>
      <c r="J31" s="13">
        <v>1970</v>
      </c>
      <c r="K31" s="86">
        <v>0.12</v>
      </c>
      <c r="L31" s="13" t="s">
        <v>26</v>
      </c>
      <c r="M31" s="11"/>
      <c r="N31" s="22" t="s">
        <v>111</v>
      </c>
      <c r="O31" s="11" t="e">
        <v>#N/A</v>
      </c>
      <c r="P31" s="85"/>
      <c r="Q31" s="34" t="s">
        <v>111</v>
      </c>
      <c r="R31" s="11" t="e">
        <v>#N/A</v>
      </c>
      <c r="S31" s="85"/>
      <c r="T31" s="34" t="s">
        <v>111</v>
      </c>
      <c r="U31" s="11" t="e">
        <v>#N/A</v>
      </c>
      <c r="V31" s="85"/>
      <c r="W31" s="34" t="s">
        <v>111</v>
      </c>
      <c r="X31" s="11" t="e">
        <v>#N/A</v>
      </c>
      <c r="Y31" s="85"/>
      <c r="Z31" s="34" t="s">
        <v>111</v>
      </c>
      <c r="AA31" s="11" t="e">
        <v>#N/A</v>
      </c>
      <c r="AB31" s="85"/>
      <c r="AC31" s="37">
        <v>0</v>
      </c>
      <c r="AD31" s="22" t="e">
        <v>#N/A</v>
      </c>
      <c r="AE31" s="11" t="e">
        <v>#N/A</v>
      </c>
      <c r="AF31" s="51" t="s">
        <v>163</v>
      </c>
      <c r="AG31" s="11" t="e">
        <f t="shared" si="1"/>
        <v>#N/A</v>
      </c>
      <c r="AH31" s="74">
        <v>0.5</v>
      </c>
      <c r="AI31" s="73" t="e">
        <v>#N/A</v>
      </c>
      <c r="AJ31" s="64" t="e">
        <v>#N/A</v>
      </c>
      <c r="AK31" s="51" t="s">
        <v>163</v>
      </c>
      <c r="AL31" s="11" t="e">
        <f t="shared" si="2"/>
        <v>#N/A</v>
      </c>
      <c r="AM31" s="70">
        <v>0.2</v>
      </c>
      <c r="AN31" s="22" t="e">
        <v>#N/A</v>
      </c>
      <c r="AO31" s="11" t="e">
        <v>#N/A</v>
      </c>
      <c r="AP31" s="51" t="s">
        <v>163</v>
      </c>
      <c r="AQ31" s="11" t="e">
        <f t="shared" si="3"/>
        <v>#N/A</v>
      </c>
      <c r="AR31" s="70">
        <v>0.3</v>
      </c>
      <c r="AS31" s="22" t="e">
        <v>#REF!</v>
      </c>
      <c r="AT31" s="11" t="e">
        <v>#REF!</v>
      </c>
      <c r="AU31" s="51" t="s">
        <v>163</v>
      </c>
      <c r="AV31" s="51" t="e">
        <f t="shared" si="4"/>
        <v>#N/A</v>
      </c>
      <c r="AW31" s="70"/>
      <c r="AX31" s="22" t="e">
        <v>#REF!</v>
      </c>
      <c r="AY31" s="11" t="e">
        <v>#REF!</v>
      </c>
      <c r="AZ31" s="51" t="s">
        <v>163</v>
      </c>
      <c r="BA31" s="51" t="e">
        <f t="shared" si="5"/>
        <v>#REF!</v>
      </c>
      <c r="BB31" s="70"/>
      <c r="BC31" s="11" t="e">
        <v>#REF!</v>
      </c>
      <c r="BD31" s="11" t="e">
        <v>#REF!</v>
      </c>
      <c r="BE31" s="51" t="s">
        <v>163</v>
      </c>
      <c r="BF31" s="51" t="e">
        <f t="shared" si="6"/>
        <v>#REF!</v>
      </c>
      <c r="BG31" s="60"/>
      <c r="BH31" s="63">
        <v>1</v>
      </c>
      <c r="BI31" s="13"/>
      <c r="BJ31" s="13"/>
      <c r="BK31" s="13"/>
      <c r="BL31" s="13"/>
      <c r="BM31" s="13"/>
    </row>
    <row r="32" spans="1:65" x14ac:dyDescent="0.35">
      <c r="A32" s="48" t="b">
        <v>1</v>
      </c>
      <c r="B32" s="11">
        <f t="shared" si="0"/>
        <v>31</v>
      </c>
      <c r="C32" s="58" t="str">
        <f>_xlfn.XLOOKUP($D32,Tab_Process_TCs[Name(EN)],Tab_Process_TCs[Process_ID],,0,)</f>
        <v>03</v>
      </c>
      <c r="D32" s="13" t="s">
        <v>33</v>
      </c>
      <c r="E32" s="13" t="s">
        <v>37</v>
      </c>
      <c r="F32" s="11" t="s">
        <v>26</v>
      </c>
      <c r="G32" s="11" t="s">
        <v>26</v>
      </c>
      <c r="H32" s="11" t="s">
        <v>162</v>
      </c>
      <c r="I32" s="13" t="str">
        <f>IF(Tab_Process_TCs2527[[#This Row],[Name(EN)]]="N.A.","N.A.","TC"&amp;"_"&amp;RIGHT(H32,5))</f>
        <v>TC_03_05</v>
      </c>
      <c r="J32" s="13">
        <v>2000</v>
      </c>
      <c r="K32" s="86">
        <v>0.05</v>
      </c>
      <c r="L32" s="13" t="s">
        <v>26</v>
      </c>
      <c r="M32" s="11"/>
      <c r="N32" s="22" t="s">
        <v>111</v>
      </c>
      <c r="O32" s="11" t="e">
        <v>#N/A</v>
      </c>
      <c r="P32" s="85"/>
      <c r="Q32" s="34" t="s">
        <v>111</v>
      </c>
      <c r="R32" s="11" t="e">
        <v>#N/A</v>
      </c>
      <c r="S32" s="85"/>
      <c r="T32" s="34" t="s">
        <v>111</v>
      </c>
      <c r="U32" s="11" t="e">
        <v>#N/A</v>
      </c>
      <c r="V32" s="85"/>
      <c r="W32" s="34" t="s">
        <v>111</v>
      </c>
      <c r="X32" s="11" t="e">
        <v>#N/A</v>
      </c>
      <c r="Y32" s="85"/>
      <c r="Z32" s="34" t="s">
        <v>111</v>
      </c>
      <c r="AA32" s="11" t="e">
        <v>#N/A</v>
      </c>
      <c r="AB32" s="85"/>
      <c r="AC32" s="37">
        <v>0</v>
      </c>
      <c r="AD32" s="22" t="e">
        <v>#N/A</v>
      </c>
      <c r="AE32" s="11" t="e">
        <v>#N/A</v>
      </c>
      <c r="AF32" s="51" t="s">
        <v>163</v>
      </c>
      <c r="AG32" s="11" t="e">
        <f t="shared" si="1"/>
        <v>#N/A</v>
      </c>
      <c r="AH32" s="74">
        <v>0.5</v>
      </c>
      <c r="AI32" s="73" t="e">
        <v>#N/A</v>
      </c>
      <c r="AJ32" s="64" t="e">
        <v>#N/A</v>
      </c>
      <c r="AK32" s="51" t="s">
        <v>163</v>
      </c>
      <c r="AL32" s="11" t="e">
        <f t="shared" si="2"/>
        <v>#N/A</v>
      </c>
      <c r="AM32" s="70">
        <v>0.2</v>
      </c>
      <c r="AN32" s="22" t="e">
        <v>#N/A</v>
      </c>
      <c r="AO32" s="11" t="e">
        <v>#N/A</v>
      </c>
      <c r="AP32" s="51" t="s">
        <v>163</v>
      </c>
      <c r="AQ32" s="11" t="e">
        <f t="shared" si="3"/>
        <v>#N/A</v>
      </c>
      <c r="AR32" s="70">
        <v>0.3</v>
      </c>
      <c r="AS32" s="22" t="e">
        <v>#REF!</v>
      </c>
      <c r="AT32" s="11" t="e">
        <v>#REF!</v>
      </c>
      <c r="AU32" s="51" t="s">
        <v>163</v>
      </c>
      <c r="AV32" s="51" t="e">
        <f t="shared" si="4"/>
        <v>#N/A</v>
      </c>
      <c r="AW32" s="70"/>
      <c r="AX32" s="22" t="e">
        <v>#REF!</v>
      </c>
      <c r="AY32" s="11" t="e">
        <v>#REF!</v>
      </c>
      <c r="AZ32" s="51" t="s">
        <v>163</v>
      </c>
      <c r="BA32" s="51" t="e">
        <f t="shared" si="5"/>
        <v>#REF!</v>
      </c>
      <c r="BB32" s="70"/>
      <c r="BC32" s="11" t="e">
        <v>#REF!</v>
      </c>
      <c r="BD32" s="11" t="e">
        <v>#REF!</v>
      </c>
      <c r="BE32" s="51" t="s">
        <v>163</v>
      </c>
      <c r="BF32" s="51" t="e">
        <f t="shared" si="6"/>
        <v>#REF!</v>
      </c>
      <c r="BG32" s="60"/>
      <c r="BH32" s="63">
        <v>1</v>
      </c>
      <c r="BI32" s="13"/>
      <c r="BJ32" s="13"/>
      <c r="BK32" s="13"/>
      <c r="BL32" s="13"/>
      <c r="BM32" s="13"/>
    </row>
    <row r="33" spans="1:65" x14ac:dyDescent="0.35">
      <c r="A33" s="48" t="b">
        <v>1</v>
      </c>
      <c r="B33" s="11">
        <f t="shared" si="0"/>
        <v>32</v>
      </c>
      <c r="C33" s="58" t="str">
        <f>_xlfn.XLOOKUP($D33,Tab_Process_TCs[Name(EN)],Tab_Process_TCs[Process_ID],,0,)</f>
        <v>03</v>
      </c>
      <c r="D33" s="13" t="s">
        <v>33</v>
      </c>
      <c r="E33" s="13" t="s">
        <v>37</v>
      </c>
      <c r="F33" s="11" t="s">
        <v>26</v>
      </c>
      <c r="G33" s="11" t="s">
        <v>26</v>
      </c>
      <c r="H33" s="11" t="s">
        <v>162</v>
      </c>
      <c r="I33" s="13" t="str">
        <f>IF(Tab_Process_TCs2527[[#This Row],[Name(EN)]]="N.A.","N.A.","TC"&amp;"_"&amp;RIGHT(H33,5))</f>
        <v>TC_03_05</v>
      </c>
      <c r="J33" s="13">
        <v>2045</v>
      </c>
      <c r="K33" s="86">
        <v>0.02</v>
      </c>
      <c r="L33" s="13" t="s">
        <v>26</v>
      </c>
      <c r="M33" s="11"/>
      <c r="N33" s="22" t="s">
        <v>111</v>
      </c>
      <c r="O33" s="11" t="e">
        <v>#N/A</v>
      </c>
      <c r="P33" s="85"/>
      <c r="Q33" s="34" t="s">
        <v>111</v>
      </c>
      <c r="R33" s="11" t="e">
        <v>#N/A</v>
      </c>
      <c r="S33" s="85"/>
      <c r="T33" s="34" t="s">
        <v>111</v>
      </c>
      <c r="U33" s="11" t="e">
        <v>#N/A</v>
      </c>
      <c r="V33" s="85"/>
      <c r="W33" s="34" t="s">
        <v>111</v>
      </c>
      <c r="X33" s="11" t="e">
        <v>#N/A</v>
      </c>
      <c r="Y33" s="85"/>
      <c r="Z33" s="34" t="s">
        <v>111</v>
      </c>
      <c r="AA33" s="11" t="e">
        <v>#N/A</v>
      </c>
      <c r="AB33" s="85"/>
      <c r="AC33" s="37">
        <v>0</v>
      </c>
      <c r="AD33" s="22" t="e">
        <v>#N/A</v>
      </c>
      <c r="AE33" s="11" t="e">
        <v>#N/A</v>
      </c>
      <c r="AF33" s="51" t="s">
        <v>163</v>
      </c>
      <c r="AG33" s="11" t="e">
        <f t="shared" si="1"/>
        <v>#N/A</v>
      </c>
      <c r="AH33" s="74">
        <v>1</v>
      </c>
      <c r="AI33" s="73" t="e">
        <v>#N/A</v>
      </c>
      <c r="AJ33" s="64" t="e">
        <v>#N/A</v>
      </c>
      <c r="AK33" s="51" t="s">
        <v>163</v>
      </c>
      <c r="AL33" s="11" t="e">
        <f t="shared" si="2"/>
        <v>#N/A</v>
      </c>
      <c r="AM33" s="70"/>
      <c r="AN33" s="22" t="e">
        <v>#N/A</v>
      </c>
      <c r="AO33" s="11" t="e">
        <v>#N/A</v>
      </c>
      <c r="AP33" s="51" t="s">
        <v>163</v>
      </c>
      <c r="AQ33" s="11" t="e">
        <f t="shared" si="3"/>
        <v>#N/A</v>
      </c>
      <c r="AR33" s="70"/>
      <c r="AS33" s="22" t="e">
        <v>#REF!</v>
      </c>
      <c r="AT33" s="11" t="e">
        <v>#REF!</v>
      </c>
      <c r="AU33" s="51" t="s">
        <v>163</v>
      </c>
      <c r="AV33" s="51" t="e">
        <f t="shared" si="4"/>
        <v>#N/A</v>
      </c>
      <c r="AW33" s="70"/>
      <c r="AX33" s="22" t="e">
        <v>#REF!</v>
      </c>
      <c r="AY33" s="11" t="e">
        <v>#REF!</v>
      </c>
      <c r="AZ33" s="51" t="s">
        <v>163</v>
      </c>
      <c r="BA33" s="51" t="e">
        <f t="shared" si="5"/>
        <v>#REF!</v>
      </c>
      <c r="BB33" s="70"/>
      <c r="BC33" s="11" t="e">
        <v>#REF!</v>
      </c>
      <c r="BD33" s="11" t="e">
        <v>#REF!</v>
      </c>
      <c r="BE33" s="51" t="s">
        <v>163</v>
      </c>
      <c r="BF33" s="51" t="e">
        <f t="shared" si="6"/>
        <v>#REF!</v>
      </c>
      <c r="BG33" s="60"/>
      <c r="BH33" s="63">
        <v>1</v>
      </c>
      <c r="BI33" s="13"/>
      <c r="BJ33" s="13"/>
      <c r="BK33" s="13"/>
      <c r="BL33" s="13"/>
      <c r="BM33" s="13"/>
    </row>
    <row r="34" spans="1:65" x14ac:dyDescent="0.35">
      <c r="A34" s="48" t="b">
        <v>1</v>
      </c>
      <c r="B34" s="11">
        <f t="shared" si="0"/>
        <v>33</v>
      </c>
      <c r="C34" s="58" t="str">
        <f>_xlfn.XLOOKUP($D34,Tab_Process_TCs[Name(EN)],Tab_Process_TCs[Process_ID],,0,)</f>
        <v>03</v>
      </c>
      <c r="D34" s="13" t="s">
        <v>33</v>
      </c>
      <c r="E34" s="13" t="s">
        <v>39</v>
      </c>
      <c r="F34" s="11" t="str">
        <f>_xlfn.XLOOKUP($D34,Tab_Process_TCs[Name(EN)],Tab_Process_TCs[TC?],,0,)</f>
        <v>Yes</v>
      </c>
      <c r="G34" s="11" t="str">
        <f>_xlfn.XLOOKUP($D34,Tab_Process_TCs[Name(EN)],Tab_Process_TCs[Dyn_TC?],,0,)</f>
        <v>Yes</v>
      </c>
      <c r="H34" s="11" t="str">
        <f>_xlfn.XLOOKUP($E34,Tab_Def_Flows[Name(EN)],Tab_Def_Flows[Flow_ID],,0,1)</f>
        <v>F_03_06</v>
      </c>
      <c r="I34" s="13" t="str">
        <f>IF(Tab_Process_TCs2527[[#This Row],[Name(EN)]]="N.A.","N.A.","TC"&amp;"_"&amp;RIGHT(H34,5))</f>
        <v>TC_03_06</v>
      </c>
      <c r="J34" s="13">
        <v>1920</v>
      </c>
      <c r="K34" s="86">
        <v>0.7</v>
      </c>
      <c r="L34" s="13" t="str">
        <f>_xlfn.XLOOKUP($D34,Tab_Def_Processes[Name(EN)],Tab_Def_Processes[Stock?],,0,)</f>
        <v>Yes</v>
      </c>
      <c r="M34" s="11"/>
      <c r="N34" s="22" t="str">
        <f>_xlfn.XLOOKUP($D34,Tab_Def_Processes[Name(EN)],Tab_Def_Processes[Input_Flow_I_1],,0,)</f>
        <v>N.A.</v>
      </c>
      <c r="O34" s="11" t="e">
        <f>_xlfn.XLOOKUP($D34,Tab_Def_Processes[Name(EN)],Tab_Def_Processes[Flow_ID_I_1],,0,)</f>
        <v>#N/A</v>
      </c>
      <c r="P34" s="85"/>
      <c r="Q34" s="34" t="str">
        <f>_xlfn.XLOOKUP($D34,Tab_Def_Processes[Name(EN)],Tab_Def_Processes[Input_Flow_I_2],,0,)</f>
        <v>N.A.</v>
      </c>
      <c r="R34" s="11" t="e">
        <f>_xlfn.XLOOKUP($D34,Tab_Def_Processes[Name(EN)],Tab_Def_Processes[Flow_ID_I_2],,0,)</f>
        <v>#N/A</v>
      </c>
      <c r="S34" s="85"/>
      <c r="T34" s="34" t="str">
        <f>_xlfn.XLOOKUP($D34,Tab_Def_Processes[Name(EN)],Tab_Def_Processes[Input_Flow_I_3],,0,)</f>
        <v>N.A.</v>
      </c>
      <c r="U34" s="11" t="e">
        <f>_xlfn.XLOOKUP($D34,Tab_Def_Processes[Name(EN)],Tab_Def_Processes[Flow_ID_I_3],,0,)</f>
        <v>#N/A</v>
      </c>
      <c r="V34" s="85"/>
      <c r="W34" s="34" t="str">
        <f>_xlfn.XLOOKUP($D34,Tab_Def_Processes[Name(EN)],Tab_Def_Processes[Input_Flow_I_4],,0,)</f>
        <v>N.A.</v>
      </c>
      <c r="X34" s="11" t="e">
        <f>_xlfn.XLOOKUP($D34,Tab_Def_Processes[Name(EN)],Tab_Def_Processes[Flow_ID_I_4],,0,)</f>
        <v>#N/A</v>
      </c>
      <c r="Y34" s="85"/>
      <c r="Z34" s="34" t="str">
        <f>_xlfn.XLOOKUP($D34,Tab_Def_Processes[Name(EN)],Tab_Def_Processes[Input_Flow_I_5],,0,)</f>
        <v>N.A.</v>
      </c>
      <c r="AA34" s="11" t="e">
        <f>_xlfn.XLOOKUP($D34,Tab_Def_Processes[Name(EN)],Tab_Def_Processes[Flow_ID_I_5],,0,)</f>
        <v>#N/A</v>
      </c>
      <c r="AB34" s="85"/>
      <c r="AC34" s="37">
        <f>Tab_Process_TCs2527[[#This Row],[Flow_TC_I_1_'[%']]]+Tab_Process_TCs2527[[#This Row],[Flow_TC_I_2_'[%']]]+Tab_Process_TCs2527[[#This Row],[Flow_TC_I_3_'[%']]]+Tab_Process_TCs2527[[#This Row],[Flow_TC_I_4_'[%']]]+Tab_Process_TCs2527[[#This Row],[Flow_TC_I_5_'[%']]]</f>
        <v>0</v>
      </c>
      <c r="AD34" s="22" t="e">
        <f>_xlfn.XLOOKUP($D34,Tab_Process_TCs[TC_ID],Tab_Process_TCs[Output_Flow_O_1],,0,)</f>
        <v>#N/A</v>
      </c>
      <c r="AE34" s="11" t="e">
        <f>_xlfn.XLOOKUP($D34,Tab_Process_TCs[TC_ID],Tab_Process_TCs[Flow_ID_O_1],,0,)</f>
        <v>#N/A</v>
      </c>
      <c r="AF34" s="51" t="str">
        <f>Tab_Process_TCs2527[[#This Row],[Flow_ID]]</f>
        <v>F_03_06</v>
      </c>
      <c r="AG34" s="11" t="e">
        <f t="shared" si="1"/>
        <v>#N/A</v>
      </c>
      <c r="AH34" s="74">
        <v>0.5</v>
      </c>
      <c r="AI34" s="73" t="e">
        <f>_xlfn.XLOOKUP($D34,Tab_Process_TCs[TC_ID],Tab_Process_TCs[Output_Flow_O_2],,0,)</f>
        <v>#N/A</v>
      </c>
      <c r="AJ34" s="64" t="e">
        <f>_xlfn.XLOOKUP($D34,Tab_Process_TCs[TC_ID],Tab_Process_TCs[Flow_ID_O_2],,0,)</f>
        <v>#N/A</v>
      </c>
      <c r="AK34" s="51" t="str">
        <f>Tab_Process_TCs2527[[#This Row],[Flow_ID]]</f>
        <v>F_03_06</v>
      </c>
      <c r="AL34" s="11" t="e">
        <f t="shared" si="2"/>
        <v>#N/A</v>
      </c>
      <c r="AM34" s="70">
        <v>0.2</v>
      </c>
      <c r="AN34" s="22" t="e">
        <f>_xlfn.XLOOKUP($D34,Tab_Process_TCs[TC_ID],Tab_Process_TCs[Output_Flow_O_3],,0,)</f>
        <v>#N/A</v>
      </c>
      <c r="AO34" s="11" t="e">
        <f>_xlfn.XLOOKUP($D34,Tab_Process_TCs[TC_ID],Tab_Process_TCs[Flow_ID_O_3],,0,)</f>
        <v>#N/A</v>
      </c>
      <c r="AP34" s="51" t="str">
        <f>Tab_Process_TCs2527[[#This Row],[Flow_ID]]</f>
        <v>F_03_06</v>
      </c>
      <c r="AQ34" s="11" t="e">
        <f t="shared" si="3"/>
        <v>#N/A</v>
      </c>
      <c r="AR34" s="70">
        <v>0.3</v>
      </c>
      <c r="AS34" s="22" t="e">
        <f>_xlfn.XLOOKUP($D34,Tab_Process_TCs[TC_ID],Tab_Process_TCs[Output_Flow_O_4],,0,)</f>
        <v>#N/A</v>
      </c>
      <c r="AT34" s="11" t="e">
        <f>_xlfn.XLOOKUP($D34,Tab_Process_TCs[TC_ID],Tab_Process_TCs[Flow_ID_O_4],,0,)</f>
        <v>#N/A</v>
      </c>
      <c r="AU34" s="51" t="str">
        <f>Tab_Process_TCs2527[[#This Row],[Flow_ID]]</f>
        <v>F_03_06</v>
      </c>
      <c r="AV34" s="51" t="e">
        <f t="shared" si="4"/>
        <v>#N/A</v>
      </c>
      <c r="AW34" s="70"/>
      <c r="AX34" s="22" t="e">
        <f>_xlfn.XLOOKUP($D34,Tab_Process_TCs[TC_ID],Tab_Process_TCs[Output_Flow_O_5],,0,)</f>
        <v>#N/A</v>
      </c>
      <c r="AY34" s="11" t="e">
        <f>_xlfn.XLOOKUP($D34,Tab_Process_TCs[TC_ID],Tab_Process_TCs[Flow_ID_O_5],,0,)</f>
        <v>#N/A</v>
      </c>
      <c r="AZ34" s="51" t="str">
        <f>Tab_Process_TCs2527[[#This Row],[Flow_ID]]</f>
        <v>F_03_06</v>
      </c>
      <c r="BA34" s="51" t="e">
        <f t="shared" si="5"/>
        <v>#N/A</v>
      </c>
      <c r="BB34" s="70"/>
      <c r="BC34" s="11" t="e">
        <f>_xlfn.XLOOKUP($D34,Tab_Process_TCs[TC_ID],Tab_Process_TCs[Output_Flow_O_6],,0,)</f>
        <v>#N/A</v>
      </c>
      <c r="BD34" s="11" t="e">
        <f>_xlfn.XLOOKUP($D34,Tab_Process_TCs[TC_ID],Tab_Process_TCs[Flow_ID_O_6],,0,)</f>
        <v>#N/A</v>
      </c>
      <c r="BE34" s="51" t="str">
        <f>Tab_Process_TCs2527[[#This Row],[Flow_ID]]</f>
        <v>F_03_06</v>
      </c>
      <c r="BF34" s="51" t="e">
        <f t="shared" si="6"/>
        <v>#N/A</v>
      </c>
      <c r="BG34" s="60"/>
      <c r="BH34" s="63">
        <f>Tab_Process_TCs2527[[#This Row],[TC O_6_'[%']]]+Tab_Process_TCs2527[[#This Row],[TC O_5_'[%']]]+Tab_Process_TCs2527[[#This Row],[TC_O_4_'[%']]]+Tab_Process_TCs2527[[#This Row],[TC_O_3_'[%']]]+Tab_Process_TCs2527[[#This Row],[TC_O_2_'[%']]]+Tab_Process_TCs2527[[#This Row],[TC_O_1_'[%']]]</f>
        <v>1</v>
      </c>
      <c r="BI34" s="13"/>
      <c r="BJ34" s="13"/>
      <c r="BK34" s="13"/>
      <c r="BL34" s="13"/>
      <c r="BM34" s="13"/>
    </row>
    <row r="35" spans="1:65" x14ac:dyDescent="0.35">
      <c r="A35" s="48" t="b">
        <v>1</v>
      </c>
      <c r="B35" s="11">
        <f t="shared" si="0"/>
        <v>34</v>
      </c>
      <c r="C35" s="58" t="str">
        <f>_xlfn.XLOOKUP($D35,Tab_Process_TCs[Name(EN)],Tab_Process_TCs[Process_ID],,0,)</f>
        <v>03</v>
      </c>
      <c r="D35" s="13" t="s">
        <v>33</v>
      </c>
      <c r="E35" s="13" t="s">
        <v>39</v>
      </c>
      <c r="F35" s="11" t="s">
        <v>26</v>
      </c>
      <c r="G35" s="11" t="s">
        <v>26</v>
      </c>
      <c r="H35" s="11" t="s">
        <v>163</v>
      </c>
      <c r="I35" s="13" t="str">
        <f>IF(Tab_Process_TCs2527[[#This Row],[Name(EN)]]="N.A.","N.A.","TC"&amp;"_"&amp;RIGHT(H35,5))</f>
        <v>TC_03_06</v>
      </c>
      <c r="J35" s="13">
        <v>1945</v>
      </c>
      <c r="K35" s="86">
        <v>0.75</v>
      </c>
      <c r="L35" s="13" t="s">
        <v>26</v>
      </c>
      <c r="M35" s="11"/>
      <c r="N35" s="22" t="s">
        <v>111</v>
      </c>
      <c r="O35" s="11" t="e">
        <v>#N/A</v>
      </c>
      <c r="P35" s="85"/>
      <c r="Q35" s="34" t="s">
        <v>111</v>
      </c>
      <c r="R35" s="11" t="e">
        <v>#N/A</v>
      </c>
      <c r="S35" s="85"/>
      <c r="T35" s="34" t="s">
        <v>111</v>
      </c>
      <c r="U35" s="11" t="e">
        <v>#N/A</v>
      </c>
      <c r="V35" s="85"/>
      <c r="W35" s="34" t="s">
        <v>111</v>
      </c>
      <c r="X35" s="11" t="e">
        <v>#N/A</v>
      </c>
      <c r="Y35" s="85"/>
      <c r="Z35" s="34" t="s">
        <v>111</v>
      </c>
      <c r="AA35" s="11" t="e">
        <v>#N/A</v>
      </c>
      <c r="AB35" s="85"/>
      <c r="AC35" s="37">
        <v>0</v>
      </c>
      <c r="AD35" s="22" t="e">
        <v>#N/A</v>
      </c>
      <c r="AE35" s="11" t="e">
        <v>#N/A</v>
      </c>
      <c r="AF35" s="51" t="s">
        <v>161</v>
      </c>
      <c r="AG35" s="11" t="e">
        <f t="shared" si="1"/>
        <v>#N/A</v>
      </c>
      <c r="AH35" s="74">
        <v>0.5</v>
      </c>
      <c r="AI35" s="73" t="e">
        <v>#N/A</v>
      </c>
      <c r="AJ35" s="64" t="e">
        <v>#N/A</v>
      </c>
      <c r="AK35" s="51" t="s">
        <v>161</v>
      </c>
      <c r="AL35" s="11" t="e">
        <f t="shared" si="2"/>
        <v>#N/A</v>
      </c>
      <c r="AM35" s="70">
        <v>0.2</v>
      </c>
      <c r="AN35" s="22" t="e">
        <v>#N/A</v>
      </c>
      <c r="AO35" s="11" t="e">
        <v>#N/A</v>
      </c>
      <c r="AP35" s="51" t="s">
        <v>161</v>
      </c>
      <c r="AQ35" s="11" t="e">
        <f t="shared" si="3"/>
        <v>#N/A</v>
      </c>
      <c r="AR35" s="70">
        <v>0.3</v>
      </c>
      <c r="AS35" s="22" t="e">
        <v>#REF!</v>
      </c>
      <c r="AT35" s="11" t="e">
        <v>#REF!</v>
      </c>
      <c r="AU35" s="51" t="s">
        <v>161</v>
      </c>
      <c r="AV35" s="51" t="e">
        <f t="shared" si="4"/>
        <v>#N/A</v>
      </c>
      <c r="AW35" s="70"/>
      <c r="AX35" s="22" t="e">
        <v>#REF!</v>
      </c>
      <c r="AY35" s="11" t="e">
        <v>#REF!</v>
      </c>
      <c r="AZ35" s="51" t="s">
        <v>161</v>
      </c>
      <c r="BA35" s="51" t="e">
        <f t="shared" si="5"/>
        <v>#REF!</v>
      </c>
      <c r="BB35" s="70"/>
      <c r="BC35" s="11" t="e">
        <v>#REF!</v>
      </c>
      <c r="BD35" s="11" t="e">
        <v>#REF!</v>
      </c>
      <c r="BE35" s="51" t="s">
        <v>161</v>
      </c>
      <c r="BF35" s="51" t="e">
        <f t="shared" si="6"/>
        <v>#REF!</v>
      </c>
      <c r="BG35" s="60"/>
      <c r="BH35" s="63">
        <v>1</v>
      </c>
      <c r="BI35" s="13"/>
      <c r="BJ35" s="13"/>
      <c r="BK35" s="13"/>
      <c r="BL35" s="13"/>
      <c r="BM35" s="13"/>
    </row>
    <row r="36" spans="1:65" x14ac:dyDescent="0.35">
      <c r="A36" s="48" t="b">
        <v>1</v>
      </c>
      <c r="B36" s="11">
        <f t="shared" si="0"/>
        <v>35</v>
      </c>
      <c r="C36" s="58" t="str">
        <f>_xlfn.XLOOKUP($D36,Tab_Process_TCs[Name(EN)],Tab_Process_TCs[Process_ID],,0,)</f>
        <v>03</v>
      </c>
      <c r="D36" s="13" t="s">
        <v>33</v>
      </c>
      <c r="E36" s="13" t="s">
        <v>39</v>
      </c>
      <c r="F36" s="11" t="s">
        <v>26</v>
      </c>
      <c r="G36" s="11" t="s">
        <v>26</v>
      </c>
      <c r="H36" s="11" t="s">
        <v>163</v>
      </c>
      <c r="I36" s="13" t="str">
        <f>IF(Tab_Process_TCs2527[[#This Row],[Name(EN)]]="N.A.","N.A.","TC"&amp;"_"&amp;RIGHT(H36,5))</f>
        <v>TC_03_06</v>
      </c>
      <c r="J36" s="13">
        <v>1970</v>
      </c>
      <c r="K36" s="86">
        <v>0.8</v>
      </c>
      <c r="L36" s="13" t="s">
        <v>26</v>
      </c>
      <c r="M36" s="11"/>
      <c r="N36" s="22" t="s">
        <v>111</v>
      </c>
      <c r="O36" s="11" t="e">
        <v>#N/A</v>
      </c>
      <c r="P36" s="85"/>
      <c r="Q36" s="34" t="s">
        <v>111</v>
      </c>
      <c r="R36" s="11" t="e">
        <v>#N/A</v>
      </c>
      <c r="S36" s="85"/>
      <c r="T36" s="34" t="s">
        <v>111</v>
      </c>
      <c r="U36" s="11" t="e">
        <v>#N/A</v>
      </c>
      <c r="V36" s="85"/>
      <c r="W36" s="34" t="s">
        <v>111</v>
      </c>
      <c r="X36" s="11" t="e">
        <v>#N/A</v>
      </c>
      <c r="Y36" s="85"/>
      <c r="Z36" s="34" t="s">
        <v>111</v>
      </c>
      <c r="AA36" s="11" t="e">
        <v>#N/A</v>
      </c>
      <c r="AB36" s="85"/>
      <c r="AC36" s="37">
        <v>0</v>
      </c>
      <c r="AD36" s="22" t="e">
        <v>#N/A</v>
      </c>
      <c r="AE36" s="11" t="e">
        <v>#N/A</v>
      </c>
      <c r="AF36" s="51" t="s">
        <v>161</v>
      </c>
      <c r="AG36" s="11" t="e">
        <f t="shared" si="1"/>
        <v>#N/A</v>
      </c>
      <c r="AH36" s="74">
        <v>0.5</v>
      </c>
      <c r="AI36" s="73" t="e">
        <v>#N/A</v>
      </c>
      <c r="AJ36" s="64" t="e">
        <v>#N/A</v>
      </c>
      <c r="AK36" s="51" t="s">
        <v>161</v>
      </c>
      <c r="AL36" s="11" t="e">
        <f t="shared" si="2"/>
        <v>#N/A</v>
      </c>
      <c r="AM36" s="70">
        <v>0.2</v>
      </c>
      <c r="AN36" s="22" t="e">
        <v>#N/A</v>
      </c>
      <c r="AO36" s="11" t="e">
        <v>#N/A</v>
      </c>
      <c r="AP36" s="51" t="s">
        <v>161</v>
      </c>
      <c r="AQ36" s="11" t="e">
        <f t="shared" si="3"/>
        <v>#N/A</v>
      </c>
      <c r="AR36" s="70">
        <v>0.3</v>
      </c>
      <c r="AS36" s="22" t="e">
        <v>#REF!</v>
      </c>
      <c r="AT36" s="11" t="e">
        <v>#REF!</v>
      </c>
      <c r="AU36" s="51" t="s">
        <v>161</v>
      </c>
      <c r="AV36" s="51" t="e">
        <f t="shared" si="4"/>
        <v>#N/A</v>
      </c>
      <c r="AW36" s="70"/>
      <c r="AX36" s="22" t="e">
        <v>#REF!</v>
      </c>
      <c r="AY36" s="11" t="e">
        <v>#REF!</v>
      </c>
      <c r="AZ36" s="51" t="s">
        <v>161</v>
      </c>
      <c r="BA36" s="51" t="e">
        <f t="shared" si="5"/>
        <v>#REF!</v>
      </c>
      <c r="BB36" s="70"/>
      <c r="BC36" s="11" t="e">
        <v>#REF!</v>
      </c>
      <c r="BD36" s="11" t="e">
        <v>#REF!</v>
      </c>
      <c r="BE36" s="51" t="s">
        <v>161</v>
      </c>
      <c r="BF36" s="51" t="e">
        <f t="shared" si="6"/>
        <v>#REF!</v>
      </c>
      <c r="BG36" s="60"/>
      <c r="BH36" s="63">
        <v>1</v>
      </c>
      <c r="BI36" s="13"/>
      <c r="BJ36" s="13"/>
      <c r="BK36" s="13"/>
      <c r="BL36" s="13"/>
      <c r="BM36" s="13"/>
    </row>
    <row r="37" spans="1:65" x14ac:dyDescent="0.35">
      <c r="A37" s="48" t="b">
        <v>1</v>
      </c>
      <c r="B37" s="11">
        <f t="shared" si="0"/>
        <v>36</v>
      </c>
      <c r="C37" s="58" t="str">
        <f>_xlfn.XLOOKUP($D37,Tab_Process_TCs[Name(EN)],Tab_Process_TCs[Process_ID],,0,)</f>
        <v>03</v>
      </c>
      <c r="D37" s="13" t="s">
        <v>33</v>
      </c>
      <c r="E37" s="13" t="s">
        <v>39</v>
      </c>
      <c r="F37" s="11" t="s">
        <v>26</v>
      </c>
      <c r="G37" s="11" t="s">
        <v>26</v>
      </c>
      <c r="H37" s="11" t="s">
        <v>163</v>
      </c>
      <c r="I37" s="13" t="str">
        <f>IF(Tab_Process_TCs2527[[#This Row],[Name(EN)]]="N.A.","N.A.","TC"&amp;"_"&amp;RIGHT(H37,5))</f>
        <v>TC_03_06</v>
      </c>
      <c r="J37" s="13">
        <v>2000</v>
      </c>
      <c r="K37" s="86">
        <v>0.85</v>
      </c>
      <c r="L37" s="13" t="s">
        <v>26</v>
      </c>
      <c r="M37" s="11"/>
      <c r="N37" s="22" t="s">
        <v>111</v>
      </c>
      <c r="O37" s="11" t="e">
        <v>#N/A</v>
      </c>
      <c r="P37" s="85"/>
      <c r="Q37" s="34" t="s">
        <v>111</v>
      </c>
      <c r="R37" s="11" t="e">
        <v>#N/A</v>
      </c>
      <c r="S37" s="85"/>
      <c r="T37" s="34" t="s">
        <v>111</v>
      </c>
      <c r="U37" s="11" t="e">
        <v>#N/A</v>
      </c>
      <c r="V37" s="85"/>
      <c r="W37" s="34" t="s">
        <v>111</v>
      </c>
      <c r="X37" s="11" t="e">
        <v>#N/A</v>
      </c>
      <c r="Y37" s="85"/>
      <c r="Z37" s="34" t="s">
        <v>111</v>
      </c>
      <c r="AA37" s="11" t="e">
        <v>#N/A</v>
      </c>
      <c r="AB37" s="85"/>
      <c r="AC37" s="37">
        <v>0</v>
      </c>
      <c r="AD37" s="22" t="e">
        <v>#N/A</v>
      </c>
      <c r="AE37" s="11" t="e">
        <v>#N/A</v>
      </c>
      <c r="AF37" s="51" t="s">
        <v>161</v>
      </c>
      <c r="AG37" s="11" t="e">
        <f t="shared" si="1"/>
        <v>#N/A</v>
      </c>
      <c r="AH37" s="74">
        <v>0.5</v>
      </c>
      <c r="AI37" s="73" t="e">
        <v>#N/A</v>
      </c>
      <c r="AJ37" s="64" t="e">
        <v>#N/A</v>
      </c>
      <c r="AK37" s="51" t="s">
        <v>161</v>
      </c>
      <c r="AL37" s="11" t="e">
        <f t="shared" si="2"/>
        <v>#N/A</v>
      </c>
      <c r="AM37" s="70">
        <v>0.2</v>
      </c>
      <c r="AN37" s="22" t="e">
        <v>#N/A</v>
      </c>
      <c r="AO37" s="11" t="e">
        <v>#N/A</v>
      </c>
      <c r="AP37" s="51" t="s">
        <v>161</v>
      </c>
      <c r="AQ37" s="11" t="e">
        <f t="shared" si="3"/>
        <v>#N/A</v>
      </c>
      <c r="AR37" s="70">
        <v>0.3</v>
      </c>
      <c r="AS37" s="22" t="e">
        <v>#REF!</v>
      </c>
      <c r="AT37" s="11" t="e">
        <v>#REF!</v>
      </c>
      <c r="AU37" s="51" t="s">
        <v>161</v>
      </c>
      <c r="AV37" s="51" t="e">
        <f t="shared" si="4"/>
        <v>#N/A</v>
      </c>
      <c r="AW37" s="70"/>
      <c r="AX37" s="22" t="e">
        <v>#REF!</v>
      </c>
      <c r="AY37" s="11" t="e">
        <v>#REF!</v>
      </c>
      <c r="AZ37" s="51" t="s">
        <v>161</v>
      </c>
      <c r="BA37" s="51" t="e">
        <f t="shared" si="5"/>
        <v>#REF!</v>
      </c>
      <c r="BB37" s="70"/>
      <c r="BC37" s="11" t="e">
        <v>#REF!</v>
      </c>
      <c r="BD37" s="11" t="e">
        <v>#REF!</v>
      </c>
      <c r="BE37" s="51" t="s">
        <v>161</v>
      </c>
      <c r="BF37" s="51" t="e">
        <f t="shared" si="6"/>
        <v>#REF!</v>
      </c>
      <c r="BG37" s="60"/>
      <c r="BH37" s="63">
        <v>1</v>
      </c>
      <c r="BI37" s="13"/>
      <c r="BJ37" s="13"/>
      <c r="BK37" s="13"/>
      <c r="BL37" s="13"/>
      <c r="BM37" s="13"/>
    </row>
    <row r="38" spans="1:65" x14ac:dyDescent="0.35">
      <c r="A38" s="48" t="b">
        <v>1</v>
      </c>
      <c r="B38" s="11">
        <f t="shared" si="0"/>
        <v>37</v>
      </c>
      <c r="C38" s="58" t="str">
        <f>_xlfn.XLOOKUP($D38,Tab_Process_TCs[Name(EN)],Tab_Process_TCs[Process_ID],,0,)</f>
        <v>03</v>
      </c>
      <c r="D38" s="13" t="s">
        <v>33</v>
      </c>
      <c r="E38" s="13" t="s">
        <v>39</v>
      </c>
      <c r="F38" s="11" t="s">
        <v>26</v>
      </c>
      <c r="G38" s="11" t="s">
        <v>26</v>
      </c>
      <c r="H38" s="11" t="s">
        <v>163</v>
      </c>
      <c r="I38" s="13" t="str">
        <f>IF(Tab_Process_TCs2527[[#This Row],[Name(EN)]]="N.A.","N.A.","TC"&amp;"_"&amp;RIGHT(H38,5))</f>
        <v>TC_03_06</v>
      </c>
      <c r="J38" s="13">
        <v>2045</v>
      </c>
      <c r="K38" s="86">
        <v>0.78</v>
      </c>
      <c r="L38" s="13" t="s">
        <v>26</v>
      </c>
      <c r="M38" s="11"/>
      <c r="N38" s="22" t="s">
        <v>111</v>
      </c>
      <c r="O38" s="11" t="e">
        <v>#N/A</v>
      </c>
      <c r="P38" s="85"/>
      <c r="Q38" s="34" t="s">
        <v>111</v>
      </c>
      <c r="R38" s="11" t="e">
        <v>#N/A</v>
      </c>
      <c r="S38" s="85"/>
      <c r="T38" s="34" t="s">
        <v>111</v>
      </c>
      <c r="U38" s="11" t="e">
        <v>#N/A</v>
      </c>
      <c r="V38" s="85"/>
      <c r="W38" s="34" t="s">
        <v>111</v>
      </c>
      <c r="X38" s="11" t="e">
        <v>#N/A</v>
      </c>
      <c r="Y38" s="85"/>
      <c r="Z38" s="34" t="s">
        <v>111</v>
      </c>
      <c r="AA38" s="11" t="e">
        <v>#N/A</v>
      </c>
      <c r="AB38" s="85"/>
      <c r="AC38" s="37">
        <v>0</v>
      </c>
      <c r="AD38" s="22" t="e">
        <v>#N/A</v>
      </c>
      <c r="AE38" s="11" t="e">
        <v>#N/A</v>
      </c>
      <c r="AF38" s="51" t="s">
        <v>161</v>
      </c>
      <c r="AG38" s="11" t="e">
        <f t="shared" si="1"/>
        <v>#N/A</v>
      </c>
      <c r="AH38" s="74">
        <v>1</v>
      </c>
      <c r="AI38" s="73" t="e">
        <v>#N/A</v>
      </c>
      <c r="AJ38" s="64" t="e">
        <v>#N/A</v>
      </c>
      <c r="AK38" s="51" t="s">
        <v>161</v>
      </c>
      <c r="AL38" s="11" t="e">
        <f t="shared" si="2"/>
        <v>#N/A</v>
      </c>
      <c r="AM38" s="70"/>
      <c r="AN38" s="22" t="e">
        <v>#N/A</v>
      </c>
      <c r="AO38" s="11" t="e">
        <v>#N/A</v>
      </c>
      <c r="AP38" s="51" t="s">
        <v>161</v>
      </c>
      <c r="AQ38" s="11" t="e">
        <f t="shared" si="3"/>
        <v>#N/A</v>
      </c>
      <c r="AR38" s="70"/>
      <c r="AS38" s="22" t="e">
        <v>#REF!</v>
      </c>
      <c r="AT38" s="11" t="e">
        <v>#REF!</v>
      </c>
      <c r="AU38" s="51" t="s">
        <v>161</v>
      </c>
      <c r="AV38" s="51" t="e">
        <f t="shared" si="4"/>
        <v>#N/A</v>
      </c>
      <c r="AW38" s="70"/>
      <c r="AX38" s="22" t="e">
        <v>#REF!</v>
      </c>
      <c r="AY38" s="11" t="e">
        <v>#REF!</v>
      </c>
      <c r="AZ38" s="51" t="s">
        <v>161</v>
      </c>
      <c r="BA38" s="51" t="e">
        <f t="shared" si="5"/>
        <v>#REF!</v>
      </c>
      <c r="BB38" s="70"/>
      <c r="BC38" s="11" t="e">
        <v>#REF!</v>
      </c>
      <c r="BD38" s="11" t="e">
        <v>#REF!</v>
      </c>
      <c r="BE38" s="51" t="s">
        <v>161</v>
      </c>
      <c r="BF38" s="51" t="e">
        <f t="shared" si="6"/>
        <v>#REF!</v>
      </c>
      <c r="BG38" s="60"/>
      <c r="BH38" s="63">
        <v>1</v>
      </c>
      <c r="BI38" s="13"/>
      <c r="BJ38" s="13"/>
      <c r="BK38" s="13"/>
      <c r="BL38" s="13"/>
      <c r="BM38" s="13"/>
    </row>
  </sheetData>
  <phoneticPr fontId="2" type="noConversion"/>
  <conditionalFormatting sqref="BH2:BH38">
    <cfRule type="iconSet" priority="62">
      <iconSet>
        <cfvo type="percent" val="0"/>
        <cfvo type="percent" val="33"/>
        <cfvo type="percent" val="100"/>
      </iconSet>
    </cfRule>
    <cfRule type="iconSet" priority="63">
      <iconSet>
        <cfvo type="percent" val="0"/>
        <cfvo type="percent" val="0"/>
        <cfvo type="percent" val="100"/>
      </iconSet>
    </cfRule>
    <cfRule type="iconSet" priority="64">
      <iconSet iconSet="3Symbols">
        <cfvo type="percent" val="0"/>
        <cfvo type="percent" val="0"/>
        <cfvo type="percent" val="100"/>
      </iconSet>
    </cfRule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BI39:BI1048576 BH1:BH38">
    <cfRule type="iconSet" priority="6">
      <iconSet>
        <cfvo type="percent" val="0"/>
        <cfvo type="percent" val="0.01"/>
        <cfvo type="percent" val="1"/>
      </iconSet>
    </cfRule>
  </conditionalFormatting>
  <dataValidations count="1">
    <dataValidation type="list" allowBlank="1" showInputMessage="1" showErrorMessage="1" sqref="M2:M38" xr:uid="{9CEE14C6-3DF5-4113-8F14-B3CFD1104D19}">
      <formula1>#REF!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A1220-F6BB-4B6C-91C7-5FE358B027E5}">
          <x14:formula1>
            <xm:f>'1_1_Definition_Flows'!$D$2:$D$16</xm:f>
          </x14:formula1>
          <xm:sqref>E2:E38</xm:sqref>
        </x14:dataValidation>
        <x14:dataValidation type="list" allowBlank="1" showInputMessage="1" showErrorMessage="1" xr:uid="{ECCCB0BA-60EF-4ADA-8E59-41B74CA55900}">
          <x14:formula1>
            <xm:f>'2_1_Definition_Processes'!$D$2:$D$10</xm:f>
          </x14:formula1>
          <xm:sqref>E39:I1048576</xm:sqref>
        </x14:dataValidation>
        <x14:dataValidation type="list" allowBlank="1" showInputMessage="1" showErrorMessage="1" xr:uid="{F4EFD03A-BDB8-4DE7-AC41-A9180EB54B38}">
          <x14:formula1>
            <xm:f>'2_3_Process_TCs'!$E$2:$E$10</xm:f>
          </x14:formula1>
          <xm:sqref>D2:D38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1_1_Definition_Flows</vt:lpstr>
      <vt:lpstr>1_2_Data_Flows</vt:lpstr>
      <vt:lpstr>2_1_Definition_Processes</vt:lpstr>
      <vt:lpstr>2_3_Process_TCs</vt:lpstr>
      <vt:lpstr>2_5_dynamic_tcs</vt:lpstr>
      <vt:lpstr>'2_5_dynamic_tcs'!Tab_Process_TCs_dyn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</dc:creator>
  <cp:keywords/>
  <dc:description/>
  <cp:lastModifiedBy>lola</cp:lastModifiedBy>
  <cp:revision/>
  <dcterms:created xsi:type="dcterms:W3CDTF">2015-06-05T18:19:34Z</dcterms:created>
  <dcterms:modified xsi:type="dcterms:W3CDTF">2025-09-14T19:11:46Z</dcterms:modified>
  <cp:category/>
  <cp:contentStatus/>
</cp:coreProperties>
</file>