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drawings/drawing2.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drawings/drawing3.xml" ContentType="application/vnd.openxmlformats-officedocument.drawing+xml"/>
  <Override PartName="/xl/tables/table5.xml" ContentType="application/vnd.openxmlformats-officedocument.spreadsheetml.table+xml"/>
  <Override PartName="/xl/queryTables/queryTable2.xml" ContentType="application/vnd.openxmlformats-officedocument.spreadsheetml.query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4.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5.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nasat\Documents\"/>
    </mc:Choice>
  </mc:AlternateContent>
  <xr:revisionPtr revIDLastSave="0" documentId="8_{55A266EE-8558-4E6C-AE25-D70D0C3982C7}" xr6:coauthVersionLast="47" xr6:coauthVersionMax="47" xr10:uidLastSave="{00000000-0000-0000-0000-000000000000}"/>
  <bookViews>
    <workbookView xWindow="-120" yWindow="-120" windowWidth="29040" windowHeight="15720" xr2:uid="{9A496BC9-1A50-4F76-AC3E-C1AA96EA0C2D}"/>
  </bookViews>
  <sheets>
    <sheet name="GHG Calculation" sheetId="4" r:id="rId1"/>
    <sheet name="Company list" sheetId="10" r:id="rId2"/>
    <sheet name="Scope 1-cal" sheetId="1" r:id="rId3"/>
    <sheet name="Scope 2-cal" sheetId="2" r:id="rId4"/>
    <sheet name="Scope 3-cal" sheetId="3" r:id="rId5"/>
    <sheet name="Scope 1" sheetId="5" r:id="rId6"/>
    <sheet name="Scope 2" sheetId="6" r:id="rId7"/>
    <sheet name="Scope 3" sheetId="7" r:id="rId8"/>
    <sheet name="Summary" sheetId="8" r:id="rId9"/>
    <sheet name="Sector" sheetId="12" r:id="rId10"/>
    <sheet name="Company" sheetId="9" r:id="rId11"/>
  </sheets>
  <definedNames>
    <definedName name="_xlnm._FilterDatabase" localSheetId="10" hidden="1">Company!$C$9:$G$9</definedName>
    <definedName name="_xlnm._FilterDatabase" localSheetId="9" hidden="1">Sector!$C$8:$F$8</definedName>
    <definedName name="_xlnm._FilterDatabase" localSheetId="8" hidden="1">Summary!$L$13:$O$13</definedName>
    <definedName name="ExternalData_1" localSheetId="1" hidden="1">'Company list'!$A$12:$B$211</definedName>
    <definedName name="ExternalData_1" localSheetId="8" hidden="1">Summary!$B$8:$F$58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9" i="8" l="1"/>
  <c r="G10" i="8"/>
  <c r="G11" i="8"/>
  <c r="G12" i="8"/>
  <c r="G13" i="8"/>
  <c r="G14" i="8"/>
  <c r="G15" i="8"/>
  <c r="G16" i="8"/>
  <c r="G17" i="8"/>
  <c r="G18" i="8"/>
  <c r="G19" i="8"/>
  <c r="G20" i="8"/>
  <c r="G21" i="8"/>
  <c r="G22" i="8"/>
  <c r="G23" i="8"/>
  <c r="G24" i="8"/>
  <c r="G25" i="8"/>
  <c r="G26" i="8"/>
  <c r="G27" i="8"/>
  <c r="G28" i="8"/>
  <c r="G29" i="8"/>
  <c r="G30" i="8"/>
  <c r="G31" i="8"/>
  <c r="G32" i="8"/>
  <c r="G33" i="8"/>
  <c r="G34" i="8"/>
  <c r="G35" i="8"/>
  <c r="G36" i="8"/>
  <c r="G37" i="8"/>
  <c r="G38" i="8"/>
  <c r="G39" i="8"/>
  <c r="G40" i="8"/>
  <c r="G41" i="8"/>
  <c r="G42" i="8"/>
  <c r="G43" i="8"/>
  <c r="G44" i="8"/>
  <c r="G45" i="8"/>
  <c r="G46" i="8"/>
  <c r="G47" i="8"/>
  <c r="G48" i="8"/>
  <c r="G49" i="8"/>
  <c r="G50" i="8"/>
  <c r="G51" i="8"/>
  <c r="G52" i="8"/>
  <c r="G53" i="8"/>
  <c r="G54" i="8"/>
  <c r="G55" i="8"/>
  <c r="G56" i="8"/>
  <c r="G57" i="8"/>
  <c r="G58" i="8"/>
  <c r="D4" i="9" a="1"/>
  <c r="D4" i="9" s="1"/>
  <c r="F4" i="7" a="1"/>
  <c r="F4" i="7" s="1"/>
  <c r="C211" i="10" a="1"/>
  <c r="C211" i="10" s="1"/>
  <c r="F10" i="6" a="1"/>
  <c r="F10" i="6" s="1"/>
  <c r="F34" i="7" a="1"/>
  <c r="F34" i="7" s="1"/>
  <c r="F33" i="7" a="1"/>
  <c r="F33" i="7" s="1"/>
  <c r="F31" i="7" a="1"/>
  <c r="F31" i="7" s="1"/>
  <c r="F32" i="7" a="1"/>
  <c r="F32" i="7" s="1"/>
  <c r="F30" i="7" a="1"/>
  <c r="F30" i="7" s="1"/>
  <c r="F9" i="6" a="1"/>
  <c r="F9" i="6" s="1"/>
  <c r="C210" i="10" a="1"/>
  <c r="C210" i="10" s="1"/>
  <c r="F29" i="7" a="1"/>
  <c r="F29" i="7" s="1"/>
  <c r="F28" i="7" a="1"/>
  <c r="F28" i="7" s="1"/>
  <c r="F27" i="7" a="1"/>
  <c r="F27" i="7" s="1"/>
  <c r="G15" i="5"/>
  <c r="F15" i="5" s="1" a="1"/>
  <c r="F15" i="5" s="1"/>
  <c r="F26" i="7" a="1"/>
  <c r="F26" i="7" s="1"/>
  <c r="F25" i="7" a="1"/>
  <c r="F25" i="7" s="1"/>
  <c r="F8" i="6" a="1"/>
  <c r="F8" i="6" s="1"/>
  <c r="C13" i="10" a="1"/>
  <c r="C13" i="10" s="1"/>
  <c r="C209" i="10" a="1"/>
  <c r="C209" i="10" s="1"/>
  <c r="C208" i="10" a="1"/>
  <c r="C208" i="10" s="1"/>
  <c r="F24" i="7" a="1"/>
  <c r="F24" i="7" s="1"/>
  <c r="F23" i="7" a="1"/>
  <c r="F23" i="7" s="1"/>
  <c r="F22" i="7" a="1"/>
  <c r="F22" i="7" s="1"/>
  <c r="F21" i="7" a="1"/>
  <c r="F21" i="7" s="1"/>
  <c r="F7" i="6" a="1"/>
  <c r="F7" i="6" s="1"/>
  <c r="C207" i="10" a="1"/>
  <c r="C207" i="10" s="1"/>
  <c r="F18" i="7" a="1"/>
  <c r="F18" i="7" s="1"/>
  <c r="F17" i="7" a="1"/>
  <c r="F17" i="7" s="1"/>
  <c r="F6" i="6" a="1"/>
  <c r="F6" i="6" s="1"/>
  <c r="G14" i="5"/>
  <c r="F14" i="5" s="1" a="1"/>
  <c r="F14" i="5" s="1"/>
  <c r="F13" i="5" a="1"/>
  <c r="F13" i="5" s="1"/>
  <c r="G13" i="5"/>
  <c r="G12" i="5"/>
  <c r="F12" i="5" s="1" a="1"/>
  <c r="F12" i="5" s="1"/>
  <c r="F11" i="5" a="1"/>
  <c r="F11" i="5" s="1"/>
  <c r="G11" i="5"/>
  <c r="C14" i="10" a="1"/>
  <c r="C14" i="10" s="1"/>
  <c r="C15" i="10" a="1"/>
  <c r="C15" i="10" s="1"/>
  <c r="C16" i="10" a="1"/>
  <c r="C16" i="10" s="1"/>
  <c r="C17" i="10" a="1"/>
  <c r="C17" i="10" s="1"/>
  <c r="C18" i="10" a="1"/>
  <c r="C18" i="10" s="1"/>
  <c r="C19" i="10" a="1"/>
  <c r="C19" i="10" s="1"/>
  <c r="C20" i="10" a="1"/>
  <c r="C20" i="10" s="1"/>
  <c r="C21" i="10" a="1"/>
  <c r="C21" i="10" s="1"/>
  <c r="C22" i="10" a="1"/>
  <c r="C22" i="10" s="1"/>
  <c r="C23" i="10" a="1"/>
  <c r="C23" i="10" s="1"/>
  <c r="C24" i="10" a="1"/>
  <c r="C24" i="10" s="1"/>
  <c r="C25" i="10" a="1"/>
  <c r="C25" i="10" s="1"/>
  <c r="C26" i="10" a="1"/>
  <c r="C26" i="10" s="1"/>
  <c r="C27" i="10" a="1"/>
  <c r="C27" i="10" s="1"/>
  <c r="C28" i="10" a="1"/>
  <c r="C28" i="10" s="1"/>
  <c r="C29" i="10" a="1"/>
  <c r="C29" i="10" s="1"/>
  <c r="C30" i="10" a="1"/>
  <c r="C30" i="10" s="1"/>
  <c r="C31" i="10" a="1"/>
  <c r="C31" i="10" s="1"/>
  <c r="C32" i="10" a="1"/>
  <c r="C32" i="10" s="1"/>
  <c r="C33" i="10" a="1"/>
  <c r="C33" i="10" s="1"/>
  <c r="C34" i="10" a="1"/>
  <c r="C34" i="10" s="1"/>
  <c r="C35" i="10" a="1"/>
  <c r="C35" i="10" s="1"/>
  <c r="C36" i="10" a="1"/>
  <c r="C36" i="10" s="1"/>
  <c r="C37" i="10" a="1"/>
  <c r="C37" i="10" s="1"/>
  <c r="C38" i="10" a="1"/>
  <c r="C38" i="10" s="1"/>
  <c r="C39" i="10" a="1"/>
  <c r="C39" i="10" s="1"/>
  <c r="C40" i="10" a="1"/>
  <c r="C40" i="10" s="1"/>
  <c r="C41" i="10" a="1"/>
  <c r="C41" i="10" s="1"/>
  <c r="C42" i="10" a="1"/>
  <c r="C42" i="10" s="1"/>
  <c r="C43" i="10" a="1"/>
  <c r="C43" i="10" s="1"/>
  <c r="C44" i="10" a="1"/>
  <c r="C44" i="10" s="1"/>
  <c r="C45" i="10" a="1"/>
  <c r="C45" i="10" s="1"/>
  <c r="C46" i="10" a="1"/>
  <c r="C46" i="10" s="1"/>
  <c r="C47" i="10" a="1"/>
  <c r="C47" i="10" s="1"/>
  <c r="C48" i="10" a="1"/>
  <c r="C48" i="10" s="1"/>
  <c r="C49" i="10" a="1"/>
  <c r="C49" i="10" s="1"/>
  <c r="C50" i="10" a="1"/>
  <c r="C50" i="10" s="1"/>
  <c r="C51" i="10" a="1"/>
  <c r="C51" i="10" s="1"/>
  <c r="C52" i="10" a="1"/>
  <c r="C52" i="10" s="1"/>
  <c r="C53" i="10" a="1"/>
  <c r="C53" i="10" s="1"/>
  <c r="C54" i="10" a="1"/>
  <c r="C54" i="10" s="1"/>
  <c r="C55" i="10" a="1"/>
  <c r="C55" i="10" s="1"/>
  <c r="C56" i="10" a="1"/>
  <c r="C56" i="10" s="1"/>
  <c r="C57" i="10" a="1"/>
  <c r="C57" i="10" s="1"/>
  <c r="C58" i="10" a="1"/>
  <c r="C58" i="10" s="1"/>
  <c r="C59" i="10" a="1"/>
  <c r="C59" i="10" s="1"/>
  <c r="C60" i="10" a="1"/>
  <c r="C60" i="10" s="1"/>
  <c r="C61" i="10" a="1"/>
  <c r="C61" i="10" s="1"/>
  <c r="C62" i="10" a="1"/>
  <c r="C62" i="10" s="1"/>
  <c r="C63" i="10" a="1"/>
  <c r="C63" i="10" s="1"/>
  <c r="C64" i="10" a="1"/>
  <c r="C64" i="10" s="1"/>
  <c r="C65" i="10" a="1"/>
  <c r="C65" i="10" s="1"/>
  <c r="C66" i="10" a="1"/>
  <c r="C66" i="10" s="1"/>
  <c r="C67" i="10" a="1"/>
  <c r="C67" i="10" s="1"/>
  <c r="C68" i="10" a="1"/>
  <c r="C68" i="10" s="1"/>
  <c r="C69" i="10" a="1"/>
  <c r="C69" i="10" s="1"/>
  <c r="C70" i="10" a="1"/>
  <c r="C70" i="10" s="1"/>
  <c r="C71" i="10" a="1"/>
  <c r="C71" i="10" s="1"/>
  <c r="C72" i="10" a="1"/>
  <c r="C72" i="10" s="1"/>
  <c r="C73" i="10" a="1"/>
  <c r="C73" i="10" s="1"/>
  <c r="C74" i="10" a="1"/>
  <c r="C74" i="10" s="1"/>
  <c r="C75" i="10" a="1"/>
  <c r="C75" i="10" s="1"/>
  <c r="C76" i="10" a="1"/>
  <c r="C76" i="10" s="1"/>
  <c r="C77" i="10" a="1"/>
  <c r="C77" i="10" s="1"/>
  <c r="C78" i="10" a="1"/>
  <c r="C78" i="10" s="1"/>
  <c r="C79" i="10" a="1"/>
  <c r="C79" i="10" s="1"/>
  <c r="C80" i="10" a="1"/>
  <c r="C80" i="10" s="1"/>
  <c r="C81" i="10" a="1"/>
  <c r="C81" i="10" s="1"/>
  <c r="C82" i="10" a="1"/>
  <c r="C82" i="10" s="1"/>
  <c r="C83" i="10" a="1"/>
  <c r="C83" i="10" s="1"/>
  <c r="C84" i="10" a="1"/>
  <c r="C84" i="10" s="1"/>
  <c r="C85" i="10" a="1"/>
  <c r="C85" i="10" s="1"/>
  <c r="C86" i="10" a="1"/>
  <c r="C86" i="10" s="1"/>
  <c r="C87" i="10" a="1"/>
  <c r="C87" i="10" s="1"/>
  <c r="C88" i="10" a="1"/>
  <c r="C88" i="10" s="1"/>
  <c r="C89" i="10" a="1"/>
  <c r="C89" i="10" s="1"/>
  <c r="C90" i="10" a="1"/>
  <c r="C90" i="10" s="1"/>
  <c r="C91" i="10" a="1"/>
  <c r="C91" i="10" s="1"/>
  <c r="C92" i="10" a="1"/>
  <c r="C92" i="10" s="1"/>
  <c r="C93" i="10" a="1"/>
  <c r="C93" i="10" s="1"/>
  <c r="C94" i="10" a="1"/>
  <c r="C94" i="10" s="1"/>
  <c r="C95" i="10" a="1"/>
  <c r="C95" i="10" s="1"/>
  <c r="C96" i="10" a="1"/>
  <c r="C96" i="10" s="1"/>
  <c r="C97" i="10" a="1"/>
  <c r="C97" i="10" s="1"/>
  <c r="C98" i="10" a="1"/>
  <c r="C98" i="10" s="1"/>
  <c r="C99" i="10" a="1"/>
  <c r="C99" i="10" s="1"/>
  <c r="C100" i="10" a="1"/>
  <c r="C100" i="10" s="1"/>
  <c r="C101" i="10" a="1"/>
  <c r="C101" i="10" s="1"/>
  <c r="C102" i="10" a="1"/>
  <c r="C102" i="10" s="1"/>
  <c r="C103" i="10" a="1"/>
  <c r="C103" i="10" s="1"/>
  <c r="C104" i="10" a="1"/>
  <c r="C104" i="10" s="1"/>
  <c r="C105" i="10" a="1"/>
  <c r="C105" i="10" s="1"/>
  <c r="C106" i="10" a="1"/>
  <c r="C106" i="10" s="1"/>
  <c r="C107" i="10" a="1"/>
  <c r="C107" i="10" s="1"/>
  <c r="C108" i="10" a="1"/>
  <c r="C108" i="10" s="1"/>
  <c r="C109" i="10" a="1"/>
  <c r="C109" i="10" s="1"/>
  <c r="C110" i="10" a="1"/>
  <c r="C110" i="10" s="1"/>
  <c r="C111" i="10" a="1"/>
  <c r="C111" i="10" s="1"/>
  <c r="C112" i="10" a="1"/>
  <c r="C112" i="10" s="1"/>
  <c r="C113" i="10" a="1"/>
  <c r="C113" i="10" s="1"/>
  <c r="C114" i="10" a="1"/>
  <c r="C114" i="10" s="1"/>
  <c r="C115" i="10" a="1"/>
  <c r="C115" i="10" s="1"/>
  <c r="C116" i="10" a="1"/>
  <c r="C116" i="10" s="1"/>
  <c r="C117" i="10" a="1"/>
  <c r="C117" i="10" s="1"/>
  <c r="C118" i="10" a="1"/>
  <c r="C118" i="10" s="1"/>
  <c r="C119" i="10" a="1"/>
  <c r="C119" i="10" s="1"/>
  <c r="C120" i="10" a="1"/>
  <c r="C120" i="10" s="1"/>
  <c r="C121" i="10" a="1"/>
  <c r="C121" i="10" s="1"/>
  <c r="C122" i="10" a="1"/>
  <c r="C122" i="10" s="1"/>
  <c r="C123" i="10" a="1"/>
  <c r="C123" i="10" s="1"/>
  <c r="C124" i="10" a="1"/>
  <c r="C124" i="10" s="1"/>
  <c r="C125" i="10" a="1"/>
  <c r="C125" i="10" s="1"/>
  <c r="C126" i="10" a="1"/>
  <c r="C126" i="10" s="1"/>
  <c r="C127" i="10" a="1"/>
  <c r="C127" i="10" s="1"/>
  <c r="C128" i="10" a="1"/>
  <c r="C128" i="10" s="1"/>
  <c r="C129" i="10" a="1"/>
  <c r="C129" i="10" s="1"/>
  <c r="C130" i="10" a="1"/>
  <c r="C130" i="10" s="1"/>
  <c r="C131" i="10" a="1"/>
  <c r="C131" i="10" s="1"/>
  <c r="C132" i="10" a="1"/>
  <c r="C132" i="10" s="1"/>
  <c r="C133" i="10" a="1"/>
  <c r="C133" i="10" s="1"/>
  <c r="C134" i="10" a="1"/>
  <c r="C134" i="10" s="1"/>
  <c r="C135" i="10" a="1"/>
  <c r="C135" i="10" s="1"/>
  <c r="C136" i="10" a="1"/>
  <c r="C136" i="10" s="1"/>
  <c r="C137" i="10" a="1"/>
  <c r="C137" i="10" s="1"/>
  <c r="C138" i="10" a="1"/>
  <c r="C138" i="10" s="1"/>
  <c r="C139" i="10" a="1"/>
  <c r="C139" i="10" s="1"/>
  <c r="C140" i="10" a="1"/>
  <c r="C140" i="10" s="1"/>
  <c r="C141" i="10" a="1"/>
  <c r="C141" i="10" s="1"/>
  <c r="C142" i="10" a="1"/>
  <c r="C142" i="10" s="1"/>
  <c r="C143" i="10" a="1"/>
  <c r="C143" i="10" s="1"/>
  <c r="C144" i="10" a="1"/>
  <c r="C144" i="10" s="1"/>
  <c r="C145" i="10" a="1"/>
  <c r="C145" i="10" s="1"/>
  <c r="C146" i="10" a="1"/>
  <c r="C146" i="10" s="1"/>
  <c r="C147" i="10" a="1"/>
  <c r="C147" i="10" s="1"/>
  <c r="C148" i="10" a="1"/>
  <c r="C148" i="10" s="1"/>
  <c r="C149" i="10" a="1"/>
  <c r="C149" i="10" s="1"/>
  <c r="C150" i="10" a="1"/>
  <c r="C150" i="10" s="1"/>
  <c r="C151" i="10" a="1"/>
  <c r="C151" i="10" s="1"/>
  <c r="C152" i="10" a="1"/>
  <c r="C152" i="10" s="1"/>
  <c r="C153" i="10" a="1"/>
  <c r="C153" i="10" s="1"/>
  <c r="C154" i="10" a="1"/>
  <c r="C154" i="10" s="1"/>
  <c r="C155" i="10" a="1"/>
  <c r="C155" i="10" s="1"/>
  <c r="C156" i="10" a="1"/>
  <c r="C156" i="10" s="1"/>
  <c r="C157" i="10" a="1"/>
  <c r="C157" i="10" s="1"/>
  <c r="C158" i="10" a="1"/>
  <c r="C158" i="10" s="1"/>
  <c r="C159" i="10" a="1"/>
  <c r="C159" i="10" s="1"/>
  <c r="C160" i="10" a="1"/>
  <c r="C160" i="10" s="1"/>
  <c r="C161" i="10" a="1"/>
  <c r="C161" i="10" s="1"/>
  <c r="C162" i="10" a="1"/>
  <c r="C162" i="10" s="1"/>
  <c r="C163" i="10" a="1"/>
  <c r="C163" i="10" s="1"/>
  <c r="C164" i="10" a="1"/>
  <c r="C164" i="10" s="1"/>
  <c r="C165" i="10" a="1"/>
  <c r="C165" i="10" s="1"/>
  <c r="C166" i="10" a="1"/>
  <c r="C166" i="10" s="1"/>
  <c r="C167" i="10" a="1"/>
  <c r="C167" i="10" s="1"/>
  <c r="C168" i="10" a="1"/>
  <c r="C168" i="10" s="1"/>
  <c r="C169" i="10" a="1"/>
  <c r="C169" i="10" s="1"/>
  <c r="C170" i="10" a="1"/>
  <c r="C170" i="10" s="1"/>
  <c r="C171" i="10" a="1"/>
  <c r="C171" i="10" s="1"/>
  <c r="C172" i="10" a="1"/>
  <c r="C172" i="10" s="1"/>
  <c r="C173" i="10" a="1"/>
  <c r="C173" i="10" s="1"/>
  <c r="C174" i="10" a="1"/>
  <c r="C174" i="10" s="1"/>
  <c r="C175" i="10" a="1"/>
  <c r="C175" i="10" s="1"/>
  <c r="C176" i="10" a="1"/>
  <c r="C176" i="10" s="1"/>
  <c r="C177" i="10" a="1"/>
  <c r="C177" i="10" s="1"/>
  <c r="C178" i="10" a="1"/>
  <c r="C178" i="10" s="1"/>
  <c r="C179" i="10" a="1"/>
  <c r="C179" i="10" s="1"/>
  <c r="C180" i="10" a="1"/>
  <c r="C180" i="10" s="1"/>
  <c r="C181" i="10" a="1"/>
  <c r="C181" i="10" s="1"/>
  <c r="C182" i="10" a="1"/>
  <c r="C182" i="10" s="1"/>
  <c r="C183" i="10" a="1"/>
  <c r="C183" i="10" s="1"/>
  <c r="C184" i="10" a="1"/>
  <c r="C184" i="10" s="1"/>
  <c r="C185" i="10" a="1"/>
  <c r="C185" i="10" s="1"/>
  <c r="C186" i="10" a="1"/>
  <c r="C186" i="10" s="1"/>
  <c r="C187" i="10" a="1"/>
  <c r="C187" i="10" s="1"/>
  <c r="C188" i="10" a="1"/>
  <c r="C188" i="10" s="1"/>
  <c r="C189" i="10" a="1"/>
  <c r="C189" i="10" s="1"/>
  <c r="C190" i="10" a="1"/>
  <c r="C190" i="10" s="1"/>
  <c r="C191" i="10" a="1"/>
  <c r="C191" i="10" s="1"/>
  <c r="C192" i="10" a="1"/>
  <c r="C192" i="10" s="1"/>
  <c r="C193" i="10" a="1"/>
  <c r="C193" i="10" s="1"/>
  <c r="C194" i="10" a="1"/>
  <c r="C194" i="10" s="1"/>
  <c r="C195" i="10" a="1"/>
  <c r="C195" i="10" s="1"/>
  <c r="C196" i="10" a="1"/>
  <c r="C196" i="10" s="1"/>
  <c r="C197" i="10" a="1"/>
  <c r="C197" i="10" s="1"/>
  <c r="C198" i="10" a="1"/>
  <c r="C198" i="10" s="1"/>
  <c r="C199" i="10" a="1"/>
  <c r="C199" i="10" s="1"/>
  <c r="C200" i="10" a="1"/>
  <c r="C200" i="10" s="1"/>
  <c r="C201" i="10" a="1"/>
  <c r="C201" i="10" s="1"/>
  <c r="C202" i="10" a="1"/>
  <c r="C202" i="10" s="1"/>
  <c r="C203" i="10" a="1"/>
  <c r="C203" i="10" s="1"/>
  <c r="C204" i="10" a="1"/>
  <c r="C204" i="10" s="1"/>
  <c r="C205" i="10" a="1"/>
  <c r="C205" i="10" s="1"/>
  <c r="C206" i="10" a="1"/>
  <c r="C206" i="10" s="1"/>
  <c r="C10" i="9" a="1"/>
  <c r="C10" i="9" s="1"/>
  <c r="G10" i="5"/>
  <c r="F10" i="5" s="1" a="1"/>
  <c r="F10" i="5" s="1"/>
  <c r="S3" i="8" a="1"/>
  <c r="S3" i="8" s="1"/>
  <c r="P3" i="8" a="1"/>
  <c r="P3" i="8" s="1"/>
  <c r="C4" i="8" a="1"/>
  <c r="C4" i="8" s="1"/>
  <c r="C5" i="8" a="1"/>
  <c r="C5" i="8" s="1"/>
  <c r="C3" i="8" a="1"/>
  <c r="C3" i="8" s="1"/>
  <c r="D6" i="9" a="1"/>
  <c r="D6" i="9" s="1"/>
  <c r="D5" i="9" a="1"/>
  <c r="D5" i="9" s="1"/>
  <c r="A1" i="9" a="1"/>
  <c r="A1" i="9" s="1"/>
  <c r="F16" i="7" a="1"/>
  <c r="F16" i="7" s="1"/>
  <c r="F15" i="7" a="1"/>
  <c r="F15" i="7" s="1"/>
  <c r="E9" i="5"/>
  <c r="E8" i="5"/>
  <c r="G9" i="5"/>
  <c r="G8" i="5"/>
  <c r="G7" i="5"/>
  <c r="F7" i="5" a="1"/>
  <c r="F7" i="5" s="1"/>
  <c r="G6" i="5"/>
  <c r="F6" i="5" a="1"/>
  <c r="F6" i="5" s="1"/>
  <c r="F4" i="5" a="1"/>
  <c r="F4" i="5" s="1"/>
  <c r="F5" i="5" a="1"/>
  <c r="F5" i="5" s="1"/>
  <c r="F13" i="7" a="1"/>
  <c r="F13" i="7" s="1"/>
  <c r="F12" i="7" a="1"/>
  <c r="F12" i="7" s="1"/>
  <c r="F10" i="7" a="1"/>
  <c r="F10" i="7" s="1"/>
  <c r="F9" i="7" a="1"/>
  <c r="F9" i="7" s="1"/>
  <c r="F5" i="7" a="1"/>
  <c r="F5" i="7" s="1"/>
  <c r="F6" i="7" a="1"/>
  <c r="F6" i="7" s="1"/>
  <c r="F7" i="7" a="1"/>
  <c r="F7" i="7" s="1"/>
  <c r="F8" i="7" a="1"/>
  <c r="F8" i="7" s="1"/>
  <c r="F5" i="6" a="1"/>
  <c r="F5" i="6" s="1"/>
  <c r="G5" i="5"/>
  <c r="F4" i="6" a="1"/>
  <c r="F4" i="6" s="1"/>
  <c r="H28" i="4"/>
  <c r="H29" i="4"/>
  <c r="H27" i="4"/>
  <c r="Y135" i="3"/>
  <c r="Y134" i="3"/>
  <c r="Y47" i="3"/>
  <c r="Y48" i="3"/>
  <c r="Y49" i="3"/>
  <c r="Y50" i="3"/>
  <c r="Y51" i="3"/>
  <c r="Y52" i="3"/>
  <c r="Y53" i="3"/>
  <c r="Y54" i="3"/>
  <c r="Y55" i="3"/>
  <c r="Y56" i="3"/>
  <c r="Y57" i="3"/>
  <c r="Y58" i="3"/>
  <c r="Y59" i="3"/>
  <c r="Y60" i="3"/>
  <c r="Y61" i="3"/>
  <c r="Y62" i="3"/>
  <c r="Y63" i="3"/>
  <c r="Y64" i="3"/>
  <c r="Y65" i="3"/>
  <c r="Y66" i="3"/>
  <c r="Y67" i="3"/>
  <c r="Y68" i="3"/>
  <c r="Y69" i="3"/>
  <c r="Y46" i="3"/>
  <c r="Y20" i="3"/>
  <c r="Y21" i="3"/>
  <c r="Y22" i="3"/>
  <c r="Y23" i="3"/>
  <c r="Y24" i="3"/>
  <c r="Y25" i="3"/>
  <c r="Y26" i="3"/>
  <c r="Y27" i="3"/>
  <c r="Y28" i="3"/>
  <c r="Y29" i="3"/>
  <c r="Y30" i="3"/>
  <c r="Y31" i="3"/>
  <c r="Y32" i="3"/>
  <c r="Y33" i="3"/>
  <c r="Y34" i="3"/>
  <c r="Y35" i="3"/>
  <c r="Y36" i="3"/>
  <c r="Y37" i="3"/>
  <c r="Y38" i="3"/>
  <c r="Y39" i="3"/>
  <c r="Y40" i="3"/>
  <c r="Y41" i="3"/>
  <c r="Y42" i="3"/>
  <c r="Y19" i="3"/>
  <c r="Y5" i="3"/>
  <c r="Y6" i="3"/>
  <c r="Y7" i="3"/>
  <c r="Y8" i="3"/>
  <c r="Y9" i="3"/>
  <c r="Y10" i="3"/>
  <c r="Y11" i="3"/>
  <c r="Y12" i="3"/>
  <c r="Y13" i="3"/>
  <c r="F20" i="7" s="1" a="1"/>
  <c r="F20" i="7" s="1"/>
  <c r="Y14" i="3"/>
  <c r="Y15" i="3"/>
  <c r="Y4" i="3"/>
  <c r="E45" i="3"/>
  <c r="E46" i="3"/>
  <c r="E47" i="3"/>
  <c r="E48" i="3"/>
  <c r="E36" i="3"/>
  <c r="E37" i="3"/>
  <c r="E38" i="3"/>
  <c r="E39" i="3"/>
  <c r="E40" i="3"/>
  <c r="E41" i="3"/>
  <c r="E42" i="3"/>
  <c r="E35" i="3"/>
  <c r="E26" i="3"/>
  <c r="E27" i="3"/>
  <c r="E28" i="3"/>
  <c r="E29" i="3"/>
  <c r="E30" i="3"/>
  <c r="E31" i="3"/>
  <c r="E32" i="3"/>
  <c r="E25" i="3"/>
  <c r="E16" i="3"/>
  <c r="E15" i="3"/>
  <c r="E14" i="3"/>
  <c r="E13" i="3"/>
  <c r="E11" i="3"/>
  <c r="E10" i="3"/>
  <c r="E9" i="3"/>
  <c r="E8" i="3"/>
  <c r="E6" i="3"/>
  <c r="E5" i="3"/>
  <c r="E7" i="3"/>
  <c r="E12" i="3"/>
  <c r="E3" i="3"/>
  <c r="AE16" i="1"/>
  <c r="AE17" i="1"/>
  <c r="AE18" i="1"/>
  <c r="AE19" i="1"/>
  <c r="AE20" i="1"/>
  <c r="AE21" i="1"/>
  <c r="AE22" i="1"/>
  <c r="AE23" i="1"/>
  <c r="AE24" i="1"/>
  <c r="AE25" i="1"/>
  <c r="AE26" i="1"/>
  <c r="AE27" i="1"/>
  <c r="AE28" i="1"/>
  <c r="AE29" i="1"/>
  <c r="AE30" i="1"/>
  <c r="AE34" i="1"/>
  <c r="AE35" i="1"/>
  <c r="AE36" i="1"/>
  <c r="AE37" i="1"/>
  <c r="AE38" i="1"/>
  <c r="AE39" i="1"/>
  <c r="AE40" i="1"/>
  <c r="AE41" i="1"/>
  <c r="AE42" i="1"/>
  <c r="AE43" i="1"/>
  <c r="AE44" i="1"/>
  <c r="AE45" i="1"/>
  <c r="AE46" i="1"/>
  <c r="AE47" i="1"/>
  <c r="AE48" i="1"/>
  <c r="AE49" i="1"/>
  <c r="AE15" i="1"/>
  <c r="AE5" i="1"/>
  <c r="AE6" i="1"/>
  <c r="AE7" i="1"/>
  <c r="AE8" i="1"/>
  <c r="AE9" i="1"/>
  <c r="AE10" i="1"/>
  <c r="AE11" i="1"/>
  <c r="AE4" i="1"/>
  <c r="Q5" i="1"/>
  <c r="Q6" i="1"/>
  <c r="Q7" i="1"/>
  <c r="Q8" i="1"/>
  <c r="Q9" i="1"/>
  <c r="Q10" i="1"/>
  <c r="Q11" i="1"/>
  <c r="Q4" i="1"/>
  <c r="H53" i="1"/>
  <c r="G53" i="1" s="1"/>
  <c r="H52" i="1"/>
  <c r="G52" i="1" s="1"/>
  <c r="H51" i="1"/>
  <c r="G51" i="1" s="1"/>
  <c r="H50" i="1"/>
  <c r="G50" i="1" s="1"/>
  <c r="H49" i="1"/>
  <c r="G49" i="1" s="1"/>
  <c r="H48" i="1"/>
  <c r="G48" i="1" s="1"/>
  <c r="H47" i="1"/>
  <c r="G47" i="1" s="1"/>
  <c r="H46" i="1"/>
  <c r="G46" i="1" s="1"/>
  <c r="H45" i="1"/>
  <c r="G45" i="1" s="1"/>
  <c r="H44" i="1"/>
  <c r="G44" i="1" s="1"/>
  <c r="H43" i="1"/>
  <c r="G43" i="1" s="1"/>
  <c r="H42" i="1"/>
  <c r="G42" i="1" s="1"/>
  <c r="H40" i="1"/>
  <c r="G40" i="1" s="1"/>
  <c r="H41" i="1"/>
  <c r="G41" i="1" s="1"/>
  <c r="H39" i="1"/>
  <c r="G39" i="1" s="1"/>
  <c r="H37" i="1"/>
  <c r="G37" i="1" s="1"/>
  <c r="H38" i="1"/>
  <c r="G38" i="1" s="1"/>
  <c r="H36" i="1"/>
  <c r="G36" i="1" s="1"/>
  <c r="H34" i="1"/>
  <c r="G34" i="1" s="1"/>
  <c r="H35" i="1"/>
  <c r="G35" i="1" s="1"/>
  <c r="H33" i="1"/>
  <c r="G33" i="1" s="1"/>
  <c r="H31" i="1"/>
  <c r="G31" i="1" s="1"/>
  <c r="H32" i="1"/>
  <c r="G32" i="1" s="1"/>
  <c r="H30" i="1"/>
  <c r="G30" i="1" s="1"/>
  <c r="H28" i="1"/>
  <c r="G28" i="1" s="1"/>
  <c r="H29" i="1"/>
  <c r="G29" i="1" s="1"/>
  <c r="H27" i="1"/>
  <c r="G27" i="1" s="1"/>
  <c r="H25" i="1"/>
  <c r="G25" i="1" s="1"/>
  <c r="H26" i="1"/>
  <c r="G26" i="1" s="1"/>
  <c r="H24" i="1"/>
  <c r="G24" i="1" s="1"/>
  <c r="H22" i="1"/>
  <c r="G22" i="1" s="1"/>
  <c r="H23" i="1"/>
  <c r="G23" i="1" s="1"/>
  <c r="H21" i="1"/>
  <c r="G21" i="1" s="1"/>
  <c r="H19" i="1"/>
  <c r="G19" i="1" s="1"/>
  <c r="H20" i="1"/>
  <c r="G20" i="1" s="1"/>
  <c r="H18" i="1"/>
  <c r="G18" i="1" s="1"/>
  <c r="H16" i="1"/>
  <c r="G16" i="1" s="1"/>
  <c r="H17" i="1"/>
  <c r="G17" i="1" s="1"/>
  <c r="H15" i="1"/>
  <c r="G15" i="1" s="1"/>
  <c r="H13" i="1"/>
  <c r="G13" i="1" s="1"/>
  <c r="H14" i="1"/>
  <c r="G14" i="1" s="1"/>
  <c r="H12" i="1"/>
  <c r="G12" i="1" s="1"/>
  <c r="H10" i="1"/>
  <c r="G10" i="1" s="1"/>
  <c r="H11" i="1"/>
  <c r="G11" i="1" s="1"/>
  <c r="H9" i="1"/>
  <c r="G9" i="1" s="1"/>
  <c r="H7" i="1"/>
  <c r="G7" i="1" s="1"/>
  <c r="H8" i="1"/>
  <c r="G8" i="1" s="1"/>
  <c r="H6" i="1"/>
  <c r="G6" i="1" s="1"/>
  <c r="H4" i="1"/>
  <c r="G4" i="1" s="1"/>
  <c r="H5" i="1"/>
  <c r="G5" i="1" s="1"/>
  <c r="H3" i="1"/>
  <c r="G3" i="1" s="1"/>
  <c r="A4" i="1"/>
  <c r="A5" i="1"/>
  <c r="A6" i="1"/>
  <c r="A7" i="1"/>
  <c r="A8" i="1"/>
  <c r="A9" i="1"/>
  <c r="A10" i="1"/>
  <c r="A11" i="1"/>
  <c r="A12" i="1"/>
  <c r="A13" i="1"/>
  <c r="A14" i="1"/>
  <c r="A15" i="1"/>
  <c r="A16" i="1"/>
  <c r="A17" i="1"/>
  <c r="A18" i="1"/>
  <c r="A19" i="1"/>
  <c r="A20" i="1"/>
  <c r="A21" i="1"/>
  <c r="A22" i="1"/>
  <c r="A23" i="1"/>
  <c r="A24" i="1"/>
  <c r="A25" i="1"/>
  <c r="A26" i="1"/>
  <c r="A3" i="1"/>
  <c r="B119" i="1"/>
  <c r="A119" i="1" s="1"/>
  <c r="B120" i="1"/>
  <c r="A120" i="1" s="1"/>
  <c r="B118" i="1"/>
  <c r="A118" i="1" s="1"/>
  <c r="B116" i="1"/>
  <c r="A116" i="1" s="1"/>
  <c r="B117" i="1"/>
  <c r="A117" i="1" s="1"/>
  <c r="B115" i="1"/>
  <c r="A115" i="1" s="1"/>
  <c r="B113" i="1"/>
  <c r="A113" i="1" s="1"/>
  <c r="B114" i="1"/>
  <c r="A114" i="1" s="1"/>
  <c r="B112" i="1"/>
  <c r="A112" i="1" s="1"/>
  <c r="B110" i="1"/>
  <c r="A110" i="1" s="1"/>
  <c r="B111" i="1"/>
  <c r="A111" i="1" s="1"/>
  <c r="B109" i="1"/>
  <c r="A109" i="1" s="1"/>
  <c r="B107" i="1"/>
  <c r="A107" i="1" s="1"/>
  <c r="B108" i="1"/>
  <c r="A108" i="1" s="1"/>
  <c r="B106" i="1"/>
  <c r="A106" i="1" s="1"/>
  <c r="B104" i="1"/>
  <c r="A104" i="1" s="1"/>
  <c r="B105" i="1"/>
  <c r="A105" i="1" s="1"/>
  <c r="B103" i="1"/>
  <c r="A103" i="1" s="1"/>
  <c r="B100" i="1"/>
  <c r="A100" i="1" s="1"/>
  <c r="B101" i="1"/>
  <c r="A101" i="1" s="1"/>
  <c r="B102" i="1"/>
  <c r="A102" i="1" s="1"/>
  <c r="B99" i="1"/>
  <c r="A99" i="1" s="1"/>
  <c r="B96" i="1"/>
  <c r="A96" i="1" s="1"/>
  <c r="B97" i="1"/>
  <c r="A97" i="1" s="1"/>
  <c r="B98" i="1"/>
  <c r="A98" i="1" s="1"/>
  <c r="B95" i="1"/>
  <c r="A95" i="1" s="1"/>
  <c r="B92" i="1"/>
  <c r="A92" i="1" s="1"/>
  <c r="B93" i="1"/>
  <c r="A93" i="1" s="1"/>
  <c r="B94" i="1"/>
  <c r="A94" i="1" s="1"/>
  <c r="B91" i="1"/>
  <c r="A91" i="1" s="1"/>
  <c r="B88" i="1"/>
  <c r="A88" i="1" s="1"/>
  <c r="B89" i="1"/>
  <c r="A89" i="1" s="1"/>
  <c r="B90" i="1"/>
  <c r="A90" i="1" s="1"/>
  <c r="B87" i="1"/>
  <c r="A87" i="1" s="1"/>
  <c r="B84" i="1"/>
  <c r="A84" i="1" s="1"/>
  <c r="B85" i="1"/>
  <c r="A85" i="1" s="1"/>
  <c r="B86" i="1"/>
  <c r="A86" i="1" s="1"/>
  <c r="B83" i="1"/>
  <c r="A83" i="1" s="1"/>
  <c r="B80" i="1"/>
  <c r="A80" i="1" s="1"/>
  <c r="B81" i="1"/>
  <c r="A81" i="1" s="1"/>
  <c r="B82" i="1"/>
  <c r="A82" i="1" s="1"/>
  <c r="B79" i="1"/>
  <c r="A79" i="1" s="1"/>
  <c r="B76" i="1"/>
  <c r="A76" i="1" s="1"/>
  <c r="B77" i="1"/>
  <c r="A77" i="1" s="1"/>
  <c r="B78" i="1"/>
  <c r="A78" i="1" s="1"/>
  <c r="B75" i="1"/>
  <c r="A75" i="1" s="1"/>
  <c r="B72" i="1"/>
  <c r="A72" i="1" s="1"/>
  <c r="B73" i="1"/>
  <c r="A73" i="1" s="1"/>
  <c r="B74" i="1"/>
  <c r="A74" i="1" s="1"/>
  <c r="B71" i="1"/>
  <c r="A71" i="1" s="1"/>
  <c r="B68" i="1"/>
  <c r="A68" i="1" s="1"/>
  <c r="B69" i="1"/>
  <c r="A69" i="1" s="1"/>
  <c r="B70" i="1"/>
  <c r="A70" i="1" s="1"/>
  <c r="B67" i="1"/>
  <c r="A67" i="1" s="1"/>
  <c r="B64" i="1"/>
  <c r="A64" i="1" s="1"/>
  <c r="B65" i="1"/>
  <c r="A65" i="1" s="1"/>
  <c r="B66" i="1"/>
  <c r="A66" i="1" s="1"/>
  <c r="B63" i="1"/>
  <c r="A63" i="1" s="1"/>
  <c r="B60" i="1"/>
  <c r="A60" i="1" s="1"/>
  <c r="B61" i="1"/>
  <c r="A61" i="1" s="1"/>
  <c r="B62" i="1"/>
  <c r="A62" i="1" s="1"/>
  <c r="B59" i="1"/>
  <c r="A59" i="1" s="1"/>
  <c r="B56" i="1"/>
  <c r="A56" i="1" s="1"/>
  <c r="B57" i="1"/>
  <c r="A57" i="1" s="1"/>
  <c r="B58" i="1"/>
  <c r="A58" i="1" s="1"/>
  <c r="B55" i="1"/>
  <c r="A55" i="1" s="1"/>
  <c r="B52" i="1"/>
  <c r="A52" i="1" s="1"/>
  <c r="B53" i="1"/>
  <c r="A53" i="1" s="1"/>
  <c r="B54" i="1"/>
  <c r="A54" i="1" s="1"/>
  <c r="B51" i="1"/>
  <c r="A51" i="1" s="1"/>
  <c r="B48" i="1"/>
  <c r="A48" i="1" s="1"/>
  <c r="B49" i="1"/>
  <c r="A49" i="1" s="1"/>
  <c r="B50" i="1"/>
  <c r="A50" i="1" s="1"/>
  <c r="B47" i="1"/>
  <c r="A47" i="1" s="1"/>
  <c r="B44" i="1"/>
  <c r="A44" i="1" s="1"/>
  <c r="B45" i="1"/>
  <c r="A45" i="1" s="1"/>
  <c r="B46" i="1"/>
  <c r="A46" i="1" s="1"/>
  <c r="B43" i="1"/>
  <c r="A43" i="1" s="1"/>
  <c r="B40" i="1"/>
  <c r="A40" i="1" s="1"/>
  <c r="B41" i="1"/>
  <c r="A41" i="1" s="1"/>
  <c r="B42" i="1"/>
  <c r="A42" i="1" s="1"/>
  <c r="B39" i="1"/>
  <c r="A39" i="1" s="1"/>
  <c r="B36" i="1"/>
  <c r="A36" i="1" s="1"/>
  <c r="B37" i="1"/>
  <c r="A37" i="1" s="1"/>
  <c r="B38" i="1"/>
  <c r="A38" i="1" s="1"/>
  <c r="B35" i="1"/>
  <c r="A35" i="1" s="1"/>
  <c r="B32" i="1"/>
  <c r="A32" i="1" s="1"/>
  <c r="B33" i="1"/>
  <c r="A33" i="1" s="1"/>
  <c r="B34" i="1"/>
  <c r="A34" i="1" s="1"/>
  <c r="B31" i="1"/>
  <c r="A31" i="1" s="1"/>
  <c r="B28" i="1"/>
  <c r="A28" i="1" s="1"/>
  <c r="B29" i="1"/>
  <c r="A29" i="1" s="1"/>
  <c r="B30" i="1"/>
  <c r="A30" i="1" s="1"/>
  <c r="B27" i="1"/>
  <c r="A27" i="1" s="1"/>
  <c r="G4" i="5"/>
  <c r="E4" i="3"/>
  <c r="A1" i="12" l="1" a="1"/>
  <c r="A1" i="12" s="1"/>
  <c r="F14" i="7" a="1"/>
  <c r="F14" i="7" s="1"/>
  <c r="F11" i="7" a="1"/>
  <c r="F11" i="7" s="1"/>
  <c r="F19" i="7" a="1"/>
  <c r="F19" i="7" s="1"/>
  <c r="F8" i="5" a="1"/>
  <c r="F8" i="5" s="1"/>
  <c r="F9" i="5" a="1"/>
  <c r="F9" i="5" s="1"/>
  <c r="C6" i="8"/>
  <c r="D7" i="9"/>
  <c r="D4" i="12" l="1" a="1"/>
  <c r="D4" i="12" s="1"/>
  <c r="D6" i="12" a="1"/>
  <c r="D6" i="12" s="1"/>
  <c r="D5" i="12" a="1"/>
  <c r="D5" i="12" s="1"/>
  <c r="D7" i="12"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C8975D7-A6D7-43A0-B5F9-D08BC31D75B7}" keepAlive="1" name="Query - List" description="Connection to the 'List' query in the workbook." type="5" refreshedVersion="8" background="1" saveData="1">
    <dbPr connection="Provider=Microsoft.Mashup.OleDb.1;Data Source=$Workbook$;Location=List;Extended Properties=&quot;&quot;" command="SELECT * FROM [List]"/>
  </connection>
  <connection id="2" xr16:uid="{0220F680-C113-4D0E-9D0A-36F2594688CF}" keepAlive="1" name="Query - Query1" description="Connection to the 'Query1' query in the workbook." type="5" refreshedVersion="8" background="1" saveData="1">
    <dbPr connection="Provider=Microsoft.Mashup.OleDb.1;Data Source=$Workbook$;Location=Query1;Extended Properties=&quot;&quot;" command="SELECT * FROM [Query1]"/>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<sst xmlns="http://schemas.openxmlformats.org/spreadsheetml/2006/main" count="3357" uniqueCount="827">
  <si>
    <t>Calculation Methods</t>
  </si>
  <si>
    <t>Data Preparing Setup</t>
  </si>
  <si>
    <t>Scope 1</t>
  </si>
  <si>
    <t>Scope 2</t>
  </si>
  <si>
    <t>Scope 3</t>
  </si>
  <si>
    <t>Company's name</t>
  </si>
  <si>
    <t>Type</t>
  </si>
  <si>
    <t>Amount</t>
  </si>
  <si>
    <t>Unit</t>
  </si>
  <si>
    <t>Category</t>
  </si>
  <si>
    <t>for Data class:</t>
  </si>
  <si>
    <t>Fuels</t>
  </si>
  <si>
    <t>Electricity</t>
  </si>
  <si>
    <t>Water supply</t>
  </si>
  <si>
    <t>Bioenergy</t>
  </si>
  <si>
    <t>Onsite heat and steam</t>
  </si>
  <si>
    <t>Water treatment</t>
  </si>
  <si>
    <t>Refrigerant</t>
  </si>
  <si>
    <t>District heat and steam</t>
  </si>
  <si>
    <t>Business travel (Flight)</t>
  </si>
  <si>
    <t>Businessflight</t>
  </si>
  <si>
    <t>Passenger vehicles</t>
  </si>
  <si>
    <t>="Passenger"&amp;(Size)&amp;(Unit)'</t>
  </si>
  <si>
    <t>Business travel (Ferry)</t>
  </si>
  <si>
    <t>Businessferry</t>
  </si>
  <si>
    <t>Delivery vehicles (Vans)</t>
  </si>
  <si>
    <t>="Deliveryvans"&amp;(Type)&amp;(Unit)'</t>
  </si>
  <si>
    <t>Business travel (Car)</t>
  </si>
  <si>
    <t>Businesscar</t>
  </si>
  <si>
    <t>Delivery vehicles (HGVs)</t>
  </si>
  <si>
    <t>="DeliveryHGV"&amp;(Type)&amp;(Unit)'</t>
  </si>
  <si>
    <t>Business travel (Motorbike)</t>
  </si>
  <si>
    <t>Businessmotorbike</t>
  </si>
  <si>
    <t>Delivery vehicles (HGVs refrigerated)</t>
  </si>
  <si>
    <t>="DeliveryHGVsref"&amp;(Type)&amp;(Unit)'</t>
  </si>
  <si>
    <t>Business travel (Taxis)</t>
  </si>
  <si>
    <t>Businesstaxis</t>
  </si>
  <si>
    <t>Business travel (Bus)</t>
  </si>
  <si>
    <t>Businessbus</t>
  </si>
  <si>
    <t>Business travel (Rail)</t>
  </si>
  <si>
    <t>Businessrail</t>
  </si>
  <si>
    <t>Freighting goods (Vans)</t>
  </si>
  <si>
    <t>Freightvans</t>
  </si>
  <si>
    <t>Freighting goods (HGV)</t>
  </si>
  <si>
    <t>FreightHGV</t>
  </si>
  <si>
    <t>Freighting goods (HGV refrigerated)</t>
  </si>
  <si>
    <t>FreightHGVref</t>
  </si>
  <si>
    <t>Freighting goods (Freight flights)</t>
  </si>
  <si>
    <t>Freightflights</t>
  </si>
  <si>
    <t>Freighting goods (Rail)</t>
  </si>
  <si>
    <t>Freightrail</t>
  </si>
  <si>
    <t>Freighting goods (Sea tanker)</t>
  </si>
  <si>
    <t>Freightseatanker</t>
  </si>
  <si>
    <t>Freighting goods (Cargo ship)</t>
  </si>
  <si>
    <t>Freightcargoship</t>
  </si>
  <si>
    <t>Material use (Construction)</t>
  </si>
  <si>
    <t>Matconstruction</t>
  </si>
  <si>
    <t>Material use (Other)</t>
  </si>
  <si>
    <t>Matother</t>
  </si>
  <si>
    <t>Material use (Organic)</t>
  </si>
  <si>
    <t>Matorganic</t>
  </si>
  <si>
    <t>Material use (Electrical items)</t>
  </si>
  <si>
    <t>Matelectrical</t>
  </si>
  <si>
    <t>Material use (Metal)</t>
  </si>
  <si>
    <t>Matmetal</t>
  </si>
  <si>
    <t>Material use (Plastic)</t>
  </si>
  <si>
    <t>Matplastic</t>
  </si>
  <si>
    <t>Material use (Paper)</t>
  </si>
  <si>
    <t>Matpaper</t>
  </si>
  <si>
    <t>Waste disposal (Construction)</t>
  </si>
  <si>
    <t>Wasteconstruction</t>
  </si>
  <si>
    <t>Waste disposal (Other)</t>
  </si>
  <si>
    <t>Wasteother</t>
  </si>
  <si>
    <t>Waste disposal (Refuse)</t>
  </si>
  <si>
    <t>Wasterefuse</t>
  </si>
  <si>
    <t>Waste disposal (Electrical items)</t>
  </si>
  <si>
    <t>Wasteelectrical</t>
  </si>
  <si>
    <t>Waste disposal (Metal)</t>
  </si>
  <si>
    <t>Wastemetal</t>
  </si>
  <si>
    <t>Waste disposal (Plastic)</t>
  </si>
  <si>
    <t>Wasteplastic</t>
  </si>
  <si>
    <t>Waste disposal (Paper)</t>
  </si>
  <si>
    <t>Wastepaper</t>
  </si>
  <si>
    <t>Delivery vehicles</t>
  </si>
  <si>
    <t>Fuel</t>
  </si>
  <si>
    <t>kg CO2e</t>
  </si>
  <si>
    <t>Emission</t>
  </si>
  <si>
    <t>Diesel</t>
  </si>
  <si>
    <t>Petrol</t>
  </si>
  <si>
    <t>Hybrid</t>
  </si>
  <si>
    <t>CNG</t>
  </si>
  <si>
    <t>LPG</t>
  </si>
  <si>
    <t>Unknown</t>
  </si>
  <si>
    <t>Plug-in Hybrid Electric Vehicle</t>
  </si>
  <si>
    <t>Battery Electric Vehicle</t>
  </si>
  <si>
    <t>Butane</t>
  </si>
  <si>
    <t>tonnes</t>
  </si>
  <si>
    <t>Bioethanol</t>
  </si>
  <si>
    <t>litres</t>
  </si>
  <si>
    <t>Carbon dioxide</t>
  </si>
  <si>
    <t>kg</t>
  </si>
  <si>
    <t>Activity</t>
  </si>
  <si>
    <t>GJ</t>
  </si>
  <si>
    <t>Methane</t>
  </si>
  <si>
    <t>Passengersmall</t>
  </si>
  <si>
    <t>Cars (by size)</t>
  </si>
  <si>
    <t>Small car</t>
  </si>
  <si>
    <t>km</t>
  </si>
  <si>
    <t>Deliveryvans</t>
  </si>
  <si>
    <t>Vans</t>
  </si>
  <si>
    <t>Class I (up to 1.305 tonnes)</t>
  </si>
  <si>
    <t>kWh (Net CV)</t>
  </si>
  <si>
    <t>Nitrous oxide</t>
  </si>
  <si>
    <t>miles</t>
  </si>
  <si>
    <t>kWh (Gross CV)</t>
  </si>
  <si>
    <t>Biodiesel ME</t>
  </si>
  <si>
    <t>HFC-23</t>
  </si>
  <si>
    <t>Passengermedium</t>
  </si>
  <si>
    <t>Medium car</t>
  </si>
  <si>
    <t>Class II (1.305 to 1.74 tonnes)</t>
  </si>
  <si>
    <t>HFC-32</t>
  </si>
  <si>
    <t>HFC-41</t>
  </si>
  <si>
    <t>Passengerlarge</t>
  </si>
  <si>
    <t>Large car</t>
  </si>
  <si>
    <t>Class III (1.74 to 3.5 tonnes)</t>
  </si>
  <si>
    <t>Biomethane (compressed)</t>
  </si>
  <si>
    <t>HFC-125</t>
  </si>
  <si>
    <t>HFC-134</t>
  </si>
  <si>
    <t>Passengeraverage</t>
  </si>
  <si>
    <t>Average car</t>
  </si>
  <si>
    <t>Average (up to 3.5 tonnes)</t>
  </si>
  <si>
    <t>LNG</t>
  </si>
  <si>
    <t>HFC-134a</t>
  </si>
  <si>
    <t>Biodiesel ME (from used cooking oil)</t>
  </si>
  <si>
    <t>HFC-143</t>
  </si>
  <si>
    <t>HFC-143a</t>
  </si>
  <si>
    <t>0% Laden</t>
  </si>
  <si>
    <t>50% Laden</t>
  </si>
  <si>
    <t>100% Laden</t>
  </si>
  <si>
    <t>Average laden</t>
  </si>
  <si>
    <t>HFC-152a</t>
  </si>
  <si>
    <t>Biodiesel ME (from tallow)</t>
  </si>
  <si>
    <t>HFC-227ea</t>
  </si>
  <si>
    <t>DeliveryHGV</t>
  </si>
  <si>
    <t>HGV (all diesel)</t>
  </si>
  <si>
    <t>Rigid (&gt;3.5 - 7.5 tonnes)</t>
  </si>
  <si>
    <t>HFC-236fa</t>
  </si>
  <si>
    <t>HFC-245fa</t>
  </si>
  <si>
    <t>Rigid (&gt;7.5 tonnes-17 tonnes)</t>
  </si>
  <si>
    <t>Biodiesel HVO</t>
  </si>
  <si>
    <t>HFC-43-I0mee</t>
  </si>
  <si>
    <t>Natural gas</t>
  </si>
  <si>
    <t>Perfluoromethane (PFC-14)</t>
  </si>
  <si>
    <t>Rigid (&gt;17 tonnes)</t>
  </si>
  <si>
    <t>cubic metres</t>
  </si>
  <si>
    <t>Perfluoroethane (PFC-116)</t>
  </si>
  <si>
    <t>Biopropane</t>
  </si>
  <si>
    <t>Perfluoropropane (PFC-218)</t>
  </si>
  <si>
    <t>All rigids</t>
  </si>
  <si>
    <t>Perfluorocyclobutane (PFC-318)</t>
  </si>
  <si>
    <t>Natural gas (100% minral blend)</t>
  </si>
  <si>
    <t>Natural gas (100% mineral blend)</t>
  </si>
  <si>
    <t>Perfluorobutane (PFC-3-1-10)</t>
  </si>
  <si>
    <t>Articulated (&gt;3.5 - 33t)</t>
  </si>
  <si>
    <t>Development diesel</t>
  </si>
  <si>
    <t>Perfluoropentane (PFC-4-1-12)</t>
  </si>
  <si>
    <t>Perfluorohexane (PFC-5-1-14)</t>
  </si>
  <si>
    <t>Articulated (&gt;33t)</t>
  </si>
  <si>
    <t>PFC-9-1-18</t>
  </si>
  <si>
    <t>Other petroleum gas</t>
  </si>
  <si>
    <t>Development petrol</t>
  </si>
  <si>
    <t>Perfluorocyclopropane</t>
  </si>
  <si>
    <t>All artics</t>
  </si>
  <si>
    <t>Sulphur hexafluoride (SF6)</t>
  </si>
  <si>
    <t>HFC-152</t>
  </si>
  <si>
    <t>All HGVs</t>
  </si>
  <si>
    <t>Off road biodiesel</t>
  </si>
  <si>
    <t>HFC-161</t>
  </si>
  <si>
    <t>Propane</t>
  </si>
  <si>
    <t>HFC-236cb</t>
  </si>
  <si>
    <t>HFC-236ea</t>
  </si>
  <si>
    <t>Biomethane (liquified)</t>
  </si>
  <si>
    <t>HFC-245ca</t>
  </si>
  <si>
    <t>HFC-365mfc</t>
  </si>
  <si>
    <t>DeliveryHGVsref</t>
  </si>
  <si>
    <t>HGVs refrigerated (all diesel)</t>
  </si>
  <si>
    <t>Aviation spirit</t>
  </si>
  <si>
    <t>Nitrogen trifluoride</t>
  </si>
  <si>
    <t>Methanol (bio)</t>
  </si>
  <si>
    <t>Aviation turbine fuel</t>
  </si>
  <si>
    <t>Avtur (renewable)</t>
  </si>
  <si>
    <t>R401A</t>
  </si>
  <si>
    <t>R401B</t>
  </si>
  <si>
    <t>Wood logs</t>
  </si>
  <si>
    <t>R401C</t>
  </si>
  <si>
    <t>Burning oil</t>
  </si>
  <si>
    <t>kWh</t>
  </si>
  <si>
    <t>R402A</t>
  </si>
  <si>
    <t>Wood chips</t>
  </si>
  <si>
    <t>R402B</t>
  </si>
  <si>
    <t>R403A</t>
  </si>
  <si>
    <t>Wood pellets</t>
  </si>
  <si>
    <t>R403B</t>
  </si>
  <si>
    <t>Diesel (average biofuel blend)</t>
  </si>
  <si>
    <t>R404A</t>
  </si>
  <si>
    <t>Grass/straw</t>
  </si>
  <si>
    <t>R405A</t>
  </si>
  <si>
    <t>R406A</t>
  </si>
  <si>
    <t>Biogas</t>
  </si>
  <si>
    <t>R407A</t>
  </si>
  <si>
    <t>Diesel (100% mineral diesel)</t>
  </si>
  <si>
    <t>R407B</t>
  </si>
  <si>
    <t>Landfill gas</t>
  </si>
  <si>
    <t>R407C</t>
  </si>
  <si>
    <t>R407D</t>
  </si>
  <si>
    <t>R407E</t>
  </si>
  <si>
    <t>Fuel oil</t>
  </si>
  <si>
    <t>R407F</t>
  </si>
  <si>
    <t>R408A</t>
  </si>
  <si>
    <t>R409A</t>
  </si>
  <si>
    <t>R409B</t>
  </si>
  <si>
    <t>Gas oil</t>
  </si>
  <si>
    <t>R410A</t>
  </si>
  <si>
    <t>R410B</t>
  </si>
  <si>
    <t>R411A</t>
  </si>
  <si>
    <t>R411B</t>
  </si>
  <si>
    <t>Lubricants</t>
  </si>
  <si>
    <t>R412A</t>
  </si>
  <si>
    <t>R413A</t>
  </si>
  <si>
    <t>R414A</t>
  </si>
  <si>
    <t>R414B</t>
  </si>
  <si>
    <t>Naphtha</t>
  </si>
  <si>
    <t>R415A</t>
  </si>
  <si>
    <t>R415B</t>
  </si>
  <si>
    <t>R416A</t>
  </si>
  <si>
    <t>R417A</t>
  </si>
  <si>
    <t>Petrol (average biofuel blend)</t>
  </si>
  <si>
    <t>R417B</t>
  </si>
  <si>
    <t>R417C</t>
  </si>
  <si>
    <t>R418A</t>
  </si>
  <si>
    <t>R419A</t>
  </si>
  <si>
    <t>Petrol (100% mineral petrol)</t>
  </si>
  <si>
    <t>R419B</t>
  </si>
  <si>
    <t>R420A</t>
  </si>
  <si>
    <t>R421A</t>
  </si>
  <si>
    <t>R421B</t>
  </si>
  <si>
    <t>Processed fuel oils - residual oil</t>
  </si>
  <si>
    <t>R422A</t>
  </si>
  <si>
    <t>R422B</t>
  </si>
  <si>
    <t>R422C</t>
  </si>
  <si>
    <t>R422D</t>
  </si>
  <si>
    <t>Processed fuel oils - distillate oil</t>
  </si>
  <si>
    <t>R422E</t>
  </si>
  <si>
    <t>R423A</t>
  </si>
  <si>
    <t>R424A</t>
  </si>
  <si>
    <t>R425A</t>
  </si>
  <si>
    <t>Refinery miscellaneous</t>
  </si>
  <si>
    <t>R426A</t>
  </si>
  <si>
    <t>R427A</t>
  </si>
  <si>
    <t>R428A</t>
  </si>
  <si>
    <t>R429A</t>
  </si>
  <si>
    <t>Waste oils</t>
  </si>
  <si>
    <t>R430A</t>
  </si>
  <si>
    <t>R431A</t>
  </si>
  <si>
    <t>R432A</t>
  </si>
  <si>
    <t>R433A</t>
  </si>
  <si>
    <t>Marine gas oil</t>
  </si>
  <si>
    <t>R433B</t>
  </si>
  <si>
    <t>R433C</t>
  </si>
  <si>
    <t>R434A</t>
  </si>
  <si>
    <t>R435A</t>
  </si>
  <si>
    <t>Marine fuel oil</t>
  </si>
  <si>
    <t>R436A</t>
  </si>
  <si>
    <t>R436B</t>
  </si>
  <si>
    <t>R437A</t>
  </si>
  <si>
    <t>R438A</t>
  </si>
  <si>
    <t>Coal (industrial)</t>
  </si>
  <si>
    <t>R439A</t>
  </si>
  <si>
    <t>R440A</t>
  </si>
  <si>
    <t>R441A</t>
  </si>
  <si>
    <t>Coal (electricity generation)</t>
  </si>
  <si>
    <t>R442A</t>
  </si>
  <si>
    <t>R443A</t>
  </si>
  <si>
    <t>R444A</t>
  </si>
  <si>
    <t>Coal (domestic)</t>
  </si>
  <si>
    <t>R445A</t>
  </si>
  <si>
    <t>R500</t>
  </si>
  <si>
    <t>R501</t>
  </si>
  <si>
    <t>Coking coal</t>
  </si>
  <si>
    <t>R502</t>
  </si>
  <si>
    <t>R503</t>
  </si>
  <si>
    <t>R504</t>
  </si>
  <si>
    <t>Petroleum coke</t>
  </si>
  <si>
    <t>R505</t>
  </si>
  <si>
    <t>R506</t>
  </si>
  <si>
    <t>R507A</t>
  </si>
  <si>
    <t>Coal (electricity generation - home produced coal only)</t>
  </si>
  <si>
    <t>R508A</t>
  </si>
  <si>
    <t>R508B</t>
  </si>
  <si>
    <t>R509A</t>
  </si>
  <si>
    <t>R510A</t>
  </si>
  <si>
    <t>R511A</t>
  </si>
  <si>
    <t>R512A</t>
  </si>
  <si>
    <t>CFC-11/R11 = trichlorofluoromethane</t>
  </si>
  <si>
    <t>CFC-12/R12 = dichlorodifluoromethane</t>
  </si>
  <si>
    <t>CFC-13</t>
  </si>
  <si>
    <t>CFC-113</t>
  </si>
  <si>
    <t>CFC-114</t>
  </si>
  <si>
    <t>CFC-115</t>
  </si>
  <si>
    <t>Halon-1211</t>
  </si>
  <si>
    <t>Halon-1301</t>
  </si>
  <si>
    <t>Halon-2402</t>
  </si>
  <si>
    <t>Carbon tetrachloride</t>
  </si>
  <si>
    <t>Methyl bromide</t>
  </si>
  <si>
    <t>Methyl chloroform</t>
  </si>
  <si>
    <t>HCFC-22/R22 = chlorodifluoromethane</t>
  </si>
  <si>
    <t>HCFC-123</t>
  </si>
  <si>
    <t>HCFC-124</t>
  </si>
  <si>
    <t>HCFC-141b</t>
  </si>
  <si>
    <t>HCFC-142b</t>
  </si>
  <si>
    <t>HCFC-225ca</t>
  </si>
  <si>
    <t>HCFC-225cb</t>
  </si>
  <si>
    <t>HCFC-21</t>
  </si>
  <si>
    <t>HFE-125</t>
  </si>
  <si>
    <t>HFE-134</t>
  </si>
  <si>
    <t>HFE-143a</t>
  </si>
  <si>
    <t>HCFE-235da2</t>
  </si>
  <si>
    <t>HFE-245cb2</t>
  </si>
  <si>
    <t>HFE-245fa2</t>
  </si>
  <si>
    <t>HFE-254cb2</t>
  </si>
  <si>
    <t>HFE-347mcc3</t>
  </si>
  <si>
    <t>HFE-347pcf2</t>
  </si>
  <si>
    <t>HFE-356pcc3</t>
  </si>
  <si>
    <t>HFE-449sl (HFE-7100)</t>
  </si>
  <si>
    <t>HFE-569sf2 (HFE-7200)</t>
  </si>
  <si>
    <t>HFE-43-10pccc124 (H-Galden1040x)</t>
  </si>
  <si>
    <t>HFE-236ca12 (HG-10)</t>
  </si>
  <si>
    <t>HFE-338pcc13 (HG-01)</t>
  </si>
  <si>
    <t>Trifluoromethyl sulphur pentafluoride</t>
  </si>
  <si>
    <t>PFPMIE</t>
  </si>
  <si>
    <t>Dimethylether</t>
  </si>
  <si>
    <t>Methylene chloride</t>
  </si>
  <si>
    <t>Methyl chloride</t>
  </si>
  <si>
    <t>R290 = propane</t>
  </si>
  <si>
    <t>R600A = isobutane</t>
  </si>
  <si>
    <t>R600 = butane</t>
  </si>
  <si>
    <t>R601 = pentane</t>
  </si>
  <si>
    <t>R601A = isopentane</t>
  </si>
  <si>
    <t>R170 = ethane</t>
  </si>
  <si>
    <t>R1270 = propene</t>
  </si>
  <si>
    <t>R1234yf*</t>
  </si>
  <si>
    <t>R1234ze*</t>
  </si>
  <si>
    <t>Heat &amp; Stream</t>
  </si>
  <si>
    <t>Electricity generated</t>
  </si>
  <si>
    <t>Heat and steam</t>
  </si>
  <si>
    <t>Business travel</t>
  </si>
  <si>
    <t>Employee commuting</t>
  </si>
  <si>
    <t>Freighting goods</t>
  </si>
  <si>
    <t>Use of sold products</t>
  </si>
  <si>
    <t>Material use</t>
  </si>
  <si>
    <t>Waste disposal</t>
  </si>
  <si>
    <t>Well-to-tank</t>
  </si>
  <si>
    <t>Haul</t>
  </si>
  <si>
    <t>Class</t>
  </si>
  <si>
    <t>Primary material production</t>
  </si>
  <si>
    <t>Re-used</t>
  </si>
  <si>
    <t>Open-loop source</t>
  </si>
  <si>
    <t>Closed-loop source</t>
  </si>
  <si>
    <t>Re-use</t>
  </si>
  <si>
    <t>Open-loop</t>
  </si>
  <si>
    <t>Closed-loop</t>
  </si>
  <si>
    <t>Combustion</t>
  </si>
  <si>
    <t>Composting</t>
  </si>
  <si>
    <t>Landfill</t>
  </si>
  <si>
    <t>Anaerobic digestion</t>
  </si>
  <si>
    <t>Passenger vehicle &amp; Business travel - land</t>
  </si>
  <si>
    <t>Delivery vehicle &amp; Freight</t>
  </si>
  <si>
    <t>Flights</t>
  </si>
  <si>
    <t>Domestic, to/from UK</t>
  </si>
  <si>
    <t>Average passenger</t>
  </si>
  <si>
    <t>passenger.km</t>
  </si>
  <si>
    <t>Material</t>
  </si>
  <si>
    <t>Waste type</t>
  </si>
  <si>
    <t>million litres</t>
  </si>
  <si>
    <t>Short-haul, to/from UK</t>
  </si>
  <si>
    <t>tonne.km</t>
  </si>
  <si>
    <t>Construction</t>
  </si>
  <si>
    <t>Aggregates</t>
  </si>
  <si>
    <t>Gaseous fuels</t>
  </si>
  <si>
    <t>WTT- biofuel</t>
  </si>
  <si>
    <t>WTT- UK electricity (generation)</t>
  </si>
  <si>
    <t>WTT- flights</t>
  </si>
  <si>
    <t>Economy class</t>
  </si>
  <si>
    <t>Average construction</t>
  </si>
  <si>
    <t>WTT- cars (by size)</t>
  </si>
  <si>
    <t>WTT- vans</t>
  </si>
  <si>
    <t>Wastewater treatment</t>
  </si>
  <si>
    <t>Business class</t>
  </si>
  <si>
    <t>Asbestos</t>
  </si>
  <si>
    <t>Heat &amp; steam</t>
  </si>
  <si>
    <t>Long-haul, to/from UK</t>
  </si>
  <si>
    <t>Asphalt</t>
  </si>
  <si>
    <t>Bricks</t>
  </si>
  <si>
    <t>WTT- heat and steam</t>
  </si>
  <si>
    <t>Premium economy class</t>
  </si>
  <si>
    <t>Concrete</t>
  </si>
  <si>
    <t>Insulation</t>
  </si>
  <si>
    <t>First class</t>
  </si>
  <si>
    <t>Metals</t>
  </si>
  <si>
    <t>International, to/from non-UK</t>
  </si>
  <si>
    <t>Soils</t>
  </si>
  <si>
    <t>Mineral oil</t>
  </si>
  <si>
    <t>Plasterboard</t>
  </si>
  <si>
    <t>Tyres</t>
  </si>
  <si>
    <t>WTT- motorbike</t>
  </si>
  <si>
    <t>Small</t>
  </si>
  <si>
    <t>Wood</t>
  </si>
  <si>
    <t>Biodiesel ME (from Tallow)</t>
  </si>
  <si>
    <t>Medium</t>
  </si>
  <si>
    <t>Ferry</t>
  </si>
  <si>
    <t>Foot passenger</t>
  </si>
  <si>
    <t>Large</t>
  </si>
  <si>
    <t>Car passenger</t>
  </si>
  <si>
    <t>Other</t>
  </si>
  <si>
    <t>Books</t>
  </si>
  <si>
    <t>WTT- ferry</t>
  </si>
  <si>
    <t>WTT- HGV (all diesel)</t>
  </si>
  <si>
    <t>Average (all passenger)</t>
  </si>
  <si>
    <t>Glass</t>
  </si>
  <si>
    <t>Average</t>
  </si>
  <si>
    <t>Clothing</t>
  </si>
  <si>
    <t>Food and drink</t>
  </si>
  <si>
    <t>WTT- taxis</t>
  </si>
  <si>
    <t>Regular taxi</t>
  </si>
  <si>
    <t>Refuse</t>
  </si>
  <si>
    <t>Household residual waste</t>
  </si>
  <si>
    <t>Organic</t>
  </si>
  <si>
    <t>Compost derived from garden waste</t>
  </si>
  <si>
    <t>Organic: food and drink waste</t>
  </si>
  <si>
    <t>Black cab</t>
  </si>
  <si>
    <t>Compost derived from food and garden waste</t>
  </si>
  <si>
    <t>Organic: garden waste</t>
  </si>
  <si>
    <t>Organic: mixed food and garden waste</t>
  </si>
  <si>
    <t>Commercial and industrial waste</t>
  </si>
  <si>
    <t>WTT- bus</t>
  </si>
  <si>
    <t>Local bus (not London)</t>
  </si>
  <si>
    <t>Electrical items</t>
  </si>
  <si>
    <t>Electrical items - fridges and freezers</t>
  </si>
  <si>
    <t>Local London bus</t>
  </si>
  <si>
    <t>Electrical items - large</t>
  </si>
  <si>
    <t>Average local bus</t>
  </si>
  <si>
    <t>Electrical items - IT</t>
  </si>
  <si>
    <t>WEEE - fridges and freezers</t>
  </si>
  <si>
    <t>Coach</t>
  </si>
  <si>
    <t>Motorbike</t>
  </si>
  <si>
    <t>Electrical items - small</t>
  </si>
  <si>
    <t>WEEE - large</t>
  </si>
  <si>
    <t>Batteries - Alkaline</t>
  </si>
  <si>
    <t>WEEE - mixed</t>
  </si>
  <si>
    <t>Liquid fuels</t>
  </si>
  <si>
    <t>Batteries - Li ion</t>
  </si>
  <si>
    <t>WEEE - small</t>
  </si>
  <si>
    <t>WTT- rail</t>
  </si>
  <si>
    <t>National rail</t>
  </si>
  <si>
    <t>Batteries - NiMh</t>
  </si>
  <si>
    <t>Batteries</t>
  </si>
  <si>
    <t>International rail</t>
  </si>
  <si>
    <t>Light rail and tram</t>
  </si>
  <si>
    <t>London Underground</t>
  </si>
  <si>
    <t>Metal</t>
  </si>
  <si>
    <t>Metal: aluminium cans and foil (excl. forming)</t>
  </si>
  <si>
    <t>Metal: mixed cans</t>
  </si>
  <si>
    <t>WTT- biomass</t>
  </si>
  <si>
    <t>Metal: scrap metal</t>
  </si>
  <si>
    <t>Taxis</t>
  </si>
  <si>
    <t>Metal: steel cans</t>
  </si>
  <si>
    <t>HGV refrigerated (all diesel)</t>
  </si>
  <si>
    <t>WTT- HGV refrigerated (all diesel)</t>
  </si>
  <si>
    <t>Plastic</t>
  </si>
  <si>
    <t>Plastics: average plastics</t>
  </si>
  <si>
    <t>Plastics: average plastic film</t>
  </si>
  <si>
    <t>Bus</t>
  </si>
  <si>
    <t>Plastics: average plastic rigid</t>
  </si>
  <si>
    <t>WTT- biogas</t>
  </si>
  <si>
    <t>Plastics: HDPE (incl. forming)</t>
  </si>
  <si>
    <t>Plastics: LDPE and LLDPE (incl. forming)</t>
  </si>
  <si>
    <t>Plastics: PET (incl. forming)</t>
  </si>
  <si>
    <t>Plastics: PP (incl. forming)</t>
  </si>
  <si>
    <t>Plastics: PS (incl. forming)</t>
  </si>
  <si>
    <t>Rail</t>
  </si>
  <si>
    <t>Plastics: PVC (incl. forming)</t>
  </si>
  <si>
    <t>Paper</t>
  </si>
  <si>
    <t>Paper and board: board</t>
  </si>
  <si>
    <t>Paper and board: mixed</t>
  </si>
  <si>
    <t>Paper and board: paper</t>
  </si>
  <si>
    <t>*With RF</t>
  </si>
  <si>
    <t>Freight flights</t>
  </si>
  <si>
    <t>WTT- freight flights</t>
  </si>
  <si>
    <t>Freight train</t>
  </si>
  <si>
    <t>Size</t>
  </si>
  <si>
    <t>Sea tanker</t>
  </si>
  <si>
    <t>Crude tanker</t>
  </si>
  <si>
    <t>200,000+ dwt</t>
  </si>
  <si>
    <t>120,000–199,999 dwt</t>
  </si>
  <si>
    <t>WTT- sea tanker</t>
  </si>
  <si>
    <t>80,000–119,999 dwt</t>
  </si>
  <si>
    <t>60,000–79,999 dwt</t>
  </si>
  <si>
    <t>10,000–59,999 dwt</t>
  </si>
  <si>
    <t>0–9999 dwt</t>
  </si>
  <si>
    <t xml:space="preserve">Products tanker </t>
  </si>
  <si>
    <t>60,000+ dwt</t>
  </si>
  <si>
    <t>20,000–59,999 dwt</t>
  </si>
  <si>
    <t>10,000–19,999 dwt</t>
  </si>
  <si>
    <t>5000–9999 dwt</t>
  </si>
  <si>
    <t>0–4999 dwt</t>
  </si>
  <si>
    <t>Product tanker</t>
  </si>
  <si>
    <t xml:space="preserve">Chemical tanker </t>
  </si>
  <si>
    <t>20,000+ dwt</t>
  </si>
  <si>
    <t>Chemical tanker</t>
  </si>
  <si>
    <t>LNG tanker</t>
  </si>
  <si>
    <t>200,000+ m3</t>
  </si>
  <si>
    <t>0–199,999 m3</t>
  </si>
  <si>
    <t>LPG Tanker</t>
  </si>
  <si>
    <t>50,000+ m3</t>
  </si>
  <si>
    <t>0–49,999 m3</t>
  </si>
  <si>
    <t>LPG tanker</t>
  </si>
  <si>
    <t>Solid fuels</t>
  </si>
  <si>
    <t>Cargo ship</t>
  </si>
  <si>
    <t>Bulk carrier</t>
  </si>
  <si>
    <t>100,000–199,999 dwt</t>
  </si>
  <si>
    <t>WTT- cargo ship</t>
  </si>
  <si>
    <t>60,000–99,999 dwt</t>
  </si>
  <si>
    <t>35,000–59,999 dwt</t>
  </si>
  <si>
    <t>10,000–34,999 dwt</t>
  </si>
  <si>
    <t>General cargo</t>
  </si>
  <si>
    <t>10,000+ dwt</t>
  </si>
  <si>
    <t>10,000+ dwt 100+ TEU</t>
  </si>
  <si>
    <t>5000–9999 dwt 100+ TEU</t>
  </si>
  <si>
    <t>0–4999 dwt 100+ TEU</t>
  </si>
  <si>
    <t>Container ship</t>
  </si>
  <si>
    <t>8000+ TEU</t>
  </si>
  <si>
    <t>5000–7999 TEU</t>
  </si>
  <si>
    <t>3000–4999 TEU</t>
  </si>
  <si>
    <t>2000–2999 TEU</t>
  </si>
  <si>
    <t>1000–1999 TEU</t>
  </si>
  <si>
    <t>0–999 TEU</t>
  </si>
  <si>
    <t>Vehicle transport</t>
  </si>
  <si>
    <t>4000+ CEU</t>
  </si>
  <si>
    <t>0–3999 CEU</t>
  </si>
  <si>
    <t>RoRo-Ferry</t>
  </si>
  <si>
    <t>2000+ LM</t>
  </si>
  <si>
    <t>0–1999 LM</t>
  </si>
  <si>
    <t>RoRo-ferry</t>
  </si>
  <si>
    <t>Large RoPax ferry</t>
  </si>
  <si>
    <t>Refrigerated cargo</t>
  </si>
  <si>
    <t>All dwt</t>
  </si>
  <si>
    <t xml:space="preserve"> All dwt</t>
  </si>
  <si>
    <t>Calculate by spending</t>
  </si>
  <si>
    <t>Scope 1 emissions</t>
  </si>
  <si>
    <t>tCO2e</t>
  </si>
  <si>
    <t>Check</t>
  </si>
  <si>
    <t>FS</t>
  </si>
  <si>
    <t>NT</t>
  </si>
  <si>
    <t>Scope 2 emissions</t>
  </si>
  <si>
    <t>TGWS</t>
  </si>
  <si>
    <t>Scope 3 emissions</t>
  </si>
  <si>
    <t>Average car/Petrol</t>
  </si>
  <si>
    <t>Average car/Diesel</t>
  </si>
  <si>
    <t>Average car/Battery Electric Vehicle</t>
  </si>
  <si>
    <t>Short-haul, to/from UK/Economy class</t>
  </si>
  <si>
    <t>International, to/from non-UK/Economy class</t>
  </si>
  <si>
    <t>Household residual waste/Combustion</t>
  </si>
  <si>
    <t>Metal: aluminium cans and foil (excl. forming)/Primary material production</t>
  </si>
  <si>
    <t>Unknown/Average (up to 3.5 tonnes)</t>
  </si>
  <si>
    <t>Large car/Diesel</t>
  </si>
  <si>
    <t>Short-haul, to/from UK/Average passenger</t>
  </si>
  <si>
    <t>Summary</t>
  </si>
  <si>
    <t>รายชื่อบริษัททั้งหมด</t>
  </si>
  <si>
    <t>sectors</t>
  </si>
  <si>
    <t>ชื่อ</t>
  </si>
  <si>
    <t>sector</t>
  </si>
  <si>
    <t>Scope1</t>
  </si>
  <si>
    <t>Agriculture, Forestry and Fishing</t>
  </si>
  <si>
    <t>Scope2</t>
  </si>
  <si>
    <t>Manufacturing</t>
  </si>
  <si>
    <t>Scope3</t>
  </si>
  <si>
    <t>Wholesale and retail trade; repair of motor vehicles and motorcycles</t>
  </si>
  <si>
    <t>Scope</t>
  </si>
  <si>
    <t>Transportation and storage</t>
  </si>
  <si>
    <t>Real estate activities</t>
  </si>
  <si>
    <t>Professional, scientific and technical activities</t>
  </si>
  <si>
    <t>Administrative and support service activities</t>
  </si>
  <si>
    <t>Passengeraveragekm</t>
  </si>
  <si>
    <t xml:space="preserve"> </t>
  </si>
  <si>
    <t>Choose your company</t>
  </si>
  <si>
    <t>Company name</t>
  </si>
  <si>
    <t>SIC
Section</t>
  </si>
  <si>
    <t>KRAMP U.K. LTD.</t>
  </si>
  <si>
    <t>G</t>
  </si>
  <si>
    <t>KMG SYSTEMS LIMITED</t>
  </si>
  <si>
    <t>C</t>
  </si>
  <si>
    <t>ARYZTA BAKERIES UK LTD</t>
  </si>
  <si>
    <t>BINNEY &amp; SMITH (EUROPE) LIMITED</t>
  </si>
  <si>
    <t>GEORGE BROWNS LIMITED</t>
  </si>
  <si>
    <t>RSPB SALES LIMITED</t>
  </si>
  <si>
    <t>A</t>
  </si>
  <si>
    <t>FAI AUTOMOTIVE LIMITED</t>
  </si>
  <si>
    <t>PRATT &amp; WHITNEY CANADA (UK) LIMITED</t>
  </si>
  <si>
    <t>W.PORTSMOUTH &amp; CO.,LIMITED</t>
  </si>
  <si>
    <t>F</t>
  </si>
  <si>
    <t>GARRARD WINDOWS LIMITED</t>
  </si>
  <si>
    <t>BIOGEN (UK) LIMITED</t>
  </si>
  <si>
    <t>TRADELINE RECRUITMENT LTD</t>
  </si>
  <si>
    <t>N</t>
  </si>
  <si>
    <t>SATCO PLASTICS LIMITED</t>
  </si>
  <si>
    <t>COMLINE AUTO PARTS LIMITED</t>
  </si>
  <si>
    <t>NORDSON (U.K.) LIMITED</t>
  </si>
  <si>
    <t>TWIFLEX LIMITED</t>
  </si>
  <si>
    <t>HUNTLEIGH HEALTHCARE LIMITED</t>
  </si>
  <si>
    <t>FUJIFILM HEALTHCARE UK LIMITED</t>
  </si>
  <si>
    <t>BOX &amp; CHARNOCK LIMITED</t>
  </si>
  <si>
    <t>BOX &amp; CHARNOCK HOLDINGS LTD</t>
  </si>
  <si>
    <t>M</t>
  </si>
  <si>
    <t>PARETO LAW LIMITED</t>
  </si>
  <si>
    <t>TRANSPHARMA INTERNATIONAL LIMITED</t>
  </si>
  <si>
    <t>H</t>
  </si>
  <si>
    <t>TELESPAZIO UK LIMITED</t>
  </si>
  <si>
    <t>OAG AVIATION WORLDWIDE LIMITED</t>
  </si>
  <si>
    <t>RARUK HOLDINGS LIMITED</t>
  </si>
  <si>
    <t>MINI CLIPPER LIMITED</t>
  </si>
  <si>
    <t>CARLISLE CLEANING SERVICES LIMITED</t>
  </si>
  <si>
    <t>D C NORRIS &amp; COMPANY LTD.</t>
  </si>
  <si>
    <t>C &amp; P BIRD BROS. LIMITED</t>
  </si>
  <si>
    <t>CEETAK HOLDINGS LIMITED</t>
  </si>
  <si>
    <t>CEETAK LIMITED</t>
  </si>
  <si>
    <t>D HALES LIMITED</t>
  </si>
  <si>
    <t>COWAN RECOVERY LIMITED</t>
  </si>
  <si>
    <t>PHILEX LIMITED</t>
  </si>
  <si>
    <t>LECICO PLC</t>
  </si>
  <si>
    <t>ATLAS CONVERTING EQUIPMENT LIMITED</t>
  </si>
  <si>
    <t>FRICTION MARKETING COMPANY LIMITED</t>
  </si>
  <si>
    <t>THOMAS DANE LIMITED</t>
  </si>
  <si>
    <t>ASTEELFLASH (BEDFORD) LIMITED</t>
  </si>
  <si>
    <t>MED-I-PANT (U.K.) LIMITED</t>
  </si>
  <si>
    <t>WYBOSTON LAKES LIMITED</t>
  </si>
  <si>
    <t>PINEWOOD STRUCTURES LIMITED</t>
  </si>
  <si>
    <t>P W GATES DISTRIBUTION LIMITED</t>
  </si>
  <si>
    <t>H. BUTTERFIELD LIMITED</t>
  </si>
  <si>
    <t>WE GET ANY STOCK LTD</t>
  </si>
  <si>
    <t>ROADGRIP LTD</t>
  </si>
  <si>
    <t>MUNTERS LIMITED</t>
  </si>
  <si>
    <t>JOHN HANLON &amp; CO. LIMITED</t>
  </si>
  <si>
    <t>MANOR CONCEPTS LIMITED</t>
  </si>
  <si>
    <t>JEWERS DOORS LIMITED</t>
  </si>
  <si>
    <t>ADEN CONTRACTING LIMITED</t>
  </si>
  <si>
    <t>NAVIGATOR MSL LIMITED</t>
  </si>
  <si>
    <t>ROBOVISION LIMITED</t>
  </si>
  <si>
    <t>2EXCEL LOGISTICS LIMITED</t>
  </si>
  <si>
    <t>HAYWARD TYLER LIMITED</t>
  </si>
  <si>
    <t>BGS INTELLIGENT DOOR SOLUTIONS LIMITED</t>
  </si>
  <si>
    <t>CONTACTUM LIMITED</t>
  </si>
  <si>
    <t>PHILEX ELECTRONIC LIMITED</t>
  </si>
  <si>
    <t>COMENSURA LIMITED</t>
  </si>
  <si>
    <t>ICANDY WORLD LIMITED</t>
  </si>
  <si>
    <t>STEADFAST ROOFING LIMITED</t>
  </si>
  <si>
    <t>COLPAC LIMITED</t>
  </si>
  <si>
    <t>ALLIED COMLINE LIMITED</t>
  </si>
  <si>
    <t>F.G.F. LIMITED</t>
  </si>
  <si>
    <t>TOUGHGLAZE (UK) LIMITED</t>
  </si>
  <si>
    <t>CENTRAL PHARMA CONTRACT PACKING LIMITED</t>
  </si>
  <si>
    <t>AIM SOLDER (UK) LIMITED</t>
  </si>
  <si>
    <t>PRGX UK LTD</t>
  </si>
  <si>
    <t>NQA CERTIFICATION LIMITED</t>
  </si>
  <si>
    <t>EUROPA COMPONENTS &amp; EQUIPMENT PLC</t>
  </si>
  <si>
    <t>IMPELLAM UK LIMITED</t>
  </si>
  <si>
    <t>COMELIT-PAC LIMITED</t>
  </si>
  <si>
    <t>THERMAL ECONOMICS LIMITED</t>
  </si>
  <si>
    <t>SPD DEVELOPMENT COMPANY LIMITED</t>
  </si>
  <si>
    <t>INSPIRA TRADING LIMITED</t>
  </si>
  <si>
    <t>M S FOODS LIMITED</t>
  </si>
  <si>
    <t>AETNA (UK) LIMITED</t>
  </si>
  <si>
    <t>NOVOFERM UK LIMITED</t>
  </si>
  <si>
    <t>MEDICAL STAFFING LIMITED</t>
  </si>
  <si>
    <t>LARSON-JUHL UK LIMITED</t>
  </si>
  <si>
    <t>JALTEK SYSTEMS LIMITED</t>
  </si>
  <si>
    <t>J FFRENCH LIMITED</t>
  </si>
  <si>
    <t>MATRIX INTERNATIONAL LIMITED</t>
  </si>
  <si>
    <t>CHEQUERS CONTRACT SERVICES LIMITED</t>
  </si>
  <si>
    <t>BOURNS LIMITED</t>
  </si>
  <si>
    <t>PETER ALAN LIMITED</t>
  </si>
  <si>
    <t>L</t>
  </si>
  <si>
    <t>CGI CREATIVE GRAPHICS INTERNATIONAL LIMITED</t>
  </si>
  <si>
    <t>80S CASUAL CLASSICS LTD</t>
  </si>
  <si>
    <t>FREEMAN &amp; HOOK BRICKLAYING CONTRACTORS LIMITED</t>
  </si>
  <si>
    <t>MULMAR GROUP LTD</t>
  </si>
  <si>
    <t>LENZE LIMITED</t>
  </si>
  <si>
    <t>TATE BUSINESS GROUP LTD</t>
  </si>
  <si>
    <t>NETCALL SYSTEMS LIMITED</t>
  </si>
  <si>
    <t>AIRCRAFT RESEARCH ASSOCIATION LIMITED</t>
  </si>
  <si>
    <t>BEDFORD BATTERY COMPANY LIMITED</t>
  </si>
  <si>
    <t>CHICKEN CYCLEKIT LIMITED</t>
  </si>
  <si>
    <t>BOA HOLDINGS LIMITED</t>
  </si>
  <si>
    <t>ELMA ELECTRONIC UK LTD</t>
  </si>
  <si>
    <t>KINGSPAN TIMBER SOLUTIONS LIMITED</t>
  </si>
  <si>
    <t>CRANFIELD MANAGEMENT DEVELOPMENT LIMITED</t>
  </si>
  <si>
    <t>PLEDGE OFFICE CHAIRS LIMITED</t>
  </si>
  <si>
    <t>USYSTEMS LIMITED</t>
  </si>
  <si>
    <t>FUJIFILM SONOSITE LTD</t>
  </si>
  <si>
    <t>ANTON PAAR LTD</t>
  </si>
  <si>
    <t>BARRETTS OF ASPLEY LIMITED</t>
  </si>
  <si>
    <t>FREEMAN &amp; HOOK SCAFFOLDING CONTRACTORS LIMITED</t>
  </si>
  <si>
    <t>RSS JET CENTRE LIMITED</t>
  </si>
  <si>
    <t>NOVACEL U.K. LIMITED</t>
  </si>
  <si>
    <t>THX LTD</t>
  </si>
  <si>
    <t>LIEBHERR-RENTAL LIMITED</t>
  </si>
  <si>
    <t>INTERFOAM LIMITED</t>
  </si>
  <si>
    <t>THE GARAGE DOOR COMPANY LIMITED</t>
  </si>
  <si>
    <t>VERIFILE LIMITED</t>
  </si>
  <si>
    <t>HARDALL INTERNATIONAL LIMITED</t>
  </si>
  <si>
    <t>ALF (AQUATIC DISTRIBUTORS) LTD</t>
  </si>
  <si>
    <t>PREMIER LIMPET LIMITED</t>
  </si>
  <si>
    <t>TRACEL LIMITED</t>
  </si>
  <si>
    <t>ALLEN DIESELS LIMITED</t>
  </si>
  <si>
    <t>M J HILLSON LIMITED</t>
  </si>
  <si>
    <t>POPE &amp; MEADS LIMITED</t>
  </si>
  <si>
    <t>SEGULA TECHNOLOGIES LIMITED</t>
  </si>
  <si>
    <t>B.S. TRAILER SERVICES LIMITED</t>
  </si>
  <si>
    <t>U-PULL-IT LIMITED</t>
  </si>
  <si>
    <t>GPS ESTATES LIMITED</t>
  </si>
  <si>
    <t>QUALITAIR AVIATION SERVICES LIMITED</t>
  </si>
  <si>
    <t>HOME TECHNOLOGY FINANCE LIMITED</t>
  </si>
  <si>
    <t>D &amp; G NOBLE LIMITED</t>
  </si>
  <si>
    <t>THE PROFESSIONAL MONITOR COMPANY LIMITED</t>
  </si>
  <si>
    <t>ADA COSMETICS INTERNATIONAL LTD</t>
  </si>
  <si>
    <t>FASCEL GROUP LIMITED</t>
  </si>
  <si>
    <t>ARK-H HANDLING LIMITED</t>
  </si>
  <si>
    <t>TENGTOOLS UK LIMITED</t>
  </si>
  <si>
    <t>BLM GROUP UK LTD</t>
  </si>
  <si>
    <t>AEROSPACE TECHNOLOGY INSTITUTE</t>
  </si>
  <si>
    <t>FORDS PACKAGING SYSTEMS LIMITED</t>
  </si>
  <si>
    <t>FORDS PACKAGING TOPCO LIMITED</t>
  </si>
  <si>
    <t>GILSON SCIENTIFIC LIMITED</t>
  </si>
  <si>
    <t>ACE FIRE &amp; SECURITY SYSTEMS LTD</t>
  </si>
  <si>
    <t>BULMOR LANCER LTD</t>
  </si>
  <si>
    <t>FLI WATER LIMITED</t>
  </si>
  <si>
    <t>J V PRICE LIMITED</t>
  </si>
  <si>
    <t>BEAUMONT T M LIMITED</t>
  </si>
  <si>
    <t>GRANT PALMER LIMITED</t>
  </si>
  <si>
    <t>KOLBUS UK LIMITED</t>
  </si>
  <si>
    <t>THL UK AND IRELAND LIMITED</t>
  </si>
  <si>
    <t>ZEUS PACKAGING AGRI LIMITED</t>
  </si>
  <si>
    <t>THE FOREST OF MARSTON VALE TRUST</t>
  </si>
  <si>
    <t>TECHPOINT FAST TRACK SOLUTIONS LIMITED</t>
  </si>
  <si>
    <t>POPLARS NURSERY GARDEN CENTRE LIMITED</t>
  </si>
  <si>
    <t>DOPPELMAYR CABLE CAR UK LIMITED</t>
  </si>
  <si>
    <t>RMS ESTATE AGENTS LIMITED</t>
  </si>
  <si>
    <t>PI (PHYSIK INSTRUMENTE) LTD</t>
  </si>
  <si>
    <t>CHURCHILL ENVIRONMENTAL SERVICES LIMITED</t>
  </si>
  <si>
    <t>ANGLO PUMPS LIMITED</t>
  </si>
  <si>
    <t>ABBEY PRECISION LIMITED</t>
  </si>
  <si>
    <t>IMI HYDRONIC ENGINEERING LIMITED</t>
  </si>
  <si>
    <t>INNOVATION ON-SITE LIMITED</t>
  </si>
  <si>
    <t>BC SERVICES (UK) LIMITED</t>
  </si>
  <si>
    <t>SEALECO UK LIMITED</t>
  </si>
  <si>
    <t>CHAMBERLAIN HOLDINGS PUBLIC LIMITED COMPANY</t>
  </si>
  <si>
    <t>MOLOGIC LTD.</t>
  </si>
  <si>
    <t>KIDS OUT UK</t>
  </si>
  <si>
    <t>GRUNDFOS WATERMILL LIMITED</t>
  </si>
  <si>
    <t>ARJO HUNTLEIGH INTERNATIONAL LIMITED</t>
  </si>
  <si>
    <t>VAIOPAK LIMITED</t>
  </si>
  <si>
    <t>THE CONNOLLY FOUNDATION (UK) LIMITED</t>
  </si>
  <si>
    <t>UNIPHAR COMMERCIAL (E4H) UK LIMITED</t>
  </si>
  <si>
    <t>BUSHMEAD HOMES LTD</t>
  </si>
  <si>
    <t>CARLISLE RETAIL SERVICES (LUTON) LIMITED</t>
  </si>
  <si>
    <t>VOLA UK LIMITED</t>
  </si>
  <si>
    <t>LOUSADA PLC</t>
  </si>
  <si>
    <t>MAXON COMPUTER LIMITED</t>
  </si>
  <si>
    <t>KOLBUS AUTOBOX LIMITED</t>
  </si>
  <si>
    <t>ULTRAVISION INTERNATIONAL LIMITED</t>
  </si>
  <si>
    <t>STEICO UK LIMITED</t>
  </si>
  <si>
    <t>CRANFIELD AEROSPACE SOLUTIONS LIMITED</t>
  </si>
  <si>
    <t>N.M.T. PLANT HIRE LIMITED</t>
  </si>
  <si>
    <t>CRANFIELD AIRPORT OPERATIONS LIMITED</t>
  </si>
  <si>
    <t>THE CLORE LEADERSHIP PROGRAMME</t>
  </si>
  <si>
    <t>MEIKLEJOHN PHARMACY LTD</t>
  </si>
  <si>
    <t>PATRICK RUDDY HOMES LIMITED</t>
  </si>
  <si>
    <t>TECHNICON DESIGN LIMITED</t>
  </si>
  <si>
    <t>PURE DISPLAY LIMITED</t>
  </si>
  <si>
    <t>VENNSCAPES LIMITED</t>
  </si>
  <si>
    <t>CRANFIELD INNOVATIVE MANUFACTURING LIMITED</t>
  </si>
  <si>
    <t>THE CRANFIELD TRUST</t>
  </si>
  <si>
    <t>ESSITY HOLDING UK LIMITED</t>
  </si>
  <si>
    <t>GREENACRE TRUST LIMITED</t>
  </si>
  <si>
    <t>BIOSYSTEM LABORATORIES LIMITED</t>
  </si>
  <si>
    <t>THE MTL INSTRUMENTS GROUP LIMITED</t>
  </si>
  <si>
    <t>KS ASSOCIATES QUANTITY SURVEYORS LIMITED</t>
  </si>
  <si>
    <t>Industry sector</t>
  </si>
  <si>
    <t>Sector</t>
  </si>
  <si>
    <t>Choose sector</t>
  </si>
  <si>
    <t>Total emissions</t>
  </si>
  <si>
    <t>Agriculture, Foresty &amp; Fishing</t>
  </si>
  <si>
    <t>Real Estate activities</t>
  </si>
  <si>
    <t>IL</t>
  </si>
  <si>
    <t>TGLR</t>
  </si>
  <si>
    <t>Diesel/Average (up to 3.5 tonnes)</t>
  </si>
  <si>
    <t>Battery Electric Vehicle/Average (up to 3.5 tonnes)</t>
  </si>
  <si>
    <t>Average laden/All artics</t>
  </si>
  <si>
    <t>Waster treatment</t>
  </si>
  <si>
    <t>IP</t>
  </si>
  <si>
    <t>Water treament</t>
  </si>
  <si>
    <t>DeliveryvansClass III (1.74 to 3.5 tonnes)miles</t>
  </si>
  <si>
    <t>Diesel/Class III (1.74 to 3.5 tonnes)</t>
  </si>
  <si>
    <t>Books/Landfill</t>
  </si>
  <si>
    <t>Batteries - Li ion/Primary material production</t>
  </si>
  <si>
    <t>KL</t>
  </si>
  <si>
    <t>Small car/Battery Electric Vehicle</t>
  </si>
  <si>
    <t>Small car/Diesel</t>
  </si>
  <si>
    <t>Small car/Petrol</t>
  </si>
  <si>
    <t>Metal: scrap metal/Closed-loop</t>
  </si>
  <si>
    <t>Average laden/Articulated (&gt;33t)</t>
  </si>
  <si>
    <t>OTL</t>
  </si>
  <si>
    <t>This calculation sheet was developed using GHG conversion factors as the basis for estimating GHG emissions, in accordance with the guidelines of the GHG Protocol. The calculation process within the sheet follows the formula outlined below.</t>
  </si>
  <si>
    <t>This document outlines the calculation methods for all categories covered in the questionnaire. However, the actual calculation formula has been applied only to the data preparation table below, due to time constraints.</t>
  </si>
  <si>
    <r>
      <t xml:space="preserve">After transforming the questionnaire data into a calculation-ready format, a new column titled </t>
    </r>
    <r>
      <rPr>
        <i/>
        <sz val="11"/>
        <color theme="1"/>
        <rFont val="Aptos Narrow"/>
        <family val="2"/>
        <scheme val="minor"/>
      </rPr>
      <t>Category</t>
    </r>
    <r>
      <rPr>
        <sz val="11"/>
        <color theme="1"/>
        <rFont val="Aptos Narrow"/>
        <family val="2"/>
        <scheme val="minor"/>
      </rPr>
      <t xml:space="preserve"> should be added, with values filled in according to the table below. This step ensures alignment with the calculation system. However, if any issues arise during the process, it is recommended to revisit the data preparation steps for further review and correction.</t>
    </r>
  </si>
  <si>
    <t>However, if issues persist despite following the above guidelines correctly, they may be due to formula errors within certain cells. We sincerely apologize for any inconvenience this may cause.</t>
  </si>
  <si>
    <t>https://www.gov.uk/government/publications/greenhouse-gas-reporting-conversion-factors-2024</t>
  </si>
  <si>
    <t>for 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</si>
</sst>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Aptos Narrow"/>
      <family val="2"/>
      <scheme val="minor"/>
    </font>
    <font>
      <sz val="11"/>
      <color rgb="FFFF0000"/>
      <name val="Aptos Narrow"/>
      <family val="2"/>
      <scheme val="minor"/>
    </font>
    <font>
      <sz val="11"/>
      <color rgb="FF242424"/>
      <name val="Consolas"/>
      <charset val="1"/>
    </font>
    <font>
      <sz val="11"/>
      <color rgb="FF000000"/>
      <name val="Aptos Narrow"/>
      <scheme val="minor"/>
    </font>
    <font>
      <sz val="11"/>
      <color theme="1"/>
      <name val="Aptos Narrow"/>
      <family val="2"/>
      <scheme val="minor"/>
    </font>
    <font>
      <sz val="12"/>
      <color theme="1"/>
      <name val="微軟正黑體"/>
      <family val="2"/>
      <charset val="136"/>
    </font>
    <font>
      <sz val="11"/>
      <color rgb="FF000000"/>
      <name val="Calibri"/>
      <family val="2"/>
    </font>
    <font>
      <sz val="11"/>
      <color rgb="FF000000"/>
      <name val="Aptos Narrow"/>
      <family val="2"/>
      <scheme val="minor"/>
    </font>
    <font>
      <b/>
      <sz val="11"/>
      <color theme="1"/>
      <name val="Aptos Narrow"/>
      <family val="2"/>
      <scheme val="minor"/>
    </font>
    <font>
      <u/>
      <sz val="11"/>
      <color theme="10"/>
      <name val="Aptos Narrow"/>
      <family val="2"/>
      <scheme val="minor"/>
    </font>
    <font>
      <i/>
      <sz val="11"/>
      <color theme="1"/>
      <name val="Aptos Narrow"/>
      <family val="2"/>
      <scheme val="minor"/>
    </font>
  </fonts>
  <fills count="7">
    <fill>
      <patternFill patternType="none"/>
    </fill>
    <fill>
      <patternFill patternType="gray125"/>
    </fill>
    <fill>
      <patternFill patternType="solid">
        <fgColor rgb="FFFFFF00"/>
        <bgColor indexed="64"/>
      </patternFill>
    </fill>
    <fill>
      <patternFill patternType="solid">
        <fgColor theme="6" tint="0.79998168889431442"/>
        <bgColor indexed="64"/>
      </patternFill>
    </fill>
    <fill>
      <patternFill patternType="solid">
        <fgColor rgb="FFFFC000"/>
        <bgColor indexed="64"/>
      </patternFill>
    </fill>
    <fill>
      <patternFill patternType="solid">
        <fgColor theme="2"/>
        <bgColor indexed="64"/>
      </patternFill>
    </fill>
    <fill>
      <patternFill patternType="solid">
        <fgColor theme="4" tint="0.59999389629810485"/>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5">
    <xf numFmtId="0" fontId="0" fillId="0" borderId="0"/>
    <xf numFmtId="0" fontId="5" fillId="0" borderId="0">
      <alignment vertical="center"/>
    </xf>
    <xf numFmtId="0" fontId="6" fillId="0" borderId="0">
      <alignment vertical="center"/>
    </xf>
    <xf numFmtId="0" fontId="4" fillId="0" borderId="0"/>
    <xf numFmtId="0" fontId="9" fillId="0" borderId="0" applyNumberFormat="0" applyFill="0" applyBorder="0" applyAlignment="0" applyProtection="0"/>
  </cellStyleXfs>
  <cellXfs count="44">
    <xf numFmtId="0" fontId="0" fillId="0" borderId="0" xfId="0"/>
    <xf numFmtId="0" fontId="0" fillId="0" borderId="1" xfId="0" applyBorder="1"/>
    <xf numFmtId="0" fontId="0" fillId="2" borderId="1" xfId="0" applyFill="1" applyBorder="1"/>
    <xf numFmtId="0" fontId="0" fillId="0" borderId="0" xfId="0" applyAlignment="1">
      <alignment vertical="center"/>
    </xf>
    <xf numFmtId="0" fontId="0" fillId="0" borderId="2" xfId="0" applyBorder="1"/>
    <xf numFmtId="0" fontId="0" fillId="0" borderId="0" xfId="0" quotePrefix="1"/>
    <xf numFmtId="0" fontId="0" fillId="0" borderId="0" xfId="0" applyAlignment="1">
      <alignment wrapText="1"/>
    </xf>
    <xf numFmtId="0" fontId="1" fillId="0" borderId="0" xfId="0" applyFont="1"/>
    <xf numFmtId="1" fontId="0" fillId="0" borderId="0" xfId="0" applyNumberFormat="1"/>
    <xf numFmtId="0" fontId="0" fillId="0" borderId="5" xfId="0" applyBorder="1" applyAlignment="1">
      <alignment wrapText="1"/>
    </xf>
    <xf numFmtId="0" fontId="0" fillId="0" borderId="5" xfId="0" applyBorder="1"/>
    <xf numFmtId="0" fontId="1" fillId="0" borderId="5" xfId="0" applyFont="1" applyBorder="1"/>
    <xf numFmtId="0" fontId="0" fillId="0" borderId="6" xfId="0" applyBorder="1"/>
    <xf numFmtId="0" fontId="0" fillId="0" borderId="5" xfId="0" quotePrefix="1" applyBorder="1"/>
    <xf numFmtId="0" fontId="0" fillId="2" borderId="5" xfId="0" applyFill="1" applyBorder="1"/>
    <xf numFmtId="0" fontId="1" fillId="2" borderId="5" xfId="0" applyFont="1" applyFill="1" applyBorder="1"/>
    <xf numFmtId="0" fontId="0" fillId="0" borderId="7" xfId="0" applyBorder="1"/>
    <xf numFmtId="0" fontId="0" fillId="2" borderId="9" xfId="0" applyFill="1" applyBorder="1"/>
    <xf numFmtId="0" fontId="2" fillId="0" borderId="0" xfId="0" applyFont="1"/>
    <xf numFmtId="0" fontId="0" fillId="3" borderId="5" xfId="0" applyFill="1" applyBorder="1"/>
    <xf numFmtId="0" fontId="3" fillId="0" borderId="0" xfId="0" applyFont="1"/>
    <xf numFmtId="0" fontId="0" fillId="4" borderId="0" xfId="0" applyFill="1"/>
    <xf numFmtId="0" fontId="0" fillId="5" borderId="0" xfId="0" applyFill="1"/>
    <xf numFmtId="0" fontId="0" fillId="2" borderId="7" xfId="0" applyFill="1" applyBorder="1"/>
    <xf numFmtId="0" fontId="0" fillId="3" borderId="7" xfId="0" applyFill="1" applyBorder="1"/>
    <xf numFmtId="0" fontId="0" fillId="3" borderId="1" xfId="0" applyFill="1" applyBorder="1"/>
    <xf numFmtId="0" fontId="0" fillId="6" borderId="1" xfId="0" applyFill="1" applyBorder="1"/>
    <xf numFmtId="0" fontId="0" fillId="5" borderId="0" xfId="0" applyFill="1" applyAlignment="1">
      <alignment vertical="center" wrapText="1"/>
    </xf>
    <xf numFmtId="0" fontId="7" fillId="0" borderId="5" xfId="0" applyFont="1" applyBorder="1"/>
    <xf numFmtId="0" fontId="8" fillId="0" borderId="0" xfId="0" applyFont="1"/>
    <xf numFmtId="0" fontId="9" fillId="0" borderId="0" xfId="4"/>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0" borderId="2" xfId="0" applyBorder="1" applyAlignment="1">
      <alignment horizontal="center" vertical="center" wrapText="1"/>
    </xf>
    <xf numFmtId="0" fontId="0" fillId="0" borderId="4" xfId="0" applyBorder="1" applyAlignment="1">
      <alignment horizontal="center"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3" xfId="0" applyBorder="1" applyAlignment="1">
      <alignment horizontal="center" vertical="center" wrapText="1"/>
    </xf>
    <xf numFmtId="0" fontId="0" fillId="0" borderId="1"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cellXfs>
  <cellStyles count="5">
    <cellStyle name="Hyperlink" xfId="4" builtinId="8"/>
    <cellStyle name="Normal" xfId="0" builtinId="0"/>
    <cellStyle name="Normal 2" xfId="2" xr:uid="{FCD9AB48-EFE8-4222-9C72-33D6457CCB63}"/>
    <cellStyle name="Normal 3" xfId="3" xr:uid="{6C971D46-FDA4-4747-9F23-B0BE5F069A11}"/>
    <cellStyle name="Normal 4" xfId="1" xr:uid="{6D6A0E91-6E77-4AF6-B23F-D2A7D056F652}"/>
  </cellStyles>
  <dxfs count="8">
    <dxf>
      <numFmt numFmtId="0" formatCode="General"/>
    </dxf>
    <dxf>
      <numFmt numFmtId="0" formatCode="General"/>
    </dxf>
    <dxf>
      <numFmt numFmtId="0" formatCode="General"/>
    </dxf>
    <dxf>
      <alignment horizontal="general" vertical="bottom" textRotation="0" wrapText="1" indent="0" justifyLastLine="0" shrinkToFit="0" readingOrder="0"/>
    </dxf>
    <dxf>
      <alignment horizontal="general" vertical="bottom" textRotation="0" wrapText="1" indent="0" justifyLastLine="0" shrinkToFit="0" readingOrder="0"/>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18"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theme" Target="theme/theme1.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eetMetadata" Target="metadata.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 Id="rId22" Type="http://schemas.openxmlformats.org/officeDocument/2006/relationships/customXml" Target="../customXml/item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doughnutChart>
        <c:varyColors val="1"/>
        <c:ser>
          <c:idx val="0"/>
          <c:order val="0"/>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D28F-4290-8CD0-7001EED205A7}"/>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D28F-4290-8CD0-7001EED205A7}"/>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D28F-4290-8CD0-7001EED205A7}"/>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s>
          <c:cat>
            <c:strRef>
              <c:f>Summary!$B$3:$B$5</c:f>
              <c:strCache>
                <c:ptCount val="3"/>
                <c:pt idx="0">
                  <c:v>Scope1</c:v>
                </c:pt>
                <c:pt idx="1">
                  <c:v>Scope2</c:v>
                </c:pt>
                <c:pt idx="2">
                  <c:v>Scope3</c:v>
                </c:pt>
              </c:strCache>
            </c:strRef>
          </c:cat>
          <c:val>
            <c:numRef>
              <c:f>Summary!$C$3:$C$5</c:f>
              <c:numCache>
                <c:formatCode>General</c:formatCode>
                <c:ptCount val="3"/>
                <c:pt idx="0">
                  <c:v>76.71143683999999</c:v>
                </c:pt>
                <c:pt idx="1">
                  <c:v>30.728021334999998</c:v>
                </c:pt>
                <c:pt idx="2">
                  <c:v>701.80556849105005</c:v>
                </c:pt>
              </c:numCache>
            </c:numRef>
          </c:val>
          <c:extLst>
            <c:ext xmlns:c16="http://schemas.microsoft.com/office/drawing/2014/chart" uri="{C3380CC4-5D6E-409C-BE32-E72D297353CC}">
              <c16:uniqueId val="{00000006-FE19-4C3C-9048-891D0595B820}"/>
            </c:ext>
          </c:extLst>
        </c:ser>
        <c:dLbls>
          <c:showLegendKey val="0"/>
          <c:showVal val="0"/>
          <c:showCatName val="0"/>
          <c:showSerName val="0"/>
          <c:showPercent val="0"/>
          <c:showBubbleSize val="0"/>
          <c:showLeaderLines val="0"/>
        </c:dLbls>
        <c:firstSliceAng val="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doughnutChart>
        <c:varyColors val="1"/>
        <c:ser>
          <c:idx val="0"/>
          <c:order val="0"/>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F105-418C-B9F4-0EEE2EFBA8BE}"/>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F105-418C-B9F4-0EEE2EFBA8BE}"/>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F105-418C-B9F4-0EEE2EFBA8BE}"/>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effectLst>
                      <a:outerShdw blurRad="50800" dist="50800" dir="5400000" algn="ctr" rotWithShape="0">
                        <a:srgbClr val="000000"/>
                      </a:outerShdw>
                    </a:effectLst>
                    <a:latin typeface="+mn-lt"/>
                    <a:ea typeface="+mn-ea"/>
                    <a:cs typeface="+mn-cs"/>
                  </a:defRPr>
                </a:pPr>
                <a:endParaRPr lang="en-US"/>
              </a:p>
            </c:txPr>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s>
          <c:cat>
            <c:strRef>
              <c:f>Sector!$C$4:$C$6</c:f>
              <c:strCache>
                <c:ptCount val="3"/>
                <c:pt idx="0">
                  <c:v>Scope1</c:v>
                </c:pt>
                <c:pt idx="1">
                  <c:v>Scope2</c:v>
                </c:pt>
                <c:pt idx="2">
                  <c:v>Scope3</c:v>
                </c:pt>
              </c:strCache>
            </c:strRef>
          </c:cat>
          <c:val>
            <c:numRef>
              <c:f>Sector!$D$4:$D$6</c:f>
              <c:numCache>
                <c:formatCode>General</c:formatCode>
                <c:ptCount val="3"/>
                <c:pt idx="0">
                  <c:v>7.8888341999999998</c:v>
                </c:pt>
                <c:pt idx="1">
                  <c:v>2.3266208500000003</c:v>
                </c:pt>
                <c:pt idx="2">
                  <c:v>8.3587574200000017</c:v>
                </c:pt>
              </c:numCache>
            </c:numRef>
          </c:val>
          <c:extLst>
            <c:ext xmlns:c16="http://schemas.microsoft.com/office/drawing/2014/chart" uri="{C3380CC4-5D6E-409C-BE32-E72D297353CC}">
              <c16:uniqueId val="{00000006-F105-418C-B9F4-0EEE2EFBA8BE}"/>
            </c:ext>
          </c:extLst>
        </c:ser>
        <c:dLbls>
          <c:showLegendKey val="0"/>
          <c:showVal val="0"/>
          <c:showCatName val="0"/>
          <c:showSerName val="0"/>
          <c:showPercent val="0"/>
          <c:showBubbleSize val="0"/>
          <c:showLeaderLines val="0"/>
        </c:dLbls>
        <c:firstSliceAng val="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doughnutChart>
        <c:varyColors val="1"/>
        <c:ser>
          <c:idx val="0"/>
          <c:order val="0"/>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7EAC-4DBC-8404-D5DB717FC2EB}"/>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7EAC-4DBC-8404-D5DB717FC2EB}"/>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4-7EAC-4DBC-8404-D5DB717FC2EB}"/>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effectLst>
                      <a:outerShdw blurRad="50800" dist="50800" dir="5400000" algn="ctr" rotWithShape="0">
                        <a:srgbClr val="000000"/>
                      </a:outerShdw>
                    </a:effectLst>
                    <a:latin typeface="+mn-lt"/>
                    <a:ea typeface="+mn-ea"/>
                    <a:cs typeface="+mn-cs"/>
                  </a:defRPr>
                </a:pPr>
                <a:endParaRPr lang="en-US"/>
              </a:p>
            </c:txPr>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s>
          <c:cat>
            <c:strRef>
              <c:f>Company!$C$4:$C$6</c:f>
              <c:strCache>
                <c:ptCount val="3"/>
                <c:pt idx="0">
                  <c:v>Scope1</c:v>
                </c:pt>
                <c:pt idx="1">
                  <c:v>Scope2</c:v>
                </c:pt>
                <c:pt idx="2">
                  <c:v>Scope3</c:v>
                </c:pt>
              </c:strCache>
            </c:strRef>
          </c:cat>
          <c:val>
            <c:numRef>
              <c:f>Company!$D$4:$D$6</c:f>
              <c:numCache>
                <c:formatCode>General</c:formatCode>
                <c:ptCount val="3"/>
                <c:pt idx="0">
                  <c:v>29.760525000000001</c:v>
                </c:pt>
                <c:pt idx="1">
                  <c:v>0</c:v>
                </c:pt>
                <c:pt idx="2">
                  <c:v>1.3808057200000001</c:v>
                </c:pt>
              </c:numCache>
            </c:numRef>
          </c:val>
          <c:extLst>
            <c:ext xmlns:c16="http://schemas.microsoft.com/office/drawing/2014/chart" uri="{C3380CC4-5D6E-409C-BE32-E72D297353CC}">
              <c16:uniqueId val="{00000002-7EAC-4DBC-8404-D5DB717FC2EB}"/>
            </c:ext>
          </c:extLst>
        </c:ser>
        <c:dLbls>
          <c:showLegendKey val="0"/>
          <c:showVal val="0"/>
          <c:showCatName val="0"/>
          <c:showSerName val="0"/>
          <c:showPercent val="0"/>
          <c:showBubbleSize val="0"/>
          <c:showLeaderLines val="0"/>
        </c:dLbls>
        <c:firstSliceAng val="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2.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1" Type="http://schemas.openxmlformats.org/officeDocument/2006/relationships/chart" Target="../charts/chart2.xml"/></Relationships>
</file>

<file path=xl/drawings/_rels/drawing5.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0</xdr:col>
      <xdr:colOff>1447799</xdr:colOff>
      <xdr:row>8</xdr:row>
      <xdr:rowOff>57150</xdr:rowOff>
    </xdr:from>
    <xdr:to>
      <xdr:col>3</xdr:col>
      <xdr:colOff>314324</xdr:colOff>
      <xdr:row>9</xdr:row>
      <xdr:rowOff>171450</xdr:rowOff>
    </xdr:to>
    <xdr:sp macro="" textlink="">
      <xdr:nvSpPr>
        <xdr:cNvPr id="3" name="TextBox 2">
          <a:extLst>
            <a:ext uri="{FF2B5EF4-FFF2-40B4-BE49-F238E27FC236}">
              <a16:creationId xmlns:a16="http://schemas.microsoft.com/office/drawing/2014/main" id="{C12BA301-1D36-1291-7CE5-45FD6AD65540}"/>
            </a:ext>
          </a:extLst>
        </xdr:cNvPr>
        <xdr:cNvSpPr txBox="1"/>
      </xdr:nvSpPr>
      <xdr:spPr>
        <a:xfrm>
          <a:off x="1447799" y="1581150"/>
          <a:ext cx="3571875" cy="304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GHG emissions = activity data x emission conversion factor</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16</xdr:col>
      <xdr:colOff>304800</xdr:colOff>
      <xdr:row>1</xdr:row>
      <xdr:rowOff>66675</xdr:rowOff>
    </xdr:from>
    <xdr:to>
      <xdr:col>23</xdr:col>
      <xdr:colOff>333975</xdr:colOff>
      <xdr:row>3</xdr:row>
      <xdr:rowOff>161991</xdr:rowOff>
    </xdr:to>
    <xdr:pic>
      <xdr:nvPicPr>
        <xdr:cNvPr id="2" name="Picture 1">
          <a:extLst>
            <a:ext uri="{FF2B5EF4-FFF2-40B4-BE49-F238E27FC236}">
              <a16:creationId xmlns:a16="http://schemas.microsoft.com/office/drawing/2014/main" id="{B1EE46D3-EA73-2B51-C596-4BE7ECDF92C7}"/>
            </a:ext>
          </a:extLst>
        </xdr:cNvPr>
        <xdr:cNvPicPr>
          <a:picLocks noChangeAspect="1"/>
        </xdr:cNvPicPr>
      </xdr:nvPicPr>
      <xdr:blipFill>
        <a:blip xmlns:r="http://schemas.openxmlformats.org/officeDocument/2006/relationships" r:embed="rId1"/>
        <a:stretch>
          <a:fillRect/>
        </a:stretch>
      </xdr:blipFill>
      <xdr:spPr>
        <a:xfrm>
          <a:off x="10239375" y="257175"/>
          <a:ext cx="4296375" cy="476316"/>
        </a:xfrm>
        <a:prstGeom prst="rect">
          <a:avLst/>
        </a:prstGeom>
      </xdr:spPr>
    </xdr:pic>
    <xdr:clientData/>
  </xdr:twoCellAnchor>
  <xdr:twoCellAnchor editAs="oneCell">
    <xdr:from>
      <xdr:col>24</xdr:col>
      <xdr:colOff>695325</xdr:colOff>
      <xdr:row>137</xdr:row>
      <xdr:rowOff>104775</xdr:rowOff>
    </xdr:from>
    <xdr:to>
      <xdr:col>30</xdr:col>
      <xdr:colOff>133794</xdr:colOff>
      <xdr:row>142</xdr:row>
      <xdr:rowOff>181119</xdr:rowOff>
    </xdr:to>
    <xdr:pic>
      <xdr:nvPicPr>
        <xdr:cNvPr id="3" name="Picture 2">
          <a:extLst>
            <a:ext uri="{FF2B5EF4-FFF2-40B4-BE49-F238E27FC236}">
              <a16:creationId xmlns:a16="http://schemas.microsoft.com/office/drawing/2014/main" id="{EC4EA3DD-8A9E-7C60-BE69-B27CFAA13D1F}"/>
            </a:ext>
            <a:ext uri="{147F2762-F138-4A5C-976F-8EAC2B608ADB}">
              <a16:predDERef xmlns:a16="http://schemas.microsoft.com/office/drawing/2014/main" pred="{B1EE46D3-EA73-2B51-C596-4BE7ECDF92C7}"/>
            </a:ext>
          </a:extLst>
        </xdr:cNvPr>
        <xdr:cNvPicPr>
          <a:picLocks noChangeAspect="1"/>
        </xdr:cNvPicPr>
      </xdr:nvPicPr>
      <xdr:blipFill>
        <a:blip xmlns:r="http://schemas.openxmlformats.org/officeDocument/2006/relationships" r:embed="rId2"/>
        <a:stretch>
          <a:fillRect/>
        </a:stretch>
      </xdr:blipFill>
      <xdr:spPr>
        <a:xfrm>
          <a:off x="17907000" y="26136600"/>
          <a:ext cx="3181794" cy="1028844"/>
        </a:xfrm>
        <a:prstGeom prst="rect">
          <a:avLst/>
        </a:prstGeom>
      </xdr:spPr>
    </xdr:pic>
    <xdr:clientData/>
  </xdr:twoCellAnchor>
  <xdr:twoCellAnchor editAs="oneCell">
    <xdr:from>
      <xdr:col>36</xdr:col>
      <xdr:colOff>9525</xdr:colOff>
      <xdr:row>1</xdr:row>
      <xdr:rowOff>95250</xdr:rowOff>
    </xdr:from>
    <xdr:to>
      <xdr:col>43</xdr:col>
      <xdr:colOff>314325</xdr:colOff>
      <xdr:row>11</xdr:row>
      <xdr:rowOff>114300</xdr:rowOff>
    </xdr:to>
    <xdr:pic>
      <xdr:nvPicPr>
        <xdr:cNvPr id="4" name="Picture 3">
          <a:extLst>
            <a:ext uri="{FF2B5EF4-FFF2-40B4-BE49-F238E27FC236}">
              <a16:creationId xmlns:a16="http://schemas.microsoft.com/office/drawing/2014/main" id="{40326DD0-21CF-06BE-E077-6E0F5910C4E7}"/>
            </a:ext>
            <a:ext uri="{147F2762-F138-4A5C-976F-8EAC2B608ADB}">
              <a16:predDERef xmlns:a16="http://schemas.microsoft.com/office/drawing/2014/main" pred="{EC4EA3DD-8A9E-7C60-BE69-B27CFAA13D1F}"/>
            </a:ext>
          </a:extLst>
        </xdr:cNvPr>
        <xdr:cNvPicPr>
          <a:picLocks noChangeAspect="1"/>
        </xdr:cNvPicPr>
      </xdr:nvPicPr>
      <xdr:blipFill>
        <a:blip xmlns:r="http://schemas.openxmlformats.org/officeDocument/2006/relationships" r:embed="rId3"/>
        <a:stretch>
          <a:fillRect/>
        </a:stretch>
      </xdr:blipFill>
      <xdr:spPr>
        <a:xfrm>
          <a:off x="24631650" y="285750"/>
          <a:ext cx="4572000" cy="187642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7</xdr:col>
      <xdr:colOff>247650</xdr:colOff>
      <xdr:row>7</xdr:row>
      <xdr:rowOff>0</xdr:rowOff>
    </xdr:from>
    <xdr:to>
      <xdr:col>13</xdr:col>
      <xdr:colOff>704850</xdr:colOff>
      <xdr:row>21</xdr:row>
      <xdr:rowOff>76200</xdr:rowOff>
    </xdr:to>
    <xdr:graphicFrame macro="">
      <xdr:nvGraphicFramePr>
        <xdr:cNvPr id="2" name="Chart 1">
          <a:extLst>
            <a:ext uri="{FF2B5EF4-FFF2-40B4-BE49-F238E27FC236}">
              <a16:creationId xmlns:a16="http://schemas.microsoft.com/office/drawing/2014/main" id="{D89C6871-A3CD-4855-840A-446B63B45A3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514350</xdr:colOff>
      <xdr:row>2</xdr:row>
      <xdr:rowOff>23812</xdr:rowOff>
    </xdr:from>
    <xdr:to>
      <xdr:col>13</xdr:col>
      <xdr:colOff>209550</xdr:colOff>
      <xdr:row>16</xdr:row>
      <xdr:rowOff>100012</xdr:rowOff>
    </xdr:to>
    <xdr:graphicFrame macro="">
      <xdr:nvGraphicFramePr>
        <xdr:cNvPr id="2" name="Chart 2">
          <a:extLst>
            <a:ext uri="{FF2B5EF4-FFF2-40B4-BE49-F238E27FC236}">
              <a16:creationId xmlns:a16="http://schemas.microsoft.com/office/drawing/2014/main" id="{8B8775A9-6328-472B-A40F-1FAA4E9B695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7</xdr:col>
      <xdr:colOff>171450</xdr:colOff>
      <xdr:row>1</xdr:row>
      <xdr:rowOff>185737</xdr:rowOff>
    </xdr:from>
    <xdr:to>
      <xdr:col>14</xdr:col>
      <xdr:colOff>476250</xdr:colOff>
      <xdr:row>16</xdr:row>
      <xdr:rowOff>71437</xdr:rowOff>
    </xdr:to>
    <xdr:graphicFrame macro="">
      <xdr:nvGraphicFramePr>
        <xdr:cNvPr id="2" name="Chart 2">
          <a:extLst>
            <a:ext uri="{FF2B5EF4-FFF2-40B4-BE49-F238E27FC236}">
              <a16:creationId xmlns:a16="http://schemas.microsoft.com/office/drawing/2014/main" id="{6895F5F8-C156-D70B-1FD2-67B6362F7F6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4F6BC691-A21F-42BB-94DC-38C13B651FF9}" autoFormatId="16" applyNumberFormats="0" applyBorderFormats="0" applyFontFormats="0" applyPatternFormats="0" applyAlignmentFormats="0" applyWidthHeightFormats="0">
  <queryTableRefresh nextId="4" unboundColumnsRight="1">
    <queryTableFields count="3">
      <queryTableField id="1" name="Company name" tableColumnId="1"/>
      <queryTableField id="2" name="SIC_x000a_Section" tableColumnId="2"/>
      <queryTableField id="3" dataBound="0" tableColumnId="3"/>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90C5D933-CCAE-4B73-BBF0-1BA6C86FDF56}" autoFormatId="16" applyNumberFormats="0" applyBorderFormats="0" applyFontFormats="0" applyPatternFormats="0" applyAlignmentFormats="0" applyWidthHeightFormats="0">
  <queryTableRefresh nextId="13" unboundColumnsRight="1">
    <queryTableFields count="6">
      <queryTableField id="1" name="Company's name" tableColumnId="8"/>
      <queryTableField id="11" name="Type" tableColumnId="2"/>
      <queryTableField id="2" name="Category" tableColumnId="9"/>
      <queryTableField id="6" name="tCO2e" tableColumnId="10"/>
      <queryTableField id="4" name="Scope" tableColumnId="7"/>
      <queryTableField id="10" dataBound="0" tableColumnId="1"/>
    </queryTableFields>
    <queryTableDeletedFields count="1">
      <deletedField name="tCO2e"/>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BE913A1-C3C2-41AA-B176-CDFF9A5B78BA}" name="List" displayName="List" ref="A12:C211" tableType="queryTable" totalsRowShown="0">
  <autoFilter ref="A12:C211" xr:uid="{1BE913A1-C3C2-41AA-B176-CDFF9A5B78BA}"/>
  <tableColumns count="3">
    <tableColumn id="1" xr3:uid="{7A76A75A-DF15-4EE3-9F07-54FAF142E96E}" uniqueName="1" name="Company name" queryTableFieldId="1" dataDxfId="7"/>
    <tableColumn id="2" xr3:uid="{C15BB19E-AD40-4593-A2C2-D9054839F20F}" uniqueName="2" name="SIC_x000a_Section" queryTableFieldId="2" dataDxfId="6"/>
    <tableColumn id="3" xr3:uid="{D500775A-66DC-4EBB-A084-B8A6EB55380F}" uniqueName="3" name="Industry sector" queryTableFieldId="3" dataDxfId="5">
      <calculatedColumnFormula array="1">LOOKUP(2,1/(ISNUMBER(SEARCH(List[[#This Row],[SIC
Section]],$B$1:$B$8))),$A$1:$A$8)</calculatedColumnFormula>
    </tableColumn>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C20DA42-0BBF-4246-AB4B-3A4213878CEE}" name="Scope1" displayName="Scope1" ref="A3:G15" totalsRowShown="0">
  <autoFilter ref="A3:G15" xr:uid="{4C20DA42-0BBF-4246-AB4B-3A4213878CEE}"/>
  <tableColumns count="7">
    <tableColumn id="1" xr3:uid="{7F633197-0865-4FD4-9BA5-592240CE6193}" name="Company's name" dataDxfId="4"/>
    <tableColumn id="2" xr3:uid="{5DE9CBBA-28EC-47D7-A798-599EEE2E7089}" name="Type"/>
    <tableColumn id="3" xr3:uid="{45686D38-31E0-4048-9431-CD7B9DE0DA3E}" name="Amount"/>
    <tableColumn id="4" xr3:uid="{ACD715A3-4535-4FD7-8CEF-CACB8183C279}" name="Unit"/>
    <tableColumn id="5" xr3:uid="{262849B0-E4AD-4B78-9921-8DEE55B37E55}" name="Category"/>
    <tableColumn id="6" xr3:uid="{E272C2F3-7CAA-4E9C-A62B-2BAD8A8CF1ED}" name="tCO2e" dataDxfId="3">
      <calculatedColumnFormula array="1">_xlfn.IFS(COUNTIF('Scope 1-cal'!$C$1,Scope1[[#This Row],[Category]]),VLOOKUP(Scope1[[#This Row],[Check]],'Scope 1-cal'!$A$1:$E$120,5,FALSE)*Scope1[[#This Row],[Amount]],COUNTIF('Scope 1-cal'!$I$1,Scope1[[#This Row],[Category]]),VLOOKUP(Scope1[[#This Row],[Check]],'Scope 1-cal'!$G$1:$K$53,5,FALSE)*Scope1[[#This Row],[Amount]],COUNTIF('Scope 1-cal'!$M$1,Scope1[[#This Row],[Category]]),VLOOKUP(Scope1[[#This Row],[Type]],'Scope 1-cal'!$M:$O,3,FALSE)*Scope1[[#This Row],[Amount]],COUNTIF('Scope 1-cal'!$Q:$Q,Scope1[[#This Row],[Category]]),INDEX('Scope 1-cal'!$V$4:$AC$11,MATCH(Scope1[[#This Row],[Category]],'Scope 1-cal'!$Q$4:$Q$11,0),MATCH('Scope 1'!B4,'Scope 1-cal'!$V$2:$AC$2,0))*Scope1[[#This Row],[Amount]],COUNTIF('Scope 1-cal'!$AE$4:$AE$11,Scope1[[#This Row],[Category]]),INDEX('Scope 1-cal'!$AJ$4:$AP$11,MATCH(Scope1[[#This Row],[Category]],'Scope 1-cal'!$AE$4:$AE$11,0),MATCH(INDEX(_xlfn.TEXTSPLIT(Scope1[[#This Row],[Type]],"/"),1),'Scope 1-cal'!$AJ$2:$AP$2,0))*Scope1[[#This Row],[Amount]],COUNTIF('Scope 1-cal'!$AE$15:$AE$30,Scope1[[#This Row],[Category]]),INDEX('Scope 1-cal'!$AJ$15:$AM$30,MATCH(Scope1[[#This Row],[Category]],'Scope 1-cal'!$AE$15:$AE$30,0),MATCH(INDEX(_xlfn.TEXTSPLIT(Scope1[[#This Row],[Type]],"/"),1),'Scope 1-cal'!$AJ$13:$AM$13,0))*Scope1[[#This Row],[Amount]],COUNTIF('Scope 1-cal'!$AE$34:$AE$49,Scope1[[#This Row],[Category]]),INDEX('Scope 1-cal'!$AJ$34:$AM$49,MATCH(Scope1[[#This Row],[Category]],'Scope 1-cal'!$AE$34:$AE$49,0),MATCH(INDEX(_xlfn.TEXTSPLIT(Scope1[[#This Row],[Type]],"/"),1),'Scope 1-cal'!$AJ$32:$AM$32,0))*Scope1[[#This Row],[Amount]])/1000</calculatedColumnFormula>
    </tableColumn>
    <tableColumn id="7" xr3:uid="{2A0409DE-1761-42AE-BB0D-176E0582E220}" name="Check">
      <calculatedColumnFormula>B4&amp;D4</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D293F8-E341-4A55-82E9-7C5C83430971}" name="Scope2" displayName="Scope2" ref="A3:F10" totalsRowShown="0">
  <autoFilter ref="A3:F10" xr:uid="{AED293F8-E341-4A55-82E9-7C5C83430971}"/>
  <tableColumns count="6">
    <tableColumn id="1" xr3:uid="{2BBFBE48-0523-4CE3-AF7C-DEED32773F19}" name="Company's name"/>
    <tableColumn id="2" xr3:uid="{A8B35BBF-1703-4122-B5F4-A3265B32A9EB}" name="Type"/>
    <tableColumn id="3" xr3:uid="{704B51C4-6EA4-46F1-9C5B-E1D14414AC36}" name="Amount"/>
    <tableColumn id="4" xr3:uid="{6506B996-104D-44CC-BF54-98C4CF3C5C72}" name="Unit"/>
    <tableColumn id="5" xr3:uid="{42216B25-C81D-424D-A2B4-7B028415D088}" name="Category"/>
    <tableColumn id="6" xr3:uid="{1CE61131-FD27-46B5-B1F6-3F4839FD8A96}" name="tCO2e">
      <calculatedColumnFormula array="1">_xlfn.IFS(Scope2[[#This Row],[Type]]='Scope 2-cal'!$A$1,'Scope 2-cal'!$C$3*Scope2[[#This Row],[Amount]],COUNTIF('Scope 2-cal'!$F$3:$F$4,Scope2[[#This Row],[Type]]),VLOOKUP(Scope2[[#This Row],[Type]],'Scope 2-cal'!$F$3:$H$4,3,FALSE)*Scope2[[#This Row],[Amount]])/1000</calculatedColumnFormula>
    </tableColum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3F9C61EF-69D1-4CC5-8F63-4CD7AF99B5EB}" name="Scope3" displayName="Scope3" ref="A3:F34" totalsRowShown="0">
  <autoFilter ref="A3:F34" xr:uid="{3F9C61EF-69D1-4CC5-8F63-4CD7AF99B5EB}"/>
  <tableColumns count="6">
    <tableColumn id="1" xr3:uid="{A1102CA8-B037-4F35-9031-54E90293071D}" name="Company's name"/>
    <tableColumn id="2" xr3:uid="{5A4D9E34-70AE-4FA7-9AEF-2BADDB5B07D5}" name="Type"/>
    <tableColumn id="3" xr3:uid="{C683E5EF-A167-4E37-A2FF-04D32FA932D4}" name="Amount"/>
    <tableColumn id="4" xr3:uid="{F50F61CC-BA8E-4F08-A50D-CB6BD936801C}" name="Unit"/>
    <tableColumn id="5" xr3:uid="{9D6E9434-6C6B-464D-87E0-B0625962917F}" name="Category"/>
    <tableColumn id="6" xr3:uid="{A5EB2F91-9E72-4136-A822-06389FB68F0F}" name="tCO2e" dataDxfId="2">
      <calculatedColumnFormula array="1">_xlfn.IFS(
  Scope3[[#This Row],[Type]]="Water supply",VLOOKUP(Scope3[[#This Row],[Unit]],'Scope 3-cal'!$B$3:$C$4,2,FALSE)*Scope3[[#This Row],[Amount]],
  Scope3[[#This Row],[Type]]="Water treatment",VLOOKUP(Scope3[[#This Row],[Unit]],'Scope 3-cal'!$B$8:$C$9,2,FALSE)*Scope3[[#This Row],[Amount]],
  Scope3[[#This Row],[Category]]="Businessflight",VLOOKUP(Scope3[[#This Row],[Type]],'Scope 3-cal'!$E$3:$J$16,6,FALSE)*Scope3[[#This Row],[Amount]],
  Scope3[[#This Row],[Category]]="Businessferry",VLOOKUP(Scope3[[#This Row],[Type]],'Scope 3-cal'!$G$19:$I$21,3,FALSE)*Scope3[[#This Row],[Amount]],
  Scope3[[#This Row],[Category]]="Businesscar",INDEX('Scope 3-cal'!$I$25:$P$32,MATCH(INDEX(_xlfn.TEXTSPLIT(Scope3[[#This Row],[Type]],"/"),1)&amp;Scope3[[#This Row],[Unit]],'Scope 3-cal'!$E$25:$E$32,0),MATCH(INDEX(_xlfn.TEXTSPLIT(Scope3[[#This Row],[Type]],"/"),2),'Scope 3-cal'!$I$23:$P$23,0))*Scope3[[#This Row],[Amount]],
  Scope3[[#This Row],[Category]]="Businessmotorbike",VLOOKUP(Scope3[[#This Row],[Type]]&amp;Scope3[[#This Row],[Unit]],'Scope 3-cal'!$E$35:$I$42,5,FALSE)*Scope3[[#This Row],[Amount]],
  Scope3[[#This Row],[Category]]="Businesstaxis",VLOOKUP(Scope3[[#This Row],[Type]]&amp;Scope3[[#This Row],[Unit]],'Scope 3-cal'!$E$35:$I$42,5,FALSE)*Scope3[[#This Row],[Amount]],
  Scope3[[#This Row],[Category]]="Businessbus",VLOOKUP(Scope3[[#This Row],[Type]],'Scope 3-cal'!$G$51:$I$54,3,FALSE)*Scope3[[#This Row],[Amount]],
  Scope3[[#This Row],[Category]]="Businessrail",VLOOKUP(Scope3[[#This Row],[Type]],'Scope 3-cal'!$G$57:$I$60,3,FALSE)*Scope3[[#This Row],[Amount]],
  Scope3[[#This Row],[Category]]="Freightvans",INDEX('Scope 3-cal'!$AC$4:$AI$15,MATCH(INDEX(_xlfn.TEXTSPLIT(Scope3[[#This Row],[Type]],"/"),2)&amp;Scope3[[#This Row],[Unit]],'Scope 3-cal'!$Y$4:$Y$15,0),MATCH(INDEX(_xlfn.TEXTSPLIT(Scope3[[#This Row],[Type]],"/"),1),'Scope 3-cal'!$AC$2:$AI$2,0))*Scope3[[#This Row],[Amount]],
  Scope3[[#This Row],[Category]]="FreightHGV",INDEX('Scope 3-cal'!$AC$19:$AF$42,MATCH(INDEX(_xlfn.TEXTSPLIT(Scope3[[#This Row],[Type]],"/"),2)&amp;Scope3[[#This Row],[Unit]],'Scope 3-cal'!$Y$19:$Y$42,0),MATCH(INDEX(_xlfn.TEXTSPLIT(Scope3[[#This Row],[Type]],"/"),1),'Scope 3-cal'!$AC$17:$AF$17,0))*Scope3[[#This Row],[Amount]],
  Scope3[[#This Row],[Category]]="FreightHGVref",INDEX('Scope 3-cal'!$AC$46:$AF$69,MATCH(INDEX(_xlfn.TEXTSPLIT(Scope3[[#This Row],[Type]],"/"),2)&amp;Scope3[[#This Row],[Unit]],'Scope 3-cal'!$Y$46:$Y$69,0),MATCH(INDEX(_xlfn.TEXTSPLIT(Scope3[[#This Row],[Type]],"/"),1),'Scope 3-cal'!$AC$44:$AF$44,0))*Scope3[[#This Row],[Amount]],
  Scope3[[#This Row],[Category]]="Freightflights",VLOOKUP(Scope3[[#This Row],[Type]],'Scope 3-cal'!$AA$72:$AC$75,3,FALSE)*Scope3[[#This Row],[Amount]],
  Scope3[[#This Row],[Category]]="Freightrail",VLOOKUP(Scope3[[#This Row],[Type]],'Scope 3-cal'!$AA$78:$AC$78,3,FALSE)*Scope3[[#This Row],[Amount]],
  Scope3[[#This Row],[Category]]="Freightseatanker",INDEX('Scope 3-cal'!$AD$81:$AD$104,MATCH(Scope3[[#This Row],[Type]],'Scope 3-cal'!$Y$81:$Y$104,0),1)*Scope3[[#This Row],[Amount]],
  Scope3[[#This Row],[Category]]="Freightcargoship",INDEX('Scope 3-cal'!$AD$107:$AD$135,MATCH(Scope3[[#This Row],[Type]],'Scope 3-cal'!$Y$107:$Y$135,0),1)*Scope3[[#This Row],[Amount]],
  Scope3[[#This Row],[Category]]="Matconstruction",INDEX('Scope 3-cal'!$AW$4:$AZ$16,MATCH(INDEX(_xlfn.TEXTSPLIT(Scope3[[#This Row],[Type]],"/"),1),'Scope 3-cal'!$AU$4:$AU$16,0),MATCH(INDEX(_xlfn.TEXTSPLIT(Scope3[[#This Row],[Type]],"/"),2),'Scope 3-cal'!$AW$2:$AZ$2,0))*Scope3[[#This Row],[Amount]],
  Scope3[[#This Row],[Category]]="Matother",INDEX('Scope 3-cal'!$AW$20:$AZ$23,MATCH(INDEX(_xlfn.TEXTSPLIT(Scope3[[#This Row],[Type]],"/"),1),'Scope 3-cal'!$AU$20:$AU$23,0),MATCH(INDEX(_xlfn.TEXTSPLIT(Scope3[[#This Row],[Type]],"/"),2),'Scope 3-cal'!$AW$2:$AZ$2,0))*Scope3[[#This Row],[Amount]],
  Scope3[[#This Row],[Category]]="Matorganic",INDEX('Scope 3-cal'!$AW$27:$AZ$28,MATCH(INDEX(_xlfn.TEXTSPLIT(Scope3[[#This Row],[Type]],"/"),1),'Scope 3-cal'!$AU$27:$AU$28,0),MATCH(INDEX(_xlfn.TEXTSPLIT(Scope3[[#This Row],[Type]],"/"),2),'Scope 3-cal'!$AW$2:$AZ$2,0))*Scope3[[#This Row],[Amount]],
  Scope3[[#This Row],[Category]]="Matelectrical",INDEX('Scope 3-cal'!$AW$32:$AZ$38,MATCH(INDEX(_xlfn.TEXTSPLIT(Scope3[[#This Row],[Type]],"/"),1),'Scope 3-cal'!$AU$32:$AU$38,0),MATCH(INDEX(_xlfn.TEXTSPLIT(Scope3[[#This Row],[Type]],"/"),2),'Scope 3-cal'!$AW$2:$AZ$2,0))*Scope3[[#This Row],[Amount]],
  Scope3[[#This Row],[Category]]="Matmetal",INDEX('Scope 3-cal'!$AW$42:$AZ$45,MATCH(INDEX(_xlfn.TEXTSPLIT(Scope3[[#This Row],[Type]],"/"),1),'Scope 3-cal'!$AU$42:$AU$45,0),MATCH(INDEX(_xlfn.TEXTSPLIT(Scope3[[#This Row],[Type]],"/"),2),'Scope 3-cal'!$AW$2:$AZ$2,0))*Scope3[[#This Row],[Amount]],
  Scope3[[#This Row],[Category]]="Matplastic",INDEX('Scope 3-cal'!$AW$49:$AZ$57,MATCH(INDEX(_xlfn.TEXTSPLIT(Scope3[[#This Row],[Type]],"/"),1),'Scope 3-cal'!$AU$49:$AU$57,0),MATCH(INDEX(_xlfn.TEXTSPLIT(Scope3[[#This Row],[Type]],"/"),2),'Scope 3-cal'!$AW$2:$AZ$2,0))*Scope3[[#This Row],[Amount]],
  Scope3[[#This Row],[Category]]="Matpaper",INDEX('Scope 3-cal'!$AW$61:$AZ$63,MATCH(INDEX(_xlfn.TEXTSPLIT(Scope3[[#This Row],[Type]],"/"),1),'Scope 3-cal'!$AU$61:$AU$63,0),MATCH(INDEX(_xlfn.TEXTSPLIT(Scope3[[#This Row],[Type]],"/"),2),'Scope 3-cal'!$AW$2:$AZ$2,0))*Scope3[[#This Row],[Amount]],
  Scope3[[#This Row],[Category]]="Wasteconstruction",INDEX('Scope 3-cal'!$BE$4:$BK$16,MATCH(INDEX(_xlfn.TEXTSPLIT(Scope3[[#This Row],[Type]],"/"),1),'Scope 3-cal'!$BC$4:$BC$16,0),MATCH(INDEX(_xlfn.TEXTSPLIT(Scope3[[#This Row],[Type]],"/"),2),'Scope 3-cal'!$BE$2:$BK$2,0))*Scope3[[#This Row],[Amount]],
  Scope3[[#This Row],[Category]]="Wasteother",INDEX('Scope 3-cal'!$BE$20:$BK$22,MATCH(INDEX(_xlfn.TEXTSPLIT(Scope3[[#This Row],[Type]],"/"),1),'Scope 3-cal'!$BC$20:$BC$22,0),MATCH(INDEX(_xlfn.TEXTSPLIT(Scope3[[#This Row],[Type]],"/"),2),'Scope 3-cal'!$BE$2:$BK$2,0))*Scope3[[#This Row],[Amount]],
  Scope3[[#This Row],[Category]]="Wasterefuse",INDEX('Scope 3-cal'!$BE$26:$BK$30,MATCH(INDEX(_xlfn.TEXTSPLIT(Scope3[[#This Row],[Type]],"/"),1),'Scope 3-cal'!$BC$26:$BC$30,0),MATCH(INDEX(_xlfn.TEXTSPLIT(Scope3[[#This Row],[Type]],"/"),2),'Scope 3-cal'!$BE$2:$BK$2,0))*Scope3[[#This Row],[Amount]],
  Scope3[[#This Row],[Category]]="Wasteelectrical",INDEX('Scope 3-cal'!$BE$34:$BK$38,MATCH(INDEX(_xlfn.TEXTSPLIT(Scope3[[#This Row],[Type]],"/"),1),'Scope 3-cal'!$BC$34:$BC$38,0),MATCH(INDEX(_xlfn.TEXTSPLIT(Scope3[[#This Row],[Type]],"/"),2),'Scope 3-cal'!$BE$2:$BK$2,0))*Scope3[[#This Row],[Amount]],
  Scope3[[#This Row],[Category]]="Wastemetal",INDEX('Scope 3-cal'!$BE$42:$BK$45,MATCH(INDEX(_xlfn.TEXTSPLIT(Scope3[[#This Row],[Type]],"/"),1),'Scope 3-cal'!$BC$42:$BC$45,0),MATCH(INDEX(_xlfn.TEXTSPLIT(Scope3[[#This Row],[Type]],"/"),2),'Scope 3-cal'!$BE$2:$BK$2,0))*Scope3[[#This Row],[Amount]],
  Scope3[[#This Row],[Category]]="Wasteplastic",INDEX('Scope 3-cal'!$BE$49:$BK$57,MATCH(INDEX(_xlfn.TEXTSPLIT(Scope3[[#This Row],[Type]],"/"),1),'Scope 3-cal'!$BC$49:$BC$57,0),MATCH(INDEX(_xlfn.TEXTSPLIT(Scope3[[#This Row],[Type]],"/"),2),'Scope 3-cal'!$BE$2:$BK$2,0))*Scope3[[#This Row],[Amount]],
  Scope3[[#This Row],[Category]]="Wastepaper",INDEX('Scope 3-cal'!$BE$61:$BK$63,MATCH(INDEX(_xlfn.TEXTSPLIT(Scope3[[#This Row],[Type]],"/"),1),'Scope 3-cal'!$BC$61:$BC$63,0),MATCH(INDEX(_xlfn.TEXTSPLIT(Scope3[[#This Row],[Type]],"/"),2),'Scope 3-cal'!$BE$2:$BK$2,0))*Scope3[[#This Row],[Amount]]
)/1000</calculatedColumnFormula>
    </tableColumn>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78D455D-C66D-4CE4-8C3F-C84481809D59}" name="Query1" displayName="Query1" ref="B8:G58" tableType="queryTable" totalsRowShown="0">
  <autoFilter ref="B8:G58" xr:uid="{D78D455D-C66D-4CE4-8C3F-C84481809D59}"/>
  <tableColumns count="6">
    <tableColumn id="8" xr3:uid="{9BB4B88A-DE8A-440E-B5EB-19B2C94CAC10}" uniqueName="8" name="Company's name" queryTableFieldId="1"/>
    <tableColumn id="2" xr3:uid="{0A651440-C097-493A-967B-11107F70FF65}" uniqueName="2" name="Type" queryTableFieldId="11"/>
    <tableColumn id="9" xr3:uid="{B4451761-0B36-47D9-92B9-5030ED4BA135}" uniqueName="9" name="Category" queryTableFieldId="2"/>
    <tableColumn id="10" xr3:uid="{C5C930A9-06BE-46CF-9D63-3F0257F04E0E}" uniqueName="10" name="tCO2e" queryTableFieldId="6"/>
    <tableColumn id="7" xr3:uid="{8F046674-1F58-47FA-9EA7-8DB29F598931}" uniqueName="7" name="Scope" queryTableFieldId="4" dataDxfId="1"/>
    <tableColumn id="1" xr3:uid="{9E0B98AF-AE90-4C0C-93E9-43A334FF0A86}" uniqueName="1" name="Sector" queryTableFieldId="10" dataDxfId="0">
      <calculatedColumnFormula>VLOOKUP(Query1[[#This Row],[Company''s name]],List[],3,FALSE)</calculatedColumnFormula>
    </tableColumn>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gov.uk/government/publications/greenhouse-gas-reporting-conversion-factors-2024"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1" Type="http://schemas.openxmlformats.org/officeDocument/2006/relationships/table" Target="../tables/table4.xml"/></Relationships>
</file>

<file path=xl/worksheets/_rels/sheet9.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drawing" Target="../drawings/drawing3.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E20AFD-4609-4EF8-8BB8-C67CD34A61D4}">
  <dimension ref="A5:Q56"/>
  <sheetViews>
    <sheetView tabSelected="1" topLeftCell="A10" workbookViewId="0">
      <selection activeCell="M21" sqref="M21"/>
    </sheetView>
  </sheetViews>
  <sheetFormatPr defaultRowHeight="15"/>
  <cols>
    <col min="1" max="1" width="30.85546875" customWidth="1"/>
    <col min="2" max="2" width="30.5703125" customWidth="1"/>
    <col min="5" max="5" width="10.85546875" customWidth="1"/>
    <col min="7" max="7" width="19.85546875" customWidth="1"/>
    <col min="8" max="8" width="21" customWidth="1"/>
    <col min="13" max="13" width="28.7109375" customWidth="1"/>
    <col min="14" max="14" width="17.140625" customWidth="1"/>
    <col min="17" max="17" width="10" customWidth="1"/>
  </cols>
  <sheetData>
    <row r="5" spans="1:1">
      <c r="A5" s="29" t="s">
        <v>0</v>
      </c>
    </row>
    <row r="7" spans="1:1">
      <c r="A7" t="s">
        <v>821</v>
      </c>
    </row>
    <row r="8" spans="1:1">
      <c r="A8" s="30" t="s">
        <v>825</v>
      </c>
    </row>
    <row r="12" spans="1:1">
      <c r="A12" t="s">
        <v>822</v>
      </c>
    </row>
    <row r="16" spans="1:1">
      <c r="A16" s="29" t="s">
        <v>1</v>
      </c>
    </row>
    <row r="18" spans="1:17">
      <c r="A18" t="s">
        <v>823</v>
      </c>
    </row>
    <row r="20" spans="1:17">
      <c r="A20" t="s">
        <v>824</v>
      </c>
    </row>
    <row r="22" spans="1:17">
      <c r="A22" t="s">
        <v>2</v>
      </c>
      <c r="G22" t="s">
        <v>3</v>
      </c>
      <c r="M22" t="s">
        <v>4</v>
      </c>
    </row>
    <row r="23" spans="1:17" ht="15" customHeight="1">
      <c r="A23" s="9" t="s">
        <v>5</v>
      </c>
      <c r="B23" s="10" t="s">
        <v>6</v>
      </c>
      <c r="C23" s="10" t="s">
        <v>7</v>
      </c>
      <c r="D23" s="12" t="s">
        <v>8</v>
      </c>
      <c r="E23" s="11" t="s">
        <v>9</v>
      </c>
      <c r="G23" s="10" t="s">
        <v>5</v>
      </c>
      <c r="H23" s="28" t="s">
        <v>6</v>
      </c>
      <c r="I23" s="10" t="s">
        <v>7</v>
      </c>
      <c r="J23" s="12" t="s">
        <v>8</v>
      </c>
      <c r="K23" s="11" t="s">
        <v>9</v>
      </c>
      <c r="M23" s="10" t="s">
        <v>5</v>
      </c>
      <c r="N23" s="10" t="s">
        <v>6</v>
      </c>
      <c r="O23" s="10" t="s">
        <v>7</v>
      </c>
      <c r="P23" s="12" t="s">
        <v>8</v>
      </c>
      <c r="Q23" s="11" t="s">
        <v>9</v>
      </c>
    </row>
    <row r="25" spans="1:17">
      <c r="A25" t="s">
        <v>10</v>
      </c>
      <c r="G25" t="s">
        <v>826</v>
      </c>
      <c r="M25" t="s">
        <v>826</v>
      </c>
    </row>
    <row r="26" spans="1:17">
      <c r="A26" s="14" t="s">
        <v>6</v>
      </c>
      <c r="B26" s="15" t="s">
        <v>9</v>
      </c>
      <c r="G26" s="14" t="s">
        <v>6</v>
      </c>
      <c r="H26" s="15" t="s">
        <v>9</v>
      </c>
      <c r="M26" s="14" t="s">
        <v>6</v>
      </c>
      <c r="N26" s="15" t="s">
        <v>9</v>
      </c>
    </row>
    <row r="27" spans="1:17">
      <c r="A27" s="10" t="s">
        <v>11</v>
      </c>
      <c r="B27" s="10" t="s">
        <v>11</v>
      </c>
      <c r="G27" s="10" t="s">
        <v>12</v>
      </c>
      <c r="H27" s="10" t="str">
        <f>G27</f>
        <v>Electricity</v>
      </c>
      <c r="M27" s="10" t="s">
        <v>13</v>
      </c>
      <c r="N27" s="10" t="s">
        <v>13</v>
      </c>
    </row>
    <row r="28" spans="1:17">
      <c r="A28" s="10" t="s">
        <v>14</v>
      </c>
      <c r="B28" s="10" t="s">
        <v>14</v>
      </c>
      <c r="G28" s="10" t="s">
        <v>15</v>
      </c>
      <c r="H28" s="10" t="str">
        <f t="shared" ref="H28:H29" si="0">G28</f>
        <v>Onsite heat and steam</v>
      </c>
      <c r="M28" s="10" t="s">
        <v>16</v>
      </c>
      <c r="N28" s="10" t="s">
        <v>16</v>
      </c>
    </row>
    <row r="29" spans="1:17">
      <c r="A29" s="10" t="s">
        <v>17</v>
      </c>
      <c r="B29" s="10" t="s">
        <v>17</v>
      </c>
      <c r="G29" s="10" t="s">
        <v>18</v>
      </c>
      <c r="H29" s="10" t="str">
        <f t="shared" si="0"/>
        <v>District heat and steam</v>
      </c>
      <c r="M29" s="10" t="s">
        <v>19</v>
      </c>
      <c r="N29" s="10" t="s">
        <v>20</v>
      </c>
    </row>
    <row r="30" spans="1:17">
      <c r="A30" s="10" t="s">
        <v>21</v>
      </c>
      <c r="B30" s="13" t="s">
        <v>22</v>
      </c>
      <c r="M30" s="10" t="s">
        <v>23</v>
      </c>
      <c r="N30" s="10" t="s">
        <v>24</v>
      </c>
    </row>
    <row r="31" spans="1:17">
      <c r="A31" s="10" t="s">
        <v>25</v>
      </c>
      <c r="B31" s="13" t="s">
        <v>26</v>
      </c>
      <c r="M31" s="10" t="s">
        <v>27</v>
      </c>
      <c r="N31" s="10" t="s">
        <v>28</v>
      </c>
    </row>
    <row r="32" spans="1:17">
      <c r="A32" s="10" t="s">
        <v>29</v>
      </c>
      <c r="B32" s="13" t="s">
        <v>30</v>
      </c>
      <c r="M32" s="10" t="s">
        <v>31</v>
      </c>
      <c r="N32" s="10" t="s">
        <v>32</v>
      </c>
    </row>
    <row r="33" spans="1:14">
      <c r="A33" s="10" t="s">
        <v>33</v>
      </c>
      <c r="B33" s="13" t="s">
        <v>34</v>
      </c>
      <c r="M33" s="10" t="s">
        <v>35</v>
      </c>
      <c r="N33" s="10" t="s">
        <v>36</v>
      </c>
    </row>
    <row r="34" spans="1:14">
      <c r="M34" s="10" t="s">
        <v>37</v>
      </c>
      <c r="N34" s="10" t="s">
        <v>38</v>
      </c>
    </row>
    <row r="35" spans="1:14">
      <c r="M35" s="16" t="s">
        <v>39</v>
      </c>
      <c r="N35" s="16" t="s">
        <v>40</v>
      </c>
    </row>
    <row r="36" spans="1:14">
      <c r="M36" s="10" t="s">
        <v>41</v>
      </c>
      <c r="N36" s="10" t="s">
        <v>42</v>
      </c>
    </row>
    <row r="37" spans="1:14">
      <c r="M37" s="10" t="s">
        <v>43</v>
      </c>
      <c r="N37" s="10" t="s">
        <v>44</v>
      </c>
    </row>
    <row r="38" spans="1:14">
      <c r="M38" s="10" t="s">
        <v>45</v>
      </c>
      <c r="N38" s="10" t="s">
        <v>46</v>
      </c>
    </row>
    <row r="39" spans="1:14">
      <c r="M39" s="10" t="s">
        <v>47</v>
      </c>
      <c r="N39" s="10" t="s">
        <v>48</v>
      </c>
    </row>
    <row r="40" spans="1:14">
      <c r="M40" s="10" t="s">
        <v>49</v>
      </c>
      <c r="N40" s="10" t="s">
        <v>50</v>
      </c>
    </row>
    <row r="41" spans="1:14">
      <c r="M41" s="10" t="s">
        <v>51</v>
      </c>
      <c r="N41" s="10" t="s">
        <v>52</v>
      </c>
    </row>
    <row r="42" spans="1:14">
      <c r="M42" s="16" t="s">
        <v>53</v>
      </c>
      <c r="N42" s="16" t="s">
        <v>54</v>
      </c>
    </row>
    <row r="43" spans="1:14">
      <c r="M43" s="10" t="s">
        <v>55</v>
      </c>
      <c r="N43" s="10" t="s">
        <v>56</v>
      </c>
    </row>
    <row r="44" spans="1:14">
      <c r="M44" s="10" t="s">
        <v>57</v>
      </c>
      <c r="N44" s="10" t="s">
        <v>58</v>
      </c>
    </row>
    <row r="45" spans="1:14">
      <c r="M45" s="10" t="s">
        <v>59</v>
      </c>
      <c r="N45" s="10" t="s">
        <v>60</v>
      </c>
    </row>
    <row r="46" spans="1:14">
      <c r="M46" s="10" t="s">
        <v>61</v>
      </c>
      <c r="N46" s="10" t="s">
        <v>62</v>
      </c>
    </row>
    <row r="47" spans="1:14">
      <c r="M47" s="10" t="s">
        <v>63</v>
      </c>
      <c r="N47" s="10" t="s">
        <v>64</v>
      </c>
    </row>
    <row r="48" spans="1:14">
      <c r="M48" s="10" t="s">
        <v>65</v>
      </c>
      <c r="N48" s="10" t="s">
        <v>66</v>
      </c>
    </row>
    <row r="49" spans="13:14">
      <c r="M49" s="10" t="s">
        <v>67</v>
      </c>
      <c r="N49" s="10" t="s">
        <v>68</v>
      </c>
    </row>
    <row r="50" spans="13:14">
      <c r="M50" s="10" t="s">
        <v>69</v>
      </c>
      <c r="N50" s="10" t="s">
        <v>70</v>
      </c>
    </row>
    <row r="51" spans="13:14">
      <c r="M51" s="10" t="s">
        <v>71</v>
      </c>
      <c r="N51" s="10" t="s">
        <v>72</v>
      </c>
    </row>
    <row r="52" spans="13:14">
      <c r="M52" s="10" t="s">
        <v>73</v>
      </c>
      <c r="N52" s="10" t="s">
        <v>74</v>
      </c>
    </row>
    <row r="53" spans="13:14">
      <c r="M53" s="10" t="s">
        <v>75</v>
      </c>
      <c r="N53" s="10" t="s">
        <v>76</v>
      </c>
    </row>
    <row r="54" spans="13:14">
      <c r="M54" s="10" t="s">
        <v>77</v>
      </c>
      <c r="N54" s="10" t="s">
        <v>78</v>
      </c>
    </row>
    <row r="55" spans="13:14">
      <c r="M55" s="10" t="s">
        <v>79</v>
      </c>
      <c r="N55" s="10" t="s">
        <v>80</v>
      </c>
    </row>
    <row r="56" spans="13:14">
      <c r="M56" s="10" t="s">
        <v>81</v>
      </c>
      <c r="N56" s="10" t="s">
        <v>82</v>
      </c>
    </row>
  </sheetData>
  <hyperlinks>
    <hyperlink ref="A8" r:id="rId1" xr:uid="{72E81CEF-E5CC-4F8D-9219-6CA3CA15FEAD}"/>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82B91-810D-42E5-8478-649B625D27DF}">
  <dimension ref="A1:C211"/>
  <sheetViews>
    <sheetView topLeftCell="A7" workbookViewId="0">
      <selection activeCell="C216" sqref="C216"/>
    </sheetView>
  </sheetViews>
  <sheetFormatPr defaultRowHeight="15"/>
  <cols>
    <col min="1" max="1" width="51.42578125" bestFit="1" customWidth="1"/>
    <col min="2" max="2" width="14.140625" bestFit="1" customWidth="1"/>
    <col min="3" max="3" width="96.140625" customWidth="1"/>
  </cols>
  <sheetData>
    <row r="1" spans="1:3">
      <c r="A1" s="1" t="s">
        <v>800</v>
      </c>
      <c r="B1" s="1" t="s">
        <v>605</v>
      </c>
    </row>
    <row r="2" spans="1:3">
      <c r="A2" s="1" t="s">
        <v>584</v>
      </c>
      <c r="B2" s="1" t="s">
        <v>600</v>
      </c>
    </row>
    <row r="3" spans="1:3">
      <c r="A3" s="1" t="s">
        <v>386</v>
      </c>
      <c r="B3" s="1" t="s">
        <v>609</v>
      </c>
    </row>
    <row r="4" spans="1:3">
      <c r="A4" s="1" t="s">
        <v>586</v>
      </c>
      <c r="B4" s="1" t="s">
        <v>598</v>
      </c>
    </row>
    <row r="5" spans="1:3">
      <c r="A5" s="1" t="s">
        <v>588</v>
      </c>
      <c r="B5" s="1" t="s">
        <v>625</v>
      </c>
    </row>
    <row r="6" spans="1:3">
      <c r="A6" s="1" t="s">
        <v>801</v>
      </c>
      <c r="B6" s="1" t="s">
        <v>690</v>
      </c>
    </row>
    <row r="7" spans="1:3">
      <c r="A7" s="1" t="s">
        <v>590</v>
      </c>
      <c r="B7" s="1" t="s">
        <v>622</v>
      </c>
    </row>
    <row r="8" spans="1:3">
      <c r="A8" s="1" t="s">
        <v>591</v>
      </c>
      <c r="B8" s="1" t="s">
        <v>613</v>
      </c>
    </row>
    <row r="12" spans="1:3">
      <c r="A12" t="s">
        <v>595</v>
      </c>
      <c r="B12" t="s">
        <v>596</v>
      </c>
      <c r="C12" t="s">
        <v>796</v>
      </c>
    </row>
    <row r="13" spans="1:3">
      <c r="A13" t="s">
        <v>597</v>
      </c>
      <c r="B13" t="s">
        <v>598</v>
      </c>
      <c r="C13" t="str" cm="1">
        <f t="array" ref="C13">LOOKUP(2,1/(ISNUMBER(SEARCH(List[[#This Row],[SIC
Section]],$B$1:$B$8))),$A$1:$A$8)</f>
        <v>Wholesale and retail trade; repair of motor vehicles and motorcycles</v>
      </c>
    </row>
    <row r="14" spans="1:3">
      <c r="A14" t="s">
        <v>599</v>
      </c>
      <c r="B14" t="s">
        <v>600</v>
      </c>
      <c r="C14" t="str" cm="1">
        <f t="array" ref="C14">LOOKUP(2,1/(ISNUMBER(SEARCH(List[[#This Row],[SIC
Section]],$B$1:$B$8))),$A$1:$A$8)</f>
        <v>Manufacturing</v>
      </c>
    </row>
    <row r="15" spans="1:3">
      <c r="A15" t="s">
        <v>601</v>
      </c>
      <c r="B15" t="s">
        <v>600</v>
      </c>
      <c r="C15" t="str" cm="1">
        <f t="array" ref="C15">LOOKUP(2,1/(ISNUMBER(SEARCH(List[[#This Row],[SIC
Section]],$B$1:$B$8))),$A$1:$A$8)</f>
        <v>Manufacturing</v>
      </c>
    </row>
    <row r="16" spans="1:3">
      <c r="A16" t="s">
        <v>602</v>
      </c>
      <c r="B16" t="s">
        <v>600</v>
      </c>
      <c r="C16" t="str" cm="1">
        <f t="array" ref="C16">LOOKUP(2,1/(ISNUMBER(SEARCH(List[[#This Row],[SIC
Section]],$B$1:$B$8))),$A$1:$A$8)</f>
        <v>Manufacturing</v>
      </c>
    </row>
    <row r="17" spans="1:3">
      <c r="A17" t="s">
        <v>603</v>
      </c>
      <c r="B17" t="s">
        <v>598</v>
      </c>
      <c r="C17" t="str" cm="1">
        <f t="array" ref="C17">LOOKUP(2,1/(ISNUMBER(SEARCH(List[[#This Row],[SIC
Section]],$B$1:$B$8))),$A$1:$A$8)</f>
        <v>Wholesale and retail trade; repair of motor vehicles and motorcycles</v>
      </c>
    </row>
    <row r="18" spans="1:3">
      <c r="A18" t="s">
        <v>604</v>
      </c>
      <c r="B18" t="s">
        <v>605</v>
      </c>
      <c r="C18" t="str" cm="1">
        <f t="array" ref="C18">LOOKUP(2,1/(ISNUMBER(SEARCH(List[[#This Row],[SIC
Section]],$B$1:$B$8))),$A$1:$A$8)</f>
        <v>Agriculture, Foresty &amp; Fishing</v>
      </c>
    </row>
    <row r="19" spans="1:3">
      <c r="A19" t="s">
        <v>606</v>
      </c>
      <c r="B19" t="s">
        <v>598</v>
      </c>
      <c r="C19" t="str" cm="1">
        <f t="array" ref="C19">LOOKUP(2,1/(ISNUMBER(SEARCH(List[[#This Row],[SIC
Section]],$B$1:$B$8))),$A$1:$A$8)</f>
        <v>Wholesale and retail trade; repair of motor vehicles and motorcycles</v>
      </c>
    </row>
    <row r="20" spans="1:3">
      <c r="A20" t="s">
        <v>607</v>
      </c>
      <c r="B20" t="s">
        <v>598</v>
      </c>
      <c r="C20" t="str" cm="1">
        <f t="array" ref="C20">LOOKUP(2,1/(ISNUMBER(SEARCH(List[[#This Row],[SIC
Section]],$B$1:$B$8))),$A$1:$A$8)</f>
        <v>Wholesale and retail trade; repair of motor vehicles and motorcycles</v>
      </c>
    </row>
    <row r="21" spans="1:3">
      <c r="A21" t="s">
        <v>608</v>
      </c>
      <c r="B21" t="s">
        <v>609</v>
      </c>
      <c r="C21" t="str" cm="1">
        <f t="array" ref="C21">LOOKUP(2,1/(ISNUMBER(SEARCH(List[[#This Row],[SIC
Section]],$B$1:$B$8))),$A$1:$A$8)</f>
        <v>Construction</v>
      </c>
    </row>
    <row r="22" spans="1:3">
      <c r="A22" t="s">
        <v>610</v>
      </c>
      <c r="B22" t="s">
        <v>600</v>
      </c>
      <c r="C22" t="str" cm="1">
        <f t="array" ref="C22">LOOKUP(2,1/(ISNUMBER(SEARCH(List[[#This Row],[SIC
Section]],$B$1:$B$8))),$A$1:$A$8)</f>
        <v>Manufacturing</v>
      </c>
    </row>
    <row r="23" spans="1:3">
      <c r="A23" t="s">
        <v>611</v>
      </c>
      <c r="B23" t="s">
        <v>600</v>
      </c>
      <c r="C23" t="str" cm="1">
        <f t="array" ref="C23">LOOKUP(2,1/(ISNUMBER(SEARCH(List[[#This Row],[SIC
Section]],$B$1:$B$8))),$A$1:$A$8)</f>
        <v>Manufacturing</v>
      </c>
    </row>
    <row r="24" spans="1:3">
      <c r="A24" t="s">
        <v>612</v>
      </c>
      <c r="B24" t="s">
        <v>613</v>
      </c>
      <c r="C24" t="str" cm="1">
        <f t="array" ref="C24">LOOKUP(2,1/(ISNUMBER(SEARCH(List[[#This Row],[SIC
Section]],$B$1:$B$8))),$A$1:$A$8)</f>
        <v>Administrative and support service activities</v>
      </c>
    </row>
    <row r="25" spans="1:3">
      <c r="A25" t="s">
        <v>614</v>
      </c>
      <c r="B25" t="s">
        <v>600</v>
      </c>
      <c r="C25" t="str" cm="1">
        <f t="array" ref="C25">LOOKUP(2,1/(ISNUMBER(SEARCH(List[[#This Row],[SIC
Section]],$B$1:$B$8))),$A$1:$A$8)</f>
        <v>Manufacturing</v>
      </c>
    </row>
    <row r="26" spans="1:3">
      <c r="A26" t="s">
        <v>615</v>
      </c>
      <c r="B26" t="s">
        <v>598</v>
      </c>
      <c r="C26" t="str" cm="1">
        <f t="array" ref="C26">LOOKUP(2,1/(ISNUMBER(SEARCH(List[[#This Row],[SIC
Section]],$B$1:$B$8))),$A$1:$A$8)</f>
        <v>Wholesale and retail trade; repair of motor vehicles and motorcycles</v>
      </c>
    </row>
    <row r="27" spans="1:3">
      <c r="A27" t="s">
        <v>616</v>
      </c>
      <c r="B27" t="s">
        <v>598</v>
      </c>
      <c r="C27" t="str" cm="1">
        <f t="array" ref="C27">LOOKUP(2,1/(ISNUMBER(SEARCH(List[[#This Row],[SIC
Section]],$B$1:$B$8))),$A$1:$A$8)</f>
        <v>Wholesale and retail trade; repair of motor vehicles and motorcycles</v>
      </c>
    </row>
    <row r="28" spans="1:3">
      <c r="A28" t="s">
        <v>617</v>
      </c>
      <c r="B28" t="s">
        <v>600</v>
      </c>
      <c r="C28" t="str" cm="1">
        <f t="array" ref="C28">LOOKUP(2,1/(ISNUMBER(SEARCH(List[[#This Row],[SIC
Section]],$B$1:$B$8))),$A$1:$A$8)</f>
        <v>Manufacturing</v>
      </c>
    </row>
    <row r="29" spans="1:3">
      <c r="A29" t="s">
        <v>618</v>
      </c>
      <c r="B29" t="s">
        <v>600</v>
      </c>
      <c r="C29" t="str" cm="1">
        <f t="array" ref="C29">LOOKUP(2,1/(ISNUMBER(SEARCH(List[[#This Row],[SIC
Section]],$B$1:$B$8))),$A$1:$A$8)</f>
        <v>Manufacturing</v>
      </c>
    </row>
    <row r="30" spans="1:3">
      <c r="A30" t="s">
        <v>619</v>
      </c>
      <c r="B30" t="s">
        <v>598</v>
      </c>
      <c r="C30" t="str" cm="1">
        <f t="array" ref="C30">LOOKUP(2,1/(ISNUMBER(SEARCH(List[[#This Row],[SIC
Section]],$B$1:$B$8))),$A$1:$A$8)</f>
        <v>Wholesale and retail trade; repair of motor vehicles and motorcycles</v>
      </c>
    </row>
    <row r="31" spans="1:3">
      <c r="A31" t="s">
        <v>620</v>
      </c>
      <c r="B31" t="s">
        <v>609</v>
      </c>
      <c r="C31" t="str" cm="1">
        <f t="array" ref="C31">LOOKUP(2,1/(ISNUMBER(SEARCH(List[[#This Row],[SIC
Section]],$B$1:$B$8))),$A$1:$A$8)</f>
        <v>Construction</v>
      </c>
    </row>
    <row r="32" spans="1:3">
      <c r="A32" t="s">
        <v>621</v>
      </c>
      <c r="B32" t="s">
        <v>622</v>
      </c>
      <c r="C32" t="str" cm="1">
        <f t="array" ref="C32">LOOKUP(2,1/(ISNUMBER(SEARCH(List[[#This Row],[SIC
Section]],$B$1:$B$8))),$A$1:$A$8)</f>
        <v>Professional, scientific and technical activities</v>
      </c>
    </row>
    <row r="33" spans="1:3">
      <c r="A33" t="s">
        <v>623</v>
      </c>
      <c r="B33" t="s">
        <v>613</v>
      </c>
      <c r="C33" t="str" cm="1">
        <f t="array" ref="C33">LOOKUP(2,1/(ISNUMBER(SEARCH(List[[#This Row],[SIC
Section]],$B$1:$B$8))),$A$1:$A$8)</f>
        <v>Administrative and support service activities</v>
      </c>
    </row>
    <row r="34" spans="1:3">
      <c r="A34" t="s">
        <v>624</v>
      </c>
      <c r="B34" t="s">
        <v>625</v>
      </c>
      <c r="C34" t="str" cm="1">
        <f t="array" ref="C34">LOOKUP(2,1/(ISNUMBER(SEARCH(List[[#This Row],[SIC
Section]],$B$1:$B$8))),$A$1:$A$8)</f>
        <v>Transportation and storage</v>
      </c>
    </row>
    <row r="35" spans="1:3">
      <c r="A35" t="s">
        <v>626</v>
      </c>
      <c r="B35" t="s">
        <v>622</v>
      </c>
      <c r="C35" t="str" cm="1">
        <f t="array" ref="C35">LOOKUP(2,1/(ISNUMBER(SEARCH(List[[#This Row],[SIC
Section]],$B$1:$B$8))),$A$1:$A$8)</f>
        <v>Professional, scientific and technical activities</v>
      </c>
    </row>
    <row r="36" spans="1:3">
      <c r="A36" t="s">
        <v>627</v>
      </c>
      <c r="B36" t="s">
        <v>613</v>
      </c>
      <c r="C36" t="str" cm="1">
        <f t="array" ref="C36">LOOKUP(2,1/(ISNUMBER(SEARCH(List[[#This Row],[SIC
Section]],$B$1:$B$8))),$A$1:$A$8)</f>
        <v>Administrative and support service activities</v>
      </c>
    </row>
    <row r="37" spans="1:3">
      <c r="A37" t="s">
        <v>628</v>
      </c>
      <c r="B37" t="s">
        <v>613</v>
      </c>
      <c r="C37" t="str" cm="1">
        <f t="array" ref="C37">LOOKUP(2,1/(ISNUMBER(SEARCH(List[[#This Row],[SIC
Section]],$B$1:$B$8))),$A$1:$A$8)</f>
        <v>Administrative and support service activities</v>
      </c>
    </row>
    <row r="38" spans="1:3">
      <c r="A38" t="s">
        <v>629</v>
      </c>
      <c r="B38" t="s">
        <v>625</v>
      </c>
      <c r="C38" t="str" cm="1">
        <f t="array" ref="C38">LOOKUP(2,1/(ISNUMBER(SEARCH(List[[#This Row],[SIC
Section]],$B$1:$B$8))),$A$1:$A$8)</f>
        <v>Transportation and storage</v>
      </c>
    </row>
    <row r="39" spans="1:3">
      <c r="A39" t="s">
        <v>630</v>
      </c>
      <c r="B39" t="s">
        <v>613</v>
      </c>
      <c r="C39" t="str" cm="1">
        <f t="array" ref="C39">LOOKUP(2,1/(ISNUMBER(SEARCH(List[[#This Row],[SIC
Section]],$B$1:$B$8))),$A$1:$A$8)</f>
        <v>Administrative and support service activities</v>
      </c>
    </row>
    <row r="40" spans="1:3">
      <c r="A40" t="s">
        <v>631</v>
      </c>
      <c r="B40" t="s">
        <v>600</v>
      </c>
      <c r="C40" t="str" cm="1">
        <f t="array" ref="C40">LOOKUP(2,1/(ISNUMBER(SEARCH(List[[#This Row],[SIC
Section]],$B$1:$B$8))),$A$1:$A$8)</f>
        <v>Manufacturing</v>
      </c>
    </row>
    <row r="41" spans="1:3">
      <c r="A41" t="s">
        <v>632</v>
      </c>
      <c r="B41" t="s">
        <v>598</v>
      </c>
      <c r="C41" t="str" cm="1">
        <f t="array" ref="C41">LOOKUP(2,1/(ISNUMBER(SEARCH(List[[#This Row],[SIC
Section]],$B$1:$B$8))),$A$1:$A$8)</f>
        <v>Wholesale and retail trade; repair of motor vehicles and motorcycles</v>
      </c>
    </row>
    <row r="42" spans="1:3">
      <c r="A42" t="s">
        <v>633</v>
      </c>
      <c r="B42" t="s">
        <v>622</v>
      </c>
      <c r="C42" t="str" cm="1">
        <f t="array" ref="C42">LOOKUP(2,1/(ISNUMBER(SEARCH(List[[#This Row],[SIC
Section]],$B$1:$B$8))),$A$1:$A$8)</f>
        <v>Professional, scientific and technical activities</v>
      </c>
    </row>
    <row r="43" spans="1:3">
      <c r="A43" t="s">
        <v>634</v>
      </c>
      <c r="B43" t="s">
        <v>600</v>
      </c>
      <c r="C43" t="str" cm="1">
        <f t="array" ref="C43">LOOKUP(2,1/(ISNUMBER(SEARCH(List[[#This Row],[SIC
Section]],$B$1:$B$8))),$A$1:$A$8)</f>
        <v>Manufacturing</v>
      </c>
    </row>
    <row r="44" spans="1:3">
      <c r="A44" t="s">
        <v>635</v>
      </c>
      <c r="B44" t="s">
        <v>598</v>
      </c>
      <c r="C44" t="str" cm="1">
        <f t="array" ref="C44">LOOKUP(2,1/(ISNUMBER(SEARCH(List[[#This Row],[SIC
Section]],$B$1:$B$8))),$A$1:$A$8)</f>
        <v>Wholesale and retail trade; repair of motor vehicles and motorcycles</v>
      </c>
    </row>
    <row r="45" spans="1:3">
      <c r="A45" t="s">
        <v>636</v>
      </c>
      <c r="B45" t="s">
        <v>613</v>
      </c>
      <c r="C45" t="str" cm="1">
        <f t="array" ref="C45">LOOKUP(2,1/(ISNUMBER(SEARCH(List[[#This Row],[SIC
Section]],$B$1:$B$8))),$A$1:$A$8)</f>
        <v>Administrative and support service activities</v>
      </c>
    </row>
    <row r="46" spans="1:3">
      <c r="A46" t="s">
        <v>637</v>
      </c>
      <c r="B46" t="s">
        <v>622</v>
      </c>
      <c r="C46" t="str" cm="1">
        <f t="array" ref="C46">LOOKUP(2,1/(ISNUMBER(SEARCH(List[[#This Row],[SIC
Section]],$B$1:$B$8))),$A$1:$A$8)</f>
        <v>Professional, scientific and technical activities</v>
      </c>
    </row>
    <row r="47" spans="1:3">
      <c r="A47" t="s">
        <v>638</v>
      </c>
      <c r="B47" t="s">
        <v>598</v>
      </c>
      <c r="C47" t="str" cm="1">
        <f t="array" ref="C47">LOOKUP(2,1/(ISNUMBER(SEARCH(List[[#This Row],[SIC
Section]],$B$1:$B$8))),$A$1:$A$8)</f>
        <v>Wholesale and retail trade; repair of motor vehicles and motorcycles</v>
      </c>
    </row>
    <row r="48" spans="1:3">
      <c r="A48" t="s">
        <v>639</v>
      </c>
      <c r="B48" t="s">
        <v>600</v>
      </c>
      <c r="C48" t="str" cm="1">
        <f t="array" ref="C48">LOOKUP(2,1/(ISNUMBER(SEARCH(List[[#This Row],[SIC
Section]],$B$1:$B$8))),$A$1:$A$8)</f>
        <v>Manufacturing</v>
      </c>
    </row>
    <row r="49" spans="1:3">
      <c r="A49" t="s">
        <v>640</v>
      </c>
      <c r="B49" t="s">
        <v>600</v>
      </c>
      <c r="C49" t="str" cm="1">
        <f t="array" ref="C49">LOOKUP(2,1/(ISNUMBER(SEARCH(List[[#This Row],[SIC
Section]],$B$1:$B$8))),$A$1:$A$8)</f>
        <v>Manufacturing</v>
      </c>
    </row>
    <row r="50" spans="1:3">
      <c r="A50" t="s">
        <v>641</v>
      </c>
      <c r="B50" t="s">
        <v>598</v>
      </c>
      <c r="C50" t="str" cm="1">
        <f t="array" ref="C50">LOOKUP(2,1/(ISNUMBER(SEARCH(List[[#This Row],[SIC
Section]],$B$1:$B$8))),$A$1:$A$8)</f>
        <v>Wholesale and retail trade; repair of motor vehicles and motorcycles</v>
      </c>
    </row>
    <row r="51" spans="1:3">
      <c r="A51" t="s">
        <v>642</v>
      </c>
      <c r="B51" t="s">
        <v>600</v>
      </c>
      <c r="C51" t="str" cm="1">
        <f t="array" ref="C51">LOOKUP(2,1/(ISNUMBER(SEARCH(List[[#This Row],[SIC
Section]],$B$1:$B$8))),$A$1:$A$8)</f>
        <v>Manufacturing</v>
      </c>
    </row>
    <row r="52" spans="1:3">
      <c r="A52" t="s">
        <v>643</v>
      </c>
      <c r="B52" t="s">
        <v>598</v>
      </c>
      <c r="C52" t="str" cm="1">
        <f t="array" ref="C52">LOOKUP(2,1/(ISNUMBER(SEARCH(List[[#This Row],[SIC
Section]],$B$1:$B$8))),$A$1:$A$8)</f>
        <v>Wholesale and retail trade; repair of motor vehicles and motorcycles</v>
      </c>
    </row>
    <row r="53" spans="1:3">
      <c r="A53" t="s">
        <v>644</v>
      </c>
      <c r="B53" t="s">
        <v>609</v>
      </c>
      <c r="C53" t="str" cm="1">
        <f t="array" ref="C53">LOOKUP(2,1/(ISNUMBER(SEARCH(List[[#This Row],[SIC
Section]],$B$1:$B$8))),$A$1:$A$8)</f>
        <v>Construction</v>
      </c>
    </row>
    <row r="54" spans="1:3">
      <c r="A54" t="s">
        <v>645</v>
      </c>
      <c r="B54" t="s">
        <v>600</v>
      </c>
      <c r="C54" t="str" cm="1">
        <f t="array" ref="C54">LOOKUP(2,1/(ISNUMBER(SEARCH(List[[#This Row],[SIC
Section]],$B$1:$B$8))),$A$1:$A$8)</f>
        <v>Manufacturing</v>
      </c>
    </row>
    <row r="55" spans="1:3">
      <c r="A55" t="s">
        <v>646</v>
      </c>
      <c r="B55" t="s">
        <v>625</v>
      </c>
      <c r="C55" t="str" cm="1">
        <f t="array" ref="C55">LOOKUP(2,1/(ISNUMBER(SEARCH(List[[#This Row],[SIC
Section]],$B$1:$B$8))),$A$1:$A$8)</f>
        <v>Transportation and storage</v>
      </c>
    </row>
    <row r="56" spans="1:3">
      <c r="A56" t="s">
        <v>647</v>
      </c>
      <c r="B56" t="s">
        <v>598</v>
      </c>
      <c r="C56" t="str" cm="1">
        <f t="array" ref="C56">LOOKUP(2,1/(ISNUMBER(SEARCH(List[[#This Row],[SIC
Section]],$B$1:$B$8))),$A$1:$A$8)</f>
        <v>Wholesale and retail trade; repair of motor vehicles and motorcycles</v>
      </c>
    </row>
    <row r="57" spans="1:3">
      <c r="A57" t="s">
        <v>648</v>
      </c>
      <c r="B57" t="s">
        <v>598</v>
      </c>
      <c r="C57" t="str" cm="1">
        <f t="array" ref="C57">LOOKUP(2,1/(ISNUMBER(SEARCH(List[[#This Row],[SIC
Section]],$B$1:$B$8))),$A$1:$A$8)</f>
        <v>Wholesale and retail trade; repair of motor vehicles and motorcycles</v>
      </c>
    </row>
    <row r="58" spans="1:3">
      <c r="A58" t="s">
        <v>649</v>
      </c>
      <c r="B58" t="s">
        <v>609</v>
      </c>
      <c r="C58" t="str" cm="1">
        <f t="array" ref="C58">LOOKUP(2,1/(ISNUMBER(SEARCH(List[[#This Row],[SIC
Section]],$B$1:$B$8))),$A$1:$A$8)</f>
        <v>Construction</v>
      </c>
    </row>
    <row r="59" spans="1:3">
      <c r="A59" t="s">
        <v>650</v>
      </c>
      <c r="B59" t="s">
        <v>600</v>
      </c>
      <c r="C59" t="str" cm="1">
        <f t="array" ref="C59">LOOKUP(2,1/(ISNUMBER(SEARCH(List[[#This Row],[SIC
Section]],$B$1:$B$8))),$A$1:$A$8)</f>
        <v>Manufacturing</v>
      </c>
    </row>
    <row r="60" spans="1:3">
      <c r="A60" t="s">
        <v>651</v>
      </c>
      <c r="B60" t="s">
        <v>613</v>
      </c>
      <c r="C60" t="str" cm="1">
        <f t="array" ref="C60">LOOKUP(2,1/(ISNUMBER(SEARCH(List[[#This Row],[SIC
Section]],$B$1:$B$8))),$A$1:$A$8)</f>
        <v>Administrative and support service activities</v>
      </c>
    </row>
    <row r="61" spans="1:3">
      <c r="A61" t="s">
        <v>652</v>
      </c>
      <c r="B61" t="s">
        <v>600</v>
      </c>
      <c r="C61" t="str" cm="1">
        <f t="array" ref="C61">LOOKUP(2,1/(ISNUMBER(SEARCH(List[[#This Row],[SIC
Section]],$B$1:$B$8))),$A$1:$A$8)</f>
        <v>Manufacturing</v>
      </c>
    </row>
    <row r="62" spans="1:3">
      <c r="A62" t="s">
        <v>653</v>
      </c>
      <c r="B62" t="s">
        <v>600</v>
      </c>
      <c r="C62" t="str" cm="1">
        <f t="array" ref="C62">LOOKUP(2,1/(ISNUMBER(SEARCH(List[[#This Row],[SIC
Section]],$B$1:$B$8))),$A$1:$A$8)</f>
        <v>Manufacturing</v>
      </c>
    </row>
    <row r="63" spans="1:3">
      <c r="A63" t="s">
        <v>654</v>
      </c>
      <c r="B63" t="s">
        <v>609</v>
      </c>
      <c r="C63" t="str" cm="1">
        <f t="array" ref="C63">LOOKUP(2,1/(ISNUMBER(SEARCH(List[[#This Row],[SIC
Section]],$B$1:$B$8))),$A$1:$A$8)</f>
        <v>Construction</v>
      </c>
    </row>
    <row r="64" spans="1:3">
      <c r="A64" t="s">
        <v>655</v>
      </c>
      <c r="B64" t="s">
        <v>598</v>
      </c>
      <c r="C64" t="str" cm="1">
        <f t="array" ref="C64">LOOKUP(2,1/(ISNUMBER(SEARCH(List[[#This Row],[SIC
Section]],$B$1:$B$8))),$A$1:$A$8)</f>
        <v>Wholesale and retail trade; repair of motor vehicles and motorcycles</v>
      </c>
    </row>
    <row r="65" spans="1:3">
      <c r="A65" t="s">
        <v>656</v>
      </c>
      <c r="B65" t="s">
        <v>598</v>
      </c>
      <c r="C65" t="str" cm="1">
        <f t="array" ref="C65">LOOKUP(2,1/(ISNUMBER(SEARCH(List[[#This Row],[SIC
Section]],$B$1:$B$8))),$A$1:$A$8)</f>
        <v>Wholesale and retail trade; repair of motor vehicles and motorcycles</v>
      </c>
    </row>
    <row r="66" spans="1:3">
      <c r="A66" t="s">
        <v>657</v>
      </c>
      <c r="B66" t="s">
        <v>625</v>
      </c>
      <c r="C66" t="str" cm="1">
        <f t="array" ref="C66">LOOKUP(2,1/(ISNUMBER(SEARCH(List[[#This Row],[SIC
Section]],$B$1:$B$8))),$A$1:$A$8)</f>
        <v>Transportation and storage</v>
      </c>
    </row>
    <row r="67" spans="1:3">
      <c r="A67" t="s">
        <v>658</v>
      </c>
      <c r="B67" t="s">
        <v>600</v>
      </c>
      <c r="C67" t="str" cm="1">
        <f t="array" ref="C67">LOOKUP(2,1/(ISNUMBER(SEARCH(List[[#This Row],[SIC
Section]],$B$1:$B$8))),$A$1:$A$8)</f>
        <v>Manufacturing</v>
      </c>
    </row>
    <row r="68" spans="1:3">
      <c r="A68" t="s">
        <v>659</v>
      </c>
      <c r="B68" t="s">
        <v>600</v>
      </c>
      <c r="C68" t="str" cm="1">
        <f t="array" ref="C68">LOOKUP(2,1/(ISNUMBER(SEARCH(List[[#This Row],[SIC
Section]],$B$1:$B$8))),$A$1:$A$8)</f>
        <v>Manufacturing</v>
      </c>
    </row>
    <row r="69" spans="1:3">
      <c r="A69" t="s">
        <v>660</v>
      </c>
      <c r="B69" t="s">
        <v>600</v>
      </c>
      <c r="C69" t="str" cm="1">
        <f t="array" ref="C69">LOOKUP(2,1/(ISNUMBER(SEARCH(List[[#This Row],[SIC
Section]],$B$1:$B$8))),$A$1:$A$8)</f>
        <v>Manufacturing</v>
      </c>
    </row>
    <row r="70" spans="1:3">
      <c r="A70" t="s">
        <v>661</v>
      </c>
      <c r="B70" t="s">
        <v>598</v>
      </c>
      <c r="C70" t="str" cm="1">
        <f t="array" ref="C70">LOOKUP(2,1/(ISNUMBER(SEARCH(List[[#This Row],[SIC
Section]],$B$1:$B$8))),$A$1:$A$8)</f>
        <v>Wholesale and retail trade; repair of motor vehicles and motorcycles</v>
      </c>
    </row>
    <row r="71" spans="1:3">
      <c r="A71" t="s">
        <v>662</v>
      </c>
      <c r="B71" t="s">
        <v>622</v>
      </c>
      <c r="C71" t="str" cm="1">
        <f t="array" ref="C71">LOOKUP(2,1/(ISNUMBER(SEARCH(List[[#This Row],[SIC
Section]],$B$1:$B$8))),$A$1:$A$8)</f>
        <v>Professional, scientific and technical activities</v>
      </c>
    </row>
    <row r="72" spans="1:3">
      <c r="A72" t="s">
        <v>663</v>
      </c>
      <c r="B72" t="s">
        <v>598</v>
      </c>
      <c r="C72" t="str" cm="1">
        <f t="array" ref="C72">LOOKUP(2,1/(ISNUMBER(SEARCH(List[[#This Row],[SIC
Section]],$B$1:$B$8))),$A$1:$A$8)</f>
        <v>Wholesale and retail trade; repair of motor vehicles and motorcycles</v>
      </c>
    </row>
    <row r="73" spans="1:3">
      <c r="A73" t="s">
        <v>664</v>
      </c>
      <c r="B73" t="s">
        <v>609</v>
      </c>
      <c r="C73" t="str" cm="1">
        <f t="array" ref="C73">LOOKUP(2,1/(ISNUMBER(SEARCH(List[[#This Row],[SIC
Section]],$B$1:$B$8))),$A$1:$A$8)</f>
        <v>Construction</v>
      </c>
    </row>
    <row r="74" spans="1:3">
      <c r="A74" t="s">
        <v>665</v>
      </c>
      <c r="B74" t="s">
        <v>600</v>
      </c>
      <c r="C74" t="str" cm="1">
        <f t="array" ref="C74">LOOKUP(2,1/(ISNUMBER(SEARCH(List[[#This Row],[SIC
Section]],$B$1:$B$8))),$A$1:$A$8)</f>
        <v>Manufacturing</v>
      </c>
    </row>
    <row r="75" spans="1:3">
      <c r="A75" t="s">
        <v>666</v>
      </c>
      <c r="B75" t="s">
        <v>598</v>
      </c>
      <c r="C75" t="str" cm="1">
        <f t="array" ref="C75">LOOKUP(2,1/(ISNUMBER(SEARCH(List[[#This Row],[SIC
Section]],$B$1:$B$8))),$A$1:$A$8)</f>
        <v>Wholesale and retail trade; repair of motor vehicles and motorcycles</v>
      </c>
    </row>
    <row r="76" spans="1:3">
      <c r="A76" t="s">
        <v>667</v>
      </c>
      <c r="B76" t="s">
        <v>598</v>
      </c>
      <c r="C76" t="str" cm="1">
        <f t="array" ref="C76">LOOKUP(2,1/(ISNUMBER(SEARCH(List[[#This Row],[SIC
Section]],$B$1:$B$8))),$A$1:$A$8)</f>
        <v>Wholesale and retail trade; repair of motor vehicles and motorcycles</v>
      </c>
    </row>
    <row r="77" spans="1:3">
      <c r="A77" t="s">
        <v>668</v>
      </c>
      <c r="B77" t="s">
        <v>600</v>
      </c>
      <c r="C77" t="str" cm="1">
        <f t="array" ref="C77">LOOKUP(2,1/(ISNUMBER(SEARCH(List[[#This Row],[SIC
Section]],$B$1:$B$8))),$A$1:$A$8)</f>
        <v>Manufacturing</v>
      </c>
    </row>
    <row r="78" spans="1:3">
      <c r="A78" t="s">
        <v>669</v>
      </c>
      <c r="B78" t="s">
        <v>613</v>
      </c>
      <c r="C78" t="str" cm="1">
        <f t="array" ref="C78">LOOKUP(2,1/(ISNUMBER(SEARCH(List[[#This Row],[SIC
Section]],$B$1:$B$8))),$A$1:$A$8)</f>
        <v>Administrative and support service activities</v>
      </c>
    </row>
    <row r="79" spans="1:3">
      <c r="A79" t="s">
        <v>670</v>
      </c>
      <c r="B79" t="s">
        <v>600</v>
      </c>
      <c r="C79" t="str" cm="1">
        <f t="array" ref="C79">LOOKUP(2,1/(ISNUMBER(SEARCH(List[[#This Row],[SIC
Section]],$B$1:$B$8))),$A$1:$A$8)</f>
        <v>Manufacturing</v>
      </c>
    </row>
    <row r="80" spans="1:3">
      <c r="A80" t="s">
        <v>671</v>
      </c>
      <c r="B80" t="s">
        <v>622</v>
      </c>
      <c r="C80" t="str" cm="1">
        <f t="array" ref="C80">LOOKUP(2,1/(ISNUMBER(SEARCH(List[[#This Row],[SIC
Section]],$B$1:$B$8))),$A$1:$A$8)</f>
        <v>Professional, scientific and technical activities</v>
      </c>
    </row>
    <row r="81" spans="1:3">
      <c r="A81" t="s">
        <v>672</v>
      </c>
      <c r="B81" t="s">
        <v>622</v>
      </c>
      <c r="C81" t="str" cm="1">
        <f t="array" ref="C81">LOOKUP(2,1/(ISNUMBER(SEARCH(List[[#This Row],[SIC
Section]],$B$1:$B$8))),$A$1:$A$8)</f>
        <v>Professional, scientific and technical activities</v>
      </c>
    </row>
    <row r="82" spans="1:3">
      <c r="A82" t="s">
        <v>673</v>
      </c>
      <c r="B82" t="s">
        <v>598</v>
      </c>
      <c r="C82" t="str" cm="1">
        <f t="array" ref="C82">LOOKUP(2,1/(ISNUMBER(SEARCH(List[[#This Row],[SIC
Section]],$B$1:$B$8))),$A$1:$A$8)</f>
        <v>Wholesale and retail trade; repair of motor vehicles and motorcycles</v>
      </c>
    </row>
    <row r="83" spans="1:3">
      <c r="A83" t="s">
        <v>674</v>
      </c>
      <c r="B83" t="s">
        <v>622</v>
      </c>
      <c r="C83" t="str" cm="1">
        <f t="array" ref="C83">LOOKUP(2,1/(ISNUMBER(SEARCH(List[[#This Row],[SIC
Section]],$B$1:$B$8))),$A$1:$A$8)</f>
        <v>Professional, scientific and technical activities</v>
      </c>
    </row>
    <row r="84" spans="1:3">
      <c r="A84" t="s">
        <v>675</v>
      </c>
      <c r="B84" t="s">
        <v>600</v>
      </c>
      <c r="C84" t="str" cm="1">
        <f t="array" ref="C84">LOOKUP(2,1/(ISNUMBER(SEARCH(List[[#This Row],[SIC
Section]],$B$1:$B$8))),$A$1:$A$8)</f>
        <v>Manufacturing</v>
      </c>
    </row>
    <row r="85" spans="1:3">
      <c r="A85" t="s">
        <v>676</v>
      </c>
      <c r="B85" t="s">
        <v>598</v>
      </c>
      <c r="C85" t="str" cm="1">
        <f t="array" ref="C85">LOOKUP(2,1/(ISNUMBER(SEARCH(List[[#This Row],[SIC
Section]],$B$1:$B$8))),$A$1:$A$8)</f>
        <v>Wholesale and retail trade; repair of motor vehicles and motorcycles</v>
      </c>
    </row>
    <row r="86" spans="1:3">
      <c r="A86" t="s">
        <v>677</v>
      </c>
      <c r="B86" t="s">
        <v>622</v>
      </c>
      <c r="C86" t="str" cm="1">
        <f t="array" ref="C86">LOOKUP(2,1/(ISNUMBER(SEARCH(List[[#This Row],[SIC
Section]],$B$1:$B$8))),$A$1:$A$8)</f>
        <v>Professional, scientific and technical activities</v>
      </c>
    </row>
    <row r="87" spans="1:3">
      <c r="A87" t="s">
        <v>678</v>
      </c>
      <c r="B87" t="s">
        <v>598</v>
      </c>
      <c r="C87" t="str" cm="1">
        <f t="array" ref="C87">LOOKUP(2,1/(ISNUMBER(SEARCH(List[[#This Row],[SIC
Section]],$B$1:$B$8))),$A$1:$A$8)</f>
        <v>Wholesale and retail trade; repair of motor vehicles and motorcycles</v>
      </c>
    </row>
    <row r="88" spans="1:3">
      <c r="A88" t="s">
        <v>679</v>
      </c>
      <c r="B88" t="s">
        <v>598</v>
      </c>
      <c r="C88" t="str" cm="1">
        <f t="array" ref="C88">LOOKUP(2,1/(ISNUMBER(SEARCH(List[[#This Row],[SIC
Section]],$B$1:$B$8))),$A$1:$A$8)</f>
        <v>Wholesale and retail trade; repair of motor vehicles and motorcycles</v>
      </c>
    </row>
    <row r="89" spans="1:3">
      <c r="A89" t="s">
        <v>680</v>
      </c>
      <c r="B89" t="s">
        <v>600</v>
      </c>
      <c r="C89" t="str" cm="1">
        <f t="array" ref="C89">LOOKUP(2,1/(ISNUMBER(SEARCH(List[[#This Row],[SIC
Section]],$B$1:$B$8))),$A$1:$A$8)</f>
        <v>Manufacturing</v>
      </c>
    </row>
    <row r="90" spans="1:3">
      <c r="A90" t="s">
        <v>681</v>
      </c>
      <c r="B90" t="s">
        <v>600</v>
      </c>
      <c r="C90" t="str" cm="1">
        <f t="array" ref="C90">LOOKUP(2,1/(ISNUMBER(SEARCH(List[[#This Row],[SIC
Section]],$B$1:$B$8))),$A$1:$A$8)</f>
        <v>Manufacturing</v>
      </c>
    </row>
    <row r="91" spans="1:3">
      <c r="A91" t="s">
        <v>682</v>
      </c>
      <c r="B91" t="s">
        <v>613</v>
      </c>
      <c r="C91" t="str" cm="1">
        <f t="array" ref="C91">LOOKUP(2,1/(ISNUMBER(SEARCH(List[[#This Row],[SIC
Section]],$B$1:$B$8))),$A$1:$A$8)</f>
        <v>Administrative and support service activities</v>
      </c>
    </row>
    <row r="92" spans="1:3">
      <c r="A92" t="s">
        <v>683</v>
      </c>
      <c r="B92" t="s">
        <v>598</v>
      </c>
      <c r="C92" t="str" cm="1">
        <f t="array" ref="C92">LOOKUP(2,1/(ISNUMBER(SEARCH(List[[#This Row],[SIC
Section]],$B$1:$B$8))),$A$1:$A$8)</f>
        <v>Wholesale and retail trade; repair of motor vehicles and motorcycles</v>
      </c>
    </row>
    <row r="93" spans="1:3">
      <c r="A93" t="s">
        <v>684</v>
      </c>
      <c r="B93" t="s">
        <v>600</v>
      </c>
      <c r="C93" t="str" cm="1">
        <f t="array" ref="C93">LOOKUP(2,1/(ISNUMBER(SEARCH(List[[#This Row],[SIC
Section]],$B$1:$B$8))),$A$1:$A$8)</f>
        <v>Manufacturing</v>
      </c>
    </row>
    <row r="94" spans="1:3">
      <c r="A94" t="s">
        <v>685</v>
      </c>
      <c r="B94" t="s">
        <v>613</v>
      </c>
      <c r="C94" t="str" cm="1">
        <f t="array" ref="C94">LOOKUP(2,1/(ISNUMBER(SEARCH(List[[#This Row],[SIC
Section]],$B$1:$B$8))),$A$1:$A$8)</f>
        <v>Administrative and support service activities</v>
      </c>
    </row>
    <row r="95" spans="1:3">
      <c r="A95" t="s">
        <v>686</v>
      </c>
      <c r="B95" t="s">
        <v>600</v>
      </c>
      <c r="C95" t="str" cm="1">
        <f t="array" ref="C95">LOOKUP(2,1/(ISNUMBER(SEARCH(List[[#This Row],[SIC
Section]],$B$1:$B$8))),$A$1:$A$8)</f>
        <v>Manufacturing</v>
      </c>
    </row>
    <row r="96" spans="1:3">
      <c r="A96" t="s">
        <v>687</v>
      </c>
      <c r="B96" t="s">
        <v>613</v>
      </c>
      <c r="C96" t="str" cm="1">
        <f t="array" ref="C96">LOOKUP(2,1/(ISNUMBER(SEARCH(List[[#This Row],[SIC
Section]],$B$1:$B$8))),$A$1:$A$8)</f>
        <v>Administrative and support service activities</v>
      </c>
    </row>
    <row r="97" spans="1:3">
      <c r="A97" t="s">
        <v>688</v>
      </c>
      <c r="B97" t="s">
        <v>600</v>
      </c>
      <c r="C97" t="str" cm="1">
        <f t="array" ref="C97">LOOKUP(2,1/(ISNUMBER(SEARCH(List[[#This Row],[SIC
Section]],$B$1:$B$8))),$A$1:$A$8)</f>
        <v>Manufacturing</v>
      </c>
    </row>
    <row r="98" spans="1:3">
      <c r="A98" t="s">
        <v>689</v>
      </c>
      <c r="B98" t="s">
        <v>690</v>
      </c>
      <c r="C98" t="str" cm="1">
        <f t="array" ref="C98">LOOKUP(2,1/(ISNUMBER(SEARCH(List[[#This Row],[SIC
Section]],$B$1:$B$8))),$A$1:$A$8)</f>
        <v>Real Estate activities</v>
      </c>
    </row>
    <row r="99" spans="1:3">
      <c r="A99" t="s">
        <v>691</v>
      </c>
      <c r="B99" t="s">
        <v>600</v>
      </c>
      <c r="C99" t="str" cm="1">
        <f t="array" ref="C99">LOOKUP(2,1/(ISNUMBER(SEARCH(List[[#This Row],[SIC
Section]],$B$1:$B$8))),$A$1:$A$8)</f>
        <v>Manufacturing</v>
      </c>
    </row>
    <row r="100" spans="1:3">
      <c r="A100" t="s">
        <v>692</v>
      </c>
      <c r="B100" t="s">
        <v>598</v>
      </c>
      <c r="C100" t="str" cm="1">
        <f t="array" ref="C100">LOOKUP(2,1/(ISNUMBER(SEARCH(List[[#This Row],[SIC
Section]],$B$1:$B$8))),$A$1:$A$8)</f>
        <v>Wholesale and retail trade; repair of motor vehicles and motorcycles</v>
      </c>
    </row>
    <row r="101" spans="1:3">
      <c r="A101" t="s">
        <v>693</v>
      </c>
      <c r="B101" t="s">
        <v>609</v>
      </c>
      <c r="C101" t="str" cm="1">
        <f t="array" ref="C101">LOOKUP(2,1/(ISNUMBER(SEARCH(List[[#This Row],[SIC
Section]],$B$1:$B$8))),$A$1:$A$8)</f>
        <v>Construction</v>
      </c>
    </row>
    <row r="102" spans="1:3">
      <c r="A102" t="s">
        <v>694</v>
      </c>
      <c r="B102" t="s">
        <v>622</v>
      </c>
      <c r="C102" t="str" cm="1">
        <f t="array" ref="C102">LOOKUP(2,1/(ISNUMBER(SEARCH(List[[#This Row],[SIC
Section]],$B$1:$B$8))),$A$1:$A$8)</f>
        <v>Professional, scientific and technical activities</v>
      </c>
    </row>
    <row r="103" spans="1:3">
      <c r="A103" t="s">
        <v>695</v>
      </c>
      <c r="B103" t="s">
        <v>598</v>
      </c>
      <c r="C103" t="str" cm="1">
        <f t="array" ref="C103">LOOKUP(2,1/(ISNUMBER(SEARCH(List[[#This Row],[SIC
Section]],$B$1:$B$8))),$A$1:$A$8)</f>
        <v>Wholesale and retail trade; repair of motor vehicles and motorcycles</v>
      </c>
    </row>
    <row r="104" spans="1:3">
      <c r="A104" t="s">
        <v>696</v>
      </c>
      <c r="B104" t="s">
        <v>598</v>
      </c>
      <c r="C104" t="str" cm="1">
        <f t="array" ref="C104">LOOKUP(2,1/(ISNUMBER(SEARCH(List[[#This Row],[SIC
Section]],$B$1:$B$8))),$A$1:$A$8)</f>
        <v>Wholesale and retail trade; repair of motor vehicles and motorcycles</v>
      </c>
    </row>
    <row r="105" spans="1:3">
      <c r="A105" t="s">
        <v>697</v>
      </c>
      <c r="B105" t="s">
        <v>613</v>
      </c>
      <c r="C105" t="str" cm="1">
        <f t="array" ref="C105">LOOKUP(2,1/(ISNUMBER(SEARCH(List[[#This Row],[SIC
Section]],$B$1:$B$8))),$A$1:$A$8)</f>
        <v>Administrative and support service activities</v>
      </c>
    </row>
    <row r="106" spans="1:3">
      <c r="A106" t="s">
        <v>698</v>
      </c>
      <c r="B106" t="s">
        <v>622</v>
      </c>
      <c r="C106" t="str" cm="1">
        <f t="array" ref="C106">LOOKUP(2,1/(ISNUMBER(SEARCH(List[[#This Row],[SIC
Section]],$B$1:$B$8))),$A$1:$A$8)</f>
        <v>Professional, scientific and technical activities</v>
      </c>
    </row>
    <row r="107" spans="1:3">
      <c r="A107" t="s">
        <v>699</v>
      </c>
      <c r="B107" t="s">
        <v>598</v>
      </c>
      <c r="C107" t="str" cm="1">
        <f t="array" ref="C107">LOOKUP(2,1/(ISNUMBER(SEARCH(List[[#This Row],[SIC
Section]],$B$1:$B$8))),$A$1:$A$8)</f>
        <v>Wholesale and retail trade; repair of motor vehicles and motorcycles</v>
      </c>
    </row>
    <row r="108" spans="1:3">
      <c r="A108" t="s">
        <v>700</v>
      </c>
      <c r="B108" t="s">
        <v>598</v>
      </c>
      <c r="C108" t="str" cm="1">
        <f t="array" ref="C108">LOOKUP(2,1/(ISNUMBER(SEARCH(List[[#This Row],[SIC
Section]],$B$1:$B$8))),$A$1:$A$8)</f>
        <v>Wholesale and retail trade; repair of motor vehicles and motorcycles</v>
      </c>
    </row>
    <row r="109" spans="1:3">
      <c r="A109" t="s">
        <v>701</v>
      </c>
      <c r="B109" t="s">
        <v>622</v>
      </c>
      <c r="C109" t="str" cm="1">
        <f t="array" ref="C109">LOOKUP(2,1/(ISNUMBER(SEARCH(List[[#This Row],[SIC
Section]],$B$1:$B$8))),$A$1:$A$8)</f>
        <v>Professional, scientific and technical activities</v>
      </c>
    </row>
    <row r="110" spans="1:3">
      <c r="A110" t="s">
        <v>702</v>
      </c>
      <c r="B110" t="s">
        <v>600</v>
      </c>
      <c r="C110" t="str" cm="1">
        <f t="array" ref="C110">LOOKUP(2,1/(ISNUMBER(SEARCH(List[[#This Row],[SIC
Section]],$B$1:$B$8))),$A$1:$A$8)</f>
        <v>Manufacturing</v>
      </c>
    </row>
    <row r="111" spans="1:3">
      <c r="A111" t="s">
        <v>703</v>
      </c>
      <c r="B111" t="s">
        <v>600</v>
      </c>
      <c r="C111" t="str" cm="1">
        <f t="array" ref="C111">LOOKUP(2,1/(ISNUMBER(SEARCH(List[[#This Row],[SIC
Section]],$B$1:$B$8))),$A$1:$A$8)</f>
        <v>Manufacturing</v>
      </c>
    </row>
    <row r="112" spans="1:3">
      <c r="A112" t="s">
        <v>704</v>
      </c>
      <c r="B112" t="s">
        <v>622</v>
      </c>
      <c r="C112" t="str" cm="1">
        <f t="array" ref="C112">LOOKUP(2,1/(ISNUMBER(SEARCH(List[[#This Row],[SIC
Section]],$B$1:$B$8))),$A$1:$A$8)</f>
        <v>Professional, scientific and technical activities</v>
      </c>
    </row>
    <row r="113" spans="1:3">
      <c r="A113" t="s">
        <v>705</v>
      </c>
      <c r="B113" t="s">
        <v>600</v>
      </c>
      <c r="C113" t="str" cm="1">
        <f t="array" ref="C113">LOOKUP(2,1/(ISNUMBER(SEARCH(List[[#This Row],[SIC
Section]],$B$1:$B$8))),$A$1:$A$8)</f>
        <v>Manufacturing</v>
      </c>
    </row>
    <row r="114" spans="1:3">
      <c r="A114" t="s">
        <v>706</v>
      </c>
      <c r="B114" t="s">
        <v>600</v>
      </c>
      <c r="C114" t="str" cm="1">
        <f t="array" ref="C114">LOOKUP(2,1/(ISNUMBER(SEARCH(List[[#This Row],[SIC
Section]],$B$1:$B$8))),$A$1:$A$8)</f>
        <v>Manufacturing</v>
      </c>
    </row>
    <row r="115" spans="1:3">
      <c r="A115" t="s">
        <v>707</v>
      </c>
      <c r="B115" t="s">
        <v>598</v>
      </c>
      <c r="C115" t="str" cm="1">
        <f t="array" ref="C115">LOOKUP(2,1/(ISNUMBER(SEARCH(List[[#This Row],[SIC
Section]],$B$1:$B$8))),$A$1:$A$8)</f>
        <v>Wholesale and retail trade; repair of motor vehicles and motorcycles</v>
      </c>
    </row>
    <row r="116" spans="1:3">
      <c r="A116" t="s">
        <v>708</v>
      </c>
      <c r="B116" t="s">
        <v>613</v>
      </c>
      <c r="C116" t="str" cm="1">
        <f t="array" ref="C116">LOOKUP(2,1/(ISNUMBER(SEARCH(List[[#This Row],[SIC
Section]],$B$1:$B$8))),$A$1:$A$8)</f>
        <v>Administrative and support service activities</v>
      </c>
    </row>
    <row r="117" spans="1:3">
      <c r="A117" t="s">
        <v>709</v>
      </c>
      <c r="B117" t="s">
        <v>600</v>
      </c>
      <c r="C117" t="str" cm="1">
        <f t="array" ref="C117">LOOKUP(2,1/(ISNUMBER(SEARCH(List[[#This Row],[SIC
Section]],$B$1:$B$8))),$A$1:$A$8)</f>
        <v>Manufacturing</v>
      </c>
    </row>
    <row r="118" spans="1:3">
      <c r="A118" t="s">
        <v>710</v>
      </c>
      <c r="B118" t="s">
        <v>609</v>
      </c>
      <c r="C118" t="str" cm="1">
        <f t="array" ref="C118">LOOKUP(2,1/(ISNUMBER(SEARCH(List[[#This Row],[SIC
Section]],$B$1:$B$8))),$A$1:$A$8)</f>
        <v>Construction</v>
      </c>
    </row>
    <row r="119" spans="1:3">
      <c r="A119" t="s">
        <v>711</v>
      </c>
      <c r="B119" t="s">
        <v>625</v>
      </c>
      <c r="C119" t="str" cm="1">
        <f t="array" ref="C119">LOOKUP(2,1/(ISNUMBER(SEARCH(List[[#This Row],[SIC
Section]],$B$1:$B$8))),$A$1:$A$8)</f>
        <v>Transportation and storage</v>
      </c>
    </row>
    <row r="120" spans="1:3">
      <c r="A120" t="s">
        <v>712</v>
      </c>
      <c r="B120" t="s">
        <v>600</v>
      </c>
      <c r="C120" t="str" cm="1">
        <f t="array" ref="C120">LOOKUP(2,1/(ISNUMBER(SEARCH(List[[#This Row],[SIC
Section]],$B$1:$B$8))),$A$1:$A$8)</f>
        <v>Manufacturing</v>
      </c>
    </row>
    <row r="121" spans="1:3">
      <c r="A121" t="s">
        <v>713</v>
      </c>
      <c r="B121" t="s">
        <v>613</v>
      </c>
      <c r="C121" t="str" cm="1">
        <f t="array" ref="C121">LOOKUP(2,1/(ISNUMBER(SEARCH(List[[#This Row],[SIC
Section]],$B$1:$B$8))),$A$1:$A$8)</f>
        <v>Administrative and support service activities</v>
      </c>
    </row>
    <row r="122" spans="1:3">
      <c r="A122" t="s">
        <v>714</v>
      </c>
      <c r="B122" t="s">
        <v>613</v>
      </c>
      <c r="C122" t="str" cm="1">
        <f t="array" ref="C122">LOOKUP(2,1/(ISNUMBER(SEARCH(List[[#This Row],[SIC
Section]],$B$1:$B$8))),$A$1:$A$8)</f>
        <v>Administrative and support service activities</v>
      </c>
    </row>
    <row r="123" spans="1:3">
      <c r="A123" t="s">
        <v>715</v>
      </c>
      <c r="B123" t="s">
        <v>600</v>
      </c>
      <c r="C123" t="str" cm="1">
        <f t="array" ref="C123">LOOKUP(2,1/(ISNUMBER(SEARCH(List[[#This Row],[SIC
Section]],$B$1:$B$8))),$A$1:$A$8)</f>
        <v>Manufacturing</v>
      </c>
    </row>
    <row r="124" spans="1:3">
      <c r="A124" t="s">
        <v>716</v>
      </c>
      <c r="B124" t="s">
        <v>613</v>
      </c>
      <c r="C124" t="str" cm="1">
        <f t="array" ref="C124">LOOKUP(2,1/(ISNUMBER(SEARCH(List[[#This Row],[SIC
Section]],$B$1:$B$8))),$A$1:$A$8)</f>
        <v>Administrative and support service activities</v>
      </c>
    </row>
    <row r="125" spans="1:3">
      <c r="A125" t="s">
        <v>717</v>
      </c>
      <c r="B125" t="s">
        <v>613</v>
      </c>
      <c r="C125" t="str" cm="1">
        <f t="array" ref="C125">LOOKUP(2,1/(ISNUMBER(SEARCH(List[[#This Row],[SIC
Section]],$B$1:$B$8))),$A$1:$A$8)</f>
        <v>Administrative and support service activities</v>
      </c>
    </row>
    <row r="126" spans="1:3">
      <c r="A126" t="s">
        <v>718</v>
      </c>
      <c r="B126" t="s">
        <v>600</v>
      </c>
      <c r="C126" t="str" cm="1">
        <f t="array" ref="C126">LOOKUP(2,1/(ISNUMBER(SEARCH(List[[#This Row],[SIC
Section]],$B$1:$B$8))),$A$1:$A$8)</f>
        <v>Manufacturing</v>
      </c>
    </row>
    <row r="127" spans="1:3">
      <c r="A127" t="s">
        <v>719</v>
      </c>
      <c r="B127" t="s">
        <v>598</v>
      </c>
      <c r="C127" t="str" cm="1">
        <f t="array" ref="C127">LOOKUP(2,1/(ISNUMBER(SEARCH(List[[#This Row],[SIC
Section]],$B$1:$B$8))),$A$1:$A$8)</f>
        <v>Wholesale and retail trade; repair of motor vehicles and motorcycles</v>
      </c>
    </row>
    <row r="128" spans="1:3">
      <c r="A128" t="s">
        <v>720</v>
      </c>
      <c r="B128" t="s">
        <v>600</v>
      </c>
      <c r="C128" t="str" cm="1">
        <f t="array" ref="C128">LOOKUP(2,1/(ISNUMBER(SEARCH(List[[#This Row],[SIC
Section]],$B$1:$B$8))),$A$1:$A$8)</f>
        <v>Manufacturing</v>
      </c>
    </row>
    <row r="129" spans="1:3">
      <c r="A129" t="s">
        <v>721</v>
      </c>
      <c r="B129" t="s">
        <v>622</v>
      </c>
      <c r="C129" t="str" cm="1">
        <f t="array" ref="C129">LOOKUP(2,1/(ISNUMBER(SEARCH(List[[#This Row],[SIC
Section]],$B$1:$B$8))),$A$1:$A$8)</f>
        <v>Professional, scientific and technical activities</v>
      </c>
    </row>
    <row r="130" spans="1:3">
      <c r="A130" t="s">
        <v>722</v>
      </c>
      <c r="B130" t="s">
        <v>600</v>
      </c>
      <c r="C130" t="str" cm="1">
        <f t="array" ref="C130">LOOKUP(2,1/(ISNUMBER(SEARCH(List[[#This Row],[SIC
Section]],$B$1:$B$8))),$A$1:$A$8)</f>
        <v>Manufacturing</v>
      </c>
    </row>
    <row r="131" spans="1:3">
      <c r="A131" t="s">
        <v>723</v>
      </c>
      <c r="B131" t="s">
        <v>609</v>
      </c>
      <c r="C131" t="str" cm="1">
        <f t="array" ref="C131">LOOKUP(2,1/(ISNUMBER(SEARCH(List[[#This Row],[SIC
Section]],$B$1:$B$8))),$A$1:$A$8)</f>
        <v>Construction</v>
      </c>
    </row>
    <row r="132" spans="1:3">
      <c r="A132" t="s">
        <v>724</v>
      </c>
      <c r="B132" t="s">
        <v>600</v>
      </c>
      <c r="C132" t="str" cm="1">
        <f t="array" ref="C132">LOOKUP(2,1/(ISNUMBER(SEARCH(List[[#This Row],[SIC
Section]],$B$1:$B$8))),$A$1:$A$8)</f>
        <v>Manufacturing</v>
      </c>
    </row>
    <row r="133" spans="1:3">
      <c r="A133" t="s">
        <v>725</v>
      </c>
      <c r="B133" t="s">
        <v>622</v>
      </c>
      <c r="C133" t="str" cm="1">
        <f t="array" ref="C133">LOOKUP(2,1/(ISNUMBER(SEARCH(List[[#This Row],[SIC
Section]],$B$1:$B$8))),$A$1:$A$8)</f>
        <v>Professional, scientific and technical activities</v>
      </c>
    </row>
    <row r="134" spans="1:3">
      <c r="A134" t="s">
        <v>726</v>
      </c>
      <c r="B134" t="s">
        <v>613</v>
      </c>
      <c r="C134" t="str" cm="1">
        <f t="array" ref="C134">LOOKUP(2,1/(ISNUMBER(SEARCH(List[[#This Row],[SIC
Section]],$B$1:$B$8))),$A$1:$A$8)</f>
        <v>Administrative and support service activities</v>
      </c>
    </row>
    <row r="135" spans="1:3">
      <c r="A135" t="s">
        <v>727</v>
      </c>
      <c r="B135" t="s">
        <v>598</v>
      </c>
      <c r="C135" t="str" cm="1">
        <f t="array" ref="C135">LOOKUP(2,1/(ISNUMBER(SEARCH(List[[#This Row],[SIC
Section]],$B$1:$B$8))),$A$1:$A$8)</f>
        <v>Wholesale and retail trade; repair of motor vehicles and motorcycles</v>
      </c>
    </row>
    <row r="136" spans="1:3">
      <c r="A136" t="s">
        <v>728</v>
      </c>
      <c r="B136" t="s">
        <v>609</v>
      </c>
      <c r="C136" t="str" cm="1">
        <f t="array" ref="C136">LOOKUP(2,1/(ISNUMBER(SEARCH(List[[#This Row],[SIC
Section]],$B$1:$B$8))),$A$1:$A$8)</f>
        <v>Construction</v>
      </c>
    </row>
    <row r="137" spans="1:3">
      <c r="A137" t="s">
        <v>729</v>
      </c>
      <c r="B137" t="s">
        <v>600</v>
      </c>
      <c r="C137" t="str" cm="1">
        <f t="array" ref="C137">LOOKUP(2,1/(ISNUMBER(SEARCH(List[[#This Row],[SIC
Section]],$B$1:$B$8))),$A$1:$A$8)</f>
        <v>Manufacturing</v>
      </c>
    </row>
    <row r="138" spans="1:3">
      <c r="A138" t="s">
        <v>730</v>
      </c>
      <c r="B138" t="s">
        <v>613</v>
      </c>
      <c r="C138" t="str" cm="1">
        <f t="array" ref="C138">LOOKUP(2,1/(ISNUMBER(SEARCH(List[[#This Row],[SIC
Section]],$B$1:$B$8))),$A$1:$A$8)</f>
        <v>Administrative and support service activities</v>
      </c>
    </row>
    <row r="139" spans="1:3">
      <c r="A139" t="s">
        <v>731</v>
      </c>
      <c r="B139" t="s">
        <v>625</v>
      </c>
      <c r="C139" t="str" cm="1">
        <f t="array" ref="C139">LOOKUP(2,1/(ISNUMBER(SEARCH(List[[#This Row],[SIC
Section]],$B$1:$B$8))),$A$1:$A$8)</f>
        <v>Transportation and storage</v>
      </c>
    </row>
    <row r="140" spans="1:3">
      <c r="A140" t="s">
        <v>732</v>
      </c>
      <c r="B140" t="s">
        <v>613</v>
      </c>
      <c r="C140" t="str" cm="1">
        <f t="array" ref="C140">LOOKUP(2,1/(ISNUMBER(SEARCH(List[[#This Row],[SIC
Section]],$B$1:$B$8))),$A$1:$A$8)</f>
        <v>Administrative and support service activities</v>
      </c>
    </row>
    <row r="141" spans="1:3">
      <c r="A141" t="s">
        <v>733</v>
      </c>
      <c r="B141" t="s">
        <v>598</v>
      </c>
      <c r="C141" t="str" cm="1">
        <f t="array" ref="C141">LOOKUP(2,1/(ISNUMBER(SEARCH(List[[#This Row],[SIC
Section]],$B$1:$B$8))),$A$1:$A$8)</f>
        <v>Wholesale and retail trade; repair of motor vehicles and motorcycles</v>
      </c>
    </row>
    <row r="142" spans="1:3">
      <c r="A142" t="s">
        <v>734</v>
      </c>
      <c r="B142" t="s">
        <v>609</v>
      </c>
      <c r="C142" t="str" cm="1">
        <f t="array" ref="C142">LOOKUP(2,1/(ISNUMBER(SEARCH(List[[#This Row],[SIC
Section]],$B$1:$B$8))),$A$1:$A$8)</f>
        <v>Construction</v>
      </c>
    </row>
    <row r="143" spans="1:3">
      <c r="A143" t="s">
        <v>735</v>
      </c>
      <c r="B143" t="s">
        <v>625</v>
      </c>
      <c r="C143" t="str" cm="1">
        <f t="array" ref="C143">LOOKUP(2,1/(ISNUMBER(SEARCH(List[[#This Row],[SIC
Section]],$B$1:$B$8))),$A$1:$A$8)</f>
        <v>Transportation and storage</v>
      </c>
    </row>
    <row r="144" spans="1:3">
      <c r="A144" t="s">
        <v>736</v>
      </c>
      <c r="B144" t="s">
        <v>598</v>
      </c>
      <c r="C144" t="str" cm="1">
        <f t="array" ref="C144">LOOKUP(2,1/(ISNUMBER(SEARCH(List[[#This Row],[SIC
Section]],$B$1:$B$8))),$A$1:$A$8)</f>
        <v>Wholesale and retail trade; repair of motor vehicles and motorcycles</v>
      </c>
    </row>
    <row r="145" spans="1:3">
      <c r="A145" t="s">
        <v>737</v>
      </c>
      <c r="B145" t="s">
        <v>598</v>
      </c>
      <c r="C145" t="str" cm="1">
        <f t="array" ref="C145">LOOKUP(2,1/(ISNUMBER(SEARCH(List[[#This Row],[SIC
Section]],$B$1:$B$8))),$A$1:$A$8)</f>
        <v>Wholesale and retail trade; repair of motor vehicles and motorcycles</v>
      </c>
    </row>
    <row r="146" spans="1:3">
      <c r="A146" t="s">
        <v>738</v>
      </c>
      <c r="B146" t="s">
        <v>622</v>
      </c>
      <c r="C146" t="str" cm="1">
        <f t="array" ref="C146">LOOKUP(2,1/(ISNUMBER(SEARCH(List[[#This Row],[SIC
Section]],$B$1:$B$8))),$A$1:$A$8)</f>
        <v>Professional, scientific and technical activities</v>
      </c>
    </row>
    <row r="147" spans="1:3">
      <c r="A147" t="s">
        <v>739</v>
      </c>
      <c r="B147" t="s">
        <v>600</v>
      </c>
      <c r="C147" t="str" cm="1">
        <f t="array" ref="C147">LOOKUP(2,1/(ISNUMBER(SEARCH(List[[#This Row],[SIC
Section]],$B$1:$B$8))),$A$1:$A$8)</f>
        <v>Manufacturing</v>
      </c>
    </row>
    <row r="148" spans="1:3">
      <c r="A148" t="s">
        <v>740</v>
      </c>
      <c r="B148" t="s">
        <v>600</v>
      </c>
      <c r="C148" t="str" cm="1">
        <f t="array" ref="C148">LOOKUP(2,1/(ISNUMBER(SEARCH(List[[#This Row],[SIC
Section]],$B$1:$B$8))),$A$1:$A$8)</f>
        <v>Manufacturing</v>
      </c>
    </row>
    <row r="149" spans="1:3">
      <c r="A149" t="s">
        <v>741</v>
      </c>
      <c r="B149" t="s">
        <v>600</v>
      </c>
      <c r="C149" t="str" cm="1">
        <f t="array" ref="C149">LOOKUP(2,1/(ISNUMBER(SEARCH(List[[#This Row],[SIC
Section]],$B$1:$B$8))),$A$1:$A$8)</f>
        <v>Manufacturing</v>
      </c>
    </row>
    <row r="150" spans="1:3">
      <c r="A150" t="s">
        <v>742</v>
      </c>
      <c r="B150" t="s">
        <v>613</v>
      </c>
      <c r="C150" t="str" cm="1">
        <f t="array" ref="C150">LOOKUP(2,1/(ISNUMBER(SEARCH(List[[#This Row],[SIC
Section]],$B$1:$B$8))),$A$1:$A$8)</f>
        <v>Administrative and support service activities</v>
      </c>
    </row>
    <row r="151" spans="1:3">
      <c r="A151" t="s">
        <v>743</v>
      </c>
      <c r="B151" t="s">
        <v>600</v>
      </c>
      <c r="C151" t="str" cm="1">
        <f t="array" ref="C151">LOOKUP(2,1/(ISNUMBER(SEARCH(List[[#This Row],[SIC
Section]],$B$1:$B$8))),$A$1:$A$8)</f>
        <v>Manufacturing</v>
      </c>
    </row>
    <row r="152" spans="1:3">
      <c r="A152" t="s">
        <v>744</v>
      </c>
      <c r="B152" t="s">
        <v>600</v>
      </c>
      <c r="C152" t="str" cm="1">
        <f t="array" ref="C152">LOOKUP(2,1/(ISNUMBER(SEARCH(List[[#This Row],[SIC
Section]],$B$1:$B$8))),$A$1:$A$8)</f>
        <v>Manufacturing</v>
      </c>
    </row>
    <row r="153" spans="1:3">
      <c r="A153" t="s">
        <v>745</v>
      </c>
      <c r="B153" t="s">
        <v>613</v>
      </c>
      <c r="C153" t="str" cm="1">
        <f t="array" ref="C153">LOOKUP(2,1/(ISNUMBER(SEARCH(List[[#This Row],[SIC
Section]],$B$1:$B$8))),$A$1:$A$8)</f>
        <v>Administrative and support service activities</v>
      </c>
    </row>
    <row r="154" spans="1:3">
      <c r="A154" t="s">
        <v>746</v>
      </c>
      <c r="B154" t="s">
        <v>598</v>
      </c>
      <c r="C154" t="str" cm="1">
        <f t="array" ref="C154">LOOKUP(2,1/(ISNUMBER(SEARCH(List[[#This Row],[SIC
Section]],$B$1:$B$8))),$A$1:$A$8)</f>
        <v>Wholesale and retail trade; repair of motor vehicles and motorcycles</v>
      </c>
    </row>
    <row r="155" spans="1:3">
      <c r="A155" t="s">
        <v>747</v>
      </c>
      <c r="B155" t="s">
        <v>625</v>
      </c>
      <c r="C155" t="str" cm="1">
        <f t="array" ref="C155">LOOKUP(2,1/(ISNUMBER(SEARCH(List[[#This Row],[SIC
Section]],$B$1:$B$8))),$A$1:$A$8)</f>
        <v>Transportation and storage</v>
      </c>
    </row>
    <row r="156" spans="1:3">
      <c r="A156" t="s">
        <v>748</v>
      </c>
      <c r="B156" t="s">
        <v>600</v>
      </c>
      <c r="C156" t="str" cm="1">
        <f t="array" ref="C156">LOOKUP(2,1/(ISNUMBER(SEARCH(List[[#This Row],[SIC
Section]],$B$1:$B$8))),$A$1:$A$8)</f>
        <v>Manufacturing</v>
      </c>
    </row>
    <row r="157" spans="1:3">
      <c r="A157" t="s">
        <v>749</v>
      </c>
      <c r="B157" t="s">
        <v>625</v>
      </c>
      <c r="C157" t="str" cm="1">
        <f t="array" ref="C157">LOOKUP(2,1/(ISNUMBER(SEARCH(List[[#This Row],[SIC
Section]],$B$1:$B$8))),$A$1:$A$8)</f>
        <v>Transportation and storage</v>
      </c>
    </row>
    <row r="158" spans="1:3">
      <c r="A158" t="s">
        <v>750</v>
      </c>
      <c r="B158" t="s">
        <v>598</v>
      </c>
      <c r="C158" t="str" cm="1">
        <f t="array" ref="C158">LOOKUP(2,1/(ISNUMBER(SEARCH(List[[#This Row],[SIC
Section]],$B$1:$B$8))),$A$1:$A$8)</f>
        <v>Wholesale and retail trade; repair of motor vehicles and motorcycles</v>
      </c>
    </row>
    <row r="159" spans="1:3">
      <c r="A159" t="s">
        <v>751</v>
      </c>
      <c r="B159" t="s">
        <v>605</v>
      </c>
      <c r="C159" t="str" cm="1">
        <f t="array" ref="C159">LOOKUP(2,1/(ISNUMBER(SEARCH(List[[#This Row],[SIC
Section]],$B$1:$B$8))),$A$1:$A$8)</f>
        <v>Agriculture, Foresty &amp; Fishing</v>
      </c>
    </row>
    <row r="160" spans="1:3">
      <c r="A160" t="s">
        <v>752</v>
      </c>
      <c r="B160" t="s">
        <v>600</v>
      </c>
      <c r="C160" t="str" cm="1">
        <f t="array" ref="C160">LOOKUP(2,1/(ISNUMBER(SEARCH(List[[#This Row],[SIC
Section]],$B$1:$B$8))),$A$1:$A$8)</f>
        <v>Manufacturing</v>
      </c>
    </row>
    <row r="161" spans="1:3">
      <c r="A161" t="s">
        <v>753</v>
      </c>
      <c r="B161" t="s">
        <v>598</v>
      </c>
      <c r="C161" t="str" cm="1">
        <f t="array" ref="C161">LOOKUP(2,1/(ISNUMBER(SEARCH(List[[#This Row],[SIC
Section]],$B$1:$B$8))),$A$1:$A$8)</f>
        <v>Wholesale and retail trade; repair of motor vehicles and motorcycles</v>
      </c>
    </row>
    <row r="162" spans="1:3">
      <c r="A162" t="s">
        <v>754</v>
      </c>
      <c r="B162" t="s">
        <v>625</v>
      </c>
      <c r="C162" t="str" cm="1">
        <f t="array" ref="C162">LOOKUP(2,1/(ISNUMBER(SEARCH(List[[#This Row],[SIC
Section]],$B$1:$B$8))),$A$1:$A$8)</f>
        <v>Transportation and storage</v>
      </c>
    </row>
    <row r="163" spans="1:3">
      <c r="A163" t="s">
        <v>755</v>
      </c>
      <c r="B163" t="s">
        <v>690</v>
      </c>
      <c r="C163" t="str" cm="1">
        <f t="array" ref="C163">LOOKUP(2,1/(ISNUMBER(SEARCH(List[[#This Row],[SIC
Section]],$B$1:$B$8))),$A$1:$A$8)</f>
        <v>Real Estate activities</v>
      </c>
    </row>
    <row r="164" spans="1:3">
      <c r="A164" t="s">
        <v>756</v>
      </c>
      <c r="B164" t="s">
        <v>598</v>
      </c>
      <c r="C164" t="str" cm="1">
        <f t="array" ref="C164">LOOKUP(2,1/(ISNUMBER(SEARCH(List[[#This Row],[SIC
Section]],$B$1:$B$8))),$A$1:$A$8)</f>
        <v>Wholesale and retail trade; repair of motor vehicles and motorcycles</v>
      </c>
    </row>
    <row r="165" spans="1:3">
      <c r="A165" t="s">
        <v>757</v>
      </c>
      <c r="B165" t="s">
        <v>613</v>
      </c>
      <c r="C165" t="str" cm="1">
        <f t="array" ref="C165">LOOKUP(2,1/(ISNUMBER(SEARCH(List[[#This Row],[SIC
Section]],$B$1:$B$8))),$A$1:$A$8)</f>
        <v>Administrative and support service activities</v>
      </c>
    </row>
    <row r="166" spans="1:3">
      <c r="A166" t="s">
        <v>758</v>
      </c>
      <c r="B166" t="s">
        <v>600</v>
      </c>
      <c r="C166" t="str" cm="1">
        <f t="array" ref="C166">LOOKUP(2,1/(ISNUMBER(SEARCH(List[[#This Row],[SIC
Section]],$B$1:$B$8))),$A$1:$A$8)</f>
        <v>Manufacturing</v>
      </c>
    </row>
    <row r="167" spans="1:3">
      <c r="A167" t="s">
        <v>759</v>
      </c>
      <c r="B167" t="s">
        <v>600</v>
      </c>
      <c r="C167" t="str" cm="1">
        <f t="array" ref="C167">LOOKUP(2,1/(ISNUMBER(SEARCH(List[[#This Row],[SIC
Section]],$B$1:$B$8))),$A$1:$A$8)</f>
        <v>Manufacturing</v>
      </c>
    </row>
    <row r="168" spans="1:3">
      <c r="A168" t="s">
        <v>760</v>
      </c>
      <c r="B168" t="s">
        <v>609</v>
      </c>
      <c r="C168" t="str" cm="1">
        <f t="array" ref="C168">LOOKUP(2,1/(ISNUMBER(SEARCH(List[[#This Row],[SIC
Section]],$B$1:$B$8))),$A$1:$A$8)</f>
        <v>Construction</v>
      </c>
    </row>
    <row r="169" spans="1:3">
      <c r="A169" t="s">
        <v>761</v>
      </c>
      <c r="B169" t="s">
        <v>609</v>
      </c>
      <c r="C169" t="str" cm="1">
        <f t="array" ref="C169">LOOKUP(2,1/(ISNUMBER(SEARCH(List[[#This Row],[SIC
Section]],$B$1:$B$8))),$A$1:$A$8)</f>
        <v>Construction</v>
      </c>
    </row>
    <row r="170" spans="1:3">
      <c r="A170" t="s">
        <v>762</v>
      </c>
      <c r="B170" t="s">
        <v>613</v>
      </c>
      <c r="C170" t="str" cm="1">
        <f t="array" ref="C170">LOOKUP(2,1/(ISNUMBER(SEARCH(List[[#This Row],[SIC
Section]],$B$1:$B$8))),$A$1:$A$8)</f>
        <v>Administrative and support service activities</v>
      </c>
    </row>
    <row r="171" spans="1:3">
      <c r="A171" t="s">
        <v>763</v>
      </c>
      <c r="B171" t="s">
        <v>600</v>
      </c>
      <c r="C171" t="str" cm="1">
        <f t="array" ref="C171">LOOKUP(2,1/(ISNUMBER(SEARCH(List[[#This Row],[SIC
Section]],$B$1:$B$8))),$A$1:$A$8)</f>
        <v>Manufacturing</v>
      </c>
    </row>
    <row r="172" spans="1:3">
      <c r="A172" t="s">
        <v>764</v>
      </c>
      <c r="B172" t="s">
        <v>690</v>
      </c>
      <c r="C172" t="str" cm="1">
        <f t="array" ref="C172">LOOKUP(2,1/(ISNUMBER(SEARCH(List[[#This Row],[SIC
Section]],$B$1:$B$8))),$A$1:$A$8)</f>
        <v>Real Estate activities</v>
      </c>
    </row>
    <row r="173" spans="1:3">
      <c r="A173" t="s">
        <v>765</v>
      </c>
      <c r="B173" t="s">
        <v>622</v>
      </c>
      <c r="C173" t="str" cm="1">
        <f t="array" ref="C173">LOOKUP(2,1/(ISNUMBER(SEARCH(List[[#This Row],[SIC
Section]],$B$1:$B$8))),$A$1:$A$8)</f>
        <v>Professional, scientific and technical activities</v>
      </c>
    </row>
    <row r="174" spans="1:3">
      <c r="A174" t="s">
        <v>766</v>
      </c>
      <c r="B174" t="s">
        <v>613</v>
      </c>
      <c r="C174" t="str" cm="1">
        <f t="array" ref="C174">LOOKUP(2,1/(ISNUMBER(SEARCH(List[[#This Row],[SIC
Section]],$B$1:$B$8))),$A$1:$A$8)</f>
        <v>Administrative and support service activities</v>
      </c>
    </row>
    <row r="175" spans="1:3">
      <c r="A175" t="s">
        <v>767</v>
      </c>
      <c r="B175" t="s">
        <v>600</v>
      </c>
      <c r="C175" t="str" cm="1">
        <f t="array" ref="C175">LOOKUP(2,1/(ISNUMBER(SEARCH(List[[#This Row],[SIC
Section]],$B$1:$B$8))),$A$1:$A$8)</f>
        <v>Manufacturing</v>
      </c>
    </row>
    <row r="176" spans="1:3">
      <c r="A176" t="s">
        <v>768</v>
      </c>
      <c r="B176" t="s">
        <v>622</v>
      </c>
      <c r="C176" t="str" cm="1">
        <f t="array" ref="C176">LOOKUP(2,1/(ISNUMBER(SEARCH(List[[#This Row],[SIC
Section]],$B$1:$B$8))),$A$1:$A$8)</f>
        <v>Professional, scientific and technical activities</v>
      </c>
    </row>
    <row r="177" spans="1:3">
      <c r="A177" t="s">
        <v>769</v>
      </c>
      <c r="B177" t="s">
        <v>613</v>
      </c>
      <c r="C177" t="str" cm="1">
        <f t="array" ref="C177">LOOKUP(2,1/(ISNUMBER(SEARCH(List[[#This Row],[SIC
Section]],$B$1:$B$8))),$A$1:$A$8)</f>
        <v>Administrative and support service activities</v>
      </c>
    </row>
    <row r="178" spans="1:3">
      <c r="A178" t="s">
        <v>770</v>
      </c>
      <c r="B178" t="s">
        <v>613</v>
      </c>
      <c r="C178" t="str" cm="1">
        <f t="array" ref="C178">LOOKUP(2,1/(ISNUMBER(SEARCH(List[[#This Row],[SIC
Section]],$B$1:$B$8))),$A$1:$A$8)</f>
        <v>Administrative and support service activities</v>
      </c>
    </row>
    <row r="179" spans="1:3">
      <c r="A179" t="s">
        <v>771</v>
      </c>
      <c r="B179" t="s">
        <v>613</v>
      </c>
      <c r="C179" t="str" cm="1">
        <f t="array" ref="C179">LOOKUP(2,1/(ISNUMBER(SEARCH(List[[#This Row],[SIC
Section]],$B$1:$B$8))),$A$1:$A$8)</f>
        <v>Administrative and support service activities</v>
      </c>
    </row>
    <row r="180" spans="1:3">
      <c r="A180" t="s">
        <v>772</v>
      </c>
      <c r="B180" t="s">
        <v>609</v>
      </c>
      <c r="C180" t="str" cm="1">
        <f t="array" ref="C180">LOOKUP(2,1/(ISNUMBER(SEARCH(List[[#This Row],[SIC
Section]],$B$1:$B$8))),$A$1:$A$8)</f>
        <v>Construction</v>
      </c>
    </row>
    <row r="181" spans="1:3">
      <c r="A181" t="s">
        <v>773</v>
      </c>
      <c r="B181" t="s">
        <v>613</v>
      </c>
      <c r="C181" t="str" cm="1">
        <f t="array" ref="C181">LOOKUP(2,1/(ISNUMBER(SEARCH(List[[#This Row],[SIC
Section]],$B$1:$B$8))),$A$1:$A$8)</f>
        <v>Administrative and support service activities</v>
      </c>
    </row>
    <row r="182" spans="1:3">
      <c r="A182" t="s">
        <v>774</v>
      </c>
      <c r="B182" t="s">
        <v>598</v>
      </c>
      <c r="C182" t="str" cm="1">
        <f t="array" ref="C182">LOOKUP(2,1/(ISNUMBER(SEARCH(List[[#This Row],[SIC
Section]],$B$1:$B$8))),$A$1:$A$8)</f>
        <v>Wholesale and retail trade; repair of motor vehicles and motorcycles</v>
      </c>
    </row>
    <row r="183" spans="1:3">
      <c r="A183" t="s">
        <v>775</v>
      </c>
      <c r="B183" t="s">
        <v>690</v>
      </c>
      <c r="C183" t="str" cm="1">
        <f t="array" ref="C183">LOOKUP(2,1/(ISNUMBER(SEARCH(List[[#This Row],[SIC
Section]],$B$1:$B$8))),$A$1:$A$8)</f>
        <v>Real Estate activities</v>
      </c>
    </row>
    <row r="184" spans="1:3">
      <c r="A184" t="s">
        <v>776</v>
      </c>
      <c r="B184" t="s">
        <v>598</v>
      </c>
      <c r="C184" t="str" cm="1">
        <f t="array" ref="C184">LOOKUP(2,1/(ISNUMBER(SEARCH(List[[#This Row],[SIC
Section]],$B$1:$B$8))),$A$1:$A$8)</f>
        <v>Wholesale and retail trade; repair of motor vehicles and motorcycles</v>
      </c>
    </row>
    <row r="185" spans="1:3">
      <c r="A185" t="s">
        <v>777</v>
      </c>
      <c r="B185" t="s">
        <v>600</v>
      </c>
      <c r="C185" t="str" cm="1">
        <f t="array" ref="C185">LOOKUP(2,1/(ISNUMBER(SEARCH(List[[#This Row],[SIC
Section]],$B$1:$B$8))),$A$1:$A$8)</f>
        <v>Manufacturing</v>
      </c>
    </row>
    <row r="186" spans="1:3">
      <c r="A186" t="s">
        <v>778</v>
      </c>
      <c r="B186" t="s">
        <v>600</v>
      </c>
      <c r="C186" t="str" cm="1">
        <f t="array" ref="C186">LOOKUP(2,1/(ISNUMBER(SEARCH(List[[#This Row],[SIC
Section]],$B$1:$B$8))),$A$1:$A$8)</f>
        <v>Manufacturing</v>
      </c>
    </row>
    <row r="187" spans="1:3">
      <c r="A187" t="s">
        <v>779</v>
      </c>
      <c r="B187" t="s">
        <v>598</v>
      </c>
      <c r="C187" t="str" cm="1">
        <f t="array" ref="C187">LOOKUP(2,1/(ISNUMBER(SEARCH(List[[#This Row],[SIC
Section]],$B$1:$B$8))),$A$1:$A$8)</f>
        <v>Wholesale and retail trade; repair of motor vehicles and motorcycles</v>
      </c>
    </row>
    <row r="188" spans="1:3">
      <c r="A188" t="s">
        <v>780</v>
      </c>
      <c r="B188" t="s">
        <v>600</v>
      </c>
      <c r="C188" t="str" cm="1">
        <f t="array" ref="C188">LOOKUP(2,1/(ISNUMBER(SEARCH(List[[#This Row],[SIC
Section]],$B$1:$B$8))),$A$1:$A$8)</f>
        <v>Manufacturing</v>
      </c>
    </row>
    <row r="189" spans="1:3">
      <c r="A189" t="s">
        <v>781</v>
      </c>
      <c r="B189" t="s">
        <v>613</v>
      </c>
      <c r="C189" t="str" cm="1">
        <f t="array" ref="C189">LOOKUP(2,1/(ISNUMBER(SEARCH(List[[#This Row],[SIC
Section]],$B$1:$B$8))),$A$1:$A$8)</f>
        <v>Administrative and support service activities</v>
      </c>
    </row>
    <row r="190" spans="1:3">
      <c r="A190" t="s">
        <v>782</v>
      </c>
      <c r="B190" t="s">
        <v>625</v>
      </c>
      <c r="C190" t="str" cm="1">
        <f t="array" ref="C190">LOOKUP(2,1/(ISNUMBER(SEARCH(List[[#This Row],[SIC
Section]],$B$1:$B$8))),$A$1:$A$8)</f>
        <v>Transportation and storage</v>
      </c>
    </row>
    <row r="191" spans="1:3">
      <c r="A191" t="s">
        <v>783</v>
      </c>
      <c r="B191" t="s">
        <v>613</v>
      </c>
      <c r="C191" t="str" cm="1">
        <f t="array" ref="C191">LOOKUP(2,1/(ISNUMBER(SEARCH(List[[#This Row],[SIC
Section]],$B$1:$B$8))),$A$1:$A$8)</f>
        <v>Administrative and support service activities</v>
      </c>
    </row>
    <row r="192" spans="1:3">
      <c r="A192" t="s">
        <v>784</v>
      </c>
      <c r="B192" t="s">
        <v>598</v>
      </c>
      <c r="C192" t="str" cm="1">
        <f t="array" ref="C192">LOOKUP(2,1/(ISNUMBER(SEARCH(List[[#This Row],[SIC
Section]],$B$1:$B$8))),$A$1:$A$8)</f>
        <v>Wholesale and retail trade; repair of motor vehicles and motorcycles</v>
      </c>
    </row>
    <row r="193" spans="1:3">
      <c r="A193" t="s">
        <v>785</v>
      </c>
      <c r="B193" t="s">
        <v>613</v>
      </c>
      <c r="C193" t="str" cm="1">
        <f t="array" ref="C193">LOOKUP(2,1/(ISNUMBER(SEARCH(List[[#This Row],[SIC
Section]],$B$1:$B$8))),$A$1:$A$8)</f>
        <v>Administrative and support service activities</v>
      </c>
    </row>
    <row r="194" spans="1:3">
      <c r="A194" t="s">
        <v>786</v>
      </c>
      <c r="B194" t="s">
        <v>613</v>
      </c>
      <c r="C194" t="str" cm="1">
        <f t="array" ref="C194">LOOKUP(2,1/(ISNUMBER(SEARCH(List[[#This Row],[SIC
Section]],$B$1:$B$8))),$A$1:$A$8)</f>
        <v>Administrative and support service activities</v>
      </c>
    </row>
    <row r="195" spans="1:3">
      <c r="A195" t="s">
        <v>787</v>
      </c>
      <c r="B195" t="s">
        <v>600</v>
      </c>
      <c r="C195" t="str" cm="1">
        <f t="array" ref="C195">LOOKUP(2,1/(ISNUMBER(SEARCH(List[[#This Row],[SIC
Section]],$B$1:$B$8))),$A$1:$A$8)</f>
        <v>Manufacturing</v>
      </c>
    </row>
    <row r="196" spans="1:3">
      <c r="A196" t="s">
        <v>788</v>
      </c>
      <c r="B196" t="s">
        <v>609</v>
      </c>
      <c r="C196" t="str" cm="1">
        <f t="array" ref="C196">LOOKUP(2,1/(ISNUMBER(SEARCH(List[[#This Row],[SIC
Section]],$B$1:$B$8))),$A$1:$A$8)</f>
        <v>Construction</v>
      </c>
    </row>
    <row r="197" spans="1:3">
      <c r="A197" t="s">
        <v>789</v>
      </c>
      <c r="B197" t="s">
        <v>622</v>
      </c>
      <c r="C197" t="str" cm="1">
        <f t="array" ref="C197">LOOKUP(2,1/(ISNUMBER(SEARCH(List[[#This Row],[SIC
Section]],$B$1:$B$8))),$A$1:$A$8)</f>
        <v>Professional, scientific and technical activities</v>
      </c>
    </row>
    <row r="198" spans="1:3">
      <c r="A198" t="s">
        <v>790</v>
      </c>
      <c r="B198" t="s">
        <v>622</v>
      </c>
      <c r="C198" t="str" cm="1">
        <f t="array" ref="C198">LOOKUP(2,1/(ISNUMBER(SEARCH(List[[#This Row],[SIC
Section]],$B$1:$B$8))),$A$1:$A$8)</f>
        <v>Professional, scientific and technical activities</v>
      </c>
    </row>
    <row r="199" spans="1:3">
      <c r="A199" t="s">
        <v>791</v>
      </c>
      <c r="B199" t="s">
        <v>622</v>
      </c>
      <c r="C199" t="str" cm="1">
        <f t="array" ref="C199">LOOKUP(2,1/(ISNUMBER(SEARCH(List[[#This Row],[SIC
Section]],$B$1:$B$8))),$A$1:$A$8)</f>
        <v>Professional, scientific and technical activities</v>
      </c>
    </row>
    <row r="200" spans="1:3">
      <c r="A200" t="s">
        <v>792</v>
      </c>
      <c r="B200" t="s">
        <v>690</v>
      </c>
      <c r="C200" t="str" cm="1">
        <f t="array" ref="C200">LOOKUP(2,1/(ISNUMBER(SEARCH(List[[#This Row],[SIC
Section]],$B$1:$B$8))),$A$1:$A$8)</f>
        <v>Real Estate activities</v>
      </c>
    </row>
    <row r="201" spans="1:3">
      <c r="A201" t="s">
        <v>793</v>
      </c>
      <c r="B201" t="s">
        <v>622</v>
      </c>
      <c r="C201" t="str" cm="1">
        <f t="array" ref="C201">LOOKUP(2,1/(ISNUMBER(SEARCH(List[[#This Row],[SIC
Section]],$B$1:$B$8))),$A$1:$A$8)</f>
        <v>Professional, scientific and technical activities</v>
      </c>
    </row>
    <row r="202" spans="1:3">
      <c r="A202" t="s">
        <v>794</v>
      </c>
      <c r="B202" t="s">
        <v>600</v>
      </c>
      <c r="C202" t="str" cm="1">
        <f t="array" ref="C202">LOOKUP(2,1/(ISNUMBER(SEARCH(List[[#This Row],[SIC
Section]],$B$1:$B$8))),$A$1:$A$8)</f>
        <v>Manufacturing</v>
      </c>
    </row>
    <row r="203" spans="1:3">
      <c r="A203" t="s">
        <v>795</v>
      </c>
      <c r="B203" t="s">
        <v>613</v>
      </c>
      <c r="C203" t="str" cm="1">
        <f t="array" ref="C203">LOOKUP(2,1/(ISNUMBER(SEARCH(List[[#This Row],[SIC
Section]],$B$1:$B$8))),$A$1:$A$8)</f>
        <v>Administrative and support service activities</v>
      </c>
    </row>
    <row r="204" spans="1:3">
      <c r="A204" t="s">
        <v>564</v>
      </c>
      <c r="B204" t="s">
        <v>609</v>
      </c>
      <c r="C204" t="str" cm="1">
        <f t="array" ref="C204">LOOKUP(2,1/(ISNUMBER(SEARCH(List[[#This Row],[SIC
Section]],$B$1:$B$8))),$A$1:$A$8)</f>
        <v>Construction</v>
      </c>
    </row>
    <row r="205" spans="1:3">
      <c r="A205" t="s">
        <v>561</v>
      </c>
      <c r="B205" t="s">
        <v>600</v>
      </c>
      <c r="C205" t="str" cm="1">
        <f t="array" ref="C205">LOOKUP(2,1/(ISNUMBER(SEARCH(List[[#This Row],[SIC
Section]],$B$1:$B$8))),$A$1:$A$8)</f>
        <v>Manufacturing</v>
      </c>
    </row>
    <row r="206" spans="1:3">
      <c r="A206" t="s">
        <v>562</v>
      </c>
      <c r="B206" t="s">
        <v>598</v>
      </c>
      <c r="C206" t="str" cm="1">
        <f t="array" ref="C206">LOOKUP(2,1/(ISNUMBER(SEARCH(List[[#This Row],[SIC
Section]],$B$1:$B$8))),$A$1:$A$8)</f>
        <v>Wholesale and retail trade; repair of motor vehicles and motorcycles</v>
      </c>
    </row>
    <row r="207" spans="1:3">
      <c r="A207" t="s">
        <v>802</v>
      </c>
      <c r="B207" t="s">
        <v>622</v>
      </c>
      <c r="C207" t="str" cm="1">
        <f t="array" ref="C207">LOOKUP(2,1/(ISNUMBER(SEARCH(List[[#This Row],[SIC
Section]],$B$1:$B$8))),$A$1:$A$8)</f>
        <v>Professional, scientific and technical activities</v>
      </c>
    </row>
    <row r="208" spans="1:3">
      <c r="A208" t="s">
        <v>803</v>
      </c>
      <c r="B208" t="s">
        <v>598</v>
      </c>
      <c r="C208" t="str" cm="1">
        <f t="array" ref="C208">LOOKUP(2,1/(ISNUMBER(SEARCH(List[[#This Row],[SIC
Section]],$B$1:$B$8))),$A$1:$A$8)</f>
        <v>Wholesale and retail trade; repair of motor vehicles and motorcycles</v>
      </c>
    </row>
    <row r="209" spans="1:3">
      <c r="A209" t="s">
        <v>808</v>
      </c>
      <c r="B209" t="s">
        <v>613</v>
      </c>
      <c r="C209" t="str" cm="1">
        <f t="array" ref="C209">LOOKUP(2,1/(ISNUMBER(SEARCH(List[[#This Row],[SIC
Section]],$B$1:$B$8))),$A$1:$A$8)</f>
        <v>Administrative and support service activities</v>
      </c>
    </row>
    <row r="210" spans="1:3">
      <c r="A210" t="s">
        <v>814</v>
      </c>
      <c r="B210" t="s">
        <v>600</v>
      </c>
      <c r="C210" t="str" cm="1">
        <f t="array" ref="C210">LOOKUP(2,1/(ISNUMBER(SEARCH(List[[#This Row],[SIC
Section]],$B$1:$B$8))),$A$1:$A$8)</f>
        <v>Manufacturing</v>
      </c>
    </row>
    <row r="211" spans="1:3">
      <c r="A211" t="s">
        <v>820</v>
      </c>
      <c r="B211" t="s">
        <v>600</v>
      </c>
      <c r="C211" t="str" cm="1">
        <f t="array" ref="C211">LOOKUP(2,1/(ISNUMBER(SEARCH(List[[#This Row],[SIC
Section]],$B$1:$B$8))),$A$1:$A$8)</f>
        <v>Manufacturing</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21F40-03F8-40A3-B1DB-4CE148D533A3}">
  <dimension ref="A1:AP184"/>
  <sheetViews>
    <sheetView topLeftCell="C1" zoomScale="81" workbookViewId="0">
      <selection activeCell="C83" sqref="C83:C86"/>
    </sheetView>
  </sheetViews>
  <sheetFormatPr defaultColWidth="9.140625" defaultRowHeight="15"/>
  <cols>
    <col min="1" max="1" width="13.140625" hidden="1" customWidth="1"/>
    <col min="2" max="2" width="0.85546875" hidden="1" customWidth="1"/>
    <col min="3" max="3" width="25.42578125" customWidth="1"/>
    <col min="4" max="4" width="15.140625" customWidth="1"/>
    <col min="7" max="7" width="0.140625" customWidth="1"/>
    <col min="8" max="8" width="7.28515625" hidden="1" customWidth="1"/>
    <col min="9" max="9" width="11.7109375" customWidth="1"/>
    <col min="13" max="13" width="26.42578125" customWidth="1"/>
    <col min="17" max="17" width="22.140625" hidden="1" customWidth="1"/>
    <col min="18" max="18" width="18.140625" hidden="1" customWidth="1"/>
    <col min="20" max="20" width="9.140625" customWidth="1"/>
    <col min="21" max="21" width="8.7109375" customWidth="1"/>
    <col min="22" max="22" width="9" customWidth="1"/>
    <col min="30" max="30" width="9.140625" customWidth="1"/>
    <col min="31" max="31" width="1" customWidth="1"/>
    <col min="32" max="32" width="0.85546875" customWidth="1"/>
    <col min="34" max="34" width="10.28515625" customWidth="1"/>
  </cols>
  <sheetData>
    <row r="1" spans="1:42">
      <c r="C1" t="s">
        <v>11</v>
      </c>
      <c r="I1" t="s">
        <v>14</v>
      </c>
      <c r="M1" t="s">
        <v>17</v>
      </c>
      <c r="S1" t="s">
        <v>21</v>
      </c>
      <c r="AG1" t="s">
        <v>83</v>
      </c>
    </row>
    <row r="2" spans="1:42">
      <c r="C2" s="2" t="s">
        <v>84</v>
      </c>
      <c r="D2" s="2" t="s">
        <v>8</v>
      </c>
      <c r="E2" s="2" t="s">
        <v>85</v>
      </c>
      <c r="I2" s="2" t="s">
        <v>84</v>
      </c>
      <c r="J2" s="2" t="s">
        <v>8</v>
      </c>
      <c r="K2" s="2" t="s">
        <v>85</v>
      </c>
      <c r="M2" s="2" t="s">
        <v>86</v>
      </c>
      <c r="N2" s="2" t="s">
        <v>8</v>
      </c>
      <c r="O2" s="2" t="s">
        <v>85</v>
      </c>
      <c r="V2" s="1" t="s">
        <v>87</v>
      </c>
      <c r="W2" s="1" t="s">
        <v>88</v>
      </c>
      <c r="X2" s="1" t="s">
        <v>89</v>
      </c>
      <c r="Y2" s="1" t="s">
        <v>90</v>
      </c>
      <c r="Z2" s="1" t="s">
        <v>91</v>
      </c>
      <c r="AA2" s="1" t="s">
        <v>92</v>
      </c>
      <c r="AB2" s="1" t="s">
        <v>93</v>
      </c>
      <c r="AC2" s="1" t="s">
        <v>94</v>
      </c>
      <c r="AJ2" s="4" t="s">
        <v>87</v>
      </c>
      <c r="AK2" s="4" t="s">
        <v>88</v>
      </c>
      <c r="AL2" s="4" t="s">
        <v>90</v>
      </c>
      <c r="AM2" s="4" t="s">
        <v>91</v>
      </c>
      <c r="AN2" s="4" t="s">
        <v>92</v>
      </c>
      <c r="AO2" s="4" t="s">
        <v>93</v>
      </c>
      <c r="AP2" s="4" t="s">
        <v>94</v>
      </c>
    </row>
    <row r="3" spans="1:42" ht="15" customHeight="1">
      <c r="A3" t="str">
        <f>B3&amp;D3</f>
        <v>Butanetonnes</v>
      </c>
      <c r="B3" t="s">
        <v>95</v>
      </c>
      <c r="C3" s="31" t="s">
        <v>95</v>
      </c>
      <c r="D3" s="1" t="s">
        <v>96</v>
      </c>
      <c r="E3" s="1">
        <v>3033.38067</v>
      </c>
      <c r="G3" t="str">
        <f>H3&amp;J3</f>
        <v>Bioethanollitres</v>
      </c>
      <c r="H3" t="str">
        <f>$I$3</f>
        <v>Bioethanol</v>
      </c>
      <c r="I3" s="36" t="s">
        <v>97</v>
      </c>
      <c r="J3" s="1" t="s">
        <v>98</v>
      </c>
      <c r="K3" s="1">
        <v>9.0100000000000006E-3</v>
      </c>
      <c r="M3" s="1" t="s">
        <v>99</v>
      </c>
      <c r="N3" s="1" t="s">
        <v>100</v>
      </c>
      <c r="O3" s="1">
        <v>1</v>
      </c>
      <c r="S3" s="2" t="s">
        <v>101</v>
      </c>
      <c r="T3" s="2" t="s">
        <v>6</v>
      </c>
      <c r="U3" s="2" t="s">
        <v>8</v>
      </c>
      <c r="V3" s="2" t="s">
        <v>85</v>
      </c>
      <c r="W3" s="2" t="s">
        <v>85</v>
      </c>
      <c r="X3" s="2" t="s">
        <v>85</v>
      </c>
      <c r="Y3" s="2" t="s">
        <v>85</v>
      </c>
      <c r="Z3" s="2" t="s">
        <v>85</v>
      </c>
      <c r="AA3" s="2" t="s">
        <v>85</v>
      </c>
      <c r="AB3" s="2" t="s">
        <v>85</v>
      </c>
      <c r="AC3" s="2" t="s">
        <v>85</v>
      </c>
      <c r="AG3" s="2" t="s">
        <v>101</v>
      </c>
      <c r="AH3" s="2" t="s">
        <v>6</v>
      </c>
      <c r="AI3" s="2" t="s">
        <v>8</v>
      </c>
      <c r="AJ3" s="2" t="s">
        <v>85</v>
      </c>
      <c r="AK3" s="2" t="s">
        <v>85</v>
      </c>
      <c r="AL3" s="2" t="s">
        <v>85</v>
      </c>
      <c r="AM3" s="2" t="s">
        <v>85</v>
      </c>
      <c r="AN3" s="2" t="s">
        <v>85</v>
      </c>
      <c r="AO3" s="2" t="s">
        <v>85</v>
      </c>
      <c r="AP3" s="2" t="s">
        <v>85</v>
      </c>
    </row>
    <row r="4" spans="1:42" ht="15" customHeight="1">
      <c r="A4" t="str">
        <f t="shared" ref="A4:A67" si="0">B4&amp;D4</f>
        <v>Butanelitres</v>
      </c>
      <c r="B4" t="s">
        <v>95</v>
      </c>
      <c r="C4" s="32"/>
      <c r="D4" s="1" t="s">
        <v>98</v>
      </c>
      <c r="E4" s="1">
        <v>1.74532</v>
      </c>
      <c r="G4" t="str">
        <f t="shared" ref="G4:G53" si="1">H4&amp;J4</f>
        <v>BioethanolGJ</v>
      </c>
      <c r="H4" t="str">
        <f t="shared" ref="H4:H5" si="2">$I$3</f>
        <v>Bioethanol</v>
      </c>
      <c r="I4" s="37"/>
      <c r="J4" s="1" t="s">
        <v>102</v>
      </c>
      <c r="K4" s="1">
        <v>0.42338999999999999</v>
      </c>
      <c r="M4" s="1" t="s">
        <v>103</v>
      </c>
      <c r="N4" s="1" t="s">
        <v>100</v>
      </c>
      <c r="O4" s="1">
        <v>28</v>
      </c>
      <c r="Q4" t="str">
        <f>R4&amp;U4</f>
        <v>Passengersmallkm</v>
      </c>
      <c r="R4" t="s">
        <v>104</v>
      </c>
      <c r="S4" s="40" t="s">
        <v>105</v>
      </c>
      <c r="T4" s="1" t="s">
        <v>106</v>
      </c>
      <c r="U4" s="1" t="s">
        <v>107</v>
      </c>
      <c r="V4" s="1">
        <v>0.13994000000000001</v>
      </c>
      <c r="W4" s="1">
        <v>0.14369999999999999</v>
      </c>
      <c r="X4" s="1">
        <v>0.11274000000000001</v>
      </c>
      <c r="Y4" s="1"/>
      <c r="Z4" s="1"/>
      <c r="AA4" s="1">
        <v>0.14262</v>
      </c>
      <c r="AB4" s="1">
        <v>3.0120000000000001E-2</v>
      </c>
      <c r="AC4" s="1">
        <v>0</v>
      </c>
      <c r="AE4" t="str">
        <f>AF4&amp;AH4&amp;AI4</f>
        <v>DeliveryvansClass I (up to 1.305 tonnes)km</v>
      </c>
      <c r="AF4" t="s">
        <v>108</v>
      </c>
      <c r="AG4" s="36" t="s">
        <v>109</v>
      </c>
      <c r="AH4" s="1" t="s">
        <v>110</v>
      </c>
      <c r="AI4" s="1" t="s">
        <v>107</v>
      </c>
      <c r="AJ4" s="1">
        <v>0.15356</v>
      </c>
      <c r="AK4" s="1">
        <v>0.20071</v>
      </c>
      <c r="AL4" s="1"/>
      <c r="AM4" s="1"/>
      <c r="AN4" s="1"/>
      <c r="AO4" s="1"/>
      <c r="AP4" s="1">
        <v>0</v>
      </c>
    </row>
    <row r="5" spans="1:42">
      <c r="A5" t="str">
        <f t="shared" si="0"/>
        <v>ButanekWh (Net CV)</v>
      </c>
      <c r="B5" t="s">
        <v>95</v>
      </c>
      <c r="C5" s="32"/>
      <c r="D5" s="1" t="s">
        <v>111</v>
      </c>
      <c r="E5" s="1">
        <v>0.24106</v>
      </c>
      <c r="G5" t="str">
        <f t="shared" si="1"/>
        <v>Bioethanolkg</v>
      </c>
      <c r="H5" t="str">
        <f t="shared" si="2"/>
        <v>Bioethanol</v>
      </c>
      <c r="I5" s="38"/>
      <c r="J5" s="1" t="s">
        <v>100</v>
      </c>
      <c r="K5" s="1">
        <v>1.1350000000000001E-2</v>
      </c>
      <c r="M5" s="1" t="s">
        <v>112</v>
      </c>
      <c r="N5" s="1" t="s">
        <v>100</v>
      </c>
      <c r="O5" s="1">
        <v>265</v>
      </c>
      <c r="Q5" t="str">
        <f t="shared" ref="Q5:Q11" si="3">R5&amp;U5</f>
        <v>Passengersmallmiles</v>
      </c>
      <c r="R5" t="s">
        <v>104</v>
      </c>
      <c r="S5" s="40"/>
      <c r="T5" s="1"/>
      <c r="U5" s="1" t="s">
        <v>113</v>
      </c>
      <c r="V5" s="1">
        <v>0.22522</v>
      </c>
      <c r="W5" s="1">
        <v>0.23125999999999999</v>
      </c>
      <c r="X5" s="1">
        <v>0.18143000000000001</v>
      </c>
      <c r="Y5" s="1"/>
      <c r="Z5" s="1"/>
      <c r="AA5" s="1">
        <v>0.22953000000000001</v>
      </c>
      <c r="AB5" s="1">
        <v>4.8480000000000002E-2</v>
      </c>
      <c r="AC5" s="1">
        <v>0</v>
      </c>
      <c r="AE5" t="str">
        <f t="shared" ref="AE5:AE11" si="4">AF5&amp;AH5&amp;AI5</f>
        <v>DeliveryvansClass I (up to 1.305 tonnes)miles</v>
      </c>
      <c r="AF5" t="s">
        <v>108</v>
      </c>
      <c r="AG5" s="37"/>
      <c r="AH5" s="1" t="s">
        <v>110</v>
      </c>
      <c r="AI5" s="1" t="s">
        <v>113</v>
      </c>
      <c r="AJ5" s="1">
        <v>0.24715999999999999</v>
      </c>
      <c r="AK5" s="1">
        <v>0.32299</v>
      </c>
      <c r="AL5" s="1"/>
      <c r="AM5" s="1"/>
      <c r="AN5" s="1"/>
      <c r="AO5" s="1"/>
      <c r="AP5" s="1">
        <v>0</v>
      </c>
    </row>
    <row r="6" spans="1:42" ht="14.25" customHeight="1">
      <c r="A6" t="str">
        <f t="shared" si="0"/>
        <v>ButanekWh (Gross CV)</v>
      </c>
      <c r="B6" t="s">
        <v>95</v>
      </c>
      <c r="C6" s="33"/>
      <c r="D6" s="1" t="s">
        <v>114</v>
      </c>
      <c r="E6" s="1">
        <v>0.22241</v>
      </c>
      <c r="G6" t="str">
        <f t="shared" si="1"/>
        <v>Biodiesel MElitres</v>
      </c>
      <c r="H6" t="str">
        <f>$I$6</f>
        <v>Biodiesel ME</v>
      </c>
      <c r="I6" s="34" t="s">
        <v>115</v>
      </c>
      <c r="J6" s="1" t="s">
        <v>98</v>
      </c>
      <c r="K6" s="1">
        <v>0.16750999999999999</v>
      </c>
      <c r="M6" s="1" t="s">
        <v>116</v>
      </c>
      <c r="N6" s="1" t="s">
        <v>100</v>
      </c>
      <c r="O6" s="1">
        <v>12400</v>
      </c>
      <c r="Q6" t="str">
        <f t="shared" si="3"/>
        <v>Passengermediumkm</v>
      </c>
      <c r="R6" t="s">
        <v>117</v>
      </c>
      <c r="S6" s="40"/>
      <c r="T6" s="1" t="s">
        <v>118</v>
      </c>
      <c r="U6" s="1" t="s">
        <v>107</v>
      </c>
      <c r="V6" s="1">
        <v>0.16807</v>
      </c>
      <c r="W6" s="1">
        <v>0.17726</v>
      </c>
      <c r="X6" s="1">
        <v>0.1149</v>
      </c>
      <c r="Y6" s="1">
        <v>0.15681999999999999</v>
      </c>
      <c r="Z6" s="1">
        <v>0.17634</v>
      </c>
      <c r="AA6" s="1">
        <v>0.17255999999999999</v>
      </c>
      <c r="AB6" s="1">
        <v>8.1199999999999994E-2</v>
      </c>
      <c r="AC6" s="1">
        <v>0</v>
      </c>
      <c r="AE6" t="str">
        <f t="shared" si="4"/>
        <v>DeliveryvansClass II (1.305 to 1.74 tonnes)km</v>
      </c>
      <c r="AF6" t="s">
        <v>108</v>
      </c>
      <c r="AG6" s="37"/>
      <c r="AH6" s="1" t="s">
        <v>119</v>
      </c>
      <c r="AI6" s="1" t="s">
        <v>107</v>
      </c>
      <c r="AJ6" s="1">
        <v>0.18831999999999999</v>
      </c>
      <c r="AK6" s="1">
        <v>0.21709000000000001</v>
      </c>
      <c r="AL6" s="1"/>
      <c r="AM6" s="1"/>
      <c r="AN6" s="1"/>
      <c r="AO6" s="1"/>
      <c r="AP6" s="1">
        <v>0</v>
      </c>
    </row>
    <row r="7" spans="1:42">
      <c r="A7" t="str">
        <f t="shared" si="0"/>
        <v>CNGtonnes</v>
      </c>
      <c r="B7" t="s">
        <v>90</v>
      </c>
      <c r="C7" s="31" t="s">
        <v>90</v>
      </c>
      <c r="D7" s="1" t="s">
        <v>96</v>
      </c>
      <c r="E7" s="1">
        <v>2568.1644099999999</v>
      </c>
      <c r="G7" t="str">
        <f t="shared" si="1"/>
        <v>Biodiesel MEGJ</v>
      </c>
      <c r="H7" t="str">
        <f t="shared" ref="H7:H8" si="5">$I$6</f>
        <v>Biodiesel ME</v>
      </c>
      <c r="I7" s="39"/>
      <c r="J7" s="1" t="s">
        <v>102</v>
      </c>
      <c r="K7" s="1">
        <v>5.0596100000000002</v>
      </c>
      <c r="M7" s="1" t="s">
        <v>120</v>
      </c>
      <c r="N7" s="1" t="s">
        <v>100</v>
      </c>
      <c r="O7" s="1">
        <v>677</v>
      </c>
      <c r="Q7" t="str">
        <f t="shared" si="3"/>
        <v>Passengermediummiles</v>
      </c>
      <c r="R7" t="s">
        <v>117</v>
      </c>
      <c r="S7" s="40"/>
      <c r="T7" s="1"/>
      <c r="U7" s="1" t="s">
        <v>113</v>
      </c>
      <c r="V7" s="1">
        <v>0.27050000000000002</v>
      </c>
      <c r="W7" s="1">
        <v>0.28526000000000001</v>
      </c>
      <c r="X7" s="1">
        <v>0.18492</v>
      </c>
      <c r="Y7" s="1">
        <v>0.25237999999999999</v>
      </c>
      <c r="Z7" s="1">
        <v>0.28377999999999998</v>
      </c>
      <c r="AA7" s="1">
        <v>0.27771000000000001</v>
      </c>
      <c r="AB7" s="1">
        <v>0.13066</v>
      </c>
      <c r="AC7" s="1">
        <v>0</v>
      </c>
      <c r="AE7" t="str">
        <f t="shared" si="4"/>
        <v>DeliveryvansClass II (1.305 to 1.74 tonnes)miles</v>
      </c>
      <c r="AF7" t="s">
        <v>108</v>
      </c>
      <c r="AG7" s="37"/>
      <c r="AH7" s="1" t="s">
        <v>119</v>
      </c>
      <c r="AI7" s="1" t="s">
        <v>113</v>
      </c>
      <c r="AJ7" s="1">
        <v>0.30309000000000003</v>
      </c>
      <c r="AK7" s="1">
        <v>0.34936</v>
      </c>
      <c r="AL7" s="1"/>
      <c r="AM7" s="1"/>
      <c r="AN7" s="1"/>
      <c r="AO7" s="1"/>
      <c r="AP7" s="1">
        <v>0</v>
      </c>
    </row>
    <row r="8" spans="1:42">
      <c r="A8" t="str">
        <f t="shared" si="0"/>
        <v>CNGlitres</v>
      </c>
      <c r="B8" t="s">
        <v>90</v>
      </c>
      <c r="C8" s="32"/>
      <c r="D8" s="1" t="s">
        <v>98</v>
      </c>
      <c r="E8" s="1">
        <v>0.44941999999999999</v>
      </c>
      <c r="G8" t="str">
        <f t="shared" si="1"/>
        <v>Biodiesel MEkg</v>
      </c>
      <c r="H8" t="str">
        <f t="shared" si="5"/>
        <v>Biodiesel ME</v>
      </c>
      <c r="I8" s="35"/>
      <c r="J8" s="1" t="s">
        <v>100</v>
      </c>
      <c r="K8" s="1">
        <v>0.18822</v>
      </c>
      <c r="M8" s="1" t="s">
        <v>121</v>
      </c>
      <c r="N8" s="1" t="s">
        <v>100</v>
      </c>
      <c r="O8" s="1">
        <v>116</v>
      </c>
      <c r="Q8" t="str">
        <f t="shared" si="3"/>
        <v>Passengerlargekm</v>
      </c>
      <c r="R8" t="s">
        <v>122</v>
      </c>
      <c r="S8" s="40"/>
      <c r="T8" s="1" t="s">
        <v>123</v>
      </c>
      <c r="U8" s="1" t="s">
        <v>107</v>
      </c>
      <c r="V8" s="1">
        <v>0.20729</v>
      </c>
      <c r="W8" s="1">
        <v>0.26884999999999998</v>
      </c>
      <c r="X8" s="1">
        <v>0.15486</v>
      </c>
      <c r="Y8" s="1">
        <v>0.23705000000000001</v>
      </c>
      <c r="Z8" s="1">
        <v>0.26758999999999999</v>
      </c>
      <c r="AA8" s="1">
        <v>0.22472</v>
      </c>
      <c r="AB8" s="1">
        <v>0.10306</v>
      </c>
      <c r="AC8" s="1">
        <v>0</v>
      </c>
      <c r="AE8" t="str">
        <f t="shared" si="4"/>
        <v>DeliveryvansClass III (1.74 to 3.5 tonnes)km</v>
      </c>
      <c r="AF8" t="s">
        <v>108</v>
      </c>
      <c r="AG8" s="37"/>
      <c r="AH8" s="1" t="s">
        <v>124</v>
      </c>
      <c r="AI8" s="1" t="s">
        <v>107</v>
      </c>
      <c r="AJ8" s="1">
        <v>0.27365</v>
      </c>
      <c r="AK8" s="1">
        <v>0.34922999999999998</v>
      </c>
      <c r="AL8" s="1"/>
      <c r="AM8" s="1"/>
      <c r="AN8" s="1"/>
      <c r="AO8" s="1">
        <v>0.13292000000000001</v>
      </c>
      <c r="AP8" s="1">
        <v>0</v>
      </c>
    </row>
    <row r="9" spans="1:42">
      <c r="A9" t="str">
        <f t="shared" si="0"/>
        <v>CNGkWh (Net CV)</v>
      </c>
      <c r="B9" t="s">
        <v>90</v>
      </c>
      <c r="C9" s="32"/>
      <c r="D9" s="1" t="s">
        <v>111</v>
      </c>
      <c r="E9" s="1">
        <v>0.20263999999999999</v>
      </c>
      <c r="G9" t="str">
        <f t="shared" si="1"/>
        <v>Biomethane (compressed)litres</v>
      </c>
      <c r="H9" t="str">
        <f>$I$9</f>
        <v>Biomethane (compressed)</v>
      </c>
      <c r="I9" s="34" t="s">
        <v>125</v>
      </c>
      <c r="J9" s="1" t="s">
        <v>98</v>
      </c>
      <c r="K9" s="1"/>
      <c r="M9" s="1" t="s">
        <v>126</v>
      </c>
      <c r="N9" s="1" t="s">
        <v>100</v>
      </c>
      <c r="O9" s="1">
        <v>3170</v>
      </c>
      <c r="Q9" t="str">
        <f t="shared" si="3"/>
        <v>Passengerlargemiles</v>
      </c>
      <c r="R9" t="s">
        <v>122</v>
      </c>
      <c r="S9" s="40"/>
      <c r="T9" s="1"/>
      <c r="U9" s="1" t="s">
        <v>113</v>
      </c>
      <c r="V9" s="1">
        <v>0.33362000000000003</v>
      </c>
      <c r="W9" s="1">
        <v>0.43267</v>
      </c>
      <c r="X9" s="1">
        <v>0.24920999999999999</v>
      </c>
      <c r="Y9" s="1">
        <v>0.38151000000000002</v>
      </c>
      <c r="Z9" s="1">
        <v>0.43064000000000002</v>
      </c>
      <c r="AA9" s="1">
        <v>0.36164000000000002</v>
      </c>
      <c r="AB9" s="1">
        <v>0.16586999999999999</v>
      </c>
      <c r="AC9" s="1">
        <v>0</v>
      </c>
      <c r="AE9" t="str">
        <f t="shared" si="4"/>
        <v>DeliveryvansClass III (1.74 to 3.5 tonnes)miles</v>
      </c>
      <c r="AF9" t="s">
        <v>108</v>
      </c>
      <c r="AG9" s="37"/>
      <c r="AH9" s="1" t="s">
        <v>124</v>
      </c>
      <c r="AI9" s="1" t="s">
        <v>113</v>
      </c>
      <c r="AJ9" s="1">
        <v>0.44041999999999998</v>
      </c>
      <c r="AK9" s="1">
        <v>0.56201000000000001</v>
      </c>
      <c r="AL9" s="1"/>
      <c r="AM9" s="1"/>
      <c r="AN9" s="1"/>
      <c r="AO9" s="1">
        <v>0.21390999999999999</v>
      </c>
      <c r="AP9" s="1">
        <v>0</v>
      </c>
    </row>
    <row r="10" spans="1:42">
      <c r="A10" t="str">
        <f t="shared" si="0"/>
        <v>CNGkWh (Gross CV)</v>
      </c>
      <c r="B10" t="s">
        <v>90</v>
      </c>
      <c r="C10" s="33"/>
      <c r="D10" s="1" t="s">
        <v>114</v>
      </c>
      <c r="E10" s="1">
        <v>0.18290000000000001</v>
      </c>
      <c r="G10" t="str">
        <f t="shared" si="1"/>
        <v>Biomethane (compressed)GJ</v>
      </c>
      <c r="H10" t="str">
        <f t="shared" ref="H10:H11" si="6">$I$9</f>
        <v>Biomethane (compressed)</v>
      </c>
      <c r="I10" s="39"/>
      <c r="J10" s="1" t="s">
        <v>102</v>
      </c>
      <c r="K10" s="1">
        <v>0.10625</v>
      </c>
      <c r="M10" s="1" t="s">
        <v>127</v>
      </c>
      <c r="N10" s="1" t="s">
        <v>100</v>
      </c>
      <c r="O10" s="1">
        <v>1120</v>
      </c>
      <c r="Q10" t="str">
        <f t="shared" si="3"/>
        <v>Passengeraveragekm</v>
      </c>
      <c r="R10" t="s">
        <v>128</v>
      </c>
      <c r="S10" s="40"/>
      <c r="T10" s="1" t="s">
        <v>129</v>
      </c>
      <c r="U10" s="1" t="s">
        <v>107</v>
      </c>
      <c r="V10" s="1">
        <v>0.16983999999999999</v>
      </c>
      <c r="W10" s="1">
        <v>0.16450000000000001</v>
      </c>
      <c r="X10" s="1">
        <v>0.12606999999999999</v>
      </c>
      <c r="Y10" s="1">
        <v>0.17513999999999999</v>
      </c>
      <c r="Z10" s="1">
        <v>0.19717999999999999</v>
      </c>
      <c r="AA10" s="1">
        <v>0.16691</v>
      </c>
      <c r="AB10" s="1">
        <v>9.3600000000000003E-2</v>
      </c>
      <c r="AC10" s="1">
        <v>0</v>
      </c>
      <c r="AE10" t="str">
        <f t="shared" si="4"/>
        <v>DeliveryvansAverage (up to 3.5 tonnes)km</v>
      </c>
      <c r="AF10" t="s">
        <v>108</v>
      </c>
      <c r="AG10" s="37"/>
      <c r="AH10" s="1" t="s">
        <v>130</v>
      </c>
      <c r="AI10" s="1" t="s">
        <v>107</v>
      </c>
      <c r="AJ10" s="1">
        <v>0.25023000000000001</v>
      </c>
      <c r="AK10" s="1">
        <v>0.22095000000000001</v>
      </c>
      <c r="AL10" s="1">
        <v>0.25119999999999998</v>
      </c>
      <c r="AM10" s="1">
        <v>0.27617000000000003</v>
      </c>
      <c r="AN10" s="1">
        <v>0.24934000000000001</v>
      </c>
      <c r="AO10" s="1">
        <v>0.13292000000000001</v>
      </c>
      <c r="AP10" s="1">
        <v>0</v>
      </c>
    </row>
    <row r="11" spans="1:42">
      <c r="A11" t="str">
        <f t="shared" si="0"/>
        <v>LNGtonnes</v>
      </c>
      <c r="B11" t="s">
        <v>131</v>
      </c>
      <c r="C11" s="31" t="s">
        <v>131</v>
      </c>
      <c r="D11" s="1" t="s">
        <v>96</v>
      </c>
      <c r="E11" s="1">
        <v>2590.46441</v>
      </c>
      <c r="G11" t="str">
        <f t="shared" si="1"/>
        <v>Biomethane (compressed)kg</v>
      </c>
      <c r="H11" t="str">
        <f t="shared" si="6"/>
        <v>Biomethane (compressed)</v>
      </c>
      <c r="I11" s="35"/>
      <c r="J11" s="1" t="s">
        <v>100</v>
      </c>
      <c r="K11" s="1">
        <v>5.2100000000000002E-3</v>
      </c>
      <c r="M11" s="1" t="s">
        <v>132</v>
      </c>
      <c r="N11" s="1" t="s">
        <v>100</v>
      </c>
      <c r="O11" s="1">
        <v>1300</v>
      </c>
      <c r="Q11" t="str">
        <f t="shared" si="3"/>
        <v>Passengeraveragemiles</v>
      </c>
      <c r="R11" t="s">
        <v>128</v>
      </c>
      <c r="S11" s="40"/>
      <c r="T11" s="1"/>
      <c r="U11" s="1" t="s">
        <v>113</v>
      </c>
      <c r="V11" s="1">
        <v>0.27334000000000003</v>
      </c>
      <c r="W11" s="1">
        <v>0.26473000000000002</v>
      </c>
      <c r="X11" s="1">
        <v>0.20288</v>
      </c>
      <c r="Y11" s="1">
        <v>0.28187000000000001</v>
      </c>
      <c r="Z11" s="1">
        <v>0.31731999999999999</v>
      </c>
      <c r="AA11" s="1">
        <v>0.26860000000000001</v>
      </c>
      <c r="AB11" s="1">
        <v>0.15062</v>
      </c>
      <c r="AC11" s="1">
        <v>0</v>
      </c>
      <c r="AE11" t="str">
        <f t="shared" si="4"/>
        <v>DeliveryvansAverage (up to 3.5 tonnes)miles</v>
      </c>
      <c r="AF11" t="s">
        <v>108</v>
      </c>
      <c r="AG11" s="38"/>
      <c r="AH11" s="1" t="s">
        <v>130</v>
      </c>
      <c r="AI11" s="1" t="s">
        <v>113</v>
      </c>
      <c r="AJ11" s="1">
        <v>0.40272999999999998</v>
      </c>
      <c r="AK11" s="1">
        <v>0.35558000000000001</v>
      </c>
      <c r="AL11" s="1">
        <v>0.40426000000000001</v>
      </c>
      <c r="AM11" s="1">
        <v>0.44446000000000002</v>
      </c>
      <c r="AN11" s="1">
        <v>0.40127000000000002</v>
      </c>
      <c r="AO11" s="1">
        <v>0.21390999999999999</v>
      </c>
      <c r="AP11" s="1">
        <v>0</v>
      </c>
    </row>
    <row r="12" spans="1:42" ht="15" customHeight="1">
      <c r="A12" t="str">
        <f t="shared" si="0"/>
        <v>LNGlitres</v>
      </c>
      <c r="B12" t="s">
        <v>131</v>
      </c>
      <c r="C12" s="32"/>
      <c r="D12" s="1" t="s">
        <v>98</v>
      </c>
      <c r="E12" s="1">
        <v>1.1721600000000001</v>
      </c>
      <c r="G12" t="str">
        <f t="shared" si="1"/>
        <v>Biodiesel ME (from used cooking oil)litres</v>
      </c>
      <c r="H12" t="str">
        <f>$I$12</f>
        <v>Biodiesel ME (from used cooking oil)</v>
      </c>
      <c r="I12" s="34" t="s">
        <v>133</v>
      </c>
      <c r="J12" s="1" t="s">
        <v>98</v>
      </c>
      <c r="K12" s="1">
        <v>0.16750999999999999</v>
      </c>
      <c r="M12" s="1" t="s">
        <v>134</v>
      </c>
      <c r="N12" s="1" t="s">
        <v>100</v>
      </c>
      <c r="O12" s="1">
        <v>328</v>
      </c>
      <c r="S12" s="3"/>
    </row>
    <row r="13" spans="1:42">
      <c r="A13" t="str">
        <f t="shared" si="0"/>
        <v>LNGkWh (Net CV)</v>
      </c>
      <c r="B13" t="s">
        <v>131</v>
      </c>
      <c r="C13" s="32"/>
      <c r="D13" s="1" t="s">
        <v>111</v>
      </c>
      <c r="E13" s="1">
        <v>0.2044</v>
      </c>
      <c r="G13" t="str">
        <f t="shared" si="1"/>
        <v>Biodiesel ME (from used cooking oil)GJ</v>
      </c>
      <c r="H13" t="str">
        <f t="shared" ref="H13:H14" si="7">$I$12</f>
        <v>Biodiesel ME (from used cooking oil)</v>
      </c>
      <c r="I13" s="39"/>
      <c r="J13" s="1" t="s">
        <v>102</v>
      </c>
      <c r="K13" s="1">
        <v>5.0596100000000002</v>
      </c>
      <c r="M13" s="1" t="s">
        <v>135</v>
      </c>
      <c r="N13" s="1" t="s">
        <v>100</v>
      </c>
      <c r="O13" s="1">
        <v>4800</v>
      </c>
      <c r="S13" s="3"/>
      <c r="AJ13" s="1" t="s">
        <v>136</v>
      </c>
      <c r="AK13" s="1" t="s">
        <v>137</v>
      </c>
      <c r="AL13" s="1" t="s">
        <v>138</v>
      </c>
      <c r="AM13" s="1" t="s">
        <v>139</v>
      </c>
    </row>
    <row r="14" spans="1:42">
      <c r="A14" t="str">
        <f t="shared" si="0"/>
        <v>LNGkWh (Gross CV)</v>
      </c>
      <c r="B14" t="s">
        <v>131</v>
      </c>
      <c r="C14" s="33"/>
      <c r="D14" s="1" t="s">
        <v>114</v>
      </c>
      <c r="E14" s="1">
        <v>0.18448999999999999</v>
      </c>
      <c r="G14" t="str">
        <f t="shared" si="1"/>
        <v>Biodiesel ME (from used cooking oil)kg</v>
      </c>
      <c r="H14" t="str">
        <f t="shared" si="7"/>
        <v>Biodiesel ME (from used cooking oil)</v>
      </c>
      <c r="I14" s="35"/>
      <c r="J14" s="1" t="s">
        <v>100</v>
      </c>
      <c r="K14" s="1">
        <v>0.18822</v>
      </c>
      <c r="M14" s="1" t="s">
        <v>140</v>
      </c>
      <c r="N14" s="1" t="s">
        <v>100</v>
      </c>
      <c r="O14" s="1">
        <v>138</v>
      </c>
      <c r="S14" s="3"/>
      <c r="AG14" s="2" t="s">
        <v>101</v>
      </c>
      <c r="AH14" s="2" t="s">
        <v>6</v>
      </c>
      <c r="AI14" s="2" t="s">
        <v>8</v>
      </c>
      <c r="AJ14" s="2" t="s">
        <v>85</v>
      </c>
      <c r="AK14" s="2" t="s">
        <v>85</v>
      </c>
      <c r="AL14" s="2" t="s">
        <v>85</v>
      </c>
      <c r="AM14" s="2" t="s">
        <v>85</v>
      </c>
    </row>
    <row r="15" spans="1:42" ht="15" customHeight="1">
      <c r="A15" t="str">
        <f t="shared" si="0"/>
        <v>LPGtonnes</v>
      </c>
      <c r="B15" t="s">
        <v>91</v>
      </c>
      <c r="C15" s="31" t="s">
        <v>91</v>
      </c>
      <c r="D15" s="1" t="s">
        <v>96</v>
      </c>
      <c r="E15" s="1">
        <v>2939.3609499999998</v>
      </c>
      <c r="G15" t="str">
        <f t="shared" si="1"/>
        <v>Biodiesel ME (from tallow)litres</v>
      </c>
      <c r="H15" t="str">
        <f>$I$15</f>
        <v>Biodiesel ME (from tallow)</v>
      </c>
      <c r="I15" s="34" t="s">
        <v>141</v>
      </c>
      <c r="J15" s="1" t="s">
        <v>98</v>
      </c>
      <c r="K15" s="1">
        <v>0.16750999999999999</v>
      </c>
      <c r="M15" s="1" t="s">
        <v>142</v>
      </c>
      <c r="N15" s="1" t="s">
        <v>100</v>
      </c>
      <c r="O15" s="1">
        <v>3350</v>
      </c>
      <c r="S15" s="3"/>
      <c r="AE15" t="str">
        <f>AF15&amp;AH15&amp;AI15</f>
        <v>DeliveryHGVRigid (&gt;3.5 - 7.5 tonnes)km</v>
      </c>
      <c r="AF15" t="s">
        <v>143</v>
      </c>
      <c r="AG15" s="40" t="s">
        <v>144</v>
      </c>
      <c r="AH15" s="1" t="s">
        <v>145</v>
      </c>
      <c r="AI15" s="1" t="s">
        <v>107</v>
      </c>
      <c r="AJ15" s="1">
        <v>0.45379999999999998</v>
      </c>
      <c r="AK15" s="1">
        <v>0.49279000000000001</v>
      </c>
      <c r="AL15" s="1">
        <v>0.53178000000000003</v>
      </c>
      <c r="AM15" s="1">
        <v>0.48732999999999999</v>
      </c>
    </row>
    <row r="16" spans="1:42">
      <c r="A16" t="str">
        <f t="shared" si="0"/>
        <v>LPGlitres</v>
      </c>
      <c r="B16" t="s">
        <v>91</v>
      </c>
      <c r="C16" s="32"/>
      <c r="D16" s="1" t="s">
        <v>98</v>
      </c>
      <c r="E16" s="1">
        <v>1.5571299999999999</v>
      </c>
      <c r="G16" t="str">
        <f t="shared" si="1"/>
        <v>Biodiesel ME (from tallow)GJ</v>
      </c>
      <c r="H16" t="str">
        <f t="shared" ref="H16:H17" si="8">$I$15</f>
        <v>Biodiesel ME (from tallow)</v>
      </c>
      <c r="I16" s="39"/>
      <c r="J16" s="1" t="s">
        <v>102</v>
      </c>
      <c r="K16" s="1">
        <v>5.0596100000000002</v>
      </c>
      <c r="M16" s="1" t="s">
        <v>146</v>
      </c>
      <c r="N16" s="1" t="s">
        <v>100</v>
      </c>
      <c r="O16" s="1">
        <v>8060</v>
      </c>
      <c r="S16" s="3"/>
      <c r="AE16" t="str">
        <f t="shared" ref="AE16:AE49" si="9">AF16&amp;AH16&amp;AI16</f>
        <v>DeliveryHGVRigid (&gt;3.5 - 7.5 tonnes)miles</v>
      </c>
      <c r="AF16" t="s">
        <v>143</v>
      </c>
      <c r="AG16" s="40"/>
      <c r="AH16" s="1" t="s">
        <v>145</v>
      </c>
      <c r="AI16" s="1" t="s">
        <v>113</v>
      </c>
      <c r="AJ16" s="1">
        <v>0.73031000000000001</v>
      </c>
      <c r="AK16" s="1">
        <v>0.79305999999999999</v>
      </c>
      <c r="AL16" s="1">
        <v>0.85580000000000001</v>
      </c>
      <c r="AM16" s="1">
        <v>0.78427000000000002</v>
      </c>
    </row>
    <row r="17" spans="1:39">
      <c r="A17" t="str">
        <f t="shared" si="0"/>
        <v>LPGkWh (Net CV)</v>
      </c>
      <c r="B17" t="s">
        <v>91</v>
      </c>
      <c r="C17" s="32"/>
      <c r="D17" s="1" t="s">
        <v>111</v>
      </c>
      <c r="E17" s="1">
        <v>0.23030999999999999</v>
      </c>
      <c r="G17" t="str">
        <f t="shared" si="1"/>
        <v>Biodiesel ME (from tallow)kg</v>
      </c>
      <c r="H17" t="str">
        <f t="shared" si="8"/>
        <v>Biodiesel ME (from tallow)</v>
      </c>
      <c r="I17" s="35"/>
      <c r="J17" s="1" t="s">
        <v>100</v>
      </c>
      <c r="K17" s="1">
        <v>0.18822</v>
      </c>
      <c r="M17" s="1" t="s">
        <v>147</v>
      </c>
      <c r="N17" s="1" t="s">
        <v>100</v>
      </c>
      <c r="O17" s="1">
        <v>858</v>
      </c>
      <c r="S17" s="3"/>
      <c r="AE17" t="str">
        <f t="shared" si="9"/>
        <v>DeliveryHGVRigid (&gt;7.5 tonnes-17 tonnes)km</v>
      </c>
      <c r="AF17" t="s">
        <v>143</v>
      </c>
      <c r="AG17" s="40"/>
      <c r="AH17" s="1" t="s">
        <v>148</v>
      </c>
      <c r="AI17" s="1" t="s">
        <v>107</v>
      </c>
      <c r="AJ17" s="1">
        <v>0.54425999999999997</v>
      </c>
      <c r="AK17" s="1">
        <v>0.62105999999999995</v>
      </c>
      <c r="AL17" s="1">
        <v>0.69786999999999999</v>
      </c>
      <c r="AM17" s="1">
        <v>0.59494999999999998</v>
      </c>
    </row>
    <row r="18" spans="1:39" ht="15" customHeight="1">
      <c r="A18" t="str">
        <f t="shared" si="0"/>
        <v>LPGkWh (Gross CV)</v>
      </c>
      <c r="B18" t="s">
        <v>91</v>
      </c>
      <c r="C18" s="33"/>
      <c r="D18" s="1" t="s">
        <v>114</v>
      </c>
      <c r="E18" s="1">
        <v>0.2145</v>
      </c>
      <c r="G18" t="str">
        <f t="shared" si="1"/>
        <v>Biodiesel HVOlitres</v>
      </c>
      <c r="H18" t="str">
        <f>$I$18</f>
        <v>Biodiesel HVO</v>
      </c>
      <c r="I18" s="34" t="s">
        <v>149</v>
      </c>
      <c r="J18" s="1" t="s">
        <v>98</v>
      </c>
      <c r="K18" s="1">
        <v>3.5580000000000001E-2</v>
      </c>
      <c r="M18" s="1" t="s">
        <v>150</v>
      </c>
      <c r="N18" s="1" t="s">
        <v>100</v>
      </c>
      <c r="O18" s="1">
        <v>1650</v>
      </c>
      <c r="S18" s="3"/>
      <c r="AE18" t="str">
        <f t="shared" si="9"/>
        <v>DeliveryHGVRigid (&gt;7.5 tonnes-17 tonnes)miles</v>
      </c>
      <c r="AF18" t="s">
        <v>143</v>
      </c>
      <c r="AG18" s="40"/>
      <c r="AH18" s="1" t="s">
        <v>148</v>
      </c>
      <c r="AI18" s="1" t="s">
        <v>113</v>
      </c>
      <c r="AJ18" s="1">
        <v>0.87590999999999997</v>
      </c>
      <c r="AK18" s="1">
        <v>0.99951999999999996</v>
      </c>
      <c r="AL18" s="1">
        <v>1.12313</v>
      </c>
      <c r="AM18" s="1">
        <v>0.95748999999999995</v>
      </c>
    </row>
    <row r="19" spans="1:39">
      <c r="A19" t="str">
        <f t="shared" si="0"/>
        <v>Natural gastonnes</v>
      </c>
      <c r="B19" t="s">
        <v>151</v>
      </c>
      <c r="C19" s="31" t="s">
        <v>151</v>
      </c>
      <c r="D19" s="1" t="s">
        <v>96</v>
      </c>
      <c r="E19" s="1">
        <v>2568.1644099999999</v>
      </c>
      <c r="G19" t="str">
        <f t="shared" si="1"/>
        <v>Biodiesel HVOGJ</v>
      </c>
      <c r="H19" t="str">
        <f t="shared" ref="H19:H20" si="10">$I$18</f>
        <v>Biodiesel HVO</v>
      </c>
      <c r="I19" s="39"/>
      <c r="J19" s="1" t="s">
        <v>102</v>
      </c>
      <c r="K19" s="1">
        <v>1.03677</v>
      </c>
      <c r="M19" s="1" t="s">
        <v>152</v>
      </c>
      <c r="N19" s="1" t="s">
        <v>100</v>
      </c>
      <c r="O19" s="1">
        <v>6630</v>
      </c>
      <c r="S19" s="3"/>
      <c r="AE19" t="str">
        <f t="shared" si="9"/>
        <v>DeliveryHGVRigid (&gt;17 tonnes)km</v>
      </c>
      <c r="AF19" t="s">
        <v>143</v>
      </c>
      <c r="AG19" s="40"/>
      <c r="AH19" s="1" t="s">
        <v>153</v>
      </c>
      <c r="AI19" s="1" t="s">
        <v>107</v>
      </c>
      <c r="AJ19" s="1">
        <v>0.74987000000000004</v>
      </c>
      <c r="AK19" s="1">
        <v>0.91210000000000002</v>
      </c>
      <c r="AL19" s="1">
        <v>1.07433</v>
      </c>
      <c r="AM19" s="1">
        <v>0.97697999999999996</v>
      </c>
    </row>
    <row r="20" spans="1:39" ht="15" customHeight="1">
      <c r="A20" t="str">
        <f t="shared" si="0"/>
        <v>Natural gascubic metres</v>
      </c>
      <c r="B20" t="s">
        <v>151</v>
      </c>
      <c r="C20" s="32"/>
      <c r="D20" s="1" t="s">
        <v>154</v>
      </c>
      <c r="E20" s="1">
        <v>2.04542</v>
      </c>
      <c r="G20" t="str">
        <f t="shared" si="1"/>
        <v>Biodiesel HVOkg</v>
      </c>
      <c r="H20" t="str">
        <f t="shared" si="10"/>
        <v>Biodiesel HVO</v>
      </c>
      <c r="I20" s="35"/>
      <c r="J20" s="1" t="s">
        <v>100</v>
      </c>
      <c r="K20" s="1">
        <v>4.5620000000000001E-2</v>
      </c>
      <c r="M20" s="1" t="s">
        <v>155</v>
      </c>
      <c r="N20" s="1" t="s">
        <v>100</v>
      </c>
      <c r="O20" s="1">
        <v>11100</v>
      </c>
      <c r="S20" s="3"/>
      <c r="U20" s="6"/>
      <c r="V20" s="6"/>
      <c r="AE20" t="str">
        <f t="shared" si="9"/>
        <v>DeliveryHGVRigid (&gt;17 tonnes)miles</v>
      </c>
      <c r="AF20" t="s">
        <v>143</v>
      </c>
      <c r="AG20" s="40"/>
      <c r="AH20" s="1" t="s">
        <v>153</v>
      </c>
      <c r="AI20" s="1" t="s">
        <v>113</v>
      </c>
      <c r="AJ20" s="1">
        <v>1.2068099999999999</v>
      </c>
      <c r="AK20" s="1">
        <v>1.4679</v>
      </c>
      <c r="AL20" s="1">
        <v>1.72898</v>
      </c>
      <c r="AM20" s="1">
        <v>1.5723100000000001</v>
      </c>
    </row>
    <row r="21" spans="1:39" ht="15" customHeight="1">
      <c r="A21" t="str">
        <f t="shared" si="0"/>
        <v>Natural gaskWh (Net CV)</v>
      </c>
      <c r="B21" t="s">
        <v>151</v>
      </c>
      <c r="C21" s="32"/>
      <c r="D21" s="1" t="s">
        <v>111</v>
      </c>
      <c r="E21" s="1">
        <v>0.20263999999999999</v>
      </c>
      <c r="G21" t="str">
        <f t="shared" si="1"/>
        <v>Biopropanelitres</v>
      </c>
      <c r="H21" t="str">
        <f>$I$21</f>
        <v>Biopropane</v>
      </c>
      <c r="I21" s="34" t="s">
        <v>156</v>
      </c>
      <c r="J21" s="1" t="s">
        <v>98</v>
      </c>
      <c r="K21" s="1">
        <v>2.14E-3</v>
      </c>
      <c r="M21" s="1" t="s">
        <v>157</v>
      </c>
      <c r="N21" s="1" t="s">
        <v>100</v>
      </c>
      <c r="O21" s="1">
        <v>8900</v>
      </c>
      <c r="S21" s="3"/>
      <c r="AE21" t="str">
        <f t="shared" si="9"/>
        <v>DeliveryHGVAll rigidskm</v>
      </c>
      <c r="AF21" t="s">
        <v>143</v>
      </c>
      <c r="AG21" s="40"/>
      <c r="AH21" s="1" t="s">
        <v>158</v>
      </c>
      <c r="AI21" s="1" t="s">
        <v>107</v>
      </c>
      <c r="AJ21" s="1">
        <v>0.66163000000000005</v>
      </c>
      <c r="AK21" s="1">
        <v>0.78718999999999995</v>
      </c>
      <c r="AL21" s="1">
        <v>0.91274</v>
      </c>
      <c r="AM21" s="1">
        <v>0.82657000000000003</v>
      </c>
    </row>
    <row r="22" spans="1:39">
      <c r="A22" t="str">
        <f t="shared" si="0"/>
        <v>Natural gaskWh (Gross CV)</v>
      </c>
      <c r="B22" t="s">
        <v>151</v>
      </c>
      <c r="C22" s="33"/>
      <c r="D22" s="1" t="s">
        <v>114</v>
      </c>
      <c r="E22" s="1">
        <v>0.18290000000000001</v>
      </c>
      <c r="G22" t="str">
        <f t="shared" si="1"/>
        <v>BiopropaneGJ</v>
      </c>
      <c r="H22" t="str">
        <f t="shared" ref="H22:H23" si="11">$I$21</f>
        <v>Biopropane</v>
      </c>
      <c r="I22" s="39"/>
      <c r="J22" s="1" t="s">
        <v>102</v>
      </c>
      <c r="K22" s="1">
        <v>8.9520000000000002E-2</v>
      </c>
      <c r="M22" s="1" t="s">
        <v>159</v>
      </c>
      <c r="N22" s="1" t="s">
        <v>100</v>
      </c>
      <c r="O22" s="1">
        <v>9540</v>
      </c>
      <c r="AE22" t="str">
        <f t="shared" si="9"/>
        <v>DeliveryHGVAll rigidsmiles</v>
      </c>
      <c r="AF22" t="s">
        <v>143</v>
      </c>
      <c r="AG22" s="40"/>
      <c r="AH22" s="1" t="s">
        <v>158</v>
      </c>
      <c r="AI22" s="1" t="s">
        <v>113</v>
      </c>
      <c r="AJ22" s="1">
        <v>1.0647899999999999</v>
      </c>
      <c r="AK22" s="1">
        <v>1.26685</v>
      </c>
      <c r="AL22" s="1">
        <v>1.4689099999999999</v>
      </c>
      <c r="AM22" s="1">
        <v>1.33023</v>
      </c>
    </row>
    <row r="23" spans="1:39">
      <c r="A23" t="str">
        <f t="shared" si="0"/>
        <v>Natural gas (100% minral blend)tonnes</v>
      </c>
      <c r="B23" t="s">
        <v>160</v>
      </c>
      <c r="C23" s="31" t="s">
        <v>161</v>
      </c>
      <c r="D23" s="1" t="s">
        <v>96</v>
      </c>
      <c r="E23" s="1">
        <v>2590.46441</v>
      </c>
      <c r="G23" t="str">
        <f t="shared" si="1"/>
        <v>Biopropanekg</v>
      </c>
      <c r="H23" t="str">
        <f t="shared" si="11"/>
        <v>Biopropane</v>
      </c>
      <c r="I23" s="35"/>
      <c r="J23" s="1" t="s">
        <v>100</v>
      </c>
      <c r="K23" s="1">
        <v>4.15E-3</v>
      </c>
      <c r="M23" s="1" t="s">
        <v>162</v>
      </c>
      <c r="N23" s="1" t="s">
        <v>100</v>
      </c>
      <c r="O23" s="1">
        <v>9200</v>
      </c>
      <c r="AE23" t="str">
        <f t="shared" si="9"/>
        <v>DeliveryHGVArticulated (&gt;3.5 - 33t)km</v>
      </c>
      <c r="AF23" t="s">
        <v>143</v>
      </c>
      <c r="AG23" s="40"/>
      <c r="AH23" s="1" t="s">
        <v>163</v>
      </c>
      <c r="AI23" s="1" t="s">
        <v>107</v>
      </c>
      <c r="AJ23" s="1">
        <v>0.61558000000000002</v>
      </c>
      <c r="AK23" s="1">
        <v>0.76641999999999999</v>
      </c>
      <c r="AL23" s="1">
        <v>0.91725999999999996</v>
      </c>
      <c r="AM23" s="1">
        <v>0.76641999999999999</v>
      </c>
    </row>
    <row r="24" spans="1:39" ht="15" customHeight="1">
      <c r="A24" t="str">
        <f t="shared" si="0"/>
        <v>Natural gas (100% minral blend)cubic metres</v>
      </c>
      <c r="B24" t="s">
        <v>160</v>
      </c>
      <c r="C24" s="32"/>
      <c r="D24" s="1" t="s">
        <v>154</v>
      </c>
      <c r="E24" s="1">
        <v>2.06318</v>
      </c>
      <c r="G24" t="str">
        <f t="shared" si="1"/>
        <v>Development diesellitres</v>
      </c>
      <c r="H24" t="str">
        <f>$I$24</f>
        <v>Development diesel</v>
      </c>
      <c r="I24" s="34" t="s">
        <v>164</v>
      </c>
      <c r="J24" s="1" t="s">
        <v>98</v>
      </c>
      <c r="K24" s="1">
        <v>3.705E-2</v>
      </c>
      <c r="M24" s="1" t="s">
        <v>165</v>
      </c>
      <c r="N24" s="1" t="s">
        <v>100</v>
      </c>
      <c r="O24" s="1">
        <v>8550</v>
      </c>
      <c r="AE24" t="str">
        <f t="shared" si="9"/>
        <v>DeliveryHGVArticulated (&gt;3.5 - 33t)miles</v>
      </c>
      <c r="AF24" t="s">
        <v>143</v>
      </c>
      <c r="AG24" s="40"/>
      <c r="AH24" s="1" t="s">
        <v>163</v>
      </c>
      <c r="AI24" s="1" t="s">
        <v>113</v>
      </c>
      <c r="AJ24" s="1">
        <v>0.99065000000000003</v>
      </c>
      <c r="AK24" s="1">
        <v>1.2334099999999999</v>
      </c>
      <c r="AL24" s="1">
        <v>1.4761599999999999</v>
      </c>
      <c r="AM24" s="1">
        <v>1.2334099999999999</v>
      </c>
    </row>
    <row r="25" spans="1:39">
      <c r="A25" t="str">
        <f t="shared" si="0"/>
        <v>Natural gas (100% minral blend)kWh (Net CV)</v>
      </c>
      <c r="B25" t="s">
        <v>160</v>
      </c>
      <c r="C25" s="32"/>
      <c r="D25" s="1" t="s">
        <v>111</v>
      </c>
      <c r="E25" s="1">
        <v>0.2044</v>
      </c>
      <c r="G25" t="str">
        <f t="shared" si="1"/>
        <v>Development dieselGJ</v>
      </c>
      <c r="H25" t="str">
        <f t="shared" ref="H25:H26" si="12">$I$24</f>
        <v>Development diesel</v>
      </c>
      <c r="I25" s="39"/>
      <c r="J25" s="1" t="s">
        <v>102</v>
      </c>
      <c r="K25" s="1">
        <v>1.03677</v>
      </c>
      <c r="M25" s="1" t="s">
        <v>166</v>
      </c>
      <c r="N25" s="1" t="s">
        <v>100</v>
      </c>
      <c r="O25" s="1">
        <v>7910</v>
      </c>
      <c r="AE25" t="str">
        <f t="shared" si="9"/>
        <v>DeliveryHGVArticulated (&gt;33t)km</v>
      </c>
      <c r="AF25" t="s">
        <v>143</v>
      </c>
      <c r="AG25" s="40"/>
      <c r="AH25" s="1" t="s">
        <v>167</v>
      </c>
      <c r="AI25" s="1" t="s">
        <v>107</v>
      </c>
      <c r="AJ25" s="1">
        <v>0.63238000000000005</v>
      </c>
      <c r="AK25" s="1">
        <v>0.83833000000000002</v>
      </c>
      <c r="AL25" s="1">
        <v>1.0442800000000001</v>
      </c>
      <c r="AM25" s="1">
        <v>0.91247</v>
      </c>
    </row>
    <row r="26" spans="1:39">
      <c r="A26" t="str">
        <f t="shared" si="0"/>
        <v>Natural gas (100% minral blend)kWh (Gross CV)</v>
      </c>
      <c r="B26" t="s">
        <v>160</v>
      </c>
      <c r="C26" s="33"/>
      <c r="D26" s="1" t="s">
        <v>114</v>
      </c>
      <c r="E26" s="1">
        <v>0.18448999999999999</v>
      </c>
      <c r="G26" t="str">
        <f t="shared" si="1"/>
        <v>Development dieselkg</v>
      </c>
      <c r="H26" t="str">
        <f t="shared" si="12"/>
        <v>Development diesel</v>
      </c>
      <c r="I26" s="35"/>
      <c r="J26" s="1" t="s">
        <v>100</v>
      </c>
      <c r="K26" s="1">
        <v>4.4609999999999997E-2</v>
      </c>
      <c r="M26" s="1" t="s">
        <v>168</v>
      </c>
      <c r="N26" s="1" t="s">
        <v>100</v>
      </c>
      <c r="O26" s="1">
        <v>7190</v>
      </c>
      <c r="AE26" t="str">
        <f t="shared" si="9"/>
        <v>DeliveryHGVArticulated (&gt;33t)miles</v>
      </c>
      <c r="AF26" t="s">
        <v>143</v>
      </c>
      <c r="AG26" s="40"/>
      <c r="AH26" s="1" t="s">
        <v>167</v>
      </c>
      <c r="AI26" s="1" t="s">
        <v>113</v>
      </c>
      <c r="AJ26" s="1">
        <v>1.0177</v>
      </c>
      <c r="AK26" s="1">
        <v>1.34914</v>
      </c>
      <c r="AL26" s="1">
        <v>1.68059</v>
      </c>
      <c r="AM26" s="1">
        <v>1.4684600000000001</v>
      </c>
    </row>
    <row r="27" spans="1:39" ht="15" customHeight="1">
      <c r="A27" t="str">
        <f t="shared" si="0"/>
        <v>Other petroleum gastonnes</v>
      </c>
      <c r="B27" t="str">
        <f>$C$27</f>
        <v>Other petroleum gas</v>
      </c>
      <c r="C27" s="31" t="s">
        <v>169</v>
      </c>
      <c r="D27" s="1" t="s">
        <v>96</v>
      </c>
      <c r="E27" s="1">
        <v>2578.24647</v>
      </c>
      <c r="G27" t="str">
        <f t="shared" si="1"/>
        <v>Development petrollitres</v>
      </c>
      <c r="H27" t="str">
        <f>$I$27</f>
        <v>Development petrol</v>
      </c>
      <c r="I27" s="34" t="s">
        <v>170</v>
      </c>
      <c r="J27" s="1" t="s">
        <v>98</v>
      </c>
      <c r="K27" s="1">
        <v>1.409E-2</v>
      </c>
      <c r="M27" s="1" t="s">
        <v>171</v>
      </c>
      <c r="N27" s="1" t="s">
        <v>100</v>
      </c>
      <c r="O27" s="1">
        <v>9200</v>
      </c>
      <c r="AE27" t="str">
        <f t="shared" si="9"/>
        <v>DeliveryHGVAll articskm</v>
      </c>
      <c r="AF27" t="s">
        <v>143</v>
      </c>
      <c r="AG27" s="40"/>
      <c r="AH27" s="1" t="s">
        <v>172</v>
      </c>
      <c r="AI27" s="1" t="s">
        <v>107</v>
      </c>
      <c r="AJ27" s="1">
        <v>0.63161999999999996</v>
      </c>
      <c r="AK27" s="1">
        <v>0.83506000000000002</v>
      </c>
      <c r="AL27" s="1">
        <v>1.0384899999999999</v>
      </c>
      <c r="AM27" s="1">
        <v>0.90581</v>
      </c>
    </row>
    <row r="28" spans="1:39">
      <c r="A28" t="str">
        <f t="shared" si="0"/>
        <v>Other petroleum gaslitres</v>
      </c>
      <c r="B28" t="str">
        <f t="shared" ref="B28:B30" si="13">$C$27</f>
        <v>Other petroleum gas</v>
      </c>
      <c r="C28" s="32"/>
      <c r="D28" s="1" t="s">
        <v>98</v>
      </c>
      <c r="E28" s="1">
        <v>0.94440999999999997</v>
      </c>
      <c r="G28" t="str">
        <f t="shared" si="1"/>
        <v>Development petrolGJ</v>
      </c>
      <c r="H28" t="str">
        <f t="shared" ref="H28:H29" si="14">$I$27</f>
        <v>Development petrol</v>
      </c>
      <c r="I28" s="39"/>
      <c r="J28" s="1" t="s">
        <v>102</v>
      </c>
      <c r="K28" s="1">
        <v>0.42338999999999999</v>
      </c>
      <c r="M28" s="1" t="s">
        <v>173</v>
      </c>
      <c r="N28" s="1" t="s">
        <v>100</v>
      </c>
      <c r="O28" s="1">
        <v>23500</v>
      </c>
      <c r="AE28" t="str">
        <f t="shared" si="9"/>
        <v>DeliveryHGVAll articsmiles</v>
      </c>
      <c r="AF28" t="s">
        <v>143</v>
      </c>
      <c r="AG28" s="40"/>
      <c r="AH28" s="1" t="s">
        <v>172</v>
      </c>
      <c r="AI28" s="1" t="s">
        <v>113</v>
      </c>
      <c r="AJ28" s="1">
        <v>1.0164800000000001</v>
      </c>
      <c r="AK28" s="1">
        <v>1.34388</v>
      </c>
      <c r="AL28" s="1">
        <v>1.6712800000000001</v>
      </c>
      <c r="AM28" s="1">
        <v>1.4577500000000001</v>
      </c>
    </row>
    <row r="29" spans="1:39">
      <c r="A29" t="str">
        <f t="shared" si="0"/>
        <v>Other petroleum gaskWh (Net CV)</v>
      </c>
      <c r="B29" t="str">
        <f t="shared" si="13"/>
        <v>Other petroleum gas</v>
      </c>
      <c r="C29" s="32"/>
      <c r="D29" s="1" t="s">
        <v>111</v>
      </c>
      <c r="E29" s="1">
        <v>0.19917000000000001</v>
      </c>
      <c r="G29" t="str">
        <f t="shared" si="1"/>
        <v>Development petrolkg</v>
      </c>
      <c r="H29" t="str">
        <f t="shared" si="14"/>
        <v>Development petrol</v>
      </c>
      <c r="I29" s="35"/>
      <c r="J29" s="1" t="s">
        <v>100</v>
      </c>
      <c r="K29" s="1">
        <v>1.8880000000000001E-2</v>
      </c>
      <c r="M29" s="1" t="s">
        <v>174</v>
      </c>
      <c r="N29" s="1" t="s">
        <v>100</v>
      </c>
      <c r="O29" s="1">
        <v>16</v>
      </c>
      <c r="AE29" t="str">
        <f t="shared" si="9"/>
        <v>DeliveryHGVAll HGVskm</v>
      </c>
      <c r="AF29" t="s">
        <v>143</v>
      </c>
      <c r="AG29" s="40"/>
      <c r="AH29" s="1" t="s">
        <v>175</v>
      </c>
      <c r="AI29" s="1" t="s">
        <v>107</v>
      </c>
      <c r="AJ29" s="1">
        <v>0.64392000000000005</v>
      </c>
      <c r="AK29" s="1">
        <v>0.81516999999999995</v>
      </c>
      <c r="AL29" s="1">
        <v>0.98641000000000001</v>
      </c>
      <c r="AM29" s="1">
        <v>0.87295999999999996</v>
      </c>
    </row>
    <row r="30" spans="1:39" ht="15" customHeight="1">
      <c r="A30" t="str">
        <f t="shared" si="0"/>
        <v>Other petroleum gaskWh (Gross CV)</v>
      </c>
      <c r="B30" t="str">
        <f t="shared" si="13"/>
        <v>Other petroleum gas</v>
      </c>
      <c r="C30" s="33"/>
      <c r="D30" s="1" t="s">
        <v>114</v>
      </c>
      <c r="E30" s="1">
        <v>0.18323</v>
      </c>
      <c r="G30" t="str">
        <f t="shared" si="1"/>
        <v>Off road biodiesellitres</v>
      </c>
      <c r="H30" t="str">
        <f>$I$30</f>
        <v>Off road biodiesel</v>
      </c>
      <c r="I30" s="34" t="s">
        <v>176</v>
      </c>
      <c r="J30" s="1" t="s">
        <v>98</v>
      </c>
      <c r="K30" s="1">
        <v>0.16750999999999999</v>
      </c>
      <c r="M30" s="1" t="s">
        <v>177</v>
      </c>
      <c r="N30" s="1" t="s">
        <v>100</v>
      </c>
      <c r="O30" s="1">
        <v>4</v>
      </c>
      <c r="AE30" t="str">
        <f t="shared" si="9"/>
        <v>DeliveryHGVAll HGVsmiles</v>
      </c>
      <c r="AF30" t="s">
        <v>143</v>
      </c>
      <c r="AG30" s="40"/>
      <c r="AH30" s="1" t="s">
        <v>175</v>
      </c>
      <c r="AI30" s="1" t="s">
        <v>113</v>
      </c>
      <c r="AJ30" s="1">
        <v>1.0362899999999999</v>
      </c>
      <c r="AK30" s="1">
        <v>1.3118799999999999</v>
      </c>
      <c r="AL30" s="1">
        <v>1.58748</v>
      </c>
      <c r="AM30" s="1">
        <v>1.40489</v>
      </c>
    </row>
    <row r="31" spans="1:39">
      <c r="A31" t="str">
        <f t="shared" si="0"/>
        <v>Propanetonnes</v>
      </c>
      <c r="B31" t="str">
        <f>$C$31</f>
        <v>Propane</v>
      </c>
      <c r="C31" s="31" t="s">
        <v>178</v>
      </c>
      <c r="D31" s="1" t="s">
        <v>96</v>
      </c>
      <c r="E31" s="1">
        <v>2997.6323299999999</v>
      </c>
      <c r="G31" t="str">
        <f t="shared" si="1"/>
        <v>Off road biodieselGJ</v>
      </c>
      <c r="H31" t="str">
        <f t="shared" ref="H31:H32" si="15">$I$30</f>
        <v>Off road biodiesel</v>
      </c>
      <c r="I31" s="39"/>
      <c r="J31" s="1" t="s">
        <v>102</v>
      </c>
      <c r="K31" s="1">
        <v>5.0596100000000002</v>
      </c>
      <c r="M31" s="1" t="s">
        <v>179</v>
      </c>
      <c r="N31" s="1" t="s">
        <v>100</v>
      </c>
      <c r="O31" s="1">
        <v>1210</v>
      </c>
    </row>
    <row r="32" spans="1:39">
      <c r="A32" t="str">
        <f t="shared" si="0"/>
        <v>Propanelitres</v>
      </c>
      <c r="B32" t="str">
        <f t="shared" ref="B32:B34" si="16">$C$31</f>
        <v>Propane</v>
      </c>
      <c r="C32" s="32"/>
      <c r="D32" s="1" t="s">
        <v>98</v>
      </c>
      <c r="E32" s="1">
        <v>1.5435700000000001</v>
      </c>
      <c r="G32" t="str">
        <f t="shared" si="1"/>
        <v>Off road biodieselkg</v>
      </c>
      <c r="H32" t="str">
        <f t="shared" si="15"/>
        <v>Off road biodiesel</v>
      </c>
      <c r="I32" s="35"/>
      <c r="J32" s="1" t="s">
        <v>100</v>
      </c>
      <c r="K32" s="1">
        <v>0.18822</v>
      </c>
      <c r="M32" s="1" t="s">
        <v>180</v>
      </c>
      <c r="N32" s="1" t="s">
        <v>100</v>
      </c>
      <c r="O32" s="1">
        <v>1330</v>
      </c>
      <c r="AJ32" s="1" t="s">
        <v>136</v>
      </c>
      <c r="AK32" s="1" t="s">
        <v>137</v>
      </c>
      <c r="AL32" s="1" t="s">
        <v>138</v>
      </c>
      <c r="AM32" s="1" t="s">
        <v>139</v>
      </c>
    </row>
    <row r="33" spans="1:39" ht="15" customHeight="1">
      <c r="A33" t="str">
        <f t="shared" si="0"/>
        <v>PropanekWh (Net CV)</v>
      </c>
      <c r="B33" t="str">
        <f t="shared" si="16"/>
        <v>Propane</v>
      </c>
      <c r="C33" s="32"/>
      <c r="D33" s="1" t="s">
        <v>111</v>
      </c>
      <c r="E33" s="1">
        <v>0.23257</v>
      </c>
      <c r="G33" t="str">
        <f t="shared" si="1"/>
        <v>Biomethane (liquified)litres</v>
      </c>
      <c r="H33" t="str">
        <f>$I$33</f>
        <v>Biomethane (liquified)</v>
      </c>
      <c r="I33" s="34" t="s">
        <v>181</v>
      </c>
      <c r="J33" s="1" t="s">
        <v>98</v>
      </c>
      <c r="K33" s="1"/>
      <c r="M33" s="1" t="s">
        <v>182</v>
      </c>
      <c r="N33" s="1" t="s">
        <v>100</v>
      </c>
      <c r="O33" s="1">
        <v>716</v>
      </c>
      <c r="AG33" s="2" t="s">
        <v>101</v>
      </c>
      <c r="AH33" s="2" t="s">
        <v>6</v>
      </c>
      <c r="AI33" s="2" t="s">
        <v>8</v>
      </c>
      <c r="AJ33" s="2" t="s">
        <v>85</v>
      </c>
      <c r="AK33" s="2" t="s">
        <v>85</v>
      </c>
      <c r="AL33" s="2" t="s">
        <v>85</v>
      </c>
      <c r="AM33" s="2" t="s">
        <v>85</v>
      </c>
    </row>
    <row r="34" spans="1:39" ht="15" customHeight="1">
      <c r="A34" t="str">
        <f t="shared" si="0"/>
        <v>PropanekWh (Gross CV)</v>
      </c>
      <c r="B34" t="str">
        <f t="shared" si="16"/>
        <v>Propane</v>
      </c>
      <c r="C34" s="33"/>
      <c r="D34" s="1" t="s">
        <v>114</v>
      </c>
      <c r="E34" s="1">
        <v>0.21410999999999999</v>
      </c>
      <c r="G34" t="str">
        <f t="shared" si="1"/>
        <v>Biomethane (liquified)GJ</v>
      </c>
      <c r="H34" t="str">
        <f t="shared" ref="H34:H35" si="17">$I$33</f>
        <v>Biomethane (liquified)</v>
      </c>
      <c r="I34" s="39"/>
      <c r="J34" s="1" t="s">
        <v>102</v>
      </c>
      <c r="K34" s="1">
        <v>0.10625</v>
      </c>
      <c r="M34" s="1" t="s">
        <v>183</v>
      </c>
      <c r="N34" s="1" t="s">
        <v>100</v>
      </c>
      <c r="O34" s="1">
        <v>804</v>
      </c>
      <c r="AE34" t="str">
        <f t="shared" si="9"/>
        <v>DeliveryHGVsrefRigid (&gt;3.5 - 7.5 tonnes)km</v>
      </c>
      <c r="AF34" t="s">
        <v>184</v>
      </c>
      <c r="AG34" s="34" t="s">
        <v>185</v>
      </c>
      <c r="AH34" s="1" t="s">
        <v>145</v>
      </c>
      <c r="AI34" s="1" t="s">
        <v>107</v>
      </c>
      <c r="AJ34" s="1">
        <v>0.54032999999999998</v>
      </c>
      <c r="AK34" s="1">
        <v>0.58684000000000003</v>
      </c>
      <c r="AL34" s="1">
        <v>0.63336000000000003</v>
      </c>
      <c r="AM34" s="1">
        <v>0.58033000000000001</v>
      </c>
    </row>
    <row r="35" spans="1:39">
      <c r="A35" t="str">
        <f t="shared" si="0"/>
        <v>Aviation spirittonnes</v>
      </c>
      <c r="B35" t="str">
        <f>$C$35</f>
        <v>Aviation spirit</v>
      </c>
      <c r="C35" s="31" t="s">
        <v>186</v>
      </c>
      <c r="D35" s="1" t="s">
        <v>96</v>
      </c>
      <c r="E35" s="1">
        <v>3193.6948000000002</v>
      </c>
      <c r="G35" t="str">
        <f t="shared" si="1"/>
        <v>Biomethane (liquified)kg</v>
      </c>
      <c r="H35" t="str">
        <f t="shared" si="17"/>
        <v>Biomethane (liquified)</v>
      </c>
      <c r="I35" s="35"/>
      <c r="J35" s="1" t="s">
        <v>100</v>
      </c>
      <c r="K35" s="1">
        <v>5.2100000000000002E-3</v>
      </c>
      <c r="M35" s="1" t="s">
        <v>187</v>
      </c>
      <c r="N35" s="1" t="s">
        <v>100</v>
      </c>
      <c r="O35" s="1">
        <v>16100</v>
      </c>
      <c r="AE35" t="str">
        <f t="shared" si="9"/>
        <v>DeliveryHGVsrefRigid (&gt;3.5 - 7.5 tonnes)miles</v>
      </c>
      <c r="AF35" t="s">
        <v>184</v>
      </c>
      <c r="AG35" s="39"/>
      <c r="AH35" s="1" t="s">
        <v>145</v>
      </c>
      <c r="AI35" s="1" t="s">
        <v>113</v>
      </c>
      <c r="AJ35" s="1">
        <v>0.86956999999999995</v>
      </c>
      <c r="AK35" s="1">
        <v>0.94442000000000004</v>
      </c>
      <c r="AL35" s="1">
        <v>1.01928</v>
      </c>
      <c r="AM35" s="1">
        <v>0.93393999999999999</v>
      </c>
    </row>
    <row r="36" spans="1:39" ht="15" customHeight="1">
      <c r="A36" t="str">
        <f t="shared" si="0"/>
        <v>Aviation spiritlitres</v>
      </c>
      <c r="B36" t="str">
        <f t="shared" ref="B36:B38" si="18">$C$35</f>
        <v>Aviation spirit</v>
      </c>
      <c r="C36" s="32"/>
      <c r="D36" s="1" t="s">
        <v>98</v>
      </c>
      <c r="E36" s="1">
        <v>2.3311600000000001</v>
      </c>
      <c r="G36" t="str">
        <f t="shared" si="1"/>
        <v>Methanol (bio)litres</v>
      </c>
      <c r="H36" t="str">
        <f>$I$36</f>
        <v>Methanol (bio)</v>
      </c>
      <c r="I36" s="34" t="s">
        <v>188</v>
      </c>
      <c r="J36" s="1" t="s">
        <v>98</v>
      </c>
      <c r="K36" s="1">
        <v>6.6899999999999998E-3</v>
      </c>
      <c r="M36" s="1"/>
      <c r="N36" s="1"/>
      <c r="O36" s="1"/>
      <c r="AE36" t="str">
        <f t="shared" si="9"/>
        <v>DeliveryHGVsrefRigid (&gt;7.5 tonnes-17 tonnes)km</v>
      </c>
      <c r="AF36" t="s">
        <v>184</v>
      </c>
      <c r="AG36" s="39"/>
      <c r="AH36" s="1" t="s">
        <v>148</v>
      </c>
      <c r="AI36" s="1" t="s">
        <v>107</v>
      </c>
      <c r="AJ36" s="1">
        <v>0.64802000000000004</v>
      </c>
      <c r="AK36" s="1">
        <v>0.73965000000000003</v>
      </c>
      <c r="AL36" s="1">
        <v>0.83128000000000002</v>
      </c>
      <c r="AM36" s="1">
        <v>0.70850000000000002</v>
      </c>
    </row>
    <row r="37" spans="1:39">
      <c r="A37" t="str">
        <f t="shared" si="0"/>
        <v>Aviation spiritkWh (Net CV)</v>
      </c>
      <c r="B37" t="str">
        <f t="shared" si="18"/>
        <v>Aviation spirit</v>
      </c>
      <c r="C37" s="32"/>
      <c r="D37" s="1" t="s">
        <v>111</v>
      </c>
      <c r="E37" s="1">
        <v>0.25666</v>
      </c>
      <c r="G37" t="str">
        <f t="shared" si="1"/>
        <v>Methanol (bio)GJ</v>
      </c>
      <c r="H37" t="str">
        <f t="shared" ref="H37:H38" si="19">$I$36</f>
        <v>Methanol (bio)</v>
      </c>
      <c r="I37" s="39"/>
      <c r="J37" s="1" t="s">
        <v>102</v>
      </c>
      <c r="K37" s="1">
        <v>0.42338999999999999</v>
      </c>
      <c r="M37" s="1"/>
      <c r="N37" s="1"/>
      <c r="O37" s="1"/>
      <c r="AE37" t="str">
        <f t="shared" si="9"/>
        <v>DeliveryHGVsrefRigid (&gt;7.5 tonnes-17 tonnes)miles</v>
      </c>
      <c r="AF37" t="s">
        <v>184</v>
      </c>
      <c r="AG37" s="39"/>
      <c r="AH37" s="1" t="s">
        <v>148</v>
      </c>
      <c r="AI37" s="1" t="s">
        <v>113</v>
      </c>
      <c r="AJ37" s="1">
        <v>1.0428999999999999</v>
      </c>
      <c r="AK37" s="1">
        <v>1.1903600000000001</v>
      </c>
      <c r="AL37" s="1">
        <v>1.3378300000000001</v>
      </c>
      <c r="AM37" s="1">
        <v>1.14022</v>
      </c>
    </row>
    <row r="38" spans="1:39">
      <c r="A38" t="str">
        <f t="shared" si="0"/>
        <v>Aviation spiritkWh (Gross CV)</v>
      </c>
      <c r="B38" t="str">
        <f t="shared" si="18"/>
        <v>Aviation spirit</v>
      </c>
      <c r="C38" s="33"/>
      <c r="D38" s="1" t="s">
        <v>114</v>
      </c>
      <c r="E38" s="1">
        <v>0.24382000000000001</v>
      </c>
      <c r="G38" t="str">
        <f t="shared" si="1"/>
        <v>Methanol (bio)kg</v>
      </c>
      <c r="H38" t="str">
        <f t="shared" si="19"/>
        <v>Methanol (bio)</v>
      </c>
      <c r="I38" s="35"/>
      <c r="J38" s="1" t="s">
        <v>100</v>
      </c>
      <c r="K38" s="1">
        <v>8.4399999999999996E-3</v>
      </c>
      <c r="M38" s="1"/>
      <c r="N38" s="1"/>
      <c r="O38" s="1"/>
      <c r="AE38" t="str">
        <f t="shared" si="9"/>
        <v>DeliveryHGVsrefRigid (&gt;17 tonnes)km</v>
      </c>
      <c r="AF38" t="s">
        <v>184</v>
      </c>
      <c r="AG38" s="39"/>
      <c r="AH38" s="1" t="s">
        <v>153</v>
      </c>
      <c r="AI38" s="1" t="s">
        <v>107</v>
      </c>
      <c r="AJ38" s="1">
        <v>0.89249999999999996</v>
      </c>
      <c r="AK38" s="1">
        <v>1.0860399999999999</v>
      </c>
      <c r="AL38" s="1">
        <v>1.2795799999999999</v>
      </c>
      <c r="AM38" s="1">
        <v>1.16344</v>
      </c>
    </row>
    <row r="39" spans="1:39" ht="15" customHeight="1">
      <c r="A39" t="str">
        <f t="shared" si="0"/>
        <v>Aviation turbine fueltonnes</v>
      </c>
      <c r="B39" t="str">
        <f>$C$39</f>
        <v>Aviation turbine fuel</v>
      </c>
      <c r="C39" s="31" t="s">
        <v>189</v>
      </c>
      <c r="D39" s="1" t="s">
        <v>96</v>
      </c>
      <c r="E39" s="1">
        <v>3178.3652000000002</v>
      </c>
      <c r="G39" t="str">
        <f t="shared" si="1"/>
        <v>Avtur (renewable)litres</v>
      </c>
      <c r="H39" t="str">
        <f>$I$39</f>
        <v>Avtur (renewable)</v>
      </c>
      <c r="I39" s="34" t="s">
        <v>190</v>
      </c>
      <c r="J39" s="1" t="s">
        <v>98</v>
      </c>
      <c r="K39" s="1">
        <v>2.5180000000000001E-2</v>
      </c>
      <c r="M39" s="2" t="s">
        <v>86</v>
      </c>
      <c r="N39" s="2" t="s">
        <v>8</v>
      </c>
      <c r="O39" s="2" t="s">
        <v>85</v>
      </c>
      <c r="AE39" t="str">
        <f t="shared" si="9"/>
        <v>DeliveryHGVsrefRigid (&gt;17 tonnes)miles</v>
      </c>
      <c r="AF39" t="s">
        <v>184</v>
      </c>
      <c r="AG39" s="39"/>
      <c r="AH39" s="1" t="s">
        <v>153</v>
      </c>
      <c r="AI39" s="1" t="s">
        <v>113</v>
      </c>
      <c r="AJ39" s="1">
        <v>1.43635</v>
      </c>
      <c r="AK39" s="1">
        <v>1.74783</v>
      </c>
      <c r="AL39" s="1">
        <v>2.0592999999999999</v>
      </c>
      <c r="AM39" s="1">
        <v>1.87239</v>
      </c>
    </row>
    <row r="40" spans="1:39">
      <c r="A40" t="str">
        <f t="shared" si="0"/>
        <v>Aviation turbine fuellitres</v>
      </c>
      <c r="B40" t="str">
        <f t="shared" ref="B40:B42" si="20">$C$39</f>
        <v>Aviation turbine fuel</v>
      </c>
      <c r="C40" s="32"/>
      <c r="D40" s="1" t="s">
        <v>98</v>
      </c>
      <c r="E40" s="1">
        <v>2.5426899999999999</v>
      </c>
      <c r="G40" t="str">
        <f t="shared" si="1"/>
        <v>Avtur (renewable)GJ</v>
      </c>
      <c r="H40" t="str">
        <f t="shared" ref="H40:H41" si="21">$I$39</f>
        <v>Avtur (renewable)</v>
      </c>
      <c r="I40" s="39"/>
      <c r="J40" s="1" t="s">
        <v>102</v>
      </c>
      <c r="K40" s="1">
        <v>0.72340000000000004</v>
      </c>
      <c r="M40" s="1" t="s">
        <v>191</v>
      </c>
      <c r="N40" s="1" t="s">
        <v>100</v>
      </c>
      <c r="O40" s="1">
        <v>1130</v>
      </c>
      <c r="AE40" t="str">
        <f t="shared" si="9"/>
        <v>DeliveryHGVsrefAll rigidskm</v>
      </c>
      <c r="AF40" t="s">
        <v>184</v>
      </c>
      <c r="AG40" s="39"/>
      <c r="AH40" s="1" t="s">
        <v>158</v>
      </c>
      <c r="AI40" s="1" t="s">
        <v>107</v>
      </c>
      <c r="AJ40" s="1">
        <v>0.78756999999999999</v>
      </c>
      <c r="AK40" s="1">
        <v>0.93735999999999997</v>
      </c>
      <c r="AL40" s="1">
        <v>1.0871500000000001</v>
      </c>
      <c r="AM40" s="1">
        <v>0.98434999999999995</v>
      </c>
    </row>
    <row r="41" spans="1:39">
      <c r="A41" t="str">
        <f t="shared" si="0"/>
        <v>Aviation turbine fuelkWh (Net CV)</v>
      </c>
      <c r="B41" t="str">
        <f t="shared" si="20"/>
        <v>Aviation turbine fuel</v>
      </c>
      <c r="C41" s="32"/>
      <c r="D41" s="1" t="s">
        <v>111</v>
      </c>
      <c r="E41" s="1">
        <v>0.26061000000000001</v>
      </c>
      <c r="G41" t="str">
        <f t="shared" si="1"/>
        <v>Avtur (renewable)kg</v>
      </c>
      <c r="H41" t="str">
        <f t="shared" si="21"/>
        <v>Avtur (renewable)</v>
      </c>
      <c r="I41" s="35"/>
      <c r="J41" s="1" t="s">
        <v>100</v>
      </c>
      <c r="K41" s="1">
        <v>3.1850000000000003E-2</v>
      </c>
      <c r="M41" s="1" t="s">
        <v>192</v>
      </c>
      <c r="N41" s="1" t="s">
        <v>100</v>
      </c>
      <c r="O41" s="1">
        <v>1236</v>
      </c>
      <c r="AE41" t="str">
        <f t="shared" si="9"/>
        <v>DeliveryHGVsrefAll rigidsmiles</v>
      </c>
      <c r="AF41" t="s">
        <v>184</v>
      </c>
      <c r="AG41" s="39"/>
      <c r="AH41" s="1" t="s">
        <v>158</v>
      </c>
      <c r="AI41" s="1" t="s">
        <v>113</v>
      </c>
      <c r="AJ41" s="1">
        <v>1.26746</v>
      </c>
      <c r="AK41" s="1">
        <v>1.5085200000000001</v>
      </c>
      <c r="AL41" s="1">
        <v>1.74959</v>
      </c>
      <c r="AM41" s="1">
        <v>1.5841400000000001</v>
      </c>
    </row>
    <row r="42" spans="1:39">
      <c r="A42" t="str">
        <f t="shared" si="0"/>
        <v>Aviation turbine fuelkWh (Gross CV)</v>
      </c>
      <c r="B42" t="str">
        <f t="shared" si="20"/>
        <v>Aviation turbine fuel</v>
      </c>
      <c r="C42" s="33"/>
      <c r="D42" s="1" t="s">
        <v>114</v>
      </c>
      <c r="E42" s="1">
        <v>0.24757999999999999</v>
      </c>
      <c r="G42" t="str">
        <f t="shared" si="1"/>
        <v>Wood logstonnes</v>
      </c>
      <c r="H42" t="str">
        <f>$I$42</f>
        <v>Wood logs</v>
      </c>
      <c r="I42" s="34" t="s">
        <v>193</v>
      </c>
      <c r="J42" s="1" t="s">
        <v>96</v>
      </c>
      <c r="K42" s="1">
        <v>46.255240000000001</v>
      </c>
      <c r="M42" s="1" t="s">
        <v>194</v>
      </c>
      <c r="N42" s="1" t="s">
        <v>100</v>
      </c>
      <c r="O42" s="1">
        <v>876</v>
      </c>
      <c r="AE42" t="str">
        <f t="shared" si="9"/>
        <v>DeliveryHGVsrefArticulated (&gt;3.5 - 33t)km</v>
      </c>
      <c r="AF42" t="s">
        <v>184</v>
      </c>
      <c r="AG42" s="39"/>
      <c r="AH42" s="1" t="s">
        <v>163</v>
      </c>
      <c r="AI42" s="1" t="s">
        <v>107</v>
      </c>
      <c r="AJ42" s="1">
        <v>0.71192999999999995</v>
      </c>
      <c r="AK42" s="1">
        <v>0.88685999999999998</v>
      </c>
      <c r="AL42" s="1">
        <v>1.06179</v>
      </c>
      <c r="AM42" s="1">
        <v>0.88685999999999998</v>
      </c>
    </row>
    <row r="43" spans="1:39">
      <c r="A43" t="str">
        <f t="shared" si="0"/>
        <v>Burning oiltonnes</v>
      </c>
      <c r="B43" t="str">
        <f>$C$43</f>
        <v>Burning oil</v>
      </c>
      <c r="C43" s="31" t="s">
        <v>195</v>
      </c>
      <c r="D43" s="1" t="s">
        <v>96</v>
      </c>
      <c r="E43" s="1">
        <v>3165.0418100000002</v>
      </c>
      <c r="G43" t="str">
        <f t="shared" si="1"/>
        <v>Wood logskWh</v>
      </c>
      <c r="H43" t="str">
        <f>$I$42</f>
        <v>Wood logs</v>
      </c>
      <c r="I43" s="35"/>
      <c r="J43" s="1" t="s">
        <v>196</v>
      </c>
      <c r="K43" s="1">
        <v>1.132E-2</v>
      </c>
      <c r="M43" s="1" t="s">
        <v>197</v>
      </c>
      <c r="N43" s="1" t="s">
        <v>100</v>
      </c>
      <c r="O43" s="1">
        <v>2571</v>
      </c>
      <c r="AE43" t="str">
        <f t="shared" si="9"/>
        <v>DeliveryHGVsrefArticulated (&gt;3.5 - 33t)miles</v>
      </c>
      <c r="AF43" t="s">
        <v>184</v>
      </c>
      <c r="AG43" s="39"/>
      <c r="AH43" s="1" t="s">
        <v>163</v>
      </c>
      <c r="AI43" s="1" t="s">
        <v>113</v>
      </c>
      <c r="AJ43" s="1">
        <v>1.1457200000000001</v>
      </c>
      <c r="AK43" s="1">
        <v>1.4272499999999999</v>
      </c>
      <c r="AL43" s="1">
        <v>1.7087699999999999</v>
      </c>
      <c r="AM43" s="1">
        <v>1.4272499999999999</v>
      </c>
    </row>
    <row r="44" spans="1:39">
      <c r="A44" t="str">
        <f t="shared" si="0"/>
        <v>Burning oillitres</v>
      </c>
      <c r="B44" t="str">
        <f t="shared" ref="B44:B46" si="22">$C$43</f>
        <v>Burning oil</v>
      </c>
      <c r="C44" s="32"/>
      <c r="D44" s="1" t="s">
        <v>98</v>
      </c>
      <c r="E44" s="1">
        <v>2.5401500000000001</v>
      </c>
      <c r="G44" t="str">
        <f t="shared" si="1"/>
        <v>Wood chipstonnes</v>
      </c>
      <c r="H44" t="str">
        <f>$I$44</f>
        <v>Wood chips</v>
      </c>
      <c r="I44" s="34" t="s">
        <v>198</v>
      </c>
      <c r="J44" s="1" t="s">
        <v>96</v>
      </c>
      <c r="K44" s="1">
        <v>42.764870000000002</v>
      </c>
      <c r="M44" s="1" t="s">
        <v>199</v>
      </c>
      <c r="N44" s="1" t="s">
        <v>100</v>
      </c>
      <c r="O44" s="1">
        <v>2261</v>
      </c>
      <c r="AE44" t="str">
        <f t="shared" si="9"/>
        <v>DeliveryHGVsrefArticulated (&gt;33t)km</v>
      </c>
      <c r="AF44" t="s">
        <v>184</v>
      </c>
      <c r="AG44" s="39"/>
      <c r="AH44" s="1" t="s">
        <v>167</v>
      </c>
      <c r="AI44" s="1" t="s">
        <v>107</v>
      </c>
      <c r="AJ44" s="1">
        <v>0.73104999999999998</v>
      </c>
      <c r="AK44" s="1">
        <v>0.96989000000000003</v>
      </c>
      <c r="AL44" s="1">
        <v>1.2087300000000001</v>
      </c>
      <c r="AM44" s="1">
        <v>1.0558700000000001</v>
      </c>
    </row>
    <row r="45" spans="1:39">
      <c r="A45" t="str">
        <f t="shared" si="0"/>
        <v>Burning oilkWh (Net CV)</v>
      </c>
      <c r="B45" t="str">
        <f t="shared" si="22"/>
        <v>Burning oil</v>
      </c>
      <c r="C45" s="32"/>
      <c r="D45" s="1" t="s">
        <v>111</v>
      </c>
      <c r="E45" s="1">
        <v>0.25974999999999998</v>
      </c>
      <c r="G45" t="str">
        <f t="shared" si="1"/>
        <v>Wood chipskWh</v>
      </c>
      <c r="H45" t="str">
        <f>$I$44</f>
        <v>Wood chips</v>
      </c>
      <c r="I45" s="35"/>
      <c r="J45" s="1" t="s">
        <v>196</v>
      </c>
      <c r="K45" s="1">
        <v>1.132E-2</v>
      </c>
      <c r="M45" s="1" t="s">
        <v>200</v>
      </c>
      <c r="N45" s="1" t="s">
        <v>100</v>
      </c>
      <c r="O45" s="1">
        <v>3100</v>
      </c>
      <c r="AE45" t="str">
        <f t="shared" si="9"/>
        <v>DeliveryHGVsrefArticulated (&gt;33t)miles</v>
      </c>
      <c r="AF45" t="s">
        <v>184</v>
      </c>
      <c r="AG45" s="39"/>
      <c r="AH45" s="1" t="s">
        <v>167</v>
      </c>
      <c r="AI45" s="1" t="s">
        <v>113</v>
      </c>
      <c r="AJ45" s="1">
        <v>1.17649</v>
      </c>
      <c r="AK45" s="1">
        <v>1.56087</v>
      </c>
      <c r="AL45" s="1">
        <v>1.9452400000000001</v>
      </c>
      <c r="AM45" s="1">
        <v>1.6992400000000001</v>
      </c>
    </row>
    <row r="46" spans="1:39">
      <c r="A46" t="str">
        <f t="shared" si="0"/>
        <v>Burning oilkWh (Gross CV)</v>
      </c>
      <c r="B46" t="str">
        <f t="shared" si="22"/>
        <v>Burning oil</v>
      </c>
      <c r="C46" s="33"/>
      <c r="D46" s="1" t="s">
        <v>114</v>
      </c>
      <c r="E46" s="1">
        <v>0.24676999999999999</v>
      </c>
      <c r="G46" t="str">
        <f t="shared" si="1"/>
        <v>Wood pelletstonnes</v>
      </c>
      <c r="H46" t="str">
        <f>$I$46</f>
        <v>Wood pellets</v>
      </c>
      <c r="I46" s="34" t="s">
        <v>201</v>
      </c>
      <c r="J46" s="1" t="s">
        <v>96</v>
      </c>
      <c r="K46" s="1">
        <v>54.336539999999999</v>
      </c>
      <c r="M46" s="1" t="s">
        <v>202</v>
      </c>
      <c r="N46" s="1" t="s">
        <v>100</v>
      </c>
      <c r="O46" s="1">
        <v>4457</v>
      </c>
      <c r="AE46" t="str">
        <f t="shared" si="9"/>
        <v>DeliveryHGVsrefAll articskm</v>
      </c>
      <c r="AF46" t="s">
        <v>184</v>
      </c>
      <c r="AG46" s="39"/>
      <c r="AH46" s="1" t="s">
        <v>172</v>
      </c>
      <c r="AI46" s="1" t="s">
        <v>107</v>
      </c>
      <c r="AJ46" s="1">
        <v>0.73018000000000005</v>
      </c>
      <c r="AK46" s="1">
        <v>0.96611000000000002</v>
      </c>
      <c r="AL46" s="1">
        <v>1.2020299999999999</v>
      </c>
      <c r="AM46" s="1">
        <v>1.04817</v>
      </c>
    </row>
    <row r="47" spans="1:39">
      <c r="A47" t="str">
        <f t="shared" si="0"/>
        <v>Diesel (average biofuel blend)tonnes</v>
      </c>
      <c r="B47" t="str">
        <f>$C$47</f>
        <v>Diesel (average biofuel blend)</v>
      </c>
      <c r="C47" s="31" t="s">
        <v>203</v>
      </c>
      <c r="D47" s="1" t="s">
        <v>96</v>
      </c>
      <c r="E47" s="1">
        <v>3014.0946199999998</v>
      </c>
      <c r="G47" t="str">
        <f t="shared" si="1"/>
        <v>Wood pelletskWh</v>
      </c>
      <c r="H47" t="str">
        <f>$I$46</f>
        <v>Wood pellets</v>
      </c>
      <c r="I47" s="35"/>
      <c r="J47" s="1" t="s">
        <v>196</v>
      </c>
      <c r="K47" s="1">
        <v>1.132E-2</v>
      </c>
      <c r="M47" s="1" t="s">
        <v>204</v>
      </c>
      <c r="N47" s="1" t="s">
        <v>100</v>
      </c>
      <c r="O47" s="1">
        <v>3943</v>
      </c>
      <c r="AE47" t="str">
        <f t="shared" si="9"/>
        <v>DeliveryHGVsrefAll articsmiles</v>
      </c>
      <c r="AF47" t="s">
        <v>184</v>
      </c>
      <c r="AG47" s="39"/>
      <c r="AH47" s="1" t="s">
        <v>172</v>
      </c>
      <c r="AI47" s="1" t="s">
        <v>113</v>
      </c>
      <c r="AJ47" s="1">
        <v>1.1751100000000001</v>
      </c>
      <c r="AK47" s="1">
        <v>1.5547899999999999</v>
      </c>
      <c r="AL47" s="1">
        <v>1.9344699999999999</v>
      </c>
      <c r="AM47" s="1">
        <v>1.68685</v>
      </c>
    </row>
    <row r="48" spans="1:39">
      <c r="A48" t="str">
        <f t="shared" si="0"/>
        <v>Diesel (average biofuel blend)litres</v>
      </c>
      <c r="B48" t="str">
        <f t="shared" ref="B48:B50" si="23">$C$47</f>
        <v>Diesel (average biofuel blend)</v>
      </c>
      <c r="C48" s="32"/>
      <c r="D48" s="1" t="s">
        <v>98</v>
      </c>
      <c r="E48" s="1">
        <v>2.5127899999999999</v>
      </c>
      <c r="G48" t="str">
        <f t="shared" si="1"/>
        <v>Grass/strawtonnes</v>
      </c>
      <c r="H48" t="str">
        <f>$I$48</f>
        <v>Grass/straw</v>
      </c>
      <c r="I48" s="34" t="s">
        <v>205</v>
      </c>
      <c r="J48" s="1" t="s">
        <v>96</v>
      </c>
      <c r="K48" s="1">
        <v>54.087769999999999</v>
      </c>
      <c r="M48" s="1" t="s">
        <v>206</v>
      </c>
      <c r="N48" s="1" t="s">
        <v>100</v>
      </c>
      <c r="O48" s="1">
        <v>4821</v>
      </c>
      <c r="AE48" t="str">
        <f t="shared" si="9"/>
        <v>DeliveryHGVsrefAll HGVskm</v>
      </c>
      <c r="AF48" t="s">
        <v>184</v>
      </c>
      <c r="AG48" s="39"/>
      <c r="AH48" s="1" t="s">
        <v>175</v>
      </c>
      <c r="AI48" s="1" t="s">
        <v>107</v>
      </c>
      <c r="AJ48" s="1">
        <v>0.75351000000000001</v>
      </c>
      <c r="AK48" s="1">
        <v>0.95445999999999998</v>
      </c>
      <c r="AL48" s="1">
        <v>1.1554199999999999</v>
      </c>
      <c r="AM48" s="1">
        <v>1.0222800000000001</v>
      </c>
    </row>
    <row r="49" spans="1:39">
      <c r="A49" t="str">
        <f t="shared" si="0"/>
        <v>Diesel (average biofuel blend)kWh (Net CV)</v>
      </c>
      <c r="B49" t="str">
        <f t="shared" si="23"/>
        <v>Diesel (average biofuel blend)</v>
      </c>
      <c r="C49" s="32"/>
      <c r="D49" s="1" t="s">
        <v>111</v>
      </c>
      <c r="E49" s="1">
        <v>0.25402999999999998</v>
      </c>
      <c r="G49" t="str">
        <f t="shared" si="1"/>
        <v>Grass/strawkWh</v>
      </c>
      <c r="H49" t="str">
        <f>$I$48</f>
        <v>Grass/straw</v>
      </c>
      <c r="I49" s="35"/>
      <c r="J49" s="1" t="s">
        <v>196</v>
      </c>
      <c r="K49" s="1">
        <v>1.4540000000000001E-2</v>
      </c>
      <c r="M49" s="1" t="s">
        <v>207</v>
      </c>
      <c r="N49" s="1" t="s">
        <v>100</v>
      </c>
      <c r="O49" s="1">
        <v>1780</v>
      </c>
      <c r="AE49" t="str">
        <f t="shared" si="9"/>
        <v>DeliveryHGVsrefAll HGVsmiles</v>
      </c>
      <c r="AF49" t="s">
        <v>184</v>
      </c>
      <c r="AG49" s="35"/>
      <c r="AH49" s="1" t="s">
        <v>175</v>
      </c>
      <c r="AI49" s="1" t="s">
        <v>113</v>
      </c>
      <c r="AJ49" s="1">
        <v>1.2126600000000001</v>
      </c>
      <c r="AK49" s="1">
        <v>1.53606</v>
      </c>
      <c r="AL49" s="1">
        <v>1.8594599999999999</v>
      </c>
      <c r="AM49" s="1">
        <v>1.6452</v>
      </c>
    </row>
    <row r="50" spans="1:39">
      <c r="A50" t="str">
        <f t="shared" si="0"/>
        <v>Diesel (average biofuel blend)kWh (Gross CV)</v>
      </c>
      <c r="B50" t="str">
        <f t="shared" si="23"/>
        <v>Diesel (average biofuel blend)</v>
      </c>
      <c r="C50" s="33"/>
      <c r="D50" s="1" t="s">
        <v>114</v>
      </c>
      <c r="E50" s="1">
        <v>0.23902000000000001</v>
      </c>
      <c r="G50" t="str">
        <f t="shared" si="1"/>
        <v>Biogastonnes</v>
      </c>
      <c r="H50" t="str">
        <f>$I$50</f>
        <v>Biogas</v>
      </c>
      <c r="I50" s="34" t="s">
        <v>208</v>
      </c>
      <c r="J50" s="1" t="s">
        <v>96</v>
      </c>
      <c r="K50" s="1">
        <v>1.26431</v>
      </c>
      <c r="M50" s="1" t="s">
        <v>209</v>
      </c>
      <c r="N50" s="1" t="s">
        <v>100</v>
      </c>
      <c r="O50" s="1">
        <v>1923</v>
      </c>
    </row>
    <row r="51" spans="1:39">
      <c r="A51" t="str">
        <f t="shared" si="0"/>
        <v>Diesel (100% mineral diesel)tonnes</v>
      </c>
      <c r="B51" t="str">
        <f>$C$51</f>
        <v>Diesel (100% mineral diesel)</v>
      </c>
      <c r="C51" s="31" t="s">
        <v>210</v>
      </c>
      <c r="D51" s="1" t="s">
        <v>96</v>
      </c>
      <c r="E51" s="1">
        <v>3203.9114300000001</v>
      </c>
      <c r="G51" t="str">
        <f t="shared" si="1"/>
        <v>BiogaskWh</v>
      </c>
      <c r="H51" t="str">
        <f>$I$50</f>
        <v>Biogas</v>
      </c>
      <c r="I51" s="35"/>
      <c r="J51" s="1" t="s">
        <v>196</v>
      </c>
      <c r="K51" s="1">
        <v>2.3000000000000001E-4</v>
      </c>
      <c r="M51" s="1" t="s">
        <v>211</v>
      </c>
      <c r="N51" s="1" t="s">
        <v>100</v>
      </c>
      <c r="O51" s="1">
        <v>2547</v>
      </c>
    </row>
    <row r="52" spans="1:39">
      <c r="A52" t="str">
        <f t="shared" si="0"/>
        <v>Diesel (100% mineral diesel)litres</v>
      </c>
      <c r="B52" t="str">
        <f t="shared" ref="B52:B54" si="24">$C$51</f>
        <v>Diesel (100% mineral diesel)</v>
      </c>
      <c r="C52" s="32"/>
      <c r="D52" s="1" t="s">
        <v>98</v>
      </c>
      <c r="E52" s="1">
        <v>2.6615500000000001</v>
      </c>
      <c r="G52" t="str">
        <f t="shared" si="1"/>
        <v>Landfill gastonnes</v>
      </c>
      <c r="H52" t="str">
        <f>$I$52</f>
        <v>Landfill gas</v>
      </c>
      <c r="I52" s="34" t="s">
        <v>212</v>
      </c>
      <c r="J52" s="1" t="s">
        <v>96</v>
      </c>
      <c r="K52" s="1">
        <v>0.69618999999999998</v>
      </c>
      <c r="M52" s="1" t="s">
        <v>213</v>
      </c>
      <c r="N52" s="1" t="s">
        <v>100</v>
      </c>
      <c r="O52" s="1">
        <v>1624</v>
      </c>
    </row>
    <row r="53" spans="1:39">
      <c r="A53" t="str">
        <f t="shared" si="0"/>
        <v>Diesel (100% mineral diesel)kWh (Net CV)</v>
      </c>
      <c r="B53" t="str">
        <f t="shared" si="24"/>
        <v>Diesel (100% mineral diesel)</v>
      </c>
      <c r="C53" s="32"/>
      <c r="D53" s="1" t="s">
        <v>111</v>
      </c>
      <c r="E53" s="1">
        <v>0.26807999999999998</v>
      </c>
      <c r="G53" t="str">
        <f t="shared" si="1"/>
        <v>Landfill gaskWh</v>
      </c>
      <c r="H53" t="str">
        <f>$I$52</f>
        <v>Landfill gas</v>
      </c>
      <c r="I53" s="35"/>
      <c r="J53" s="1" t="s">
        <v>196</v>
      </c>
      <c r="K53" s="1">
        <v>2.0000000000000001E-4</v>
      </c>
      <c r="M53" s="1" t="s">
        <v>214</v>
      </c>
      <c r="N53" s="1" t="s">
        <v>100</v>
      </c>
      <c r="O53" s="1">
        <v>1487</v>
      </c>
    </row>
    <row r="54" spans="1:39">
      <c r="A54" t="str">
        <f t="shared" si="0"/>
        <v>Diesel (100% mineral diesel)kWh (Gross CV)</v>
      </c>
      <c r="B54" t="str">
        <f t="shared" si="24"/>
        <v>Diesel (100% mineral diesel)</v>
      </c>
      <c r="C54" s="33"/>
      <c r="D54" s="1" t="s">
        <v>114</v>
      </c>
      <c r="E54" s="1">
        <v>0.25197000000000003</v>
      </c>
      <c r="M54" s="1" t="s">
        <v>215</v>
      </c>
      <c r="N54" s="1" t="s">
        <v>100</v>
      </c>
      <c r="O54" s="1">
        <v>1425</v>
      </c>
    </row>
    <row r="55" spans="1:39">
      <c r="A55" t="str">
        <f t="shared" si="0"/>
        <v>Fuel oiltonnes</v>
      </c>
      <c r="B55" t="str">
        <f>$C$55</f>
        <v>Fuel oil</v>
      </c>
      <c r="C55" s="31" t="s">
        <v>216</v>
      </c>
      <c r="D55" s="1" t="s">
        <v>96</v>
      </c>
      <c r="E55" s="1">
        <v>3228.8901900000001</v>
      </c>
      <c r="M55" s="1" t="s">
        <v>217</v>
      </c>
      <c r="N55" s="1" t="s">
        <v>100</v>
      </c>
      <c r="O55" s="1">
        <v>1674</v>
      </c>
    </row>
    <row r="56" spans="1:39">
      <c r="A56" t="str">
        <f t="shared" si="0"/>
        <v>Fuel oillitres</v>
      </c>
      <c r="B56" t="str">
        <f t="shared" ref="B56:B58" si="25">$C$55</f>
        <v>Fuel oil</v>
      </c>
      <c r="C56" s="32"/>
      <c r="D56" s="1" t="s">
        <v>98</v>
      </c>
      <c r="E56" s="1">
        <v>3.1749299999999998</v>
      </c>
      <c r="M56" s="1" t="s">
        <v>218</v>
      </c>
      <c r="N56" s="1" t="s">
        <v>100</v>
      </c>
      <c r="O56" s="1">
        <v>3257</v>
      </c>
    </row>
    <row r="57" spans="1:39">
      <c r="A57" t="str">
        <f t="shared" si="0"/>
        <v>Fuel oilkWh (Net CV)</v>
      </c>
      <c r="B57" t="str">
        <f t="shared" si="25"/>
        <v>Fuel oil</v>
      </c>
      <c r="C57" s="32"/>
      <c r="D57" s="1" t="s">
        <v>111</v>
      </c>
      <c r="E57" s="1">
        <v>0.28522999999999998</v>
      </c>
      <c r="M57" s="1" t="s">
        <v>219</v>
      </c>
      <c r="N57" s="1" t="s">
        <v>100</v>
      </c>
      <c r="O57" s="1">
        <v>1485</v>
      </c>
    </row>
    <row r="58" spans="1:39">
      <c r="A58" t="str">
        <f t="shared" si="0"/>
        <v>Fuel oilkWh (Gross CV)</v>
      </c>
      <c r="B58" t="str">
        <f t="shared" si="25"/>
        <v>Fuel oil</v>
      </c>
      <c r="C58" s="33"/>
      <c r="D58" s="1" t="s">
        <v>114</v>
      </c>
      <c r="E58" s="1">
        <v>0.26813999999999999</v>
      </c>
      <c r="M58" s="1" t="s">
        <v>220</v>
      </c>
      <c r="N58" s="1" t="s">
        <v>100</v>
      </c>
      <c r="O58" s="1">
        <v>1474</v>
      </c>
    </row>
    <row r="59" spans="1:39">
      <c r="A59" t="str">
        <f t="shared" si="0"/>
        <v>Gas oiltonnes</v>
      </c>
      <c r="B59" t="str">
        <f>$C$59</f>
        <v>Gas oil</v>
      </c>
      <c r="C59" s="31" t="s">
        <v>221</v>
      </c>
      <c r="D59" s="1" t="s">
        <v>96</v>
      </c>
      <c r="E59" s="1">
        <v>3226.5785900000001</v>
      </c>
      <c r="M59" s="1" t="s">
        <v>222</v>
      </c>
      <c r="N59" s="1" t="s">
        <v>100</v>
      </c>
      <c r="O59" s="1">
        <v>1924</v>
      </c>
    </row>
    <row r="60" spans="1:39">
      <c r="A60" t="str">
        <f t="shared" si="0"/>
        <v>Gas oillitres</v>
      </c>
      <c r="B60" t="str">
        <f t="shared" ref="B60:B62" si="26">$C$59</f>
        <v>Gas oil</v>
      </c>
      <c r="C60" s="32"/>
      <c r="D60" s="1" t="s">
        <v>98</v>
      </c>
      <c r="E60" s="1">
        <v>2.7554099999999999</v>
      </c>
      <c r="M60" s="1" t="s">
        <v>223</v>
      </c>
      <c r="N60" s="1" t="s">
        <v>100</v>
      </c>
      <c r="O60" s="1">
        <v>2048</v>
      </c>
    </row>
    <row r="61" spans="1:39">
      <c r="A61" t="str">
        <f t="shared" si="0"/>
        <v>Gas oilkWh (Net CV)</v>
      </c>
      <c r="B61" t="str">
        <f t="shared" si="26"/>
        <v>Gas oil</v>
      </c>
      <c r="C61" s="32"/>
      <c r="D61" s="1" t="s">
        <v>111</v>
      </c>
      <c r="E61" s="1">
        <v>0.27287</v>
      </c>
      <c r="M61" s="1" t="s">
        <v>224</v>
      </c>
      <c r="N61" s="1" t="s">
        <v>100</v>
      </c>
      <c r="O61" s="1">
        <v>1555</v>
      </c>
    </row>
    <row r="62" spans="1:39">
      <c r="A62" t="str">
        <f t="shared" si="0"/>
        <v>Gas oilkWh (Gross CV)</v>
      </c>
      <c r="B62" t="str">
        <f t="shared" si="26"/>
        <v>Gas oil</v>
      </c>
      <c r="C62" s="33"/>
      <c r="D62" s="1" t="s">
        <v>114</v>
      </c>
      <c r="E62" s="1">
        <v>0.25649</v>
      </c>
      <c r="M62" s="1" t="s">
        <v>225</v>
      </c>
      <c r="N62" s="1" t="s">
        <v>100</v>
      </c>
      <c r="O62" s="1">
        <v>1659</v>
      </c>
    </row>
    <row r="63" spans="1:39">
      <c r="A63" t="str">
        <f t="shared" si="0"/>
        <v>Lubricantstonnes</v>
      </c>
      <c r="B63" t="str">
        <f>$C$63</f>
        <v>Lubricants</v>
      </c>
      <c r="C63" s="31" t="s">
        <v>226</v>
      </c>
      <c r="D63" s="1" t="s">
        <v>96</v>
      </c>
      <c r="E63" s="1">
        <v>3180.9999200000002</v>
      </c>
      <c r="M63" s="1" t="s">
        <v>227</v>
      </c>
      <c r="N63" s="1" t="s">
        <v>100</v>
      </c>
      <c r="O63" s="1">
        <v>2172</v>
      </c>
    </row>
    <row r="64" spans="1:39">
      <c r="A64" t="str">
        <f t="shared" si="0"/>
        <v>Lubricantslitres</v>
      </c>
      <c r="B64" t="str">
        <f t="shared" ref="B64:B66" si="27">$C$63</f>
        <v>Lubricants</v>
      </c>
      <c r="C64" s="32"/>
      <c r="D64" s="1" t="s">
        <v>98</v>
      </c>
      <c r="E64" s="1">
        <v>2.7493400000000001</v>
      </c>
      <c r="M64" s="1" t="s">
        <v>228</v>
      </c>
      <c r="N64" s="1" t="s">
        <v>100</v>
      </c>
      <c r="O64" s="1">
        <v>1945</v>
      </c>
    </row>
    <row r="65" spans="1:15">
      <c r="A65" t="str">
        <f t="shared" si="0"/>
        <v>LubricantskWh (Net CV)</v>
      </c>
      <c r="B65" t="str">
        <f t="shared" si="27"/>
        <v>Lubricants</v>
      </c>
      <c r="C65" s="32"/>
      <c r="D65" s="1" t="s">
        <v>111</v>
      </c>
      <c r="E65" s="1">
        <v>0.28100000000000003</v>
      </c>
      <c r="M65" s="1" t="s">
        <v>229</v>
      </c>
      <c r="N65" s="1" t="s">
        <v>100</v>
      </c>
      <c r="O65" s="1">
        <v>1375</v>
      </c>
    </row>
    <row r="66" spans="1:15">
      <c r="A66" t="str">
        <f t="shared" si="0"/>
        <v>LubricantskWh (Gross CV)</v>
      </c>
      <c r="B66" t="str">
        <f t="shared" si="27"/>
        <v>Lubricants</v>
      </c>
      <c r="C66" s="33"/>
      <c r="D66" s="1" t="s">
        <v>114</v>
      </c>
      <c r="E66" s="1">
        <v>0.26413999999999999</v>
      </c>
      <c r="M66" s="1" t="s">
        <v>230</v>
      </c>
      <c r="N66" s="1" t="s">
        <v>100</v>
      </c>
      <c r="O66" s="1">
        <v>1274</v>
      </c>
    </row>
    <row r="67" spans="1:15">
      <c r="A67" t="str">
        <f t="shared" si="0"/>
        <v>Naphthatonnes</v>
      </c>
      <c r="B67" t="str">
        <f>$C$67</f>
        <v>Naphtha</v>
      </c>
      <c r="C67" s="31" t="s">
        <v>231</v>
      </c>
      <c r="D67" s="1" t="s">
        <v>96</v>
      </c>
      <c r="E67" s="1">
        <v>3142.3789000000002</v>
      </c>
      <c r="M67" s="1" t="s">
        <v>232</v>
      </c>
      <c r="N67" s="1" t="s">
        <v>100</v>
      </c>
      <c r="O67" s="1">
        <v>1468</v>
      </c>
    </row>
    <row r="68" spans="1:15">
      <c r="A68" t="str">
        <f t="shared" ref="A68:A120" si="28">B68&amp;D68</f>
        <v>Naphthalitres</v>
      </c>
      <c r="B68" t="str">
        <f t="shared" ref="B68:B70" si="29">$C$67</f>
        <v>Naphtha</v>
      </c>
      <c r="C68" s="32"/>
      <c r="D68" s="1" t="s">
        <v>98</v>
      </c>
      <c r="E68" s="1">
        <v>2.1189399999999998</v>
      </c>
      <c r="M68" s="1" t="s">
        <v>233</v>
      </c>
      <c r="N68" s="1" t="s">
        <v>100</v>
      </c>
      <c r="O68" s="1">
        <v>544</v>
      </c>
    </row>
    <row r="69" spans="1:15">
      <c r="A69" t="str">
        <f t="shared" si="28"/>
        <v>NaphthakWh (Net CV)</v>
      </c>
      <c r="B69" t="str">
        <f t="shared" si="29"/>
        <v>Naphtha</v>
      </c>
      <c r="C69" s="32"/>
      <c r="D69" s="1" t="s">
        <v>111</v>
      </c>
      <c r="E69" s="1">
        <v>0.24890999999999999</v>
      </c>
      <c r="M69" s="1" t="s">
        <v>234</v>
      </c>
      <c r="N69" s="1" t="s">
        <v>100</v>
      </c>
      <c r="O69" s="1">
        <v>975</v>
      </c>
    </row>
    <row r="70" spans="1:15">
      <c r="A70" t="str">
        <f t="shared" si="28"/>
        <v>NaphthakWh (Gross CV)</v>
      </c>
      <c r="B70" t="str">
        <f t="shared" si="29"/>
        <v>Naphtha</v>
      </c>
      <c r="C70" s="33"/>
      <c r="D70" s="1" t="s">
        <v>114</v>
      </c>
      <c r="E70" s="1">
        <v>0.23647000000000001</v>
      </c>
      <c r="M70" s="1" t="s">
        <v>235</v>
      </c>
      <c r="N70" s="1" t="s">
        <v>100</v>
      </c>
      <c r="O70" s="1">
        <v>2127</v>
      </c>
    </row>
    <row r="71" spans="1:15">
      <c r="A71" t="str">
        <f t="shared" si="28"/>
        <v>Petrol (average biofuel blend)tonnes</v>
      </c>
      <c r="B71" t="str">
        <f>$C$71</f>
        <v>Petrol (average biofuel blend)</v>
      </c>
      <c r="C71" s="31" t="s">
        <v>236</v>
      </c>
      <c r="D71" s="1" t="s">
        <v>96</v>
      </c>
      <c r="E71" s="1">
        <v>2778.5293499999998</v>
      </c>
      <c r="M71" s="1" t="s">
        <v>237</v>
      </c>
      <c r="N71" s="1" t="s">
        <v>100</v>
      </c>
      <c r="O71" s="1">
        <v>2742</v>
      </c>
    </row>
    <row r="72" spans="1:15">
      <c r="A72" t="str">
        <f t="shared" si="28"/>
        <v>Petrol (average biofuel blend)litres</v>
      </c>
      <c r="B72" t="str">
        <f t="shared" ref="B72:B74" si="30">$C$71</f>
        <v>Petrol (average biofuel blend)</v>
      </c>
      <c r="C72" s="32"/>
      <c r="D72" s="1" t="s">
        <v>98</v>
      </c>
      <c r="E72" s="1">
        <v>2.0844</v>
      </c>
      <c r="M72" s="1" t="s">
        <v>238</v>
      </c>
      <c r="N72" s="1" t="s">
        <v>100</v>
      </c>
      <c r="O72" s="1">
        <v>1643</v>
      </c>
    </row>
    <row r="73" spans="1:15">
      <c r="A73" t="str">
        <f t="shared" si="28"/>
        <v>Petrol (average biofuel blend)kWh (Net CV)</v>
      </c>
      <c r="B73" t="str">
        <f t="shared" si="30"/>
        <v>Petrol (average biofuel blend)</v>
      </c>
      <c r="C73" s="32"/>
      <c r="D73" s="1" t="s">
        <v>111</v>
      </c>
      <c r="E73" s="1">
        <v>0.2324</v>
      </c>
      <c r="M73" s="1" t="s">
        <v>239</v>
      </c>
      <c r="N73" s="1" t="s">
        <v>100</v>
      </c>
      <c r="O73" s="1">
        <v>1693</v>
      </c>
    </row>
    <row r="74" spans="1:15">
      <c r="A74" t="str">
        <f t="shared" si="28"/>
        <v>Petrol (average biofuel blend)kWh (Gross CV)</v>
      </c>
      <c r="B74" t="str">
        <f t="shared" si="30"/>
        <v>Petrol (average biofuel blend)</v>
      </c>
      <c r="C74" s="33"/>
      <c r="D74" s="1" t="s">
        <v>114</v>
      </c>
      <c r="E74" s="1">
        <v>0.22012999999999999</v>
      </c>
      <c r="M74" s="1" t="s">
        <v>240</v>
      </c>
      <c r="N74" s="1" t="s">
        <v>100</v>
      </c>
      <c r="O74" s="1">
        <v>2688</v>
      </c>
    </row>
    <row r="75" spans="1:15">
      <c r="A75" t="str">
        <f t="shared" si="28"/>
        <v>Petrol (100% mineral petrol)tonnes</v>
      </c>
      <c r="B75" t="str">
        <f>$C$75</f>
        <v>Petrol (100% mineral petrol)</v>
      </c>
      <c r="C75" s="31" t="s">
        <v>241</v>
      </c>
      <c r="D75" s="1" t="s">
        <v>96</v>
      </c>
      <c r="E75" s="1">
        <v>3154.0821299999998</v>
      </c>
      <c r="M75" s="1" t="s">
        <v>242</v>
      </c>
      <c r="N75" s="1" t="s">
        <v>100</v>
      </c>
      <c r="O75" s="1">
        <v>2161</v>
      </c>
    </row>
    <row r="76" spans="1:15">
      <c r="A76" t="str">
        <f t="shared" si="28"/>
        <v>Petrol (100% mineral petrol)litres</v>
      </c>
      <c r="B76" t="str">
        <f t="shared" ref="B76:B78" si="31">$C$75</f>
        <v>Petrol (100% mineral petrol)</v>
      </c>
      <c r="C76" s="32"/>
      <c r="D76" s="1" t="s">
        <v>98</v>
      </c>
      <c r="E76" s="1">
        <v>2.35372</v>
      </c>
      <c r="M76" s="1" t="s">
        <v>243</v>
      </c>
      <c r="N76" s="1" t="s">
        <v>100</v>
      </c>
      <c r="O76" s="1">
        <v>1382</v>
      </c>
    </row>
    <row r="77" spans="1:15">
      <c r="A77" t="str">
        <f t="shared" si="28"/>
        <v>Petrol (100% mineral petrol)kWh (Net CV)</v>
      </c>
      <c r="B77" t="str">
        <f t="shared" si="31"/>
        <v>Petrol (100% mineral petrol)</v>
      </c>
      <c r="C77" s="32"/>
      <c r="D77" s="1" t="s">
        <v>111</v>
      </c>
      <c r="E77" s="1">
        <v>0.25459999999999999</v>
      </c>
      <c r="M77" s="1" t="s">
        <v>244</v>
      </c>
      <c r="N77" s="1" t="s">
        <v>100</v>
      </c>
      <c r="O77" s="1">
        <v>2385</v>
      </c>
    </row>
    <row r="78" spans="1:15">
      <c r="A78" t="str">
        <f t="shared" si="28"/>
        <v>Petrol (100% mineral petrol)kWh (Gross CV)</v>
      </c>
      <c r="B78" t="str">
        <f t="shared" si="31"/>
        <v>Petrol (100% mineral petrol)</v>
      </c>
      <c r="C78" s="33"/>
      <c r="D78" s="1" t="s">
        <v>114</v>
      </c>
      <c r="E78" s="1">
        <v>0.24185999999999999</v>
      </c>
      <c r="M78" s="1" t="s">
        <v>245</v>
      </c>
      <c r="N78" s="1" t="s">
        <v>100</v>
      </c>
      <c r="O78" s="1">
        <v>2890</v>
      </c>
    </row>
    <row r="79" spans="1:15">
      <c r="A79" t="str">
        <f t="shared" si="28"/>
        <v>Processed fuel oils - residual oiltonnes</v>
      </c>
      <c r="B79" t="str">
        <f>$C$79</f>
        <v>Processed fuel oils - residual oil</v>
      </c>
      <c r="C79" s="31" t="s">
        <v>246</v>
      </c>
      <c r="D79" s="1" t="s">
        <v>96</v>
      </c>
      <c r="E79" s="1">
        <v>3228.8901900000001</v>
      </c>
      <c r="M79" s="1" t="s">
        <v>247</v>
      </c>
      <c r="N79" s="1" t="s">
        <v>100</v>
      </c>
      <c r="O79" s="1">
        <v>2847</v>
      </c>
    </row>
    <row r="80" spans="1:15">
      <c r="A80" t="str">
        <f t="shared" si="28"/>
        <v>Processed fuel oils - residual oillitres</v>
      </c>
      <c r="B80" t="str">
        <f t="shared" ref="B80:B82" si="32">$C$79</f>
        <v>Processed fuel oils - residual oil</v>
      </c>
      <c r="C80" s="32"/>
      <c r="D80" s="1" t="s">
        <v>98</v>
      </c>
      <c r="E80" s="1">
        <v>3.1749299999999998</v>
      </c>
      <c r="M80" s="1" t="s">
        <v>248</v>
      </c>
      <c r="N80" s="1" t="s">
        <v>100</v>
      </c>
      <c r="O80" s="1">
        <v>2290</v>
      </c>
    </row>
    <row r="81" spans="1:15">
      <c r="A81" t="str">
        <f t="shared" si="28"/>
        <v>Processed fuel oils - residual oilkWh (Net CV)</v>
      </c>
      <c r="B81" t="str">
        <f t="shared" si="32"/>
        <v>Processed fuel oils - residual oil</v>
      </c>
      <c r="C81" s="32"/>
      <c r="D81" s="1" t="s">
        <v>111</v>
      </c>
      <c r="E81" s="1">
        <v>0.28522999999999998</v>
      </c>
      <c r="M81" s="1" t="s">
        <v>249</v>
      </c>
      <c r="N81" s="1" t="s">
        <v>100</v>
      </c>
      <c r="O81" s="1">
        <v>2794</v>
      </c>
    </row>
    <row r="82" spans="1:15">
      <c r="A82" t="str">
        <f t="shared" si="28"/>
        <v>Processed fuel oils - residual oilkWh (Gross CV)</v>
      </c>
      <c r="B82" t="str">
        <f t="shared" si="32"/>
        <v>Processed fuel oils - residual oil</v>
      </c>
      <c r="C82" s="33"/>
      <c r="D82" s="1" t="s">
        <v>114</v>
      </c>
      <c r="E82" s="1">
        <v>0.26813999999999999</v>
      </c>
      <c r="M82" s="1" t="s">
        <v>250</v>
      </c>
      <c r="N82" s="1" t="s">
        <v>100</v>
      </c>
      <c r="O82" s="1">
        <v>2473</v>
      </c>
    </row>
    <row r="83" spans="1:15">
      <c r="A83" t="str">
        <f t="shared" si="28"/>
        <v>Processed fuel oils - distillate oiltonnes</v>
      </c>
      <c r="B83" t="str">
        <f>$C$83</f>
        <v>Processed fuel oils - distillate oil</v>
      </c>
      <c r="C83" s="31" t="s">
        <v>251</v>
      </c>
      <c r="D83" s="1" t="s">
        <v>96</v>
      </c>
      <c r="E83" s="1">
        <v>3226.5785900000001</v>
      </c>
      <c r="M83" s="1" t="s">
        <v>252</v>
      </c>
      <c r="N83" s="1" t="s">
        <v>100</v>
      </c>
      <c r="O83" s="1">
        <v>2350</v>
      </c>
    </row>
    <row r="84" spans="1:15">
      <c r="A84" t="str">
        <f t="shared" si="28"/>
        <v>Processed fuel oils - distillate oillitres</v>
      </c>
      <c r="B84" t="str">
        <f t="shared" ref="B84:B86" si="33">$C$83</f>
        <v>Processed fuel oils - distillate oil</v>
      </c>
      <c r="C84" s="32"/>
      <c r="D84" s="1" t="s">
        <v>98</v>
      </c>
      <c r="E84" s="1">
        <v>2.7554099999999999</v>
      </c>
      <c r="M84" s="1" t="s">
        <v>253</v>
      </c>
      <c r="N84" s="1" t="s">
        <v>100</v>
      </c>
      <c r="O84" s="1">
        <v>2274</v>
      </c>
    </row>
    <row r="85" spans="1:15">
      <c r="A85" t="str">
        <f t="shared" si="28"/>
        <v>Processed fuel oils - distillate oilkWh (Net CV)</v>
      </c>
      <c r="B85" t="str">
        <f t="shared" si="33"/>
        <v>Processed fuel oils - distillate oil</v>
      </c>
      <c r="C85" s="32"/>
      <c r="D85" s="1" t="s">
        <v>111</v>
      </c>
      <c r="E85" s="1">
        <v>0.27287</v>
      </c>
      <c r="M85" s="1" t="s">
        <v>254</v>
      </c>
      <c r="N85" s="1" t="s">
        <v>100</v>
      </c>
      <c r="O85" s="1">
        <v>2212</v>
      </c>
    </row>
    <row r="86" spans="1:15">
      <c r="A86" t="str">
        <f t="shared" si="28"/>
        <v>Processed fuel oils - distillate oilkWh (Gross CV)</v>
      </c>
      <c r="B86" t="str">
        <f t="shared" si="33"/>
        <v>Processed fuel oils - distillate oil</v>
      </c>
      <c r="C86" s="33"/>
      <c r="D86" s="1" t="s">
        <v>114</v>
      </c>
      <c r="E86" s="1">
        <v>0.25649</v>
      </c>
      <c r="M86" s="1" t="s">
        <v>255</v>
      </c>
      <c r="N86" s="1" t="s">
        <v>100</v>
      </c>
      <c r="O86" s="1">
        <v>1431</v>
      </c>
    </row>
    <row r="87" spans="1:15">
      <c r="A87" t="str">
        <f t="shared" si="28"/>
        <v>Refinery miscellaneoustonnes</v>
      </c>
      <c r="B87" t="str">
        <f>$C$87</f>
        <v>Refinery miscellaneous</v>
      </c>
      <c r="C87" s="31" t="s">
        <v>256</v>
      </c>
      <c r="D87" s="1" t="s">
        <v>96</v>
      </c>
      <c r="E87" s="1">
        <v>2944.3209299999999</v>
      </c>
      <c r="M87" s="1" t="s">
        <v>257</v>
      </c>
      <c r="N87" s="1" t="s">
        <v>100</v>
      </c>
      <c r="O87" s="1">
        <v>1371</v>
      </c>
    </row>
    <row r="88" spans="1:15">
      <c r="A88" t="str">
        <f t="shared" si="28"/>
        <v>Refinery miscellaneouslitres</v>
      </c>
      <c r="B88" t="str">
        <f t="shared" ref="B88:B90" si="34">$C$87</f>
        <v>Refinery miscellaneous</v>
      </c>
      <c r="C88" s="32"/>
      <c r="D88" s="1" t="s">
        <v>98</v>
      </c>
      <c r="E88" s="1"/>
      <c r="M88" s="1" t="s">
        <v>258</v>
      </c>
      <c r="N88" s="1" t="s">
        <v>100</v>
      </c>
      <c r="O88" s="1">
        <v>2024</v>
      </c>
    </row>
    <row r="89" spans="1:15">
      <c r="A89" t="str">
        <f t="shared" si="28"/>
        <v>Refinery miscellaneouskWh (Net CV)</v>
      </c>
      <c r="B89" t="str">
        <f t="shared" si="34"/>
        <v>Refinery miscellaneous</v>
      </c>
      <c r="C89" s="32"/>
      <c r="D89" s="1" t="s">
        <v>111</v>
      </c>
      <c r="E89" s="1">
        <v>0.25961000000000001</v>
      </c>
      <c r="M89" s="1" t="s">
        <v>259</v>
      </c>
      <c r="N89" s="1" t="s">
        <v>100</v>
      </c>
      <c r="O89" s="1">
        <v>3417</v>
      </c>
    </row>
    <row r="90" spans="1:15">
      <c r="A90" t="str">
        <f t="shared" si="28"/>
        <v>Refinery miscellaneouskWh (Gross CV)</v>
      </c>
      <c r="B90" t="str">
        <f t="shared" si="34"/>
        <v>Refinery miscellaneous</v>
      </c>
      <c r="C90" s="33"/>
      <c r="D90" s="1" t="s">
        <v>114</v>
      </c>
      <c r="E90" s="1">
        <v>0.24662000000000001</v>
      </c>
      <c r="M90" s="1" t="s">
        <v>260</v>
      </c>
      <c r="N90" s="1" t="s">
        <v>100</v>
      </c>
      <c r="O90" s="1">
        <v>15.3</v>
      </c>
    </row>
    <row r="91" spans="1:15">
      <c r="A91" t="str">
        <f t="shared" si="28"/>
        <v>Waste oilstonnes</v>
      </c>
      <c r="B91" t="str">
        <f>$C$91</f>
        <v>Waste oils</v>
      </c>
      <c r="C91" s="31" t="s">
        <v>261</v>
      </c>
      <c r="D91" s="1" t="s">
        <v>96</v>
      </c>
      <c r="E91" s="1">
        <v>3219.37916</v>
      </c>
      <c r="M91" s="1" t="s">
        <v>262</v>
      </c>
      <c r="N91" s="1" t="s">
        <v>100</v>
      </c>
      <c r="O91" s="1">
        <v>106</v>
      </c>
    </row>
    <row r="92" spans="1:15">
      <c r="A92" t="str">
        <f t="shared" si="28"/>
        <v>Waste oilslitres</v>
      </c>
      <c r="B92" t="str">
        <f t="shared" ref="B92:B94" si="35">$C$91</f>
        <v>Waste oils</v>
      </c>
      <c r="C92" s="32"/>
      <c r="D92" s="1" t="s">
        <v>98</v>
      </c>
      <c r="E92" s="1">
        <v>2.7492299999999998</v>
      </c>
      <c r="M92" s="1" t="s">
        <v>263</v>
      </c>
      <c r="N92" s="1" t="s">
        <v>100</v>
      </c>
      <c r="O92" s="1">
        <v>40</v>
      </c>
    </row>
    <row r="93" spans="1:15">
      <c r="A93" t="str">
        <f t="shared" si="28"/>
        <v>Waste oilskWh (Net CV)</v>
      </c>
      <c r="B93" t="str">
        <f t="shared" si="35"/>
        <v>Waste oils</v>
      </c>
      <c r="C93" s="32"/>
      <c r="D93" s="1" t="s">
        <v>111</v>
      </c>
      <c r="E93" s="1">
        <v>0.27457999999999999</v>
      </c>
      <c r="M93" s="1" t="s">
        <v>264</v>
      </c>
      <c r="N93" s="1" t="s">
        <v>100</v>
      </c>
      <c r="O93" s="1">
        <v>1.8</v>
      </c>
    </row>
    <row r="94" spans="1:15">
      <c r="A94" t="str">
        <f t="shared" si="28"/>
        <v>Waste oilskWh (Gross CV)</v>
      </c>
      <c r="B94" t="str">
        <f t="shared" si="35"/>
        <v>Waste oils</v>
      </c>
      <c r="C94" s="33"/>
      <c r="D94" s="1" t="s">
        <v>114</v>
      </c>
      <c r="E94" s="1">
        <v>0.25641000000000003</v>
      </c>
      <c r="M94" s="1" t="s">
        <v>265</v>
      </c>
      <c r="N94" s="1" t="s">
        <v>100</v>
      </c>
      <c r="O94" s="1">
        <v>0.64</v>
      </c>
    </row>
    <row r="95" spans="1:15">
      <c r="A95" t="str">
        <f t="shared" si="28"/>
        <v>Marine gas oiltonnes</v>
      </c>
      <c r="B95" t="str">
        <f>$C$95</f>
        <v>Marine gas oil</v>
      </c>
      <c r="C95" s="31" t="s">
        <v>266</v>
      </c>
      <c r="D95" s="1" t="s">
        <v>96</v>
      </c>
      <c r="E95" s="1">
        <v>3245.3044100000002</v>
      </c>
      <c r="M95" s="1" t="s">
        <v>267</v>
      </c>
      <c r="N95" s="1" t="s">
        <v>100</v>
      </c>
      <c r="O95" s="1">
        <v>0.16</v>
      </c>
    </row>
    <row r="96" spans="1:15">
      <c r="A96" t="str">
        <f t="shared" si="28"/>
        <v>Marine gas oillitres</v>
      </c>
      <c r="B96" t="str">
        <f t="shared" ref="B96:B98" si="36">$C$95</f>
        <v>Marine gas oil</v>
      </c>
      <c r="C96" s="32"/>
      <c r="D96" s="1" t="s">
        <v>98</v>
      </c>
      <c r="E96" s="1">
        <v>2.7713899999999998</v>
      </c>
      <c r="M96" s="1" t="s">
        <v>268</v>
      </c>
      <c r="N96" s="1" t="s">
        <v>100</v>
      </c>
      <c r="O96" s="1">
        <v>0.55000000000000004</v>
      </c>
    </row>
    <row r="97" spans="1:15">
      <c r="A97" t="str">
        <f t="shared" si="28"/>
        <v>Marine gas oilkWh (Net CV)</v>
      </c>
      <c r="B97" t="str">
        <f t="shared" si="36"/>
        <v>Marine gas oil</v>
      </c>
      <c r="C97" s="32"/>
      <c r="D97" s="1" t="s">
        <v>111</v>
      </c>
      <c r="E97" s="1">
        <v>0.27445999999999998</v>
      </c>
      <c r="M97" s="1" t="s">
        <v>269</v>
      </c>
      <c r="N97" s="1" t="s">
        <v>100</v>
      </c>
      <c r="O97" s="1">
        <v>3076</v>
      </c>
    </row>
    <row r="98" spans="1:15">
      <c r="A98" t="str">
        <f t="shared" si="28"/>
        <v>Marine gas oilkWh (Gross CV)</v>
      </c>
      <c r="B98" t="str">
        <f t="shared" si="36"/>
        <v>Marine gas oil</v>
      </c>
      <c r="C98" s="33"/>
      <c r="D98" s="1" t="s">
        <v>114</v>
      </c>
      <c r="E98" s="1">
        <v>0.25797999999999999</v>
      </c>
      <c r="M98" s="1" t="s">
        <v>270</v>
      </c>
      <c r="N98" s="1" t="s">
        <v>100</v>
      </c>
      <c r="O98" s="1">
        <v>28.4</v>
      </c>
    </row>
    <row r="99" spans="1:15">
      <c r="A99" t="str">
        <f t="shared" si="28"/>
        <v>Marine fuel oiltonnes</v>
      </c>
      <c r="B99" t="str">
        <f>$C$99</f>
        <v>Marine fuel oil</v>
      </c>
      <c r="C99" s="31" t="s">
        <v>271</v>
      </c>
      <c r="D99" s="1" t="s">
        <v>96</v>
      </c>
      <c r="E99" s="1">
        <v>3154.7533400000002</v>
      </c>
      <c r="M99" s="1" t="s">
        <v>272</v>
      </c>
      <c r="N99" s="1" t="s">
        <v>100</v>
      </c>
      <c r="O99" s="1">
        <v>1.35</v>
      </c>
    </row>
    <row r="100" spans="1:15">
      <c r="A100" t="str">
        <f t="shared" si="28"/>
        <v>Marine fuel oillitres</v>
      </c>
      <c r="B100" t="str">
        <f t="shared" ref="B100:B102" si="37">$C$99</f>
        <v>Marine fuel oil</v>
      </c>
      <c r="C100" s="32"/>
      <c r="D100" s="1" t="s">
        <v>98</v>
      </c>
      <c r="E100" s="1">
        <v>3.10202</v>
      </c>
      <c r="M100" s="1" t="s">
        <v>273</v>
      </c>
      <c r="N100" s="1" t="s">
        <v>100</v>
      </c>
      <c r="O100" s="1">
        <v>1.47</v>
      </c>
    </row>
    <row r="101" spans="1:15">
      <c r="A101" t="str">
        <f t="shared" si="28"/>
        <v>Marine fuel oilkWh (Net CV)</v>
      </c>
      <c r="B101" t="str">
        <f t="shared" si="37"/>
        <v>Marine fuel oil</v>
      </c>
      <c r="C101" s="32"/>
      <c r="D101" s="1" t="s">
        <v>111</v>
      </c>
      <c r="E101" s="1">
        <v>0.27868999999999999</v>
      </c>
      <c r="M101" s="1" t="s">
        <v>274</v>
      </c>
      <c r="N101" s="1" t="s">
        <v>100</v>
      </c>
      <c r="O101" s="1">
        <v>1639</v>
      </c>
    </row>
    <row r="102" spans="1:15">
      <c r="A102" t="str">
        <f t="shared" si="28"/>
        <v>Marine fuel oilkWh (Gross CV)</v>
      </c>
      <c r="B102" t="str">
        <f t="shared" si="37"/>
        <v>Marine fuel oil</v>
      </c>
      <c r="C102" s="33"/>
      <c r="D102" s="1" t="s">
        <v>114</v>
      </c>
      <c r="E102" s="1">
        <v>0.26196000000000003</v>
      </c>
      <c r="M102" s="1" t="s">
        <v>275</v>
      </c>
      <c r="N102" s="1" t="s">
        <v>100</v>
      </c>
      <c r="O102" s="1">
        <v>2059</v>
      </c>
    </row>
    <row r="103" spans="1:15">
      <c r="A103" t="str">
        <f t="shared" si="28"/>
        <v>Coal (industrial)tonnes</v>
      </c>
      <c r="B103" t="str">
        <f>$C$103</f>
        <v>Coal (industrial)</v>
      </c>
      <c r="C103" s="31" t="s">
        <v>276</v>
      </c>
      <c r="D103" s="1" t="s">
        <v>96</v>
      </c>
      <c r="E103" s="1">
        <v>2399.4399400000002</v>
      </c>
      <c r="M103" s="1" t="s">
        <v>277</v>
      </c>
      <c r="N103" s="1" t="s">
        <v>100</v>
      </c>
      <c r="O103" s="1">
        <v>1828</v>
      </c>
    </row>
    <row r="104" spans="1:15">
      <c r="A104" t="str">
        <f t="shared" si="28"/>
        <v>Coal (industrial)kWh (Net CV)</v>
      </c>
      <c r="B104" t="str">
        <f t="shared" ref="B104:B105" si="38">$C$103</f>
        <v>Coal (industrial)</v>
      </c>
      <c r="C104" s="32"/>
      <c r="D104" s="1" t="s">
        <v>111</v>
      </c>
      <c r="E104" s="1">
        <v>0.34001999999999999</v>
      </c>
      <c r="M104" s="1" t="s">
        <v>278</v>
      </c>
      <c r="N104" s="1" t="s">
        <v>100</v>
      </c>
      <c r="O104" s="1">
        <v>156</v>
      </c>
    </row>
    <row r="105" spans="1:15">
      <c r="A105" t="str">
        <f t="shared" si="28"/>
        <v>Coal (industrial)kWh (Gross CV)</v>
      </c>
      <c r="B105" t="str">
        <f t="shared" si="38"/>
        <v>Coal (industrial)</v>
      </c>
      <c r="C105" s="33"/>
      <c r="D105" s="1" t="s">
        <v>114</v>
      </c>
      <c r="E105" s="1">
        <v>0.32301999999999997</v>
      </c>
      <c r="M105" s="1" t="s">
        <v>279</v>
      </c>
      <c r="N105" s="1" t="s">
        <v>100</v>
      </c>
      <c r="O105" s="1">
        <v>0.23</v>
      </c>
    </row>
    <row r="106" spans="1:15">
      <c r="A106" t="str">
        <f t="shared" si="28"/>
        <v>Coal (electricity generation)tonnes</v>
      </c>
      <c r="B106" t="str">
        <f>$C$106</f>
        <v>Coal (electricity generation)</v>
      </c>
      <c r="C106" s="31" t="s">
        <v>280</v>
      </c>
      <c r="D106" s="1" t="s">
        <v>96</v>
      </c>
      <c r="E106" s="1">
        <v>2262.1144800000002</v>
      </c>
      <c r="M106" s="1" t="s">
        <v>281</v>
      </c>
      <c r="N106" s="1" t="s">
        <v>100</v>
      </c>
      <c r="O106" s="1">
        <v>1754</v>
      </c>
    </row>
    <row r="107" spans="1:15">
      <c r="A107" t="str">
        <f t="shared" si="28"/>
        <v>Coal (electricity generation)kWh (Net CV)</v>
      </c>
      <c r="B107" t="str">
        <f t="shared" ref="B107:B108" si="39">$C$106</f>
        <v>Coal (electricity generation)</v>
      </c>
      <c r="C107" s="32"/>
      <c r="D107" s="1" t="s">
        <v>111</v>
      </c>
      <c r="E107" s="1">
        <v>0.33367999999999998</v>
      </c>
      <c r="M107" s="1" t="s">
        <v>282</v>
      </c>
      <c r="N107" s="1" t="s">
        <v>100</v>
      </c>
      <c r="O107" s="1">
        <v>1</v>
      </c>
    </row>
    <row r="108" spans="1:15">
      <c r="A108" t="str">
        <f t="shared" si="28"/>
        <v>Coal (electricity generation)kWh (Gross CV)</v>
      </c>
      <c r="B108" t="str">
        <f t="shared" si="39"/>
        <v>Coal (electricity generation)</v>
      </c>
      <c r="C108" s="33"/>
      <c r="D108" s="1" t="s">
        <v>114</v>
      </c>
      <c r="E108" s="1">
        <v>0.31698999999999999</v>
      </c>
      <c r="M108" s="1" t="s">
        <v>283</v>
      </c>
      <c r="N108" s="1" t="s">
        <v>100</v>
      </c>
      <c r="O108" s="1">
        <v>89</v>
      </c>
    </row>
    <row r="109" spans="1:15">
      <c r="A109" t="str">
        <f t="shared" si="28"/>
        <v>Coal (domestic)tonnes</v>
      </c>
      <c r="B109" t="str">
        <f>$C$109</f>
        <v>Coal (domestic)</v>
      </c>
      <c r="C109" s="31" t="s">
        <v>284</v>
      </c>
      <c r="D109" s="1" t="s">
        <v>96</v>
      </c>
      <c r="E109" s="1">
        <v>2904.9523399999998</v>
      </c>
      <c r="M109" s="1" t="s">
        <v>285</v>
      </c>
      <c r="N109" s="1" t="s">
        <v>100</v>
      </c>
      <c r="O109" s="1">
        <v>118</v>
      </c>
    </row>
    <row r="110" spans="1:15">
      <c r="A110" t="str">
        <f t="shared" si="28"/>
        <v>Coal (domestic)kWh (Net CV)</v>
      </c>
      <c r="B110" t="str">
        <f t="shared" ref="B110:B111" si="40">$C$109</f>
        <v>Coal (domestic)</v>
      </c>
      <c r="C110" s="32"/>
      <c r="D110" s="1" t="s">
        <v>111</v>
      </c>
      <c r="E110" s="1">
        <v>0.36548999999999998</v>
      </c>
      <c r="M110" s="1" t="s">
        <v>286</v>
      </c>
      <c r="N110" s="1" t="s">
        <v>100</v>
      </c>
      <c r="O110" s="1">
        <v>7564</v>
      </c>
    </row>
    <row r="111" spans="1:15">
      <c r="A111" t="str">
        <f t="shared" si="28"/>
        <v>Coal (domestic)kWh (Gross CV)</v>
      </c>
      <c r="B111" t="str">
        <f t="shared" si="40"/>
        <v>Coal (domestic)</v>
      </c>
      <c r="C111" s="33"/>
      <c r="D111" s="1" t="s">
        <v>114</v>
      </c>
      <c r="E111" s="1">
        <v>0.34721000000000002</v>
      </c>
      <c r="M111" s="1" t="s">
        <v>287</v>
      </c>
      <c r="N111" s="1" t="s">
        <v>100</v>
      </c>
      <c r="O111" s="1">
        <v>3870</v>
      </c>
    </row>
    <row r="112" spans="1:15">
      <c r="A112" t="str">
        <f t="shared" si="28"/>
        <v>Coking coaltonnes</v>
      </c>
      <c r="B112" t="str">
        <f>$C$112</f>
        <v>Coking coal</v>
      </c>
      <c r="C112" s="31" t="s">
        <v>288</v>
      </c>
      <c r="D112" s="1" t="s">
        <v>96</v>
      </c>
      <c r="E112" s="1">
        <v>3164.65002</v>
      </c>
      <c r="M112" s="1" t="s">
        <v>289</v>
      </c>
      <c r="N112" s="1" t="s">
        <v>100</v>
      </c>
      <c r="O112" s="1">
        <v>4786</v>
      </c>
    </row>
    <row r="113" spans="1:15">
      <c r="A113" t="str">
        <f t="shared" si="28"/>
        <v>Coking coalkWh (Net CV)</v>
      </c>
      <c r="B113" t="str">
        <f t="shared" ref="B113:B114" si="41">$C$112</f>
        <v>Coking coal</v>
      </c>
      <c r="C113" s="32"/>
      <c r="D113" s="1" t="s">
        <v>111</v>
      </c>
      <c r="E113" s="1">
        <v>0.37674999999999997</v>
      </c>
      <c r="M113" s="1" t="s">
        <v>290</v>
      </c>
      <c r="N113" s="1" t="s">
        <v>100</v>
      </c>
      <c r="O113" s="1">
        <v>13299</v>
      </c>
    </row>
    <row r="114" spans="1:15">
      <c r="A114" t="str">
        <f t="shared" si="28"/>
        <v>Coking coalkWh (Gross CV)</v>
      </c>
      <c r="B114" t="str">
        <f t="shared" si="41"/>
        <v>Coking coal</v>
      </c>
      <c r="C114" s="33"/>
      <c r="D114" s="1" t="s">
        <v>114</v>
      </c>
      <c r="E114" s="1">
        <v>0.3579</v>
      </c>
      <c r="M114" s="1" t="s">
        <v>291</v>
      </c>
      <c r="N114" s="1" t="s">
        <v>100</v>
      </c>
      <c r="O114" s="1">
        <v>4299</v>
      </c>
    </row>
    <row r="115" spans="1:15">
      <c r="A115" t="str">
        <f t="shared" si="28"/>
        <v>Petroleum coketonnes</v>
      </c>
      <c r="B115" t="str">
        <f>$C$115</f>
        <v>Petroleum coke</v>
      </c>
      <c r="C115" s="31" t="s">
        <v>292</v>
      </c>
      <c r="D115" s="1" t="s">
        <v>96</v>
      </c>
      <c r="E115" s="1">
        <v>3386.57168</v>
      </c>
      <c r="M115" s="1" t="s">
        <v>293</v>
      </c>
      <c r="N115" s="1" t="s">
        <v>100</v>
      </c>
      <c r="O115" s="1">
        <v>7956</v>
      </c>
    </row>
    <row r="116" spans="1:15">
      <c r="A116" t="str">
        <f t="shared" si="28"/>
        <v>Petroleum cokekWh (Net CV)</v>
      </c>
      <c r="B116" t="str">
        <f t="shared" ref="B116:B117" si="42">$C$115</f>
        <v>Petroleum coke</v>
      </c>
      <c r="C116" s="32"/>
      <c r="D116" s="1" t="s">
        <v>111</v>
      </c>
      <c r="E116" s="1">
        <v>0.35886000000000001</v>
      </c>
      <c r="M116" s="1" t="s">
        <v>294</v>
      </c>
      <c r="N116" s="1" t="s">
        <v>100</v>
      </c>
      <c r="O116" s="1">
        <v>3857</v>
      </c>
    </row>
    <row r="117" spans="1:15">
      <c r="A117" t="str">
        <f t="shared" si="28"/>
        <v>Petroleum cokekWh (Gross CV)</v>
      </c>
      <c r="B117" t="str">
        <f t="shared" si="42"/>
        <v>Petroleum coke</v>
      </c>
      <c r="C117" s="33"/>
      <c r="D117" s="1" t="s">
        <v>114</v>
      </c>
      <c r="E117" s="1">
        <v>0.34092</v>
      </c>
      <c r="M117" s="1" t="s">
        <v>295</v>
      </c>
      <c r="N117" s="1" t="s">
        <v>100</v>
      </c>
      <c r="O117" s="1">
        <v>3985</v>
      </c>
    </row>
    <row r="118" spans="1:15">
      <c r="A118" t="str">
        <f t="shared" si="28"/>
        <v>Coal (electricity generation - home produced coal only)tonnes</v>
      </c>
      <c r="B118" t="str">
        <f>$C$118</f>
        <v>Coal (electricity generation - home produced coal only)</v>
      </c>
      <c r="C118" s="31" t="s">
        <v>296</v>
      </c>
      <c r="D118" s="1" t="s">
        <v>96</v>
      </c>
      <c r="E118" s="1">
        <v>2258.5866999999998</v>
      </c>
      <c r="M118" s="1" t="s">
        <v>297</v>
      </c>
      <c r="N118" s="1" t="s">
        <v>100</v>
      </c>
      <c r="O118" s="1">
        <v>11607</v>
      </c>
    </row>
    <row r="119" spans="1:15">
      <c r="A119" t="str">
        <f t="shared" si="28"/>
        <v>Coal (electricity generation - home produced coal only)kWh (Net CV)</v>
      </c>
      <c r="B119" t="str">
        <f t="shared" ref="B119:B120" si="43">$C$118</f>
        <v>Coal (electricity generation - home produced coal only)</v>
      </c>
      <c r="C119" s="32"/>
      <c r="D119" s="1" t="s">
        <v>111</v>
      </c>
      <c r="E119" s="1">
        <v>0.33367999999999998</v>
      </c>
      <c r="M119" s="1" t="s">
        <v>298</v>
      </c>
      <c r="N119" s="1" t="s">
        <v>100</v>
      </c>
      <c r="O119" s="1">
        <v>11698</v>
      </c>
    </row>
    <row r="120" spans="1:15">
      <c r="A120" t="str">
        <f t="shared" si="28"/>
        <v>Coal (electricity generation - home produced coal only)kWh (Gross CV)</v>
      </c>
      <c r="B120" t="str">
        <f t="shared" si="43"/>
        <v>Coal (electricity generation - home produced coal only)</v>
      </c>
      <c r="C120" s="33"/>
      <c r="D120" s="1" t="s">
        <v>114</v>
      </c>
      <c r="E120" s="1">
        <v>0.31698999999999999</v>
      </c>
      <c r="M120" s="1" t="s">
        <v>299</v>
      </c>
      <c r="N120" s="1" t="s">
        <v>100</v>
      </c>
      <c r="O120" s="1">
        <v>5758</v>
      </c>
    </row>
    <row r="121" spans="1:15">
      <c r="M121" s="1" t="s">
        <v>300</v>
      </c>
      <c r="N121" s="1" t="s">
        <v>100</v>
      </c>
      <c r="O121" s="1">
        <v>1.24</v>
      </c>
    </row>
    <row r="122" spans="1:15">
      <c r="M122" s="1" t="s">
        <v>301</v>
      </c>
      <c r="N122" s="1" t="s">
        <v>100</v>
      </c>
      <c r="O122" s="1">
        <v>7</v>
      </c>
    </row>
    <row r="123" spans="1:15">
      <c r="M123" s="1" t="s">
        <v>302</v>
      </c>
      <c r="N123" s="1" t="s">
        <v>100</v>
      </c>
      <c r="O123" s="1">
        <v>196</v>
      </c>
    </row>
    <row r="124" spans="1:15">
      <c r="M124" s="1"/>
      <c r="N124" s="1"/>
      <c r="O124" s="1"/>
    </row>
    <row r="125" spans="1:15">
      <c r="M125" s="1"/>
      <c r="N125" s="1"/>
      <c r="O125" s="1"/>
    </row>
    <row r="126" spans="1:15">
      <c r="M126" s="1"/>
      <c r="N126" s="1"/>
      <c r="O126" s="1"/>
    </row>
    <row r="127" spans="1:15">
      <c r="M127" s="2" t="s">
        <v>86</v>
      </c>
      <c r="N127" s="2" t="s">
        <v>8</v>
      </c>
      <c r="O127" s="2" t="s">
        <v>85</v>
      </c>
    </row>
    <row r="128" spans="1:15">
      <c r="M128" s="1" t="s">
        <v>303</v>
      </c>
      <c r="N128" s="1" t="s">
        <v>100</v>
      </c>
      <c r="O128" s="1">
        <v>4660</v>
      </c>
    </row>
    <row r="129" spans="13:15">
      <c r="M129" s="1" t="s">
        <v>304</v>
      </c>
      <c r="N129" s="1" t="s">
        <v>100</v>
      </c>
      <c r="O129" s="1">
        <v>10200</v>
      </c>
    </row>
    <row r="130" spans="13:15">
      <c r="M130" s="1" t="s">
        <v>305</v>
      </c>
      <c r="N130" s="1" t="s">
        <v>100</v>
      </c>
      <c r="O130" s="1">
        <v>13900</v>
      </c>
    </row>
    <row r="131" spans="13:15">
      <c r="M131" s="1" t="s">
        <v>306</v>
      </c>
      <c r="N131" s="1" t="s">
        <v>100</v>
      </c>
      <c r="O131" s="1">
        <v>5820</v>
      </c>
    </row>
    <row r="132" spans="13:15">
      <c r="M132" s="1" t="s">
        <v>307</v>
      </c>
      <c r="N132" s="1" t="s">
        <v>100</v>
      </c>
      <c r="O132" s="1">
        <v>8590</v>
      </c>
    </row>
    <row r="133" spans="13:15">
      <c r="M133" s="1" t="s">
        <v>308</v>
      </c>
      <c r="N133" s="1" t="s">
        <v>100</v>
      </c>
      <c r="O133" s="1">
        <v>7670</v>
      </c>
    </row>
    <row r="134" spans="13:15">
      <c r="M134" s="1" t="s">
        <v>309</v>
      </c>
      <c r="N134" s="1" t="s">
        <v>100</v>
      </c>
      <c r="O134" s="1">
        <v>1750</v>
      </c>
    </row>
    <row r="135" spans="13:15">
      <c r="M135" s="1" t="s">
        <v>310</v>
      </c>
      <c r="N135" s="1" t="s">
        <v>100</v>
      </c>
      <c r="O135" s="1">
        <v>6290</v>
      </c>
    </row>
    <row r="136" spans="13:15">
      <c r="M136" s="1" t="s">
        <v>311</v>
      </c>
      <c r="N136" s="1" t="s">
        <v>100</v>
      </c>
      <c r="O136" s="1">
        <v>1470</v>
      </c>
    </row>
    <row r="137" spans="13:15">
      <c r="M137" s="1" t="s">
        <v>312</v>
      </c>
      <c r="N137" s="1" t="s">
        <v>100</v>
      </c>
      <c r="O137" s="1">
        <v>1730</v>
      </c>
    </row>
    <row r="138" spans="13:15">
      <c r="M138" s="1" t="s">
        <v>313</v>
      </c>
      <c r="N138" s="1" t="s">
        <v>100</v>
      </c>
      <c r="O138" s="1">
        <v>2</v>
      </c>
    </row>
    <row r="139" spans="13:15">
      <c r="M139" s="1" t="s">
        <v>314</v>
      </c>
      <c r="N139" s="1" t="s">
        <v>100</v>
      </c>
      <c r="O139" s="1">
        <v>160</v>
      </c>
    </row>
    <row r="140" spans="13:15">
      <c r="M140" s="1" t="s">
        <v>315</v>
      </c>
      <c r="N140" s="1" t="s">
        <v>100</v>
      </c>
      <c r="O140" s="1">
        <v>1760</v>
      </c>
    </row>
    <row r="141" spans="13:15">
      <c r="M141" s="1" t="s">
        <v>316</v>
      </c>
      <c r="N141" s="1" t="s">
        <v>100</v>
      </c>
      <c r="O141" s="1">
        <v>79</v>
      </c>
    </row>
    <row r="142" spans="13:15">
      <c r="M142" s="1" t="s">
        <v>317</v>
      </c>
      <c r="N142" s="1" t="s">
        <v>100</v>
      </c>
      <c r="O142" s="1">
        <v>527</v>
      </c>
    </row>
    <row r="143" spans="13:15">
      <c r="M143" s="1" t="s">
        <v>318</v>
      </c>
      <c r="N143" s="1" t="s">
        <v>100</v>
      </c>
      <c r="O143" s="1">
        <v>782</v>
      </c>
    </row>
    <row r="144" spans="13:15">
      <c r="M144" s="1" t="s">
        <v>319</v>
      </c>
      <c r="N144" s="1" t="s">
        <v>100</v>
      </c>
      <c r="O144" s="1">
        <v>1980</v>
      </c>
    </row>
    <row r="145" spans="13:15">
      <c r="M145" s="1" t="s">
        <v>320</v>
      </c>
      <c r="N145" s="1" t="s">
        <v>100</v>
      </c>
      <c r="O145" s="1">
        <v>127</v>
      </c>
    </row>
    <row r="146" spans="13:15">
      <c r="M146" s="1" t="s">
        <v>321</v>
      </c>
      <c r="N146" s="1" t="s">
        <v>100</v>
      </c>
      <c r="O146" s="1">
        <v>525</v>
      </c>
    </row>
    <row r="147" spans="13:15">
      <c r="M147" s="1" t="s">
        <v>322</v>
      </c>
      <c r="N147" s="1" t="s">
        <v>100</v>
      </c>
      <c r="O147" s="1">
        <v>148</v>
      </c>
    </row>
    <row r="148" spans="13:15">
      <c r="M148" s="1"/>
      <c r="N148" s="1"/>
      <c r="O148" s="1"/>
    </row>
    <row r="149" spans="13:15">
      <c r="M149" s="1"/>
      <c r="N149" s="1"/>
      <c r="O149" s="1"/>
    </row>
    <row r="150" spans="13:15">
      <c r="M150" s="1"/>
      <c r="N150" s="1"/>
      <c r="O150" s="1"/>
    </row>
    <row r="151" spans="13:15">
      <c r="M151" s="2" t="s">
        <v>86</v>
      </c>
      <c r="N151" s="2" t="s">
        <v>8</v>
      </c>
      <c r="O151" s="2" t="s">
        <v>85</v>
      </c>
    </row>
    <row r="152" spans="13:15">
      <c r="M152" s="1" t="s">
        <v>323</v>
      </c>
      <c r="N152" s="1" t="s">
        <v>100</v>
      </c>
      <c r="O152" s="1">
        <v>12400</v>
      </c>
    </row>
    <row r="153" spans="13:15">
      <c r="M153" s="1" t="s">
        <v>324</v>
      </c>
      <c r="N153" s="1" t="s">
        <v>100</v>
      </c>
      <c r="O153" s="1">
        <v>5560</v>
      </c>
    </row>
    <row r="154" spans="13:15">
      <c r="M154" s="1" t="s">
        <v>325</v>
      </c>
      <c r="N154" s="1" t="s">
        <v>100</v>
      </c>
      <c r="O154" s="1">
        <v>523</v>
      </c>
    </row>
    <row r="155" spans="13:15">
      <c r="M155" s="1" t="s">
        <v>326</v>
      </c>
      <c r="N155" s="1" t="s">
        <v>100</v>
      </c>
      <c r="O155" s="1">
        <v>491</v>
      </c>
    </row>
    <row r="156" spans="13:15">
      <c r="M156" s="1" t="s">
        <v>327</v>
      </c>
      <c r="N156" s="1" t="s">
        <v>100</v>
      </c>
      <c r="O156" s="1">
        <v>654</v>
      </c>
    </row>
    <row r="157" spans="13:15">
      <c r="M157" s="1" t="s">
        <v>328</v>
      </c>
      <c r="N157" s="1" t="s">
        <v>100</v>
      </c>
      <c r="O157" s="1">
        <v>812</v>
      </c>
    </row>
    <row r="158" spans="13:15">
      <c r="M158" s="1" t="s">
        <v>329</v>
      </c>
      <c r="N158" s="1" t="s">
        <v>100</v>
      </c>
      <c r="O158" s="1">
        <v>301</v>
      </c>
    </row>
    <row r="159" spans="13:15">
      <c r="M159" s="1" t="s">
        <v>330</v>
      </c>
      <c r="N159" s="1" t="s">
        <v>100</v>
      </c>
      <c r="O159" s="1">
        <v>530</v>
      </c>
    </row>
    <row r="160" spans="13:15">
      <c r="M160" s="1" t="s">
        <v>331</v>
      </c>
      <c r="N160" s="1" t="s">
        <v>100</v>
      </c>
      <c r="O160" s="1">
        <v>889</v>
      </c>
    </row>
    <row r="161" spans="13:15">
      <c r="M161" s="1" t="s">
        <v>332</v>
      </c>
      <c r="N161" s="1" t="s">
        <v>100</v>
      </c>
      <c r="O161" s="1">
        <v>413</v>
      </c>
    </row>
    <row r="162" spans="13:15">
      <c r="M162" s="1" t="s">
        <v>333</v>
      </c>
      <c r="N162" s="1" t="s">
        <v>100</v>
      </c>
      <c r="O162" s="1">
        <v>421</v>
      </c>
    </row>
    <row r="163" spans="13:15">
      <c r="M163" s="1" t="s">
        <v>334</v>
      </c>
      <c r="N163" s="1" t="s">
        <v>100</v>
      </c>
      <c r="O163" s="1">
        <v>57</v>
      </c>
    </row>
    <row r="164" spans="13:15">
      <c r="M164" s="1" t="s">
        <v>335</v>
      </c>
      <c r="N164" s="1" t="s">
        <v>100</v>
      </c>
      <c r="O164" s="1">
        <v>2820</v>
      </c>
    </row>
    <row r="165" spans="13:15">
      <c r="M165" s="1" t="s">
        <v>336</v>
      </c>
      <c r="N165" s="1" t="s">
        <v>100</v>
      </c>
      <c r="O165" s="1">
        <v>5350</v>
      </c>
    </row>
    <row r="166" spans="13:15">
      <c r="M166" s="1" t="s">
        <v>337</v>
      </c>
      <c r="N166" s="1" t="s">
        <v>100</v>
      </c>
      <c r="O166" s="1">
        <v>2910</v>
      </c>
    </row>
    <row r="167" spans="13:15">
      <c r="M167" s="1"/>
      <c r="N167" s="1"/>
      <c r="O167" s="1"/>
    </row>
    <row r="168" spans="13:15">
      <c r="M168" s="1"/>
      <c r="N168" s="1"/>
      <c r="O168" s="1"/>
    </row>
    <row r="169" spans="13:15">
      <c r="M169" s="1"/>
      <c r="N169" s="1"/>
      <c r="O169" s="1"/>
    </row>
    <row r="170" spans="13:15">
      <c r="M170" s="2" t="s">
        <v>86</v>
      </c>
      <c r="N170" s="2" t="s">
        <v>8</v>
      </c>
      <c r="O170" s="2" t="s">
        <v>85</v>
      </c>
    </row>
    <row r="171" spans="13:15">
      <c r="M171" s="1" t="s">
        <v>338</v>
      </c>
      <c r="N171" s="1" t="s">
        <v>100</v>
      </c>
      <c r="O171" s="1">
        <v>17400</v>
      </c>
    </row>
    <row r="172" spans="13:15">
      <c r="M172" s="1" t="s">
        <v>339</v>
      </c>
      <c r="N172" s="1" t="s">
        <v>100</v>
      </c>
      <c r="O172" s="1">
        <v>9710</v>
      </c>
    </row>
    <row r="173" spans="13:15">
      <c r="M173" s="1" t="s">
        <v>340</v>
      </c>
      <c r="N173" s="1" t="s">
        <v>100</v>
      </c>
      <c r="O173" s="1">
        <v>1</v>
      </c>
    </row>
    <row r="174" spans="13:15">
      <c r="M174" s="1" t="s">
        <v>341</v>
      </c>
      <c r="N174" s="1" t="s">
        <v>100</v>
      </c>
      <c r="O174" s="1">
        <v>9</v>
      </c>
    </row>
    <row r="175" spans="13:15">
      <c r="M175" s="1" t="s">
        <v>342</v>
      </c>
      <c r="N175" s="1" t="s">
        <v>100</v>
      </c>
      <c r="O175" s="1">
        <v>12</v>
      </c>
    </row>
    <row r="176" spans="13:15">
      <c r="M176" s="1" t="s">
        <v>343</v>
      </c>
      <c r="N176" s="1" t="s">
        <v>100</v>
      </c>
      <c r="O176" s="1">
        <v>0.06</v>
      </c>
    </row>
    <row r="177" spans="13:15">
      <c r="M177" s="1" t="s">
        <v>344</v>
      </c>
      <c r="N177" s="1" t="s">
        <v>100</v>
      </c>
      <c r="O177" s="1">
        <v>3</v>
      </c>
    </row>
    <row r="178" spans="13:15">
      <c r="M178" s="1" t="s">
        <v>345</v>
      </c>
      <c r="N178" s="1" t="s">
        <v>100</v>
      </c>
      <c r="O178" s="1">
        <v>6.0000000000000001E-3</v>
      </c>
    </row>
    <row r="179" spans="13:15">
      <c r="M179" s="1" t="s">
        <v>346</v>
      </c>
      <c r="N179" s="1" t="s">
        <v>100</v>
      </c>
      <c r="O179" s="1">
        <v>5</v>
      </c>
    </row>
    <row r="180" spans="13:15">
      <c r="M180" s="1" t="s">
        <v>347</v>
      </c>
      <c r="N180" s="1" t="s">
        <v>100</v>
      </c>
      <c r="O180" s="1">
        <v>5</v>
      </c>
    </row>
    <row r="181" spans="13:15">
      <c r="M181" s="1" t="s">
        <v>348</v>
      </c>
      <c r="N181" s="1" t="s">
        <v>100</v>
      </c>
      <c r="O181" s="1">
        <v>0.437</v>
      </c>
    </row>
    <row r="182" spans="13:15">
      <c r="M182" s="1" t="s">
        <v>349</v>
      </c>
      <c r="N182" s="1" t="s">
        <v>100</v>
      </c>
      <c r="O182" s="1">
        <v>2</v>
      </c>
    </row>
    <row r="183" spans="13:15">
      <c r="M183" s="1" t="s">
        <v>350</v>
      </c>
      <c r="N183" s="1" t="s">
        <v>100</v>
      </c>
      <c r="O183" s="1">
        <v>1</v>
      </c>
    </row>
    <row r="184" spans="13:15">
      <c r="M184" s="1" t="s">
        <v>351</v>
      </c>
      <c r="N184" s="1" t="s">
        <v>100</v>
      </c>
      <c r="O184" s="1">
        <v>1</v>
      </c>
    </row>
  </sheetData>
  <mergeCells count="54">
    <mergeCell ref="AG34:AG49"/>
    <mergeCell ref="AG15:AG30"/>
    <mergeCell ref="S4:S11"/>
    <mergeCell ref="AG4:AG11"/>
    <mergeCell ref="I18:I20"/>
    <mergeCell ref="I15:I17"/>
    <mergeCell ref="I12:I14"/>
    <mergeCell ref="I9:I11"/>
    <mergeCell ref="I6:I8"/>
    <mergeCell ref="I50:I51"/>
    <mergeCell ref="I52:I53"/>
    <mergeCell ref="I3:I5"/>
    <mergeCell ref="I44:I45"/>
    <mergeCell ref="I42:I43"/>
    <mergeCell ref="I27:I29"/>
    <mergeCell ref="I24:I26"/>
    <mergeCell ref="I21:I23"/>
    <mergeCell ref="I30:I32"/>
    <mergeCell ref="I33:I35"/>
    <mergeCell ref="I36:I38"/>
    <mergeCell ref="I39:I41"/>
    <mergeCell ref="I46:I47"/>
    <mergeCell ref="I48:I49"/>
    <mergeCell ref="C118:C120"/>
    <mergeCell ref="C99:C102"/>
    <mergeCell ref="C103:C105"/>
    <mergeCell ref="C106:C108"/>
    <mergeCell ref="C109:C111"/>
    <mergeCell ref="C112:C114"/>
    <mergeCell ref="C115:C117"/>
    <mergeCell ref="C95:C98"/>
    <mergeCell ref="C51:C54"/>
    <mergeCell ref="C55:C58"/>
    <mergeCell ref="C59:C62"/>
    <mergeCell ref="C63:C66"/>
    <mergeCell ref="C67:C70"/>
    <mergeCell ref="C71:C74"/>
    <mergeCell ref="C75:C78"/>
    <mergeCell ref="C79:C82"/>
    <mergeCell ref="C83:C86"/>
    <mergeCell ref="C87:C90"/>
    <mergeCell ref="C91:C94"/>
    <mergeCell ref="C47:C50"/>
    <mergeCell ref="C3:C6"/>
    <mergeCell ref="C7:C10"/>
    <mergeCell ref="C11:C14"/>
    <mergeCell ref="C15:C18"/>
    <mergeCell ref="C19:C22"/>
    <mergeCell ref="C23:C26"/>
    <mergeCell ref="C27:C30"/>
    <mergeCell ref="C31:C34"/>
    <mergeCell ref="C35:C38"/>
    <mergeCell ref="C39:C42"/>
    <mergeCell ref="C43:C46"/>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7580AF-E25E-4187-A059-C752BA6D1003}">
  <dimension ref="A1:H4"/>
  <sheetViews>
    <sheetView workbookViewId="0">
      <selection activeCell="C3" sqref="C3"/>
    </sheetView>
  </sheetViews>
  <sheetFormatPr defaultRowHeight="15"/>
  <sheetData>
    <row r="1" spans="1:8">
      <c r="A1" t="s">
        <v>12</v>
      </c>
      <c r="E1" t="s">
        <v>352</v>
      </c>
    </row>
    <row r="2" spans="1:8">
      <c r="A2" s="2" t="s">
        <v>101</v>
      </c>
      <c r="B2" s="2" t="s">
        <v>8</v>
      </c>
      <c r="C2" s="2" t="s">
        <v>85</v>
      </c>
      <c r="E2" s="2" t="s">
        <v>101</v>
      </c>
      <c r="F2" s="2" t="s">
        <v>6</v>
      </c>
      <c r="G2" s="2" t="s">
        <v>8</v>
      </c>
      <c r="H2" s="2" t="s">
        <v>85</v>
      </c>
    </row>
    <row r="3" spans="1:8">
      <c r="A3" s="1" t="s">
        <v>353</v>
      </c>
      <c r="B3" s="1" t="s">
        <v>196</v>
      </c>
      <c r="C3" s="1">
        <v>0.20705000000000001</v>
      </c>
      <c r="E3" s="40" t="s">
        <v>354</v>
      </c>
      <c r="F3" s="1" t="s">
        <v>15</v>
      </c>
      <c r="G3" s="1" t="s">
        <v>196</v>
      </c>
      <c r="H3" s="1">
        <v>0.17965</v>
      </c>
    </row>
    <row r="4" spans="1:8">
      <c r="E4" s="40"/>
      <c r="F4" s="1" t="s">
        <v>18</v>
      </c>
      <c r="G4" s="1" t="s">
        <v>196</v>
      </c>
      <c r="H4" s="1">
        <v>0.17965</v>
      </c>
    </row>
  </sheetData>
  <mergeCells count="1">
    <mergeCell ref="E3:E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EB0201-A35E-4574-BC0C-83F78DDAD8A6}">
  <dimension ref="A1:DD137"/>
  <sheetViews>
    <sheetView topLeftCell="AJ1" workbookViewId="0">
      <selection activeCell="R24" sqref="R24"/>
    </sheetView>
  </sheetViews>
  <sheetFormatPr defaultRowHeight="15"/>
  <cols>
    <col min="5" max="5" width="47.85546875" hidden="1" customWidth="1"/>
    <col min="25" max="25" width="0.140625" customWidth="1"/>
    <col min="76" max="76" width="13.5703125" customWidth="1"/>
  </cols>
  <sheetData>
    <row r="1" spans="1:108">
      <c r="A1" t="s">
        <v>13</v>
      </c>
      <c r="F1" t="s">
        <v>355</v>
      </c>
      <c r="R1" t="s">
        <v>356</v>
      </c>
      <c r="Z1" t="s">
        <v>357</v>
      </c>
      <c r="AK1" t="s">
        <v>358</v>
      </c>
      <c r="AT1" t="s">
        <v>359</v>
      </c>
      <c r="BB1" t="s">
        <v>360</v>
      </c>
      <c r="BN1" t="s">
        <v>361</v>
      </c>
    </row>
    <row r="2" spans="1:108">
      <c r="A2" s="2" t="s">
        <v>101</v>
      </c>
      <c r="B2" s="2" t="s">
        <v>8</v>
      </c>
      <c r="C2" s="2" t="s">
        <v>85</v>
      </c>
      <c r="F2" s="2" t="s">
        <v>101</v>
      </c>
      <c r="G2" s="2" t="s">
        <v>362</v>
      </c>
      <c r="H2" s="2" t="s">
        <v>363</v>
      </c>
      <c r="I2" s="2" t="s">
        <v>8</v>
      </c>
      <c r="J2" s="2" t="s">
        <v>85</v>
      </c>
      <c r="R2" s="5"/>
      <c r="AC2" s="4" t="s">
        <v>87</v>
      </c>
      <c r="AD2" s="4" t="s">
        <v>88</v>
      </c>
      <c r="AE2" s="4" t="s">
        <v>90</v>
      </c>
      <c r="AF2" s="4" t="s">
        <v>91</v>
      </c>
      <c r="AG2" s="4" t="s">
        <v>92</v>
      </c>
      <c r="AH2" s="4" t="s">
        <v>93</v>
      </c>
      <c r="AI2" s="4" t="s">
        <v>94</v>
      </c>
      <c r="AW2" s="1" t="s">
        <v>364</v>
      </c>
      <c r="AX2" s="1" t="s">
        <v>365</v>
      </c>
      <c r="AY2" s="1" t="s">
        <v>366</v>
      </c>
      <c r="AZ2" s="1" t="s">
        <v>367</v>
      </c>
      <c r="BE2" s="1" t="s">
        <v>368</v>
      </c>
      <c r="BF2" s="1" t="s">
        <v>369</v>
      </c>
      <c r="BG2" s="1" t="s">
        <v>370</v>
      </c>
      <c r="BH2" s="1" t="s">
        <v>371</v>
      </c>
      <c r="BI2" s="1" t="s">
        <v>372</v>
      </c>
      <c r="BJ2" s="1" t="s">
        <v>373</v>
      </c>
      <c r="BK2" s="1" t="s">
        <v>374</v>
      </c>
      <c r="BN2" t="s">
        <v>11</v>
      </c>
      <c r="BS2" t="s">
        <v>14</v>
      </c>
      <c r="BX2" t="s">
        <v>12</v>
      </c>
      <c r="CC2" t="s">
        <v>355</v>
      </c>
      <c r="CI2" t="s">
        <v>375</v>
      </c>
      <c r="CU2" t="s">
        <v>376</v>
      </c>
    </row>
    <row r="3" spans="1:108">
      <c r="A3" s="34" t="s">
        <v>13</v>
      </c>
      <c r="B3" s="1" t="s">
        <v>154</v>
      </c>
      <c r="C3" s="1">
        <v>0.15311</v>
      </c>
      <c r="E3" t="str">
        <f>G3&amp;"/"&amp;H3</f>
        <v>Domestic, to/from UK/Average passenger</v>
      </c>
      <c r="F3" s="36" t="s">
        <v>377</v>
      </c>
      <c r="G3" s="1" t="s">
        <v>378</v>
      </c>
      <c r="H3" s="1" t="s">
        <v>379</v>
      </c>
      <c r="I3" s="1" t="s">
        <v>380</v>
      </c>
      <c r="J3" s="1">
        <v>0.27256999999999998</v>
      </c>
      <c r="Z3" s="2" t="s">
        <v>101</v>
      </c>
      <c r="AA3" s="2" t="s">
        <v>6</v>
      </c>
      <c r="AB3" s="2" t="s">
        <v>8</v>
      </c>
      <c r="AC3" s="2" t="s">
        <v>85</v>
      </c>
      <c r="AD3" s="2" t="s">
        <v>85</v>
      </c>
      <c r="AE3" s="2" t="s">
        <v>85</v>
      </c>
      <c r="AF3" s="2" t="s">
        <v>85</v>
      </c>
      <c r="AG3" s="2" t="s">
        <v>85</v>
      </c>
      <c r="AH3" s="2" t="s">
        <v>85</v>
      </c>
      <c r="AI3" s="2" t="s">
        <v>85</v>
      </c>
      <c r="AT3" s="2" t="s">
        <v>101</v>
      </c>
      <c r="AU3" s="2" t="s">
        <v>381</v>
      </c>
      <c r="AV3" s="2" t="s">
        <v>8</v>
      </c>
      <c r="AW3" s="2" t="s">
        <v>85</v>
      </c>
      <c r="AX3" s="2" t="s">
        <v>85</v>
      </c>
      <c r="AY3" s="2" t="s">
        <v>85</v>
      </c>
      <c r="AZ3" s="2" t="s">
        <v>85</v>
      </c>
      <c r="BB3" s="2" t="s">
        <v>101</v>
      </c>
      <c r="BC3" s="2" t="s">
        <v>382</v>
      </c>
      <c r="BD3" s="2" t="s">
        <v>8</v>
      </c>
      <c r="BE3" s="2" t="s">
        <v>85</v>
      </c>
      <c r="BF3" s="2" t="s">
        <v>85</v>
      </c>
      <c r="BG3" s="2" t="s">
        <v>85</v>
      </c>
      <c r="BH3" s="2" t="s">
        <v>85</v>
      </c>
      <c r="BI3" s="2" t="s">
        <v>85</v>
      </c>
      <c r="BJ3" s="2" t="s">
        <v>85</v>
      </c>
      <c r="BK3" s="2" t="s">
        <v>85</v>
      </c>
      <c r="BN3" s="14" t="s">
        <v>101</v>
      </c>
      <c r="BO3" s="14" t="s">
        <v>84</v>
      </c>
      <c r="BP3" s="14" t="s">
        <v>8</v>
      </c>
      <c r="BQ3" s="14" t="s">
        <v>85</v>
      </c>
      <c r="BS3" s="14" t="s">
        <v>101</v>
      </c>
      <c r="BT3" s="14" t="s">
        <v>84</v>
      </c>
      <c r="BU3" s="14" t="s">
        <v>8</v>
      </c>
      <c r="BV3" s="14" t="s">
        <v>85</v>
      </c>
      <c r="BX3" s="14" t="s">
        <v>101</v>
      </c>
      <c r="BY3" s="14" t="s">
        <v>8</v>
      </c>
      <c r="BZ3" s="14" t="s">
        <v>85</v>
      </c>
      <c r="CC3" s="14" t="s">
        <v>101</v>
      </c>
      <c r="CD3" s="14" t="s">
        <v>362</v>
      </c>
      <c r="CE3" s="14" t="s">
        <v>363</v>
      </c>
      <c r="CF3" s="14" t="s">
        <v>8</v>
      </c>
      <c r="CG3" s="14" t="s">
        <v>85</v>
      </c>
      <c r="CL3" s="10" t="s">
        <v>87</v>
      </c>
      <c r="CM3" s="10" t="s">
        <v>88</v>
      </c>
      <c r="CN3" s="10" t="s">
        <v>89</v>
      </c>
      <c r="CO3" s="10" t="s">
        <v>90</v>
      </c>
      <c r="CP3" s="10" t="s">
        <v>91</v>
      </c>
      <c r="CQ3" s="10" t="s">
        <v>92</v>
      </c>
      <c r="CR3" s="10" t="s">
        <v>93</v>
      </c>
      <c r="CS3" s="10" t="s">
        <v>94</v>
      </c>
      <c r="CX3" s="10" t="s">
        <v>87</v>
      </c>
      <c r="CY3" s="10" t="s">
        <v>88</v>
      </c>
      <c r="CZ3" s="10" t="s">
        <v>90</v>
      </c>
      <c r="DA3" s="10" t="s">
        <v>91</v>
      </c>
      <c r="DB3" s="10" t="s">
        <v>92</v>
      </c>
      <c r="DC3" s="10" t="s">
        <v>93</v>
      </c>
      <c r="DD3" s="10" t="s">
        <v>94</v>
      </c>
    </row>
    <row r="4" spans="1:108">
      <c r="A4" s="35"/>
      <c r="B4" s="1" t="s">
        <v>383</v>
      </c>
      <c r="C4" s="1">
        <v>153.10865000000001</v>
      </c>
      <c r="E4" t="str">
        <f t="shared" ref="E4:E12" si="0">G4&amp;"/"&amp;H4</f>
        <v>Short-haul, to/from UK/Average passenger</v>
      </c>
      <c r="F4" s="37"/>
      <c r="G4" s="34" t="s">
        <v>384</v>
      </c>
      <c r="H4" s="1" t="s">
        <v>379</v>
      </c>
      <c r="I4" s="1" t="s">
        <v>380</v>
      </c>
      <c r="J4" s="1">
        <v>0.18592</v>
      </c>
      <c r="Y4" t="str">
        <f>AA4&amp;AB4</f>
        <v>Class I (up to 1.305 tonnes)tonne.km</v>
      </c>
      <c r="Z4" s="34" t="s">
        <v>109</v>
      </c>
      <c r="AA4" s="1" t="s">
        <v>110</v>
      </c>
      <c r="AB4" s="1" t="s">
        <v>385</v>
      </c>
      <c r="AC4" s="1">
        <v>0.85353000000000001</v>
      </c>
      <c r="AD4" s="1">
        <v>1.17394</v>
      </c>
      <c r="AE4" s="1"/>
      <c r="AF4" s="1"/>
      <c r="AG4" s="1"/>
      <c r="AH4" s="1"/>
      <c r="AI4" s="1">
        <v>0.15753</v>
      </c>
      <c r="AT4" s="34" t="s">
        <v>386</v>
      </c>
      <c r="AU4" s="1" t="s">
        <v>387</v>
      </c>
      <c r="AV4" s="1" t="s">
        <v>96</v>
      </c>
      <c r="AW4" s="1">
        <v>7.7512699999999999</v>
      </c>
      <c r="AX4" s="1">
        <v>2.21</v>
      </c>
      <c r="AY4" s="1"/>
      <c r="AZ4" s="1">
        <v>3.1948500000000002</v>
      </c>
      <c r="BB4" s="34" t="s">
        <v>386</v>
      </c>
      <c r="BC4" s="1" t="s">
        <v>387</v>
      </c>
      <c r="BD4" s="1" t="s">
        <v>96</v>
      </c>
      <c r="BE4" s="1"/>
      <c r="BF4" s="1">
        <v>0.98485</v>
      </c>
      <c r="BG4" s="1">
        <v>0.98485</v>
      </c>
      <c r="BH4" s="1"/>
      <c r="BI4" s="1"/>
      <c r="BJ4" s="1">
        <v>1.23393</v>
      </c>
      <c r="BK4" s="1"/>
      <c r="BN4" s="41" t="s">
        <v>388</v>
      </c>
      <c r="BO4" s="10" t="s">
        <v>95</v>
      </c>
      <c r="BP4" s="10" t="s">
        <v>96</v>
      </c>
      <c r="BQ4" s="10">
        <v>344.30946999999998</v>
      </c>
      <c r="BS4" s="41" t="s">
        <v>389</v>
      </c>
      <c r="BT4" s="10" t="s">
        <v>97</v>
      </c>
      <c r="BU4" s="10" t="s">
        <v>98</v>
      </c>
      <c r="BV4" s="10">
        <v>0.51905999999999997</v>
      </c>
      <c r="BX4" s="10" t="s">
        <v>390</v>
      </c>
      <c r="BY4" s="10" t="s">
        <v>196</v>
      </c>
      <c r="BZ4" s="10">
        <v>4.5900000000000003E-2</v>
      </c>
      <c r="CC4" s="41" t="s">
        <v>391</v>
      </c>
      <c r="CD4" s="10" t="s">
        <v>378</v>
      </c>
      <c r="CE4" s="10" t="s">
        <v>379</v>
      </c>
      <c r="CF4" s="10" t="s">
        <v>380</v>
      </c>
      <c r="CG4" s="10">
        <v>3.3500000000000002E-2</v>
      </c>
      <c r="CI4" s="14" t="s">
        <v>101</v>
      </c>
      <c r="CJ4" s="14" t="s">
        <v>6</v>
      </c>
      <c r="CK4" s="14" t="s">
        <v>8</v>
      </c>
      <c r="CL4" s="17" t="s">
        <v>85</v>
      </c>
      <c r="CM4" s="17" t="s">
        <v>85</v>
      </c>
      <c r="CN4" s="17" t="s">
        <v>85</v>
      </c>
      <c r="CO4" s="17" t="s">
        <v>85</v>
      </c>
      <c r="CP4" s="17" t="s">
        <v>85</v>
      </c>
      <c r="CQ4" s="17" t="s">
        <v>85</v>
      </c>
      <c r="CR4" s="17" t="s">
        <v>85</v>
      </c>
      <c r="CS4" s="17" t="s">
        <v>85</v>
      </c>
      <c r="CU4" s="14" t="s">
        <v>101</v>
      </c>
      <c r="CV4" s="14" t="s">
        <v>6</v>
      </c>
      <c r="CW4" s="14" t="s">
        <v>8</v>
      </c>
      <c r="CX4" s="17" t="s">
        <v>85</v>
      </c>
      <c r="CY4" s="17" t="s">
        <v>85</v>
      </c>
      <c r="CZ4" s="17" t="s">
        <v>85</v>
      </c>
      <c r="DA4" s="17" t="s">
        <v>85</v>
      </c>
      <c r="DB4" s="17" t="s">
        <v>85</v>
      </c>
      <c r="DC4" s="17" t="s">
        <v>85</v>
      </c>
      <c r="DD4" s="17" t="s">
        <v>85</v>
      </c>
    </row>
    <row r="5" spans="1:108">
      <c r="E5" t="str">
        <f>G4&amp;"/"&amp;H5</f>
        <v>Short-haul, to/from UK/Economy class</v>
      </c>
      <c r="F5" s="37"/>
      <c r="G5" s="39"/>
      <c r="H5" s="1" t="s">
        <v>392</v>
      </c>
      <c r="I5" s="1" t="s">
        <v>380</v>
      </c>
      <c r="J5" s="1">
        <v>0.18287</v>
      </c>
      <c r="Y5" t="str">
        <f t="shared" ref="Y5:Y15" si="1">AA5&amp;AB5</f>
        <v>Class I (up to 1.305 tonnes)km</v>
      </c>
      <c r="Z5" s="39"/>
      <c r="AA5" s="1" t="s">
        <v>110</v>
      </c>
      <c r="AB5" s="1" t="s">
        <v>107</v>
      </c>
      <c r="AC5" s="1">
        <v>0.15356</v>
      </c>
      <c r="AD5" s="1">
        <v>0.20071</v>
      </c>
      <c r="AE5" s="1"/>
      <c r="AF5" s="1"/>
      <c r="AG5" s="1"/>
      <c r="AH5" s="1"/>
      <c r="AI5" s="1">
        <v>4.2540000000000001E-2</v>
      </c>
      <c r="AT5" s="39"/>
      <c r="AU5" s="1" t="s">
        <v>393</v>
      </c>
      <c r="AV5" s="1" t="s">
        <v>96</v>
      </c>
      <c r="AW5" s="1">
        <v>74.886520000000004</v>
      </c>
      <c r="AX5" s="1"/>
      <c r="AY5" s="1"/>
      <c r="AZ5" s="1"/>
      <c r="BB5" s="39"/>
      <c r="BC5" s="1" t="s">
        <v>393</v>
      </c>
      <c r="BD5" s="1" t="s">
        <v>96</v>
      </c>
      <c r="BE5" s="1"/>
      <c r="BF5" s="1">
        <v>0.98485</v>
      </c>
      <c r="BG5" s="1">
        <v>0.98485</v>
      </c>
      <c r="BH5" s="1">
        <v>6.4106100000000001</v>
      </c>
      <c r="BI5" s="1"/>
      <c r="BJ5" s="1"/>
      <c r="BK5" s="1"/>
      <c r="BN5" s="42"/>
      <c r="BO5" s="10" t="s">
        <v>95</v>
      </c>
      <c r="BP5" s="10" t="s">
        <v>98</v>
      </c>
      <c r="BQ5" s="10">
        <v>0.19764999999999999</v>
      </c>
      <c r="BS5" s="42"/>
      <c r="BT5" s="10"/>
      <c r="BU5" s="10" t="s">
        <v>102</v>
      </c>
      <c r="BV5" s="10">
        <v>24.393000000000001</v>
      </c>
      <c r="CC5" s="42"/>
      <c r="CD5" s="10" t="s">
        <v>384</v>
      </c>
      <c r="CE5" s="10" t="s">
        <v>379</v>
      </c>
      <c r="CF5" s="10" t="s">
        <v>380</v>
      </c>
      <c r="CG5" s="10">
        <v>2.2859999999999998E-2</v>
      </c>
      <c r="CI5" s="41" t="s">
        <v>394</v>
      </c>
      <c r="CJ5" s="10" t="s">
        <v>106</v>
      </c>
      <c r="CK5" s="10" t="s">
        <v>107</v>
      </c>
      <c r="CL5" s="10">
        <v>3.4090000000000002E-2</v>
      </c>
      <c r="CM5" s="10">
        <v>4.0149999999999998E-2</v>
      </c>
      <c r="CN5" s="10">
        <v>3.0259999999999999E-2</v>
      </c>
      <c r="CO5" s="10"/>
      <c r="CP5" s="10"/>
      <c r="CQ5" s="10">
        <v>3.8359999999999998E-2</v>
      </c>
      <c r="CR5" s="10">
        <v>1.52E-2</v>
      </c>
      <c r="CS5" s="10">
        <v>9.4800000000000006E-3</v>
      </c>
      <c r="CU5" s="41" t="s">
        <v>395</v>
      </c>
      <c r="CV5" s="10" t="s">
        <v>110</v>
      </c>
      <c r="CW5" s="10" t="s">
        <v>385</v>
      </c>
      <c r="CX5" s="10">
        <v>0.20816999999999999</v>
      </c>
      <c r="CY5" s="10">
        <v>0.32846999999999998</v>
      </c>
      <c r="CZ5" s="10"/>
      <c r="DA5" s="10"/>
      <c r="DB5" s="10"/>
      <c r="DC5" s="10"/>
      <c r="DD5" s="10">
        <v>3.4810000000000001E-2</v>
      </c>
    </row>
    <row r="6" spans="1:108" ht="13.5" customHeight="1">
      <c r="A6" t="s">
        <v>396</v>
      </c>
      <c r="E6" t="str">
        <f>G4&amp;"/"&amp;H6</f>
        <v>Short-haul, to/from UK/Business class</v>
      </c>
      <c r="F6" s="37"/>
      <c r="G6" s="35"/>
      <c r="H6" s="1" t="s">
        <v>397</v>
      </c>
      <c r="I6" s="1" t="s">
        <v>380</v>
      </c>
      <c r="J6" s="1">
        <v>0.27429999999999999</v>
      </c>
      <c r="Y6" t="str">
        <f t="shared" si="1"/>
        <v>Class I (up to 1.305 tonnes)miles</v>
      </c>
      <c r="Z6" s="39"/>
      <c r="AA6" s="1" t="s">
        <v>110</v>
      </c>
      <c r="AB6" s="1" t="s">
        <v>113</v>
      </c>
      <c r="AC6" s="1">
        <v>0.24715999999999999</v>
      </c>
      <c r="AD6" s="1">
        <v>0.32299</v>
      </c>
      <c r="AE6" s="1"/>
      <c r="AF6" s="1"/>
      <c r="AG6" s="1"/>
      <c r="AH6" s="1"/>
      <c r="AI6" s="1">
        <v>6.8470000000000003E-2</v>
      </c>
      <c r="AT6" s="39"/>
      <c r="AU6" s="1" t="s">
        <v>398</v>
      </c>
      <c r="AV6" s="1" t="s">
        <v>96</v>
      </c>
      <c r="AW6" s="1">
        <v>27</v>
      </c>
      <c r="AX6" s="1"/>
      <c r="AY6" s="1"/>
      <c r="AZ6" s="1"/>
      <c r="BB6" s="39"/>
      <c r="BC6" s="1" t="s">
        <v>398</v>
      </c>
      <c r="BD6" s="1" t="s">
        <v>96</v>
      </c>
      <c r="BE6" s="1"/>
      <c r="BF6" s="1"/>
      <c r="BG6" s="1"/>
      <c r="BH6" s="1"/>
      <c r="BI6" s="1"/>
      <c r="BJ6" s="1">
        <v>5.9132499999999997</v>
      </c>
      <c r="BK6" s="1"/>
      <c r="BN6" s="42"/>
      <c r="BO6" s="10" t="s">
        <v>95</v>
      </c>
      <c r="BP6" s="10" t="s">
        <v>111</v>
      </c>
      <c r="BQ6" s="10">
        <v>2.7359999999999999E-2</v>
      </c>
      <c r="BS6" s="42"/>
      <c r="BT6" s="10"/>
      <c r="BU6" s="10" t="s">
        <v>100</v>
      </c>
      <c r="BV6" s="10">
        <v>0.65373000000000003</v>
      </c>
      <c r="BX6" t="s">
        <v>399</v>
      </c>
      <c r="CC6" s="42"/>
      <c r="CD6" s="10"/>
      <c r="CE6" s="10" t="s">
        <v>392</v>
      </c>
      <c r="CF6" s="10" t="s">
        <v>380</v>
      </c>
      <c r="CG6" s="10">
        <v>2.249E-2</v>
      </c>
      <c r="CI6" s="42"/>
      <c r="CJ6" s="10"/>
      <c r="CK6" s="10" t="s">
        <v>113</v>
      </c>
      <c r="CL6" s="10">
        <v>5.4859999999999999E-2</v>
      </c>
      <c r="CM6" s="10">
        <v>6.4610000000000001E-2</v>
      </c>
      <c r="CN6" s="10">
        <v>4.87E-2</v>
      </c>
      <c r="CO6" s="10"/>
      <c r="CP6" s="10"/>
      <c r="CQ6" s="10">
        <v>6.173E-2</v>
      </c>
      <c r="CR6" s="10">
        <v>2.4459999999999999E-2</v>
      </c>
      <c r="CS6" s="10">
        <v>1.525E-2</v>
      </c>
      <c r="CU6" s="42"/>
      <c r="CV6" s="10"/>
      <c r="CW6" s="10" t="s">
        <v>107</v>
      </c>
      <c r="CX6" s="10">
        <v>3.746E-2</v>
      </c>
      <c r="CY6" s="10">
        <v>5.6140000000000002E-2</v>
      </c>
      <c r="CZ6" s="10"/>
      <c r="DA6" s="10"/>
      <c r="DB6" s="10"/>
      <c r="DC6" s="10"/>
      <c r="DD6" s="10">
        <v>9.4299999999999991E-3</v>
      </c>
    </row>
    <row r="7" spans="1:108">
      <c r="A7" s="2" t="s">
        <v>101</v>
      </c>
      <c r="B7" s="2" t="s">
        <v>8</v>
      </c>
      <c r="C7" s="2" t="s">
        <v>85</v>
      </c>
      <c r="E7" t="str">
        <f t="shared" si="0"/>
        <v>Long-haul, to/from UK/Average passenger</v>
      </c>
      <c r="F7" s="37"/>
      <c r="G7" s="34" t="s">
        <v>400</v>
      </c>
      <c r="H7" s="1" t="s">
        <v>379</v>
      </c>
      <c r="I7" s="1" t="s">
        <v>380</v>
      </c>
      <c r="J7" s="1">
        <v>0.26128000000000001</v>
      </c>
      <c r="Y7" t="str">
        <f t="shared" si="1"/>
        <v>Class II (1.305 to 1.74 tonnes)tonne.km</v>
      </c>
      <c r="Z7" s="39"/>
      <c r="AA7" s="1" t="s">
        <v>119</v>
      </c>
      <c r="AB7" s="1" t="s">
        <v>385</v>
      </c>
      <c r="AC7" s="1">
        <v>0.61153000000000002</v>
      </c>
      <c r="AD7" s="1">
        <v>0.82738999999999996</v>
      </c>
      <c r="AE7" s="1"/>
      <c r="AF7" s="1"/>
      <c r="AG7" s="1"/>
      <c r="AH7" s="1"/>
      <c r="AI7" s="1">
        <v>0.27927000000000002</v>
      </c>
      <c r="AT7" s="39"/>
      <c r="AU7" s="1" t="s">
        <v>401</v>
      </c>
      <c r="AV7" s="1" t="s">
        <v>96</v>
      </c>
      <c r="AW7" s="1">
        <v>39.212490000000003</v>
      </c>
      <c r="AX7" s="1">
        <v>1.7382599999999999</v>
      </c>
      <c r="AY7" s="1"/>
      <c r="AZ7" s="1">
        <v>28.65485</v>
      </c>
      <c r="BB7" s="39"/>
      <c r="BC7" s="1" t="s">
        <v>401</v>
      </c>
      <c r="BD7" s="1" t="s">
        <v>96</v>
      </c>
      <c r="BE7" s="1"/>
      <c r="BF7" s="1">
        <v>0.98485</v>
      </c>
      <c r="BG7" s="1">
        <v>0.98485</v>
      </c>
      <c r="BH7" s="1"/>
      <c r="BI7" s="1"/>
      <c r="BJ7" s="1">
        <v>1.23393</v>
      </c>
      <c r="BK7" s="1"/>
      <c r="BN7" s="42"/>
      <c r="BO7" s="10" t="s">
        <v>95</v>
      </c>
      <c r="BP7" s="10" t="s">
        <v>114</v>
      </c>
      <c r="BQ7" s="10">
        <v>2.5239999999999999E-2</v>
      </c>
      <c r="BS7" s="42"/>
      <c r="BT7" s="10" t="s">
        <v>115</v>
      </c>
      <c r="BU7" s="10" t="s">
        <v>98</v>
      </c>
      <c r="BV7" s="10">
        <v>0.48103000000000001</v>
      </c>
      <c r="BX7" s="14" t="s">
        <v>101</v>
      </c>
      <c r="BY7" s="14" t="s">
        <v>6</v>
      </c>
      <c r="BZ7" s="14" t="s">
        <v>8</v>
      </c>
      <c r="CA7" s="14" t="s">
        <v>85</v>
      </c>
      <c r="CC7" s="42"/>
      <c r="CD7" s="10"/>
      <c r="CE7" s="10" t="s">
        <v>397</v>
      </c>
      <c r="CF7" s="10" t="s">
        <v>380</v>
      </c>
      <c r="CG7" s="10">
        <v>3.3730000000000003E-2</v>
      </c>
      <c r="CI7" s="42"/>
      <c r="CJ7" s="10" t="s">
        <v>118</v>
      </c>
      <c r="CK7" s="10" t="s">
        <v>107</v>
      </c>
      <c r="CL7" s="10">
        <v>4.1029999999999997E-2</v>
      </c>
      <c r="CM7" s="10">
        <v>4.9570000000000003E-2</v>
      </c>
      <c r="CN7" s="10">
        <v>2.998E-2</v>
      </c>
      <c r="CO7" s="10">
        <v>3.211E-2</v>
      </c>
      <c r="CP7" s="10">
        <v>2.0930000000000001E-2</v>
      </c>
      <c r="CQ7" s="10">
        <v>4.5179999999999998E-2</v>
      </c>
      <c r="CR7" s="10">
        <v>2.5239999999999999E-2</v>
      </c>
      <c r="CS7" s="10">
        <v>1.022E-2</v>
      </c>
      <c r="CU7" s="42"/>
      <c r="CV7" s="10"/>
      <c r="CW7" s="10" t="s">
        <v>113</v>
      </c>
      <c r="CX7" s="10">
        <v>6.028E-2</v>
      </c>
      <c r="CY7" s="10">
        <v>9.035E-2</v>
      </c>
      <c r="CZ7" s="10"/>
      <c r="DA7" s="10"/>
      <c r="DB7" s="10"/>
      <c r="DC7" s="10"/>
      <c r="DD7" s="10">
        <v>1.5169999999999999E-2</v>
      </c>
    </row>
    <row r="8" spans="1:108" ht="13.5" customHeight="1">
      <c r="A8" s="34" t="s">
        <v>16</v>
      </c>
      <c r="B8" s="1" t="s">
        <v>154</v>
      </c>
      <c r="C8" s="1">
        <v>0.18573999999999999</v>
      </c>
      <c r="E8" t="str">
        <f>G7&amp;"/"&amp;H8</f>
        <v>Long-haul, to/from UK/Economy class</v>
      </c>
      <c r="F8" s="37"/>
      <c r="G8" s="39"/>
      <c r="H8" s="1" t="s">
        <v>392</v>
      </c>
      <c r="I8" s="1" t="s">
        <v>380</v>
      </c>
      <c r="J8" s="1">
        <v>0.20011000000000001</v>
      </c>
      <c r="Y8" t="str">
        <f t="shared" si="1"/>
        <v>Class II (1.305 to 1.74 tonnes)km</v>
      </c>
      <c r="Z8" s="39"/>
      <c r="AA8" s="1" t="s">
        <v>119</v>
      </c>
      <c r="AB8" s="1" t="s">
        <v>107</v>
      </c>
      <c r="AC8" s="1">
        <v>0.18831999999999999</v>
      </c>
      <c r="AD8" s="1">
        <v>0.21709000000000001</v>
      </c>
      <c r="AE8" s="1"/>
      <c r="AF8" s="1"/>
      <c r="AG8" s="1"/>
      <c r="AH8" s="1"/>
      <c r="AI8" s="1">
        <v>6.5559999999999993E-2</v>
      </c>
      <c r="AT8" s="39"/>
      <c r="AU8" s="1" t="s">
        <v>402</v>
      </c>
      <c r="AV8" s="1" t="s">
        <v>96</v>
      </c>
      <c r="AW8" s="1">
        <v>241.75127000000001</v>
      </c>
      <c r="AX8" s="1"/>
      <c r="AY8" s="1"/>
      <c r="AZ8" s="1"/>
      <c r="BB8" s="39"/>
      <c r="BC8" s="1" t="s">
        <v>402</v>
      </c>
      <c r="BD8" s="1" t="s">
        <v>96</v>
      </c>
      <c r="BE8" s="1"/>
      <c r="BF8" s="1">
        <v>0.98485</v>
      </c>
      <c r="BG8" s="1"/>
      <c r="BH8" s="1"/>
      <c r="BI8" s="1"/>
      <c r="BJ8" s="1">
        <v>1.23393</v>
      </c>
      <c r="BK8" s="1"/>
      <c r="BN8" s="42"/>
      <c r="BO8" s="10" t="s">
        <v>90</v>
      </c>
      <c r="BP8" s="10" t="s">
        <v>96</v>
      </c>
      <c r="BQ8" s="10">
        <v>530.77886999999998</v>
      </c>
      <c r="BS8" s="42"/>
      <c r="BT8" s="10"/>
      <c r="BU8" s="10" t="s">
        <v>102</v>
      </c>
      <c r="BV8" s="10">
        <v>14.529</v>
      </c>
      <c r="BX8" s="41" t="s">
        <v>403</v>
      </c>
      <c r="BY8" s="10" t="s">
        <v>15</v>
      </c>
      <c r="BZ8" s="10" t="s">
        <v>196</v>
      </c>
      <c r="CA8" s="10">
        <v>3.3410000000000002E-2</v>
      </c>
      <c r="CC8" s="42"/>
      <c r="CD8" s="10" t="s">
        <v>400</v>
      </c>
      <c r="CE8" s="10" t="s">
        <v>379</v>
      </c>
      <c r="CF8" s="10" t="s">
        <v>380</v>
      </c>
      <c r="CG8" s="10">
        <v>3.2129999999999999E-2</v>
      </c>
      <c r="CI8" s="42"/>
      <c r="CJ8" s="10"/>
      <c r="CK8" s="10" t="s">
        <v>113</v>
      </c>
      <c r="CL8" s="10">
        <v>6.6030000000000005E-2</v>
      </c>
      <c r="CM8" s="10">
        <v>7.9769999999999994E-2</v>
      </c>
      <c r="CN8" s="10">
        <v>4.8239999999999998E-2</v>
      </c>
      <c r="CO8" s="10">
        <v>5.1670000000000001E-2</v>
      </c>
      <c r="CP8" s="10">
        <v>3.3680000000000002E-2</v>
      </c>
      <c r="CQ8" s="10">
        <v>7.2709999999999997E-2</v>
      </c>
      <c r="CR8" s="10">
        <v>4.0629999999999999E-2</v>
      </c>
      <c r="CS8" s="10">
        <v>1.6449999999999999E-2</v>
      </c>
      <c r="CU8" s="42"/>
      <c r="CV8" s="10" t="s">
        <v>119</v>
      </c>
      <c r="CW8" s="10" t="s">
        <v>385</v>
      </c>
      <c r="CX8" s="10">
        <v>0.14937</v>
      </c>
      <c r="CY8" s="10">
        <v>0.23153000000000001</v>
      </c>
      <c r="CZ8" s="10"/>
      <c r="DA8" s="10"/>
      <c r="DB8" s="10"/>
      <c r="DC8" s="10"/>
      <c r="DD8" s="10">
        <v>6.1899999999999997E-2</v>
      </c>
    </row>
    <row r="9" spans="1:108" ht="14.25" customHeight="1">
      <c r="A9" s="35"/>
      <c r="B9" s="1" t="s">
        <v>383</v>
      </c>
      <c r="C9" s="1">
        <v>185.74119999999999</v>
      </c>
      <c r="E9" t="str">
        <f>G7&amp;"/"&amp;H9</f>
        <v>Long-haul, to/from UK/Premium economy class</v>
      </c>
      <c r="F9" s="37"/>
      <c r="G9" s="39"/>
      <c r="H9" s="1" t="s">
        <v>404</v>
      </c>
      <c r="I9" s="1" t="s">
        <v>380</v>
      </c>
      <c r="J9" s="1">
        <v>0.32014999999999999</v>
      </c>
      <c r="Y9" t="str">
        <f t="shared" si="1"/>
        <v>Class II (1.305 to 1.74 tonnes)miles</v>
      </c>
      <c r="Z9" s="39"/>
      <c r="AA9" s="1" t="s">
        <v>119</v>
      </c>
      <c r="AB9" s="1" t="s">
        <v>113</v>
      </c>
      <c r="AC9" s="1">
        <v>0.30309000000000003</v>
      </c>
      <c r="AD9" s="1">
        <v>0.34936</v>
      </c>
      <c r="AE9" s="1"/>
      <c r="AF9" s="1"/>
      <c r="AG9" s="1"/>
      <c r="AH9" s="1"/>
      <c r="AI9" s="1">
        <v>0.10553</v>
      </c>
      <c r="AT9" s="39"/>
      <c r="AU9" s="1" t="s">
        <v>405</v>
      </c>
      <c r="AV9" s="1" t="s">
        <v>96</v>
      </c>
      <c r="AW9" s="1">
        <v>118.75127000000001</v>
      </c>
      <c r="AX9" s="1"/>
      <c r="AY9" s="1"/>
      <c r="AZ9" s="1">
        <v>3.1948500000000002</v>
      </c>
      <c r="BB9" s="39"/>
      <c r="BC9" s="1" t="s">
        <v>405</v>
      </c>
      <c r="BD9" s="1" t="s">
        <v>96</v>
      </c>
      <c r="BE9" s="1"/>
      <c r="BF9" s="1">
        <v>0.98485</v>
      </c>
      <c r="BG9" s="1">
        <v>0.98485</v>
      </c>
      <c r="BH9" s="1"/>
      <c r="BI9" s="1"/>
      <c r="BJ9" s="1">
        <v>1.23393</v>
      </c>
      <c r="BK9" s="1"/>
      <c r="BN9" s="42"/>
      <c r="BO9" s="10"/>
      <c r="BP9" s="10" t="s">
        <v>98</v>
      </c>
      <c r="BQ9" s="10">
        <v>9.289E-2</v>
      </c>
      <c r="BS9" s="42"/>
      <c r="BT9" s="10"/>
      <c r="BU9" s="10" t="s">
        <v>100</v>
      </c>
      <c r="BV9" s="10">
        <v>0.54047999999999996</v>
      </c>
      <c r="BX9" s="43"/>
      <c r="BY9" s="10" t="s">
        <v>18</v>
      </c>
      <c r="BZ9" s="10" t="s">
        <v>196</v>
      </c>
      <c r="CA9" s="10">
        <v>3.3410000000000002E-2</v>
      </c>
      <c r="CC9" s="42"/>
      <c r="CD9" s="10"/>
      <c r="CE9" s="10" t="s">
        <v>392</v>
      </c>
      <c r="CF9" s="10" t="s">
        <v>380</v>
      </c>
      <c r="CG9" s="10">
        <v>2.461E-2</v>
      </c>
      <c r="CI9" s="42"/>
      <c r="CJ9" s="10" t="s">
        <v>123</v>
      </c>
      <c r="CK9" s="10" t="s">
        <v>107</v>
      </c>
      <c r="CL9" s="10">
        <v>5.0700000000000002E-2</v>
      </c>
      <c r="CM9" s="10">
        <v>7.528E-2</v>
      </c>
      <c r="CN9" s="10">
        <v>3.9609999999999999E-2</v>
      </c>
      <c r="CO9" s="10">
        <v>4.8759999999999998E-2</v>
      </c>
      <c r="CP9" s="10">
        <v>3.1789999999999999E-2</v>
      </c>
      <c r="CQ9" s="10">
        <v>5.7639999999999997E-2</v>
      </c>
      <c r="CR9" s="10">
        <v>3.2210000000000003E-2</v>
      </c>
      <c r="CS9" s="10">
        <v>1.0880000000000001E-2</v>
      </c>
      <c r="CU9" s="42"/>
      <c r="CV9" s="10"/>
      <c r="CW9" s="10" t="s">
        <v>107</v>
      </c>
      <c r="CX9" s="10">
        <v>4.6019999999999998E-2</v>
      </c>
      <c r="CY9" s="10">
        <v>6.0740000000000002E-2</v>
      </c>
      <c r="CZ9" s="10"/>
      <c r="DA9" s="10"/>
      <c r="DB9" s="10"/>
      <c r="DC9" s="10"/>
      <c r="DD9" s="10">
        <v>1.4540000000000001E-2</v>
      </c>
    </row>
    <row r="10" spans="1:108">
      <c r="E10" t="str">
        <f>G7&amp;"/"&amp;H10</f>
        <v>Long-haul, to/from UK/Business class</v>
      </c>
      <c r="F10" s="37"/>
      <c r="G10" s="39"/>
      <c r="H10" s="1" t="s">
        <v>397</v>
      </c>
      <c r="I10" s="1" t="s">
        <v>380</v>
      </c>
      <c r="J10" s="1">
        <v>0.58028000000000002</v>
      </c>
      <c r="Y10" t="str">
        <f t="shared" si="1"/>
        <v>Class III (1.74 to 3.5 tonnes)tonne.km</v>
      </c>
      <c r="Z10" s="39"/>
      <c r="AA10" s="1" t="s">
        <v>124</v>
      </c>
      <c r="AB10" s="1" t="s">
        <v>385</v>
      </c>
      <c r="AC10" s="1">
        <v>0.61363000000000001</v>
      </c>
      <c r="AD10" s="1">
        <v>0.86251999999999995</v>
      </c>
      <c r="AE10" s="1"/>
      <c r="AF10" s="1"/>
      <c r="AG10" s="1"/>
      <c r="AH10" s="1">
        <v>0.37952000000000002</v>
      </c>
      <c r="AI10" s="1">
        <v>0.23666000000000001</v>
      </c>
      <c r="AT10" s="39"/>
      <c r="AU10" s="1" t="s">
        <v>406</v>
      </c>
      <c r="AV10" s="1" t="s">
        <v>96</v>
      </c>
      <c r="AW10" s="1">
        <v>1861.75127</v>
      </c>
      <c r="AX10" s="1"/>
      <c r="AY10" s="1"/>
      <c r="AZ10" s="1">
        <v>1852.08114</v>
      </c>
      <c r="BB10" s="39"/>
      <c r="BC10" s="1" t="s">
        <v>406</v>
      </c>
      <c r="BD10" s="1" t="s">
        <v>96</v>
      </c>
      <c r="BE10" s="1"/>
      <c r="BF10" s="1"/>
      <c r="BG10" s="1">
        <v>0.98485</v>
      </c>
      <c r="BH10" s="1"/>
      <c r="BI10" s="1"/>
      <c r="BJ10" s="1">
        <v>1.23393</v>
      </c>
      <c r="BK10" s="1"/>
      <c r="BN10" s="42"/>
      <c r="BO10" s="10"/>
      <c r="BP10" s="10" t="s">
        <v>111</v>
      </c>
      <c r="BQ10" s="10">
        <v>4.1980000000000003E-2</v>
      </c>
      <c r="BS10" s="42"/>
      <c r="BT10" s="10" t="s">
        <v>125</v>
      </c>
      <c r="BU10" s="10" t="s">
        <v>98</v>
      </c>
      <c r="BV10" s="10"/>
      <c r="CC10" s="42"/>
      <c r="CD10" s="10"/>
      <c r="CE10" s="10" t="s">
        <v>404</v>
      </c>
      <c r="CF10" s="10" t="s">
        <v>380</v>
      </c>
      <c r="CG10" s="10">
        <v>3.9370000000000002E-2</v>
      </c>
      <c r="CI10" s="42"/>
      <c r="CJ10" s="10"/>
      <c r="CK10" s="10" t="s">
        <v>113</v>
      </c>
      <c r="CL10" s="10">
        <v>8.1589999999999996E-2</v>
      </c>
      <c r="CM10" s="10">
        <v>0.12114999999999999</v>
      </c>
      <c r="CN10" s="10">
        <v>6.3740000000000005E-2</v>
      </c>
      <c r="CO10" s="10">
        <v>7.8469999999999998E-2</v>
      </c>
      <c r="CP10" s="10">
        <v>5.1150000000000001E-2</v>
      </c>
      <c r="CQ10" s="10">
        <v>9.2759999999999995E-2</v>
      </c>
      <c r="CR10" s="10">
        <v>5.1839999999999997E-2</v>
      </c>
      <c r="CS10" s="10">
        <v>1.7500000000000002E-2</v>
      </c>
      <c r="CU10" s="42"/>
      <c r="CV10" s="10"/>
      <c r="CW10" s="10" t="s">
        <v>113</v>
      </c>
      <c r="CX10" s="10">
        <v>7.4069999999999997E-2</v>
      </c>
      <c r="CY10" s="10">
        <v>9.7750000000000004E-2</v>
      </c>
      <c r="CZ10" s="10"/>
      <c r="DA10" s="10"/>
      <c r="DB10" s="10"/>
      <c r="DC10" s="10"/>
      <c r="DD10" s="10">
        <v>2.3400000000000001E-2</v>
      </c>
    </row>
    <row r="11" spans="1:108">
      <c r="E11" t="str">
        <f>G7&amp;"/"&amp;H11</f>
        <v>Long-haul, to/from UK/First class</v>
      </c>
      <c r="F11" s="37"/>
      <c r="G11" s="35"/>
      <c r="H11" s="1" t="s">
        <v>407</v>
      </c>
      <c r="I11" s="1" t="s">
        <v>380</v>
      </c>
      <c r="J11" s="1">
        <v>0.8004</v>
      </c>
      <c r="Y11" t="str">
        <f t="shared" si="1"/>
        <v>Class III (1.74 to 3.5 tonnes)km</v>
      </c>
      <c r="Z11" s="39"/>
      <c r="AA11" s="1" t="s">
        <v>124</v>
      </c>
      <c r="AB11" s="1" t="s">
        <v>107</v>
      </c>
      <c r="AC11" s="1">
        <v>0.27365</v>
      </c>
      <c r="AD11" s="1">
        <v>0.34922999999999998</v>
      </c>
      <c r="AE11" s="1"/>
      <c r="AF11" s="1"/>
      <c r="AG11" s="1"/>
      <c r="AH11" s="1">
        <v>0.15079000000000001</v>
      </c>
      <c r="AI11" s="1">
        <v>8.9289999999999994E-2</v>
      </c>
      <c r="AT11" s="39"/>
      <c r="AU11" s="1" t="s">
        <v>408</v>
      </c>
      <c r="AV11" s="1" t="s">
        <v>96</v>
      </c>
      <c r="AW11" s="1">
        <v>3815.7847299999999</v>
      </c>
      <c r="AX11" s="1"/>
      <c r="AY11" s="1"/>
      <c r="AZ11" s="1">
        <v>1630.7866100000001</v>
      </c>
      <c r="BB11" s="39"/>
      <c r="BC11" s="1" t="s">
        <v>408</v>
      </c>
      <c r="BD11" s="1" t="s">
        <v>96</v>
      </c>
      <c r="BE11" s="1"/>
      <c r="BF11" s="1"/>
      <c r="BG11" s="1">
        <v>0.98485</v>
      </c>
      <c r="BH11" s="1"/>
      <c r="BI11" s="1"/>
      <c r="BJ11" s="1">
        <v>1.2643500000000001</v>
      </c>
      <c r="BK11" s="1"/>
      <c r="BN11" s="42"/>
      <c r="BO11" s="10"/>
      <c r="BP11" s="10" t="s">
        <v>114</v>
      </c>
      <c r="BQ11" s="10">
        <v>3.789E-2</v>
      </c>
      <c r="BS11" s="42"/>
      <c r="BT11" s="10"/>
      <c r="BU11" s="10" t="s">
        <v>102</v>
      </c>
      <c r="BV11" s="10">
        <v>13.061999999999999</v>
      </c>
      <c r="CC11" s="42"/>
      <c r="CD11" s="10"/>
      <c r="CE11" s="10" t="s">
        <v>397</v>
      </c>
      <c r="CF11" s="10" t="s">
        <v>380</v>
      </c>
      <c r="CG11" s="10">
        <v>7.1370000000000003E-2</v>
      </c>
      <c r="CI11" s="42"/>
      <c r="CJ11" s="10" t="s">
        <v>129</v>
      </c>
      <c r="CK11" s="10" t="s">
        <v>107</v>
      </c>
      <c r="CL11" s="10">
        <v>4.1459999999999997E-2</v>
      </c>
      <c r="CM11" s="10">
        <v>4.5990000000000003E-2</v>
      </c>
      <c r="CN11" s="10">
        <v>3.3149999999999999E-2</v>
      </c>
      <c r="CO11" s="10">
        <v>3.5909999999999997E-2</v>
      </c>
      <c r="CP11" s="10">
        <v>2.341E-2</v>
      </c>
      <c r="CQ11" s="10">
        <v>4.3990000000000001E-2</v>
      </c>
      <c r="CR11" s="10">
        <v>2.9340000000000001E-2</v>
      </c>
      <c r="CS11" s="10">
        <v>1.0489999999999999E-2</v>
      </c>
      <c r="CU11" s="42"/>
      <c r="CV11" s="10" t="s">
        <v>124</v>
      </c>
      <c r="CW11" s="10" t="s">
        <v>385</v>
      </c>
      <c r="CX11" s="10">
        <v>0.15037</v>
      </c>
      <c r="CY11" s="10">
        <v>0.24163999999999999</v>
      </c>
      <c r="CZ11" s="10"/>
      <c r="DA11" s="10"/>
      <c r="DB11" s="10"/>
      <c r="DC11" s="10">
        <v>9.4579999999999997E-2</v>
      </c>
      <c r="DD11" s="10">
        <v>5.2409999999999998E-2</v>
      </c>
    </row>
    <row r="12" spans="1:108">
      <c r="E12" t="str">
        <f t="shared" si="0"/>
        <v>International, to/from non-UK/Average passenger</v>
      </c>
      <c r="F12" s="37"/>
      <c r="G12" s="34" t="s">
        <v>409</v>
      </c>
      <c r="H12" s="1" t="s">
        <v>379</v>
      </c>
      <c r="I12" s="1" t="s">
        <v>380</v>
      </c>
      <c r="J12" s="1">
        <v>0.17580000000000001</v>
      </c>
      <c r="Y12" t="str">
        <f t="shared" si="1"/>
        <v>Class III (1.74 to 3.5 tonnes)miles</v>
      </c>
      <c r="Z12" s="39"/>
      <c r="AA12" s="1" t="s">
        <v>124</v>
      </c>
      <c r="AB12" s="1" t="s">
        <v>113</v>
      </c>
      <c r="AC12" s="1">
        <v>0.44041999999999998</v>
      </c>
      <c r="AD12" s="1">
        <v>0.56201000000000001</v>
      </c>
      <c r="AE12" s="1"/>
      <c r="AF12" s="1"/>
      <c r="AG12" s="1"/>
      <c r="AH12" s="1">
        <v>0.24267</v>
      </c>
      <c r="AI12" s="1">
        <v>0.14369000000000001</v>
      </c>
      <c r="AT12" s="39"/>
      <c r="AU12" s="1" t="s">
        <v>410</v>
      </c>
      <c r="AV12" s="1" t="s">
        <v>96</v>
      </c>
      <c r="AW12" s="1"/>
      <c r="AX12" s="1"/>
      <c r="AY12" s="1"/>
      <c r="AZ12" s="1">
        <v>0.98485</v>
      </c>
      <c r="BB12" s="39"/>
      <c r="BC12" s="1" t="s">
        <v>410</v>
      </c>
      <c r="BD12" s="1" t="s">
        <v>96</v>
      </c>
      <c r="BE12" s="1"/>
      <c r="BF12" s="1"/>
      <c r="BG12" s="1">
        <v>0.98485</v>
      </c>
      <c r="BH12" s="1"/>
      <c r="BI12" s="1"/>
      <c r="BJ12" s="1">
        <v>19.51726</v>
      </c>
      <c r="BK12" s="1"/>
      <c r="BN12" s="42"/>
      <c r="BO12" s="10" t="s">
        <v>131</v>
      </c>
      <c r="BP12" s="10" t="s">
        <v>96</v>
      </c>
      <c r="BQ12" s="10">
        <v>912.22816999999998</v>
      </c>
      <c r="BS12" s="42"/>
      <c r="BT12" s="10"/>
      <c r="BU12" s="10" t="s">
        <v>100</v>
      </c>
      <c r="BV12" s="10">
        <v>0.64004000000000005</v>
      </c>
      <c r="CC12" s="42"/>
      <c r="CD12" s="10"/>
      <c r="CE12" s="10" t="s">
        <v>407</v>
      </c>
      <c r="CF12" s="10" t="s">
        <v>380</v>
      </c>
      <c r="CG12" s="10">
        <v>9.844E-2</v>
      </c>
      <c r="CI12" s="43"/>
      <c r="CJ12" s="10"/>
      <c r="CK12" s="10" t="s">
        <v>113</v>
      </c>
      <c r="CL12" s="10">
        <v>6.6729999999999998E-2</v>
      </c>
      <c r="CM12" s="10">
        <v>7.4010000000000006E-2</v>
      </c>
      <c r="CN12" s="10">
        <v>5.3350000000000002E-2</v>
      </c>
      <c r="CO12" s="10">
        <v>5.7790000000000001E-2</v>
      </c>
      <c r="CP12" s="10">
        <v>3.7670000000000002E-2</v>
      </c>
      <c r="CQ12" s="10">
        <v>7.0790000000000006E-2</v>
      </c>
      <c r="CR12" s="10">
        <v>4.7210000000000002E-2</v>
      </c>
      <c r="CS12" s="10">
        <v>1.6879999999999999E-2</v>
      </c>
      <c r="CU12" s="42"/>
      <c r="CV12" s="10"/>
      <c r="CW12" s="10" t="s">
        <v>107</v>
      </c>
      <c r="CX12" s="10">
        <v>6.7059999999999995E-2</v>
      </c>
      <c r="CY12" s="10">
        <v>9.783E-2</v>
      </c>
      <c r="CZ12" s="10"/>
      <c r="DA12" s="10"/>
      <c r="DB12" s="10"/>
      <c r="DC12" s="10">
        <v>3.7580000000000002E-2</v>
      </c>
      <c r="DD12" s="10">
        <v>1.9789999999999999E-2</v>
      </c>
    </row>
    <row r="13" spans="1:108">
      <c r="E13" t="str">
        <f>G12&amp;"/"&amp;H13</f>
        <v>International, to/from non-UK/Economy class</v>
      </c>
      <c r="F13" s="37"/>
      <c r="G13" s="39"/>
      <c r="H13" s="1" t="s">
        <v>392</v>
      </c>
      <c r="I13" s="1" t="s">
        <v>380</v>
      </c>
      <c r="J13" s="1">
        <v>0.13464999999999999</v>
      </c>
      <c r="Y13" t="str">
        <f t="shared" si="1"/>
        <v>Average (up to 3.5 tonnes)tonne.km</v>
      </c>
      <c r="Z13" s="39"/>
      <c r="AA13" s="1" t="s">
        <v>130</v>
      </c>
      <c r="AB13" s="1" t="s">
        <v>385</v>
      </c>
      <c r="AC13" s="1">
        <v>0.61643000000000003</v>
      </c>
      <c r="AD13" s="1">
        <v>0.81972</v>
      </c>
      <c r="AE13" s="1">
        <v>0.62197000000000002</v>
      </c>
      <c r="AF13" s="1">
        <v>0.68376000000000003</v>
      </c>
      <c r="AG13" s="1">
        <v>0.62263999999999997</v>
      </c>
      <c r="AH13" s="1">
        <v>0.37952000000000002</v>
      </c>
      <c r="AI13" s="1">
        <v>0.25438</v>
      </c>
      <c r="AT13" s="39"/>
      <c r="AU13" s="1" t="s">
        <v>411</v>
      </c>
      <c r="AV13" s="1" t="s">
        <v>96</v>
      </c>
      <c r="AW13" s="1">
        <v>1401</v>
      </c>
      <c r="AX13" s="1"/>
      <c r="AY13" s="1"/>
      <c r="AZ13" s="1">
        <v>676</v>
      </c>
      <c r="BB13" s="39"/>
      <c r="BC13" s="1" t="s">
        <v>411</v>
      </c>
      <c r="BD13" s="1" t="s">
        <v>96</v>
      </c>
      <c r="BE13" s="1"/>
      <c r="BF13" s="1"/>
      <c r="BG13" s="1">
        <v>6.4106100000000001</v>
      </c>
      <c r="BH13" s="1">
        <v>6.4106100000000001</v>
      </c>
      <c r="BI13" s="1"/>
      <c r="BJ13" s="1"/>
      <c r="BK13" s="1"/>
      <c r="BN13" s="42"/>
      <c r="BO13" s="10"/>
      <c r="BP13" s="10" t="s">
        <v>98</v>
      </c>
      <c r="BQ13" s="10">
        <v>0.41277000000000003</v>
      </c>
      <c r="BS13" s="42"/>
      <c r="BT13" s="10" t="s">
        <v>133</v>
      </c>
      <c r="BU13" s="10" t="s">
        <v>98</v>
      </c>
      <c r="BV13" s="10">
        <v>0.38696000000000003</v>
      </c>
      <c r="CC13" s="42"/>
      <c r="CD13" s="10" t="s">
        <v>409</v>
      </c>
      <c r="CE13" s="10" t="s">
        <v>379</v>
      </c>
      <c r="CF13" s="10" t="s">
        <v>380</v>
      </c>
      <c r="CG13" s="10">
        <v>2.162E-2</v>
      </c>
      <c r="CU13" s="42"/>
      <c r="CV13" s="10"/>
      <c r="CW13" s="10" t="s">
        <v>113</v>
      </c>
      <c r="CX13" s="10">
        <v>0.10792</v>
      </c>
      <c r="CY13" s="10">
        <v>0.15745000000000001</v>
      </c>
      <c r="CZ13" s="10"/>
      <c r="DA13" s="10"/>
      <c r="DB13" s="10"/>
      <c r="DC13" s="10">
        <v>6.0470000000000003E-2</v>
      </c>
      <c r="DD13" s="10">
        <v>3.1859999999999999E-2</v>
      </c>
    </row>
    <row r="14" spans="1:108" ht="13.5" customHeight="1">
      <c r="E14" t="str">
        <f>G12&amp;"/"&amp;H14</f>
        <v>International, to/from non-UK/Premium economy class</v>
      </c>
      <c r="F14" s="37"/>
      <c r="G14" s="39"/>
      <c r="H14" s="1" t="s">
        <v>404</v>
      </c>
      <c r="I14" s="1" t="s">
        <v>380</v>
      </c>
      <c r="J14" s="1">
        <v>0.21542</v>
      </c>
      <c r="Y14" t="str">
        <f t="shared" si="1"/>
        <v>Average (up to 3.5 tonnes)km</v>
      </c>
      <c r="Z14" s="39"/>
      <c r="AA14" s="1" t="s">
        <v>130</v>
      </c>
      <c r="AB14" s="1" t="s">
        <v>107</v>
      </c>
      <c r="AC14" s="1">
        <v>0.25023000000000001</v>
      </c>
      <c r="AD14" s="1">
        <v>0.22095000000000001</v>
      </c>
      <c r="AE14" s="1">
        <v>0.25119999999999998</v>
      </c>
      <c r="AF14" s="1">
        <v>0.27617000000000003</v>
      </c>
      <c r="AG14" s="1">
        <v>0.24934000000000001</v>
      </c>
      <c r="AH14" s="1">
        <v>0.15079000000000001</v>
      </c>
      <c r="AI14" s="1">
        <v>7.9219999999999999E-2</v>
      </c>
      <c r="AT14" s="39"/>
      <c r="AU14" s="1" t="s">
        <v>412</v>
      </c>
      <c r="AV14" s="1" t="s">
        <v>96</v>
      </c>
      <c r="AW14" s="1">
        <v>120.05</v>
      </c>
      <c r="AX14" s="1"/>
      <c r="AY14" s="1"/>
      <c r="AZ14" s="1">
        <v>32.17</v>
      </c>
      <c r="BB14" s="39"/>
      <c r="BC14" s="1" t="s">
        <v>412</v>
      </c>
      <c r="BD14" s="1" t="s">
        <v>96</v>
      </c>
      <c r="BE14" s="1"/>
      <c r="BF14" s="1"/>
      <c r="BG14" s="1">
        <v>6.4106100000000001</v>
      </c>
      <c r="BH14" s="1"/>
      <c r="BI14" s="1"/>
      <c r="BJ14" s="1">
        <v>71.95</v>
      </c>
      <c r="BK14" s="1"/>
      <c r="BN14" s="42"/>
      <c r="BO14" s="10"/>
      <c r="BP14" s="10" t="s">
        <v>111</v>
      </c>
      <c r="BQ14" s="10">
        <v>7.2139999999999996E-2</v>
      </c>
      <c r="BS14" s="42"/>
      <c r="BT14" s="10"/>
      <c r="BU14" s="10" t="s">
        <v>102</v>
      </c>
      <c r="BV14" s="10">
        <v>11.68769</v>
      </c>
      <c r="CC14" s="42"/>
      <c r="CD14" s="10"/>
      <c r="CE14" s="10" t="s">
        <v>392</v>
      </c>
      <c r="CF14" s="10" t="s">
        <v>380</v>
      </c>
      <c r="CG14" s="10">
        <v>1.6559999999999998E-2</v>
      </c>
      <c r="CI14" s="14" t="s">
        <v>101</v>
      </c>
      <c r="CJ14" s="14" t="s">
        <v>6</v>
      </c>
      <c r="CK14" s="14" t="s">
        <v>8</v>
      </c>
      <c r="CL14" s="14" t="s">
        <v>85</v>
      </c>
      <c r="CU14" s="42"/>
      <c r="CV14" s="10" t="s">
        <v>130</v>
      </c>
      <c r="CW14" s="10" t="s">
        <v>385</v>
      </c>
      <c r="CX14" s="10">
        <v>0.15095</v>
      </c>
      <c r="CY14" s="10">
        <v>0.22943</v>
      </c>
      <c r="CZ14" s="10">
        <v>0.12816</v>
      </c>
      <c r="DA14" s="10">
        <v>8.1189999999999998E-2</v>
      </c>
      <c r="DB14" s="10">
        <v>0.15334999999999999</v>
      </c>
      <c r="DC14" s="10">
        <v>9.4579999999999997E-2</v>
      </c>
      <c r="DD14" s="10">
        <v>5.6329999999999998E-2</v>
      </c>
    </row>
    <row r="15" spans="1:108">
      <c r="E15" t="str">
        <f>G12&amp;"/"&amp;H15</f>
        <v>International, to/from non-UK/Business class</v>
      </c>
      <c r="F15" s="37"/>
      <c r="G15" s="39"/>
      <c r="H15" s="1" t="s">
        <v>397</v>
      </c>
      <c r="I15" s="1" t="s">
        <v>380</v>
      </c>
      <c r="J15" s="1">
        <v>0.39044000000000001</v>
      </c>
      <c r="Y15" t="str">
        <f t="shared" si="1"/>
        <v>Average (up to 3.5 tonnes)miles</v>
      </c>
      <c r="Z15" s="35"/>
      <c r="AA15" s="1" t="s">
        <v>130</v>
      </c>
      <c r="AB15" s="1" t="s">
        <v>113</v>
      </c>
      <c r="AC15" s="1">
        <v>0.40272999999999998</v>
      </c>
      <c r="AD15" s="1">
        <v>0.35558000000000001</v>
      </c>
      <c r="AE15" s="1">
        <v>0.40426000000000001</v>
      </c>
      <c r="AF15" s="1">
        <v>0.44446000000000002</v>
      </c>
      <c r="AG15" s="1">
        <v>0.40127000000000002</v>
      </c>
      <c r="AH15" s="1">
        <v>0.24267</v>
      </c>
      <c r="AI15" s="1">
        <v>0.12751999999999999</v>
      </c>
      <c r="AT15" s="39"/>
      <c r="AU15" s="1" t="s">
        <v>413</v>
      </c>
      <c r="AV15" s="1" t="s">
        <v>96</v>
      </c>
      <c r="AW15" s="1">
        <v>3335.5718999999999</v>
      </c>
      <c r="AX15" s="1">
        <v>731.21789000000001</v>
      </c>
      <c r="AY15" s="1"/>
      <c r="AZ15" s="1"/>
      <c r="BB15" s="39"/>
      <c r="BC15" s="1" t="s">
        <v>413</v>
      </c>
      <c r="BD15" s="1" t="s">
        <v>96</v>
      </c>
      <c r="BE15" s="1"/>
      <c r="BF15" s="1"/>
      <c r="BG15" s="1">
        <v>6.4106100000000001</v>
      </c>
      <c r="BH15" s="1"/>
      <c r="BI15" s="1"/>
      <c r="BJ15" s="1"/>
      <c r="BK15" s="1"/>
      <c r="BN15" s="42"/>
      <c r="BO15" s="10"/>
      <c r="BP15" s="10" t="s">
        <v>114</v>
      </c>
      <c r="BQ15" s="10">
        <v>6.5119999999999997E-2</v>
      </c>
      <c r="BS15" s="42"/>
      <c r="BT15" s="10"/>
      <c r="BU15" s="10" t="s">
        <v>100</v>
      </c>
      <c r="BV15" s="10">
        <v>0.43478</v>
      </c>
      <c r="CC15" s="42"/>
      <c r="CD15" s="10"/>
      <c r="CE15" s="10" t="s">
        <v>404</v>
      </c>
      <c r="CF15" s="10" t="s">
        <v>380</v>
      </c>
      <c r="CG15" s="10">
        <v>2.649E-2</v>
      </c>
      <c r="CI15" s="41" t="s">
        <v>414</v>
      </c>
      <c r="CJ15" s="10" t="s">
        <v>415</v>
      </c>
      <c r="CK15" s="10" t="s">
        <v>107</v>
      </c>
      <c r="CL15" s="10">
        <v>2.1479999999999999E-2</v>
      </c>
      <c r="CU15" s="42"/>
      <c r="CV15" s="10"/>
      <c r="CW15" s="10" t="s">
        <v>107</v>
      </c>
      <c r="CX15" s="10">
        <v>6.1280000000000001E-2</v>
      </c>
      <c r="CY15" s="10">
        <v>6.1830000000000003E-2</v>
      </c>
      <c r="CZ15" s="10">
        <v>5.176E-2</v>
      </c>
      <c r="DA15" s="10">
        <v>3.279E-2</v>
      </c>
      <c r="DB15" s="10">
        <v>6.13E-2</v>
      </c>
      <c r="DC15" s="10">
        <v>3.7580000000000002E-2</v>
      </c>
      <c r="DD15" s="10">
        <v>1.7590000000000001E-2</v>
      </c>
    </row>
    <row r="16" spans="1:108">
      <c r="E16" t="str">
        <f>G12&amp;"/"&amp;H16</f>
        <v>International, to/from non-UK/First class</v>
      </c>
      <c r="F16" s="38"/>
      <c r="G16" s="35"/>
      <c r="H16" s="1" t="s">
        <v>407</v>
      </c>
      <c r="I16" s="1" t="s">
        <v>380</v>
      </c>
      <c r="J16" s="1">
        <v>0.53854000000000002</v>
      </c>
      <c r="AT16" s="35"/>
      <c r="AU16" s="1" t="s">
        <v>416</v>
      </c>
      <c r="AV16" s="1" t="s">
        <v>96</v>
      </c>
      <c r="AW16" s="1">
        <v>269.50416000000001</v>
      </c>
      <c r="AX16" s="1">
        <v>38.542879999999997</v>
      </c>
      <c r="AY16" s="1"/>
      <c r="AZ16" s="1"/>
      <c r="BB16" s="35"/>
      <c r="BC16" s="1" t="s">
        <v>416</v>
      </c>
      <c r="BD16" s="1" t="s">
        <v>96</v>
      </c>
      <c r="BE16" s="1"/>
      <c r="BF16" s="1"/>
      <c r="BG16" s="1">
        <v>6.4106100000000001</v>
      </c>
      <c r="BH16" s="1">
        <v>6.4106100000000001</v>
      </c>
      <c r="BI16" s="1">
        <v>8.8838600000000003</v>
      </c>
      <c r="BJ16" s="1">
        <v>925.24423000000002</v>
      </c>
      <c r="BK16" s="1"/>
      <c r="BN16" s="42"/>
      <c r="BO16" s="10" t="s">
        <v>91</v>
      </c>
      <c r="BP16" s="10" t="s">
        <v>96</v>
      </c>
      <c r="BQ16" s="10">
        <v>349.29282000000001</v>
      </c>
      <c r="BS16" s="42"/>
      <c r="BT16" s="10" t="s">
        <v>417</v>
      </c>
      <c r="BU16" s="10" t="s">
        <v>98</v>
      </c>
      <c r="BV16" s="10">
        <v>0.65671999999999997</v>
      </c>
      <c r="CC16" s="42"/>
      <c r="CD16" s="10"/>
      <c r="CE16" s="10" t="s">
        <v>397</v>
      </c>
      <c r="CF16" s="10" t="s">
        <v>380</v>
      </c>
      <c r="CG16" s="10">
        <v>4.802E-2</v>
      </c>
      <c r="CI16" s="42"/>
      <c r="CJ16" s="10"/>
      <c r="CK16" s="10" t="s">
        <v>113</v>
      </c>
      <c r="CL16" s="10">
        <v>3.4569999999999997E-2</v>
      </c>
      <c r="CU16" s="43"/>
      <c r="CV16" s="10"/>
      <c r="CW16" s="10" t="s">
        <v>113</v>
      </c>
      <c r="CX16" s="10">
        <v>9.8629999999999995E-2</v>
      </c>
      <c r="CY16" s="10">
        <v>9.9500000000000005E-2</v>
      </c>
      <c r="CZ16" s="10">
        <v>8.3299999999999999E-2</v>
      </c>
      <c r="DA16" s="10">
        <v>5.2769999999999997E-2</v>
      </c>
      <c r="DB16" s="10">
        <v>9.8650000000000002E-2</v>
      </c>
      <c r="DC16" s="10">
        <v>6.0470000000000003E-2</v>
      </c>
      <c r="DD16" s="10">
        <v>2.8320000000000001E-2</v>
      </c>
    </row>
    <row r="17" spans="5:105">
      <c r="AC17" s="4" t="s">
        <v>136</v>
      </c>
      <c r="AD17" s="4" t="s">
        <v>137</v>
      </c>
      <c r="AE17" s="4" t="s">
        <v>138</v>
      </c>
      <c r="AF17" s="4" t="s">
        <v>139</v>
      </c>
      <c r="BN17" s="42"/>
      <c r="BO17" s="10"/>
      <c r="BP17" s="10" t="s">
        <v>98</v>
      </c>
      <c r="BQ17" s="10">
        <v>0.18551000000000001</v>
      </c>
      <c r="BS17" s="42"/>
      <c r="BT17" s="10"/>
      <c r="BU17" s="10" t="s">
        <v>102</v>
      </c>
      <c r="BV17" s="10">
        <v>19.835809999999999</v>
      </c>
      <c r="CC17" s="43"/>
      <c r="CD17" s="10"/>
      <c r="CE17" s="10" t="s">
        <v>407</v>
      </c>
      <c r="CF17" s="10" t="s">
        <v>380</v>
      </c>
      <c r="CG17" s="10">
        <v>6.6229999999999997E-2</v>
      </c>
      <c r="CI17" s="42"/>
      <c r="CJ17" s="10" t="s">
        <v>418</v>
      </c>
      <c r="CK17" s="10" t="s">
        <v>107</v>
      </c>
      <c r="CL17" s="10">
        <v>2.6079999999999999E-2</v>
      </c>
    </row>
    <row r="18" spans="5:105">
      <c r="F18" s="2" t="s">
        <v>101</v>
      </c>
      <c r="G18" s="2" t="s">
        <v>6</v>
      </c>
      <c r="H18" s="2" t="s">
        <v>8</v>
      </c>
      <c r="I18" s="2" t="s">
        <v>85</v>
      </c>
      <c r="Z18" s="2" t="s">
        <v>101</v>
      </c>
      <c r="AA18" s="2" t="s">
        <v>6</v>
      </c>
      <c r="AB18" s="2" t="s">
        <v>8</v>
      </c>
      <c r="AC18" s="2" t="s">
        <v>85</v>
      </c>
      <c r="AD18" s="2" t="s">
        <v>85</v>
      </c>
      <c r="AE18" s="2" t="s">
        <v>85</v>
      </c>
      <c r="AF18" s="2" t="s">
        <v>85</v>
      </c>
      <c r="AW18" s="1" t="s">
        <v>364</v>
      </c>
      <c r="AX18" s="1" t="s">
        <v>365</v>
      </c>
      <c r="AY18" s="1" t="s">
        <v>366</v>
      </c>
      <c r="AZ18" s="1" t="s">
        <v>367</v>
      </c>
      <c r="BE18" s="1" t="s">
        <v>368</v>
      </c>
      <c r="BF18" s="1" t="s">
        <v>369</v>
      </c>
      <c r="BG18" s="1" t="s">
        <v>370</v>
      </c>
      <c r="BH18" s="1" t="s">
        <v>371</v>
      </c>
      <c r="BI18" s="1" t="s">
        <v>372</v>
      </c>
      <c r="BJ18" s="1" t="s">
        <v>373</v>
      </c>
      <c r="BK18" s="1" t="s">
        <v>374</v>
      </c>
      <c r="BN18" s="42"/>
      <c r="BO18" s="10"/>
      <c r="BP18" s="10" t="s">
        <v>111</v>
      </c>
      <c r="BQ18" s="10">
        <v>2.7359999999999999E-2</v>
      </c>
      <c r="BS18" s="42"/>
      <c r="BT18" s="10"/>
      <c r="BU18" s="10" t="s">
        <v>100</v>
      </c>
      <c r="BV18" s="10">
        <v>0.73789000000000005</v>
      </c>
      <c r="CI18" s="42"/>
      <c r="CJ18" s="10"/>
      <c r="CK18" s="10" t="s">
        <v>113</v>
      </c>
      <c r="CL18" s="10">
        <v>4.1959999999999997E-2</v>
      </c>
      <c r="CX18" s="10" t="s">
        <v>136</v>
      </c>
      <c r="CY18" s="10" t="s">
        <v>137</v>
      </c>
      <c r="CZ18" s="10" t="s">
        <v>138</v>
      </c>
      <c r="DA18" s="10" t="s">
        <v>139</v>
      </c>
    </row>
    <row r="19" spans="5:105">
      <c r="F19" s="36" t="s">
        <v>419</v>
      </c>
      <c r="G19" s="1" t="s">
        <v>420</v>
      </c>
      <c r="H19" s="1" t="s">
        <v>380</v>
      </c>
      <c r="I19" s="1">
        <v>1.8710000000000001E-2</v>
      </c>
      <c r="Y19" t="str">
        <f>AA19&amp;AB19</f>
        <v>Rigid (&gt;3.5 - 7.5 tonnes)tonne.km</v>
      </c>
      <c r="Z19" s="34" t="s">
        <v>144</v>
      </c>
      <c r="AA19" s="1" t="s">
        <v>145</v>
      </c>
      <c r="AB19" s="1" t="s">
        <v>385</v>
      </c>
      <c r="AC19" s="1"/>
      <c r="AD19" s="1">
        <v>0.43990000000000001</v>
      </c>
      <c r="AE19" s="1">
        <v>0.23735999999999999</v>
      </c>
      <c r="AF19" s="1">
        <v>0.50546000000000002</v>
      </c>
      <c r="AT19" s="2" t="s">
        <v>101</v>
      </c>
      <c r="AU19" s="2" t="s">
        <v>381</v>
      </c>
      <c r="AV19" s="2" t="s">
        <v>8</v>
      </c>
      <c r="AW19" s="2" t="s">
        <v>85</v>
      </c>
      <c r="AX19" s="2" t="s">
        <v>85</v>
      </c>
      <c r="AY19" s="2" t="s">
        <v>85</v>
      </c>
      <c r="AZ19" s="2" t="s">
        <v>85</v>
      </c>
      <c r="BB19" s="2" t="s">
        <v>101</v>
      </c>
      <c r="BC19" s="2" t="s">
        <v>382</v>
      </c>
      <c r="BD19" s="2" t="s">
        <v>8</v>
      </c>
      <c r="BE19" s="2" t="s">
        <v>85</v>
      </c>
      <c r="BF19" s="2" t="s">
        <v>85</v>
      </c>
      <c r="BG19" s="2" t="s">
        <v>85</v>
      </c>
      <c r="BH19" s="2" t="s">
        <v>85</v>
      </c>
      <c r="BI19" s="2" t="s">
        <v>85</v>
      </c>
      <c r="BJ19" s="2" t="s">
        <v>85</v>
      </c>
      <c r="BK19" s="2" t="s">
        <v>85</v>
      </c>
      <c r="BN19" s="42"/>
      <c r="BO19" s="10"/>
      <c r="BP19" s="10" t="s">
        <v>114</v>
      </c>
      <c r="BQ19" s="10">
        <v>2.5479999999999999E-2</v>
      </c>
      <c r="BS19" s="42"/>
      <c r="BT19" s="10" t="s">
        <v>149</v>
      </c>
      <c r="BU19" s="10" t="s">
        <v>98</v>
      </c>
      <c r="BV19" s="10">
        <v>0.55900000000000005</v>
      </c>
      <c r="CC19" s="14" t="s">
        <v>101</v>
      </c>
      <c r="CD19" s="14" t="s">
        <v>6</v>
      </c>
      <c r="CE19" s="14" t="s">
        <v>8</v>
      </c>
      <c r="CF19" s="14" t="s">
        <v>85</v>
      </c>
      <c r="CI19" s="42"/>
      <c r="CJ19" s="10" t="s">
        <v>421</v>
      </c>
      <c r="CK19" s="10" t="s">
        <v>107</v>
      </c>
      <c r="CL19" s="10">
        <v>3.4689999999999999E-2</v>
      </c>
      <c r="CU19" s="14" t="s">
        <v>101</v>
      </c>
      <c r="CV19" s="14" t="s">
        <v>6</v>
      </c>
      <c r="CW19" s="14" t="s">
        <v>8</v>
      </c>
      <c r="CX19" s="17" t="s">
        <v>85</v>
      </c>
      <c r="CY19" s="17" t="s">
        <v>85</v>
      </c>
      <c r="CZ19" s="17" t="s">
        <v>85</v>
      </c>
      <c r="DA19" s="17" t="s">
        <v>85</v>
      </c>
    </row>
    <row r="20" spans="5:105">
      <c r="F20" s="37"/>
      <c r="G20" s="1" t="s">
        <v>422</v>
      </c>
      <c r="H20" s="1" t="s">
        <v>380</v>
      </c>
      <c r="I20" s="1">
        <v>0.12933</v>
      </c>
      <c r="Y20" t="str">
        <f t="shared" ref="Y20:Y42" si="2">AA20&amp;AB20</f>
        <v>Rigid (&gt;3.5 - 7.5 tonnes)km</v>
      </c>
      <c r="Z20" s="39"/>
      <c r="AA20" s="1" t="s">
        <v>145</v>
      </c>
      <c r="AB20" s="1" t="s">
        <v>107</v>
      </c>
      <c r="AC20" s="1">
        <v>0.45379999999999998</v>
      </c>
      <c r="AD20" s="1">
        <v>0.49279000000000001</v>
      </c>
      <c r="AE20" s="1">
        <v>0.53178000000000003</v>
      </c>
      <c r="AF20" s="1">
        <v>0.48732999999999999</v>
      </c>
      <c r="AT20" s="34" t="s">
        <v>423</v>
      </c>
      <c r="AU20" s="1" t="s">
        <v>424</v>
      </c>
      <c r="AV20" s="1" t="s">
        <v>96</v>
      </c>
      <c r="AW20" s="1"/>
      <c r="AX20" s="1"/>
      <c r="AY20" s="1"/>
      <c r="AZ20" s="1"/>
      <c r="BB20" s="34" t="s">
        <v>423</v>
      </c>
      <c r="BC20" s="1" t="s">
        <v>424</v>
      </c>
      <c r="BD20" s="1" t="s">
        <v>96</v>
      </c>
      <c r="BE20" s="1"/>
      <c r="BF20" s="1"/>
      <c r="BG20" s="1">
        <v>6.4106100000000001</v>
      </c>
      <c r="BH20" s="1">
        <v>6.4106100000000001</v>
      </c>
      <c r="BI20" s="1">
        <v>8.8838600000000003</v>
      </c>
      <c r="BJ20" s="1">
        <v>1164.3901499999999</v>
      </c>
      <c r="BK20" s="1"/>
      <c r="BN20" s="42"/>
      <c r="BO20" s="10" t="s">
        <v>151</v>
      </c>
      <c r="BP20" s="10" t="s">
        <v>96</v>
      </c>
      <c r="BQ20" s="10">
        <v>423.16368</v>
      </c>
      <c r="BS20" s="42"/>
      <c r="BT20" s="10"/>
      <c r="BU20" s="10" t="s">
        <v>102</v>
      </c>
      <c r="BV20" s="10">
        <v>16.288</v>
      </c>
      <c r="CC20" s="41" t="s">
        <v>425</v>
      </c>
      <c r="CD20" s="10" t="s">
        <v>420</v>
      </c>
      <c r="CE20" s="10" t="s">
        <v>380</v>
      </c>
      <c r="CF20" s="10">
        <v>4.2399999999999998E-3</v>
      </c>
      <c r="CI20" s="42"/>
      <c r="CJ20" s="10"/>
      <c r="CK20" s="10" t="s">
        <v>113</v>
      </c>
      <c r="CL20" s="10">
        <v>5.5829999999999998E-2</v>
      </c>
      <c r="CU20" s="41" t="s">
        <v>426</v>
      </c>
      <c r="CV20" s="10" t="s">
        <v>145</v>
      </c>
      <c r="CW20" s="10" t="s">
        <v>385</v>
      </c>
      <c r="CX20" s="10"/>
      <c r="CY20" s="10">
        <v>0.10693999999999999</v>
      </c>
      <c r="CZ20" s="10">
        <v>5.7750000000000003E-2</v>
      </c>
      <c r="DA20" s="10">
        <v>0.12296</v>
      </c>
    </row>
    <row r="21" spans="5:105">
      <c r="F21" s="38"/>
      <c r="G21" s="1" t="s">
        <v>427</v>
      </c>
      <c r="H21" s="1" t="s">
        <v>380</v>
      </c>
      <c r="I21" s="1">
        <v>0.11269999999999999</v>
      </c>
      <c r="Y21" t="str">
        <f t="shared" si="2"/>
        <v>Rigid (&gt;3.5 - 7.5 tonnes)miles</v>
      </c>
      <c r="Z21" s="39"/>
      <c r="AA21" s="1" t="s">
        <v>145</v>
      </c>
      <c r="AB21" s="1" t="s">
        <v>113</v>
      </c>
      <c r="AC21" s="1">
        <v>0.73031000000000001</v>
      </c>
      <c r="AD21" s="1">
        <v>0.79305999999999999</v>
      </c>
      <c r="AE21" s="1">
        <v>0.85580000000000001</v>
      </c>
      <c r="AF21" s="1">
        <v>0.78427000000000002</v>
      </c>
      <c r="AT21" s="39"/>
      <c r="AU21" s="1" t="s">
        <v>428</v>
      </c>
      <c r="AV21" s="1" t="s">
        <v>96</v>
      </c>
      <c r="AW21" s="1">
        <v>1402.76667</v>
      </c>
      <c r="AX21" s="1"/>
      <c r="AY21" s="1"/>
      <c r="AZ21" s="1">
        <v>823.18953999999997</v>
      </c>
      <c r="BB21" s="39"/>
      <c r="BC21" s="1" t="s">
        <v>428</v>
      </c>
      <c r="BD21" s="1" t="s">
        <v>96</v>
      </c>
      <c r="BE21" s="1"/>
      <c r="BF21" s="1">
        <v>6.4106100000000001</v>
      </c>
      <c r="BG21" s="1">
        <v>6.4106100000000001</v>
      </c>
      <c r="BH21" s="1">
        <v>6.4106100000000001</v>
      </c>
      <c r="BI21" s="1"/>
      <c r="BJ21" s="1">
        <v>8.8838600000000003</v>
      </c>
      <c r="BK21" s="1"/>
      <c r="BN21" s="42"/>
      <c r="BO21" s="10"/>
      <c r="BP21" s="10" t="s">
        <v>154</v>
      </c>
      <c r="BQ21" s="10">
        <v>0.33660000000000001</v>
      </c>
      <c r="BS21" s="42"/>
      <c r="BT21" s="10"/>
      <c r="BU21" s="10" t="s">
        <v>100</v>
      </c>
      <c r="BV21" s="10">
        <v>0.71667000000000003</v>
      </c>
      <c r="CC21" s="42"/>
      <c r="CD21" s="10" t="s">
        <v>422</v>
      </c>
      <c r="CE21" s="10" t="s">
        <v>380</v>
      </c>
      <c r="CF21" s="10">
        <v>2.9319999999999999E-2</v>
      </c>
      <c r="CI21" s="42"/>
      <c r="CJ21" s="10" t="s">
        <v>429</v>
      </c>
      <c r="CK21" s="10" t="s">
        <v>107</v>
      </c>
      <c r="CL21" s="10">
        <v>2.9559999999999999E-2</v>
      </c>
      <c r="CU21" s="42"/>
      <c r="CV21" s="10"/>
      <c r="CW21" s="10" t="s">
        <v>107</v>
      </c>
      <c r="CX21" s="10">
        <v>0.11027000000000001</v>
      </c>
      <c r="CY21" s="10">
        <v>0.11985</v>
      </c>
      <c r="CZ21" s="10">
        <v>0.12944</v>
      </c>
      <c r="DA21" s="10">
        <v>0.11851</v>
      </c>
    </row>
    <row r="22" spans="5:105">
      <c r="Y22" t="str">
        <f t="shared" si="2"/>
        <v>Rigid (&gt;7.5 tonnes-17 tonnes)tonne.km</v>
      </c>
      <c r="Z22" s="39"/>
      <c r="AA22" s="1" t="s">
        <v>148</v>
      </c>
      <c r="AB22" s="1" t="s">
        <v>385</v>
      </c>
      <c r="AC22" s="1"/>
      <c r="AD22" s="1">
        <v>0.26206000000000002</v>
      </c>
      <c r="AE22" s="1">
        <v>0.14724000000000001</v>
      </c>
      <c r="AF22" s="1">
        <v>0.38023000000000001</v>
      </c>
      <c r="AT22" s="39"/>
      <c r="AU22" s="1" t="s">
        <v>430</v>
      </c>
      <c r="AV22" s="1" t="s">
        <v>96</v>
      </c>
      <c r="AW22" s="1">
        <v>22310</v>
      </c>
      <c r="AX22" s="1">
        <v>152.25</v>
      </c>
      <c r="AY22" s="1"/>
      <c r="AZ22" s="1"/>
      <c r="BB22" s="35"/>
      <c r="BC22" s="1" t="s">
        <v>430</v>
      </c>
      <c r="BD22" s="1" t="s">
        <v>96</v>
      </c>
      <c r="BE22" s="1"/>
      <c r="BF22" s="1"/>
      <c r="BG22" s="1">
        <v>6.4106100000000001</v>
      </c>
      <c r="BH22" s="1">
        <v>6.4106100000000001</v>
      </c>
      <c r="BI22" s="1"/>
      <c r="BJ22" s="1">
        <v>496.68302999999997</v>
      </c>
      <c r="BK22" s="1"/>
      <c r="BN22" s="42"/>
      <c r="BO22" s="10"/>
      <c r="BP22" s="10" t="s">
        <v>111</v>
      </c>
      <c r="BQ22" s="10">
        <v>3.347E-2</v>
      </c>
      <c r="BS22" s="42"/>
      <c r="BT22" s="10" t="s">
        <v>156</v>
      </c>
      <c r="BU22" s="10" t="s">
        <v>98</v>
      </c>
      <c r="BV22" s="10">
        <v>0.21647</v>
      </c>
      <c r="CC22" s="43"/>
      <c r="CD22" s="10" t="s">
        <v>427</v>
      </c>
      <c r="CE22" s="10" t="s">
        <v>380</v>
      </c>
      <c r="CF22" s="10">
        <v>2.555E-2</v>
      </c>
      <c r="CI22" s="43"/>
      <c r="CJ22" s="10"/>
      <c r="CK22" s="10" t="s">
        <v>113</v>
      </c>
      <c r="CL22" s="10">
        <v>4.7570000000000001E-2</v>
      </c>
      <c r="CU22" s="42"/>
      <c r="CV22" s="10"/>
      <c r="CW22" s="10" t="s">
        <v>113</v>
      </c>
      <c r="CX22" s="10">
        <v>0.17746000000000001</v>
      </c>
      <c r="CY22" s="10">
        <v>0.19289000000000001</v>
      </c>
      <c r="CZ22" s="10">
        <v>0.20832000000000001</v>
      </c>
      <c r="DA22" s="10">
        <v>0.19073000000000001</v>
      </c>
    </row>
    <row r="23" spans="5:105">
      <c r="I23" s="1" t="s">
        <v>87</v>
      </c>
      <c r="J23" s="1" t="s">
        <v>88</v>
      </c>
      <c r="K23" s="1" t="s">
        <v>89</v>
      </c>
      <c r="L23" s="1" t="s">
        <v>90</v>
      </c>
      <c r="M23" s="1" t="s">
        <v>91</v>
      </c>
      <c r="N23" s="1" t="s">
        <v>92</v>
      </c>
      <c r="O23" s="1" t="s">
        <v>93</v>
      </c>
      <c r="P23" s="1" t="s">
        <v>94</v>
      </c>
      <c r="Y23" t="str">
        <f t="shared" si="2"/>
        <v>Rigid (&gt;7.5 tonnes-17 tonnes)km</v>
      </c>
      <c r="Z23" s="39"/>
      <c r="AA23" s="1" t="s">
        <v>148</v>
      </c>
      <c r="AB23" s="1" t="s">
        <v>107</v>
      </c>
      <c r="AC23" s="1">
        <v>0.54425999999999997</v>
      </c>
      <c r="AD23" s="1">
        <v>0.62105999999999995</v>
      </c>
      <c r="AE23" s="1">
        <v>0.69786999999999999</v>
      </c>
      <c r="AF23" s="1">
        <v>0.59494999999999998</v>
      </c>
      <c r="AT23" s="35"/>
      <c r="AU23" s="1" t="s">
        <v>431</v>
      </c>
      <c r="AV23" s="1" t="s">
        <v>96</v>
      </c>
      <c r="AW23" s="1">
        <v>3701.4035899999999</v>
      </c>
      <c r="AX23" s="1"/>
      <c r="AY23" s="1"/>
      <c r="AZ23" s="1"/>
      <c r="BN23" s="42"/>
      <c r="BO23" s="10"/>
      <c r="BP23" s="10" t="s">
        <v>114</v>
      </c>
      <c r="BQ23" s="10">
        <v>3.0210000000000001E-2</v>
      </c>
      <c r="BS23" s="42"/>
      <c r="BT23" s="10"/>
      <c r="BU23" s="10" t="s">
        <v>102</v>
      </c>
      <c r="BV23" s="10">
        <v>9.06</v>
      </c>
      <c r="CU23" s="42"/>
      <c r="CV23" s="10" t="s">
        <v>148</v>
      </c>
      <c r="CW23" s="10" t="s">
        <v>385</v>
      </c>
      <c r="CX23" s="10"/>
      <c r="CY23" s="10">
        <v>6.3729999999999995E-2</v>
      </c>
      <c r="CZ23" s="10">
        <v>3.585E-2</v>
      </c>
      <c r="DA23" s="10">
        <v>9.2460000000000001E-2</v>
      </c>
    </row>
    <row r="24" spans="5:105">
      <c r="F24" s="2" t="s">
        <v>101</v>
      </c>
      <c r="G24" s="2" t="s">
        <v>6</v>
      </c>
      <c r="H24" s="2" t="s">
        <v>8</v>
      </c>
      <c r="I24" s="2" t="s">
        <v>85</v>
      </c>
      <c r="J24" s="2" t="s">
        <v>85</v>
      </c>
      <c r="K24" s="2" t="s">
        <v>85</v>
      </c>
      <c r="L24" s="2" t="s">
        <v>85</v>
      </c>
      <c r="M24" s="2" t="s">
        <v>85</v>
      </c>
      <c r="N24" s="2" t="s">
        <v>85</v>
      </c>
      <c r="O24" s="2" t="s">
        <v>85</v>
      </c>
      <c r="P24" s="2" t="s">
        <v>85</v>
      </c>
      <c r="Y24" t="str">
        <f t="shared" si="2"/>
        <v>Rigid (&gt;7.5 tonnes-17 tonnes)miles</v>
      </c>
      <c r="Z24" s="39"/>
      <c r="AA24" s="1" t="s">
        <v>148</v>
      </c>
      <c r="AB24" s="1" t="s">
        <v>113</v>
      </c>
      <c r="AC24" s="1">
        <v>0.87590999999999997</v>
      </c>
      <c r="AD24" s="1">
        <v>0.99951999999999996</v>
      </c>
      <c r="AE24" s="1">
        <v>1.12313</v>
      </c>
      <c r="AF24" s="1">
        <v>0.95748999999999995</v>
      </c>
      <c r="BE24" s="1" t="s">
        <v>368</v>
      </c>
      <c r="BF24" s="1" t="s">
        <v>369</v>
      </c>
      <c r="BG24" s="1" t="s">
        <v>370</v>
      </c>
      <c r="BH24" s="1" t="s">
        <v>371</v>
      </c>
      <c r="BI24" s="1" t="s">
        <v>372</v>
      </c>
      <c r="BJ24" s="1" t="s">
        <v>373</v>
      </c>
      <c r="BK24" s="1" t="s">
        <v>374</v>
      </c>
      <c r="BN24" s="42"/>
      <c r="BO24" s="10" t="s">
        <v>161</v>
      </c>
      <c r="BP24" s="10" t="s">
        <v>96</v>
      </c>
      <c r="BQ24" s="10">
        <v>423.16368</v>
      </c>
      <c r="BS24" s="42"/>
      <c r="BT24" s="10"/>
      <c r="BU24" s="10" t="s">
        <v>100</v>
      </c>
      <c r="BV24" s="10">
        <v>0.42037999999999998</v>
      </c>
      <c r="CI24" s="14" t="s">
        <v>101</v>
      </c>
      <c r="CJ24" s="14" t="s">
        <v>6</v>
      </c>
      <c r="CK24" s="14" t="s">
        <v>8</v>
      </c>
      <c r="CL24" s="14" t="s">
        <v>85</v>
      </c>
      <c r="CU24" s="42"/>
      <c r="CV24" s="10"/>
      <c r="CW24" s="10" t="s">
        <v>107</v>
      </c>
      <c r="CX24" s="10">
        <v>0.13206999999999999</v>
      </c>
      <c r="CY24" s="10">
        <v>0.15093999999999999</v>
      </c>
      <c r="CZ24" s="10">
        <v>0.16980999999999999</v>
      </c>
      <c r="DA24" s="10">
        <v>0.14452999999999999</v>
      </c>
    </row>
    <row r="25" spans="5:105">
      <c r="E25" t="str">
        <f>G25&amp;H25</f>
        <v>Small carkm</v>
      </c>
      <c r="F25" s="40" t="s">
        <v>105</v>
      </c>
      <c r="G25" s="1" t="s">
        <v>106</v>
      </c>
      <c r="H25" s="1" t="s">
        <v>107</v>
      </c>
      <c r="I25" s="1">
        <v>0.13994000000000001</v>
      </c>
      <c r="J25" s="1">
        <v>0.14369999999999999</v>
      </c>
      <c r="K25" s="1">
        <v>0.11274000000000001</v>
      </c>
      <c r="L25" s="1"/>
      <c r="M25" s="1"/>
      <c r="N25" s="1">
        <v>0.14262</v>
      </c>
      <c r="O25" s="1">
        <v>6.0780000000000001E-2</v>
      </c>
      <c r="P25" s="1">
        <v>4.2840000000000003E-2</v>
      </c>
      <c r="Y25" t="str">
        <f t="shared" si="2"/>
        <v>Rigid (&gt;17 tonnes)tonne.km</v>
      </c>
      <c r="Z25" s="39"/>
      <c r="AA25" s="1" t="s">
        <v>153</v>
      </c>
      <c r="AB25" s="1" t="s">
        <v>385</v>
      </c>
      <c r="AC25" s="1"/>
      <c r="AD25" s="1">
        <v>0.20077</v>
      </c>
      <c r="AE25" s="1">
        <v>0.11824</v>
      </c>
      <c r="AF25" s="1">
        <v>0.15398000000000001</v>
      </c>
      <c r="AW25" s="1" t="s">
        <v>364</v>
      </c>
      <c r="AX25" s="1" t="s">
        <v>365</v>
      </c>
      <c r="AY25" s="1" t="s">
        <v>366</v>
      </c>
      <c r="AZ25" s="1" t="s">
        <v>367</v>
      </c>
      <c r="BB25" s="2" t="s">
        <v>101</v>
      </c>
      <c r="BC25" s="2" t="s">
        <v>382</v>
      </c>
      <c r="BD25" s="2" t="s">
        <v>8</v>
      </c>
      <c r="BE25" s="2" t="s">
        <v>85</v>
      </c>
      <c r="BF25" s="2" t="s">
        <v>85</v>
      </c>
      <c r="BG25" s="2" t="s">
        <v>85</v>
      </c>
      <c r="BH25" s="2" t="s">
        <v>85</v>
      </c>
      <c r="BI25" s="2" t="s">
        <v>85</v>
      </c>
      <c r="BJ25" s="2" t="s">
        <v>85</v>
      </c>
      <c r="BK25" s="2" t="s">
        <v>85</v>
      </c>
      <c r="BN25" s="42"/>
      <c r="BO25" s="10"/>
      <c r="BP25" s="10" t="s">
        <v>154</v>
      </c>
      <c r="BQ25" s="10">
        <v>0.33660000000000001</v>
      </c>
      <c r="BS25" s="42"/>
      <c r="BT25" s="10" t="s">
        <v>164</v>
      </c>
      <c r="BU25" s="10" t="s">
        <v>98</v>
      </c>
      <c r="BV25" s="10">
        <v>0.85731000000000002</v>
      </c>
      <c r="CI25" s="41" t="s">
        <v>432</v>
      </c>
      <c r="CJ25" s="10" t="s">
        <v>433</v>
      </c>
      <c r="CK25" s="10" t="s">
        <v>380</v>
      </c>
      <c r="CL25" s="10">
        <v>3.6970000000000003E-2</v>
      </c>
      <c r="CU25" s="42"/>
      <c r="CV25" s="10"/>
      <c r="CW25" s="10" t="s">
        <v>113</v>
      </c>
      <c r="CX25" s="10">
        <v>0.21254999999999999</v>
      </c>
      <c r="CY25" s="10">
        <v>0.24292</v>
      </c>
      <c r="CZ25" s="10">
        <v>0.27328000000000002</v>
      </c>
      <c r="DA25" s="10">
        <v>0.23258999999999999</v>
      </c>
    </row>
    <row r="26" spans="5:105">
      <c r="E26" t="str">
        <f t="shared" ref="E26:E32" si="3">G26&amp;H26</f>
        <v>Small carmiles</v>
      </c>
      <c r="F26" s="40"/>
      <c r="G26" s="1" t="s">
        <v>106</v>
      </c>
      <c r="H26" s="1" t="s">
        <v>113</v>
      </c>
      <c r="I26" s="1">
        <v>0.22522</v>
      </c>
      <c r="J26" s="1">
        <v>0.23125999999999999</v>
      </c>
      <c r="K26" s="1">
        <v>0.18143000000000001</v>
      </c>
      <c r="L26" s="1"/>
      <c r="M26" s="1"/>
      <c r="N26" s="1">
        <v>0.22953000000000001</v>
      </c>
      <c r="O26" s="1">
        <v>9.7820000000000004E-2</v>
      </c>
      <c r="P26" s="1">
        <v>6.8949999999999997E-2</v>
      </c>
      <c r="Y26" t="str">
        <f t="shared" si="2"/>
        <v>Rigid (&gt;17 tonnes)km</v>
      </c>
      <c r="Z26" s="39"/>
      <c r="AA26" s="1" t="s">
        <v>153</v>
      </c>
      <c r="AB26" s="1" t="s">
        <v>107</v>
      </c>
      <c r="AC26" s="1">
        <v>0.74987000000000004</v>
      </c>
      <c r="AD26" s="1">
        <v>0.91210000000000002</v>
      </c>
      <c r="AE26" s="1">
        <v>1.07433</v>
      </c>
      <c r="AF26" s="1">
        <v>0.97697999999999996</v>
      </c>
      <c r="AT26" s="2" t="s">
        <v>101</v>
      </c>
      <c r="AU26" s="2" t="s">
        <v>381</v>
      </c>
      <c r="AV26" s="2" t="s">
        <v>8</v>
      </c>
      <c r="AW26" s="2" t="s">
        <v>85</v>
      </c>
      <c r="AX26" s="2" t="s">
        <v>85</v>
      </c>
      <c r="AY26" s="2" t="s">
        <v>85</v>
      </c>
      <c r="AZ26" s="2" t="s">
        <v>85</v>
      </c>
      <c r="BB26" s="34" t="s">
        <v>434</v>
      </c>
      <c r="BC26" s="1" t="s">
        <v>435</v>
      </c>
      <c r="BD26" s="1" t="s">
        <v>96</v>
      </c>
      <c r="BE26" s="1"/>
      <c r="BF26" s="1"/>
      <c r="BG26" s="1"/>
      <c r="BH26" s="1">
        <v>6.4106100000000001</v>
      </c>
      <c r="BI26" s="1"/>
      <c r="BJ26" s="1">
        <v>497.04415999999998</v>
      </c>
      <c r="BK26" s="1"/>
      <c r="BN26" s="42"/>
      <c r="BO26" s="10"/>
      <c r="BP26" s="10" t="s">
        <v>111</v>
      </c>
      <c r="BQ26" s="10">
        <v>3.347E-2</v>
      </c>
      <c r="BS26" s="42"/>
      <c r="BT26" s="10"/>
      <c r="BU26" s="10" t="s">
        <v>102</v>
      </c>
      <c r="BV26" s="10">
        <v>23.989000000000001</v>
      </c>
      <c r="CI26" s="42"/>
      <c r="CJ26" s="10"/>
      <c r="CK26" s="10" t="s">
        <v>107</v>
      </c>
      <c r="CL26" s="10">
        <v>5.176E-2</v>
      </c>
      <c r="CU26" s="42"/>
      <c r="CV26" s="10" t="s">
        <v>153</v>
      </c>
      <c r="CW26" s="10" t="s">
        <v>385</v>
      </c>
      <c r="CX26" s="10"/>
      <c r="CY26" s="10">
        <v>4.8779999999999997E-2</v>
      </c>
      <c r="CZ26" s="10">
        <v>2.878E-2</v>
      </c>
      <c r="DA26" s="10">
        <v>3.7359999999999997E-2</v>
      </c>
    </row>
    <row r="27" spans="5:105">
      <c r="E27" t="str">
        <f t="shared" si="3"/>
        <v>Medium carkm</v>
      </c>
      <c r="F27" s="40"/>
      <c r="G27" s="1" t="s">
        <v>118</v>
      </c>
      <c r="H27" s="1" t="s">
        <v>107</v>
      </c>
      <c r="I27" s="1">
        <v>0.16807</v>
      </c>
      <c r="J27" s="1">
        <v>0.17726</v>
      </c>
      <c r="K27" s="1">
        <v>0.1149</v>
      </c>
      <c r="L27" s="1">
        <v>0.15681999999999999</v>
      </c>
      <c r="M27" s="1">
        <v>0.17634</v>
      </c>
      <c r="N27" s="1">
        <v>0.17255999999999999</v>
      </c>
      <c r="O27" s="1">
        <v>9.3119999999999994E-2</v>
      </c>
      <c r="P27" s="1">
        <v>4.6249999999999999E-2</v>
      </c>
      <c r="Y27" t="str">
        <f t="shared" si="2"/>
        <v>Rigid (&gt;17 tonnes)miles</v>
      </c>
      <c r="Z27" s="39"/>
      <c r="AA27" s="1" t="s">
        <v>153</v>
      </c>
      <c r="AB27" s="1" t="s">
        <v>113</v>
      </c>
      <c r="AC27" s="1">
        <v>1.2068099999999999</v>
      </c>
      <c r="AD27" s="1">
        <v>1.4679</v>
      </c>
      <c r="AE27" s="1">
        <v>1.72898</v>
      </c>
      <c r="AF27" s="1">
        <v>1.5723100000000001</v>
      </c>
      <c r="AT27" s="34" t="s">
        <v>436</v>
      </c>
      <c r="AU27" s="1" t="s">
        <v>437</v>
      </c>
      <c r="AV27" s="1" t="s">
        <v>96</v>
      </c>
      <c r="AW27" s="1">
        <v>112.01684</v>
      </c>
      <c r="AX27" s="1"/>
      <c r="AY27" s="1"/>
      <c r="AZ27" s="1"/>
      <c r="BB27" s="39"/>
      <c r="BC27" s="1" t="s">
        <v>438</v>
      </c>
      <c r="BD27" s="1" t="s">
        <v>96</v>
      </c>
      <c r="BE27" s="1"/>
      <c r="BF27" s="1"/>
      <c r="BG27" s="1"/>
      <c r="BH27" s="1">
        <v>6.4106100000000001</v>
      </c>
      <c r="BI27" s="1">
        <v>8.8838600000000003</v>
      </c>
      <c r="BJ27" s="1">
        <v>700.20961</v>
      </c>
      <c r="BK27" s="1">
        <v>8.8838600000000003</v>
      </c>
      <c r="BN27" s="42"/>
      <c r="BO27" s="10"/>
      <c r="BP27" s="10" t="s">
        <v>114</v>
      </c>
      <c r="BQ27" s="10">
        <v>3.0210000000000001E-2</v>
      </c>
      <c r="BS27" s="42"/>
      <c r="BT27" s="10"/>
      <c r="BU27" s="10" t="s">
        <v>100</v>
      </c>
      <c r="BV27" s="10">
        <v>1.0322</v>
      </c>
      <c r="CI27" s="42"/>
      <c r="CJ27" s="10" t="s">
        <v>439</v>
      </c>
      <c r="CK27" s="10" t="s">
        <v>380</v>
      </c>
      <c r="CL27" s="10">
        <v>5.0900000000000001E-2</v>
      </c>
      <c r="CU27" s="42"/>
      <c r="CV27" s="10"/>
      <c r="CW27" s="10" t="s">
        <v>107</v>
      </c>
      <c r="CX27" s="10">
        <v>0.18171999999999999</v>
      </c>
      <c r="CY27" s="10">
        <v>0.22159999999999999</v>
      </c>
      <c r="CZ27" s="10">
        <v>0.26149</v>
      </c>
      <c r="DA27" s="10">
        <v>0.23755999999999999</v>
      </c>
    </row>
    <row r="28" spans="5:105">
      <c r="E28" t="str">
        <f t="shared" si="3"/>
        <v>Medium carmiles</v>
      </c>
      <c r="F28" s="40"/>
      <c r="G28" s="1" t="s">
        <v>118</v>
      </c>
      <c r="H28" s="1" t="s">
        <v>113</v>
      </c>
      <c r="I28" s="1">
        <v>0.27050000000000002</v>
      </c>
      <c r="J28" s="1">
        <v>0.28526000000000001</v>
      </c>
      <c r="K28" s="1">
        <v>0.18492</v>
      </c>
      <c r="L28" s="1">
        <v>0.25237999999999999</v>
      </c>
      <c r="M28" s="1">
        <v>0.28377999999999998</v>
      </c>
      <c r="N28" s="1">
        <v>0.27771000000000001</v>
      </c>
      <c r="O28" s="1">
        <v>0.14985000000000001</v>
      </c>
      <c r="P28" s="1">
        <v>7.4429999999999996E-2</v>
      </c>
      <c r="Y28" t="str">
        <f t="shared" si="2"/>
        <v>All rigidstonne.km</v>
      </c>
      <c r="Z28" s="39"/>
      <c r="AA28" s="1" t="s">
        <v>158</v>
      </c>
      <c r="AB28" s="1" t="s">
        <v>385</v>
      </c>
      <c r="AC28" s="1"/>
      <c r="AD28" s="1">
        <v>0.21412</v>
      </c>
      <c r="AE28" s="1">
        <v>0.12482</v>
      </c>
      <c r="AF28" s="1">
        <v>0.17852999999999999</v>
      </c>
      <c r="AT28" s="35"/>
      <c r="AU28" s="1" t="s">
        <v>440</v>
      </c>
      <c r="AV28" s="1" t="s">
        <v>96</v>
      </c>
      <c r="AW28" s="1">
        <v>114.83347000000001</v>
      </c>
      <c r="AX28" s="1"/>
      <c r="AY28" s="1"/>
      <c r="AZ28" s="1"/>
      <c r="BB28" s="39"/>
      <c r="BC28" s="1" t="s">
        <v>441</v>
      </c>
      <c r="BD28" s="1" t="s">
        <v>96</v>
      </c>
      <c r="BE28" s="1"/>
      <c r="BF28" s="1"/>
      <c r="BG28" s="1"/>
      <c r="BH28" s="1">
        <v>6.4106100000000001</v>
      </c>
      <c r="BI28" s="1">
        <v>8.8838600000000003</v>
      </c>
      <c r="BJ28" s="1">
        <v>646.60631999999998</v>
      </c>
      <c r="BK28" s="1">
        <v>8.8838600000000003</v>
      </c>
      <c r="BN28" s="42"/>
      <c r="BO28" s="10" t="s">
        <v>169</v>
      </c>
      <c r="BP28" s="10" t="s">
        <v>96</v>
      </c>
      <c r="BQ28" s="10">
        <v>302.95197000000002</v>
      </c>
      <c r="BS28" s="42"/>
      <c r="BT28" s="10" t="s">
        <v>170</v>
      </c>
      <c r="BU28" s="10" t="s">
        <v>98</v>
      </c>
      <c r="BV28" s="10">
        <v>0.79915999999999998</v>
      </c>
      <c r="CI28" s="43"/>
      <c r="CJ28" s="10"/>
      <c r="CK28" s="10" t="s">
        <v>107</v>
      </c>
      <c r="CL28" s="10">
        <v>7.6340000000000005E-2</v>
      </c>
      <c r="CU28" s="42"/>
      <c r="CV28" s="10"/>
      <c r="CW28" s="10" t="s">
        <v>113</v>
      </c>
      <c r="CX28" s="10">
        <v>0.29243999999999998</v>
      </c>
      <c r="CY28" s="10">
        <v>0.35664000000000001</v>
      </c>
      <c r="CZ28" s="10">
        <v>0.42082999999999998</v>
      </c>
      <c r="DA28" s="10">
        <v>0.38230999999999998</v>
      </c>
    </row>
    <row r="29" spans="5:105">
      <c r="E29" t="str">
        <f t="shared" si="3"/>
        <v>Large carkm</v>
      </c>
      <c r="F29" s="40"/>
      <c r="G29" s="1" t="s">
        <v>123</v>
      </c>
      <c r="H29" s="1" t="s">
        <v>107</v>
      </c>
      <c r="I29" s="1">
        <v>0.20729</v>
      </c>
      <c r="J29" s="1">
        <v>0.26884999999999998</v>
      </c>
      <c r="K29" s="1">
        <v>0.15486</v>
      </c>
      <c r="L29" s="1">
        <v>0.23705000000000001</v>
      </c>
      <c r="M29" s="1">
        <v>0.26758999999999999</v>
      </c>
      <c r="N29" s="1">
        <v>0.22472</v>
      </c>
      <c r="O29" s="1">
        <v>0.11923</v>
      </c>
      <c r="P29" s="1">
        <v>4.9250000000000002E-2</v>
      </c>
      <c r="Y29" t="str">
        <f t="shared" si="2"/>
        <v>All rigidskm</v>
      </c>
      <c r="Z29" s="39"/>
      <c r="AA29" s="1" t="s">
        <v>158</v>
      </c>
      <c r="AB29" s="1" t="s">
        <v>107</v>
      </c>
      <c r="AC29" s="1">
        <v>0.66163000000000005</v>
      </c>
      <c r="AD29" s="1">
        <v>0.78718999999999995</v>
      </c>
      <c r="AE29" s="1">
        <v>0.91274</v>
      </c>
      <c r="AF29" s="1">
        <v>0.82657000000000003</v>
      </c>
      <c r="BB29" s="39"/>
      <c r="BC29" s="1" t="s">
        <v>442</v>
      </c>
      <c r="BD29" s="1" t="s">
        <v>96</v>
      </c>
      <c r="BE29" s="1"/>
      <c r="BF29" s="1"/>
      <c r="BG29" s="1"/>
      <c r="BH29" s="1">
        <v>6.4106100000000001</v>
      </c>
      <c r="BI29" s="1">
        <v>8.8838600000000003</v>
      </c>
      <c r="BJ29" s="1">
        <v>655.98689999999999</v>
      </c>
      <c r="BK29" s="1">
        <v>8.8838600000000003</v>
      </c>
      <c r="BN29" s="42"/>
      <c r="BO29" s="10"/>
      <c r="BP29" s="10" t="s">
        <v>98</v>
      </c>
      <c r="BQ29" s="10">
        <v>0.11097</v>
      </c>
      <c r="BS29" s="42"/>
      <c r="BT29" s="10"/>
      <c r="BU29" s="10" t="s">
        <v>102</v>
      </c>
      <c r="BV29" s="10">
        <v>24.010999999999999</v>
      </c>
      <c r="CU29" s="42"/>
      <c r="CV29" s="10" t="s">
        <v>158</v>
      </c>
      <c r="CW29" s="10" t="s">
        <v>385</v>
      </c>
      <c r="CX29" s="10"/>
      <c r="CY29" s="10">
        <v>5.2019999999999997E-2</v>
      </c>
      <c r="CZ29" s="10">
        <v>3.0380000000000001E-2</v>
      </c>
      <c r="DA29" s="10">
        <v>4.3319999999999997E-2</v>
      </c>
    </row>
    <row r="30" spans="5:105">
      <c r="E30" t="str">
        <f t="shared" si="3"/>
        <v>Large carmiles</v>
      </c>
      <c r="F30" s="40"/>
      <c r="G30" s="1" t="s">
        <v>123</v>
      </c>
      <c r="H30" s="1" t="s">
        <v>113</v>
      </c>
      <c r="I30" s="1">
        <v>0.33362000000000003</v>
      </c>
      <c r="J30" s="1">
        <v>0.43267</v>
      </c>
      <c r="K30" s="1">
        <v>0.24920999999999999</v>
      </c>
      <c r="L30" s="1">
        <v>0.38151000000000002</v>
      </c>
      <c r="M30" s="1">
        <v>0.43064000000000002</v>
      </c>
      <c r="N30" s="1">
        <v>0.36164000000000002</v>
      </c>
      <c r="O30" s="1">
        <v>0.19189999999999999</v>
      </c>
      <c r="P30" s="1">
        <v>7.9250000000000001E-2</v>
      </c>
      <c r="Y30" t="str">
        <f t="shared" si="2"/>
        <v>All rigidsmiles</v>
      </c>
      <c r="Z30" s="39"/>
      <c r="AA30" s="1" t="s">
        <v>158</v>
      </c>
      <c r="AB30" s="1" t="s">
        <v>113</v>
      </c>
      <c r="AC30" s="1">
        <v>1.0647899999999999</v>
      </c>
      <c r="AD30" s="1">
        <v>1.26685</v>
      </c>
      <c r="AE30" s="1">
        <v>1.4689099999999999</v>
      </c>
      <c r="AF30" s="1">
        <v>1.33023</v>
      </c>
      <c r="AW30" s="1" t="s">
        <v>364</v>
      </c>
      <c r="AX30" s="1" t="s">
        <v>365</v>
      </c>
      <c r="AY30" s="1" t="s">
        <v>366</v>
      </c>
      <c r="AZ30" s="1" t="s">
        <v>367</v>
      </c>
      <c r="BB30" s="35"/>
      <c r="BC30" s="1" t="s">
        <v>443</v>
      </c>
      <c r="BD30" s="1" t="s">
        <v>96</v>
      </c>
      <c r="BE30" s="1"/>
      <c r="BF30" s="1"/>
      <c r="BG30" s="1"/>
      <c r="BH30" s="1">
        <v>6.4106100000000001</v>
      </c>
      <c r="BI30" s="1"/>
      <c r="BJ30" s="1">
        <v>520.33420000000001</v>
      </c>
      <c r="BK30" s="1"/>
      <c r="BN30" s="42"/>
      <c r="BO30" s="10"/>
      <c r="BP30" s="10" t="s">
        <v>111</v>
      </c>
      <c r="BQ30" s="10">
        <v>2.3400000000000001E-2</v>
      </c>
      <c r="BS30" s="42"/>
      <c r="BT30" s="10"/>
      <c r="BU30" s="10" t="s">
        <v>100</v>
      </c>
      <c r="BV30" s="10">
        <v>1.07087</v>
      </c>
      <c r="CI30" s="14" t="s">
        <v>101</v>
      </c>
      <c r="CJ30" s="14" t="s">
        <v>6</v>
      </c>
      <c r="CK30" s="14" t="s">
        <v>8</v>
      </c>
      <c r="CL30" s="14" t="s">
        <v>85</v>
      </c>
      <c r="CU30" s="42"/>
      <c r="CV30" s="10"/>
      <c r="CW30" s="10" t="s">
        <v>107</v>
      </c>
      <c r="CX30" s="10">
        <v>0.16044</v>
      </c>
      <c r="CY30" s="10">
        <v>0.19131000000000001</v>
      </c>
      <c r="CZ30" s="10">
        <v>0.22217999999999999</v>
      </c>
      <c r="DA30" s="10">
        <v>0.20099</v>
      </c>
    </row>
    <row r="31" spans="5:105">
      <c r="E31" t="str">
        <f t="shared" si="3"/>
        <v>Average carkm</v>
      </c>
      <c r="F31" s="40"/>
      <c r="G31" s="1" t="s">
        <v>129</v>
      </c>
      <c r="H31" s="1" t="s">
        <v>107</v>
      </c>
      <c r="I31" s="1">
        <v>0.16983999999999999</v>
      </c>
      <c r="J31" s="1">
        <v>0.16450000000000001</v>
      </c>
      <c r="K31" s="1">
        <v>0.12606999999999999</v>
      </c>
      <c r="L31" s="1">
        <v>0.17513999999999999</v>
      </c>
      <c r="M31" s="1">
        <v>0.19717999999999999</v>
      </c>
      <c r="N31" s="1">
        <v>0.16691</v>
      </c>
      <c r="O31" s="1">
        <v>0.10853</v>
      </c>
      <c r="P31" s="1">
        <v>4.7449999999999999E-2</v>
      </c>
      <c r="Y31" t="str">
        <f t="shared" si="2"/>
        <v>Articulated (&gt;3.5 - 33t)tonne.km</v>
      </c>
      <c r="Z31" s="39"/>
      <c r="AA31" s="1" t="s">
        <v>163</v>
      </c>
      <c r="AB31" s="1" t="s">
        <v>385</v>
      </c>
      <c r="AC31" s="1"/>
      <c r="AD31" s="1">
        <v>0.11303000000000001</v>
      </c>
      <c r="AE31" s="1">
        <v>6.7629999999999996E-2</v>
      </c>
      <c r="AF31" s="1">
        <v>0.11311</v>
      </c>
      <c r="AT31" s="2" t="s">
        <v>101</v>
      </c>
      <c r="AU31" s="2" t="s">
        <v>381</v>
      </c>
      <c r="AV31" s="2" t="s">
        <v>8</v>
      </c>
      <c r="AW31" s="2" t="s">
        <v>85</v>
      </c>
      <c r="AX31" s="2" t="s">
        <v>85</v>
      </c>
      <c r="AY31" s="2" t="s">
        <v>85</v>
      </c>
      <c r="AZ31" s="2" t="s">
        <v>85</v>
      </c>
      <c r="BN31" s="42"/>
      <c r="BO31" s="10"/>
      <c r="BP31" s="10" t="s">
        <v>114</v>
      </c>
      <c r="BQ31" s="10">
        <v>2.1530000000000001E-2</v>
      </c>
      <c r="BS31" s="42"/>
      <c r="BT31" s="10" t="s">
        <v>176</v>
      </c>
      <c r="BU31" s="10" t="s">
        <v>98</v>
      </c>
      <c r="BV31" s="10">
        <v>0.48103000000000001</v>
      </c>
      <c r="CI31" s="41" t="s">
        <v>444</v>
      </c>
      <c r="CJ31" s="10" t="s">
        <v>445</v>
      </c>
      <c r="CK31" s="10" t="s">
        <v>380</v>
      </c>
      <c r="CL31" s="10">
        <v>3.1739999999999997E-2</v>
      </c>
      <c r="CU31" s="42"/>
      <c r="CV31" s="10"/>
      <c r="CW31" s="10" t="s">
        <v>113</v>
      </c>
      <c r="CX31" s="10">
        <v>0.25819999999999999</v>
      </c>
      <c r="CY31" s="10">
        <v>0.30787999999999999</v>
      </c>
      <c r="CZ31" s="10">
        <v>0.35755999999999999</v>
      </c>
      <c r="DA31" s="10">
        <v>0.32346999999999998</v>
      </c>
    </row>
    <row r="32" spans="5:105">
      <c r="E32" t="str">
        <f t="shared" si="3"/>
        <v>Average carmiles</v>
      </c>
      <c r="F32" s="40"/>
      <c r="G32" s="1" t="s">
        <v>129</v>
      </c>
      <c r="H32" s="1" t="s">
        <v>113</v>
      </c>
      <c r="I32" s="1">
        <v>0.27334000000000003</v>
      </c>
      <c r="J32" s="1">
        <v>0.26473000000000002</v>
      </c>
      <c r="K32" s="1">
        <v>0.20288</v>
      </c>
      <c r="L32" s="1">
        <v>0.28187000000000001</v>
      </c>
      <c r="M32" s="1">
        <v>0.31731999999999999</v>
      </c>
      <c r="N32" s="1">
        <v>0.26860000000000001</v>
      </c>
      <c r="O32" s="1">
        <v>0.17465</v>
      </c>
      <c r="P32" s="1">
        <v>7.6359999999999997E-2</v>
      </c>
      <c r="Y32" t="str">
        <f t="shared" si="2"/>
        <v>Articulated (&gt;3.5 - 33t)km</v>
      </c>
      <c r="Z32" s="39"/>
      <c r="AA32" s="1" t="s">
        <v>163</v>
      </c>
      <c r="AB32" s="1" t="s">
        <v>107</v>
      </c>
      <c r="AC32" s="1">
        <v>0.61558000000000002</v>
      </c>
      <c r="AD32" s="1">
        <v>0.76641999999999999</v>
      </c>
      <c r="AE32" s="1">
        <v>0.91725999999999996</v>
      </c>
      <c r="AF32" s="1">
        <v>0.76641999999999999</v>
      </c>
      <c r="AT32" s="34" t="s">
        <v>446</v>
      </c>
      <c r="AU32" s="1" t="s">
        <v>447</v>
      </c>
      <c r="AV32" s="1" t="s">
        <v>96</v>
      </c>
      <c r="AW32" s="1">
        <v>4363.3333300000004</v>
      </c>
      <c r="AX32" s="1"/>
      <c r="AY32" s="1"/>
      <c r="AZ32" s="1"/>
      <c r="BE32" s="1" t="s">
        <v>368</v>
      </c>
      <c r="BF32" s="1" t="s">
        <v>369</v>
      </c>
      <c r="BG32" s="1" t="s">
        <v>370</v>
      </c>
      <c r="BH32" s="1" t="s">
        <v>371</v>
      </c>
      <c r="BI32" s="1" t="s">
        <v>372</v>
      </c>
      <c r="BJ32" s="1" t="s">
        <v>373</v>
      </c>
      <c r="BK32" s="1" t="s">
        <v>374</v>
      </c>
      <c r="BN32" s="42"/>
      <c r="BO32" s="10" t="s">
        <v>178</v>
      </c>
      <c r="BP32" s="10" t="s">
        <v>96</v>
      </c>
      <c r="BQ32" s="10">
        <v>352.67018000000002</v>
      </c>
      <c r="BS32" s="42"/>
      <c r="BT32" s="10"/>
      <c r="BU32" s="10" t="s">
        <v>102</v>
      </c>
      <c r="BV32" s="10">
        <v>14.529</v>
      </c>
      <c r="CI32" s="42"/>
      <c r="CJ32" s="10" t="s">
        <v>448</v>
      </c>
      <c r="CK32" s="10" t="s">
        <v>380</v>
      </c>
      <c r="CL32" s="10">
        <v>1.821E-2</v>
      </c>
      <c r="CU32" s="42"/>
      <c r="CV32" s="10" t="s">
        <v>163</v>
      </c>
      <c r="CW32" s="10" t="s">
        <v>385</v>
      </c>
      <c r="CX32" s="10"/>
      <c r="CY32" s="10">
        <v>2.7310000000000001E-2</v>
      </c>
      <c r="CZ32" s="10">
        <v>1.6389999999999998E-2</v>
      </c>
      <c r="DA32" s="10">
        <v>2.7310000000000001E-2</v>
      </c>
    </row>
    <row r="33" spans="5:105">
      <c r="Y33" t="str">
        <f t="shared" si="2"/>
        <v>Articulated (&gt;3.5 - 33t)miles</v>
      </c>
      <c r="Z33" s="39"/>
      <c r="AA33" s="1" t="s">
        <v>163</v>
      </c>
      <c r="AB33" s="1" t="s">
        <v>113</v>
      </c>
      <c r="AC33" s="1">
        <v>0.99065000000000003</v>
      </c>
      <c r="AD33" s="1">
        <v>1.2334099999999999</v>
      </c>
      <c r="AE33" s="1">
        <v>1.4761599999999999</v>
      </c>
      <c r="AF33" s="1">
        <v>1.2334099999999999</v>
      </c>
      <c r="AT33" s="39"/>
      <c r="AU33" s="1" t="s">
        <v>449</v>
      </c>
      <c r="AV33" s="1" t="s">
        <v>96</v>
      </c>
      <c r="AW33" s="1">
        <v>3267</v>
      </c>
      <c r="AX33" s="1"/>
      <c r="AY33" s="1"/>
      <c r="AZ33" s="1"/>
      <c r="BB33" s="2" t="s">
        <v>101</v>
      </c>
      <c r="BC33" s="2" t="s">
        <v>382</v>
      </c>
      <c r="BD33" s="2" t="s">
        <v>8</v>
      </c>
      <c r="BE33" s="2" t="s">
        <v>85</v>
      </c>
      <c r="BF33" s="2" t="s">
        <v>85</v>
      </c>
      <c r="BG33" s="2" t="s">
        <v>85</v>
      </c>
      <c r="BH33" s="2" t="s">
        <v>85</v>
      </c>
      <c r="BI33" s="2" t="s">
        <v>85</v>
      </c>
      <c r="BJ33" s="2" t="s">
        <v>85</v>
      </c>
      <c r="BK33" s="2" t="s">
        <v>85</v>
      </c>
      <c r="BN33" s="42"/>
      <c r="BO33" s="10" t="s">
        <v>178</v>
      </c>
      <c r="BP33" s="10" t="s">
        <v>98</v>
      </c>
      <c r="BQ33" s="10">
        <v>0.1817</v>
      </c>
      <c r="BS33" s="42"/>
      <c r="BT33" s="10"/>
      <c r="BU33" s="10" t="s">
        <v>100</v>
      </c>
      <c r="BV33" s="10">
        <v>0.54047999999999996</v>
      </c>
      <c r="CI33" s="42"/>
      <c r="CJ33" s="10" t="s">
        <v>450</v>
      </c>
      <c r="CK33" s="10" t="s">
        <v>380</v>
      </c>
      <c r="CL33" s="10">
        <v>2.649E-2</v>
      </c>
      <c r="CU33" s="42"/>
      <c r="CV33" s="10"/>
      <c r="CW33" s="10" t="s">
        <v>107</v>
      </c>
      <c r="CX33" s="10">
        <v>0.14831</v>
      </c>
      <c r="CY33" s="10">
        <v>0.18537999999999999</v>
      </c>
      <c r="CZ33" s="10">
        <v>0.22245999999999999</v>
      </c>
      <c r="DA33" s="10">
        <v>0.18537999999999999</v>
      </c>
    </row>
    <row r="34" spans="5:105">
      <c r="F34" s="2" t="s">
        <v>101</v>
      </c>
      <c r="G34" s="2" t="s">
        <v>6</v>
      </c>
      <c r="H34" s="2" t="s">
        <v>8</v>
      </c>
      <c r="I34" s="2" t="s">
        <v>85</v>
      </c>
      <c r="Y34" t="str">
        <f t="shared" si="2"/>
        <v>Articulated (&gt;33t)tonne.km</v>
      </c>
      <c r="Z34" s="39"/>
      <c r="AA34" s="1" t="s">
        <v>167</v>
      </c>
      <c r="AB34" s="1" t="s">
        <v>385</v>
      </c>
      <c r="AC34" s="1"/>
      <c r="AD34" s="1">
        <v>9.2939999999999995E-2</v>
      </c>
      <c r="AE34" s="1">
        <v>5.7889999999999997E-2</v>
      </c>
      <c r="AF34" s="1">
        <v>7.4469999999999995E-2</v>
      </c>
      <c r="AT34" s="39"/>
      <c r="AU34" s="1" t="s">
        <v>451</v>
      </c>
      <c r="AV34" s="1" t="s">
        <v>96</v>
      </c>
      <c r="AW34" s="1">
        <v>24865.475559999999</v>
      </c>
      <c r="AX34" s="1"/>
      <c r="AY34" s="1"/>
      <c r="AZ34" s="1"/>
      <c r="BB34" s="34" t="s">
        <v>446</v>
      </c>
      <c r="BC34" s="1" t="s">
        <v>452</v>
      </c>
      <c r="BD34" s="1" t="s">
        <v>96</v>
      </c>
      <c r="BE34" s="1"/>
      <c r="BF34" s="1">
        <v>6.4106100000000001</v>
      </c>
      <c r="BG34" s="1"/>
      <c r="BH34" s="1"/>
      <c r="BI34" s="1"/>
      <c r="BJ34" s="1">
        <v>8.8838600000000003</v>
      </c>
      <c r="BK34" s="1"/>
      <c r="BN34" s="42"/>
      <c r="BO34" s="10" t="s">
        <v>178</v>
      </c>
      <c r="BP34" s="10" t="s">
        <v>111</v>
      </c>
      <c r="BQ34" s="10">
        <v>2.7359999999999999E-2</v>
      </c>
      <c r="BS34" s="42"/>
      <c r="BT34" s="10" t="s">
        <v>181</v>
      </c>
      <c r="BU34" s="10" t="s">
        <v>98</v>
      </c>
      <c r="BV34" s="10"/>
      <c r="CI34" s="43"/>
      <c r="CJ34" s="10" t="s">
        <v>453</v>
      </c>
      <c r="CK34" s="10" t="s">
        <v>380</v>
      </c>
      <c r="CL34" s="10">
        <v>6.5599999999999999E-3</v>
      </c>
      <c r="CU34" s="42"/>
      <c r="CV34" s="10"/>
      <c r="CW34" s="10" t="s">
        <v>113</v>
      </c>
      <c r="CX34" s="10">
        <v>0.23868</v>
      </c>
      <c r="CY34" s="10">
        <v>0.29835</v>
      </c>
      <c r="CZ34" s="10">
        <v>0.35802</v>
      </c>
      <c r="DA34" s="10">
        <v>0.29835</v>
      </c>
    </row>
    <row r="35" spans="5:105">
      <c r="E35" t="str">
        <f>G35&amp;H35</f>
        <v>Smallkm</v>
      </c>
      <c r="F35" s="36" t="s">
        <v>454</v>
      </c>
      <c r="G35" s="1" t="s">
        <v>415</v>
      </c>
      <c r="H35" s="1" t="s">
        <v>107</v>
      </c>
      <c r="I35" s="1">
        <v>8.319E-2</v>
      </c>
      <c r="Y35" t="str">
        <f t="shared" si="2"/>
        <v>Articulated (&gt;33t)km</v>
      </c>
      <c r="Z35" s="39"/>
      <c r="AA35" s="1" t="s">
        <v>167</v>
      </c>
      <c r="AB35" s="1" t="s">
        <v>107</v>
      </c>
      <c r="AC35" s="1">
        <v>0.63238000000000005</v>
      </c>
      <c r="AD35" s="1">
        <v>0.83833000000000002</v>
      </c>
      <c r="AE35" s="1">
        <v>1.0442800000000001</v>
      </c>
      <c r="AF35" s="1">
        <v>0.91247</v>
      </c>
      <c r="AT35" s="39"/>
      <c r="AU35" s="1" t="s">
        <v>455</v>
      </c>
      <c r="AV35" s="1" t="s">
        <v>96</v>
      </c>
      <c r="AW35" s="1">
        <v>5647.9456300000002</v>
      </c>
      <c r="AX35" s="1"/>
      <c r="AY35" s="1"/>
      <c r="AZ35" s="1"/>
      <c r="BB35" s="39"/>
      <c r="BC35" s="1" t="s">
        <v>456</v>
      </c>
      <c r="BD35" s="1" t="s">
        <v>96</v>
      </c>
      <c r="BE35" s="1"/>
      <c r="BF35" s="1">
        <v>6.4106100000000001</v>
      </c>
      <c r="BG35" s="1"/>
      <c r="BH35" s="1">
        <v>6.4106100000000001</v>
      </c>
      <c r="BI35" s="1"/>
      <c r="BJ35" s="1">
        <v>8.8838600000000003</v>
      </c>
      <c r="BK35" s="1"/>
      <c r="BN35" s="43"/>
      <c r="BO35" s="10" t="s">
        <v>178</v>
      </c>
      <c r="BP35" s="10" t="s">
        <v>114</v>
      </c>
      <c r="BQ35" s="10">
        <v>2.5190000000000001E-2</v>
      </c>
      <c r="BS35" s="42"/>
      <c r="BT35" s="10"/>
      <c r="BU35" s="10" t="s">
        <v>102</v>
      </c>
      <c r="BV35" s="10">
        <v>10.61</v>
      </c>
      <c r="CU35" s="42"/>
      <c r="CV35" s="10" t="s">
        <v>167</v>
      </c>
      <c r="CW35" s="10" t="s">
        <v>385</v>
      </c>
      <c r="CX35" s="10"/>
      <c r="CY35" s="10">
        <v>2.2440000000000002E-2</v>
      </c>
      <c r="CZ35" s="10">
        <v>1.4030000000000001E-2</v>
      </c>
      <c r="DA35" s="10">
        <v>1.7989999999999999E-2</v>
      </c>
    </row>
    <row r="36" spans="5:105">
      <c r="E36" t="str">
        <f t="shared" ref="E36:E48" si="4">G36&amp;H36</f>
        <v>Smallmiles</v>
      </c>
      <c r="F36" s="37"/>
      <c r="G36" s="1" t="s">
        <v>415</v>
      </c>
      <c r="H36" s="1" t="s">
        <v>113</v>
      </c>
      <c r="I36" s="1">
        <v>0.13389000000000001</v>
      </c>
      <c r="Y36" t="str">
        <f t="shared" si="2"/>
        <v>Articulated (&gt;33t)miles</v>
      </c>
      <c r="Z36" s="39"/>
      <c r="AA36" s="1" t="s">
        <v>167</v>
      </c>
      <c r="AB36" s="1" t="s">
        <v>113</v>
      </c>
      <c r="AC36" s="1">
        <v>1.0177</v>
      </c>
      <c r="AD36" s="1">
        <v>1.34914</v>
      </c>
      <c r="AE36" s="1">
        <v>1.68059</v>
      </c>
      <c r="AF36" s="1">
        <v>1.4684600000000001</v>
      </c>
      <c r="AT36" s="39"/>
      <c r="AU36" s="1" t="s">
        <v>457</v>
      </c>
      <c r="AV36" s="1" t="s">
        <v>96</v>
      </c>
      <c r="AW36" s="1">
        <v>4633.4782599999999</v>
      </c>
      <c r="AX36" s="1"/>
      <c r="AY36" s="1"/>
      <c r="AZ36" s="1"/>
      <c r="BB36" s="39"/>
      <c r="BC36" s="1" t="s">
        <v>458</v>
      </c>
      <c r="BD36" s="1" t="s">
        <v>96</v>
      </c>
      <c r="BE36" s="1"/>
      <c r="BF36" s="1">
        <v>6.4106100000000001</v>
      </c>
      <c r="BG36" s="1"/>
      <c r="BH36" s="1">
        <v>6.4106100000000001</v>
      </c>
      <c r="BI36" s="1"/>
      <c r="BJ36" s="1">
        <v>8.8838600000000003</v>
      </c>
      <c r="BK36" s="1"/>
      <c r="BN36" s="41" t="s">
        <v>459</v>
      </c>
      <c r="BO36" s="10" t="s">
        <v>186</v>
      </c>
      <c r="BP36" s="10" t="s">
        <v>96</v>
      </c>
      <c r="BQ36" s="10">
        <v>813.26356999999996</v>
      </c>
      <c r="BS36" s="42"/>
      <c r="BT36" s="10"/>
      <c r="BU36" s="10" t="s">
        <v>100</v>
      </c>
      <c r="BV36" s="10">
        <v>0.51988999999999996</v>
      </c>
      <c r="CI36" s="14" t="s">
        <v>101</v>
      </c>
      <c r="CJ36" s="14" t="s">
        <v>6</v>
      </c>
      <c r="CK36" s="14" t="s">
        <v>8</v>
      </c>
      <c r="CL36" s="14" t="s">
        <v>85</v>
      </c>
      <c r="CU36" s="42"/>
      <c r="CV36" s="10"/>
      <c r="CW36" s="10" t="s">
        <v>107</v>
      </c>
      <c r="CX36" s="10">
        <v>0.15178</v>
      </c>
      <c r="CY36" s="10">
        <v>0.20236999999999999</v>
      </c>
      <c r="CZ36" s="10">
        <v>0.25296000000000002</v>
      </c>
      <c r="DA36" s="10">
        <v>0.22058</v>
      </c>
    </row>
    <row r="37" spans="5:105">
      <c r="E37" t="str">
        <f t="shared" si="4"/>
        <v>Mediumkm</v>
      </c>
      <c r="F37" s="37"/>
      <c r="G37" s="1" t="s">
        <v>418</v>
      </c>
      <c r="H37" s="1" t="s">
        <v>107</v>
      </c>
      <c r="I37" s="1">
        <v>0.10106999999999999</v>
      </c>
      <c r="Y37" t="str">
        <f t="shared" si="2"/>
        <v>All articstonne.km</v>
      </c>
      <c r="Z37" s="39"/>
      <c r="AA37" s="1" t="s">
        <v>172</v>
      </c>
      <c r="AB37" s="1" t="s">
        <v>385</v>
      </c>
      <c r="AC37" s="1"/>
      <c r="AD37" s="1">
        <v>9.3460000000000001E-2</v>
      </c>
      <c r="AE37" s="1">
        <v>5.8139999999999997E-2</v>
      </c>
      <c r="AF37" s="1">
        <v>7.5469999999999995E-2</v>
      </c>
      <c r="AT37" s="39"/>
      <c r="AU37" s="1" t="s">
        <v>460</v>
      </c>
      <c r="AV37" s="1" t="s">
        <v>96</v>
      </c>
      <c r="AW37" s="1">
        <v>6308</v>
      </c>
      <c r="AX37" s="1"/>
      <c r="AY37" s="1"/>
      <c r="AZ37" s="1"/>
      <c r="BB37" s="39"/>
      <c r="BC37" s="1" t="s">
        <v>461</v>
      </c>
      <c r="BD37" s="1" t="s">
        <v>96</v>
      </c>
      <c r="BE37" s="1"/>
      <c r="BF37" s="1">
        <v>6.4106100000000001</v>
      </c>
      <c r="BG37" s="1"/>
      <c r="BH37" s="1">
        <v>6.4106100000000001</v>
      </c>
      <c r="BI37" s="1"/>
      <c r="BJ37" s="1">
        <v>8.8838600000000003</v>
      </c>
      <c r="BK37" s="1"/>
      <c r="BN37" s="42"/>
      <c r="BO37" s="10"/>
      <c r="BP37" s="10" t="s">
        <v>98</v>
      </c>
      <c r="BQ37" s="10">
        <v>0.61424999999999996</v>
      </c>
      <c r="BS37" s="42"/>
      <c r="BT37" s="10" t="s">
        <v>188</v>
      </c>
      <c r="BU37" s="10" t="s">
        <v>98</v>
      </c>
      <c r="BV37" s="10">
        <v>0.59092999999999996</v>
      </c>
      <c r="CI37" s="41" t="s">
        <v>462</v>
      </c>
      <c r="CJ37" s="10" t="s">
        <v>463</v>
      </c>
      <c r="CK37" s="10" t="s">
        <v>380</v>
      </c>
      <c r="CL37" s="10">
        <v>8.9700000000000005E-3</v>
      </c>
      <c r="CU37" s="42"/>
      <c r="CV37" s="10"/>
      <c r="CW37" s="10" t="s">
        <v>113</v>
      </c>
      <c r="CX37" s="10">
        <v>0.24426</v>
      </c>
      <c r="CY37" s="10">
        <v>0.32568000000000003</v>
      </c>
      <c r="CZ37" s="10">
        <v>0.40710000000000002</v>
      </c>
      <c r="DA37" s="10">
        <v>0.35499000000000003</v>
      </c>
    </row>
    <row r="38" spans="5:105">
      <c r="E38" t="str">
        <f t="shared" si="4"/>
        <v>Mediummiles</v>
      </c>
      <c r="F38" s="37"/>
      <c r="G38" s="1" t="s">
        <v>418</v>
      </c>
      <c r="H38" s="1" t="s">
        <v>113</v>
      </c>
      <c r="I38" s="1">
        <v>0.16264999999999999</v>
      </c>
      <c r="Y38" t="str">
        <f t="shared" si="2"/>
        <v>All articskm</v>
      </c>
      <c r="Z38" s="39"/>
      <c r="AA38" s="1" t="s">
        <v>172</v>
      </c>
      <c r="AB38" s="1" t="s">
        <v>107</v>
      </c>
      <c r="AC38" s="1">
        <v>0.63161999999999996</v>
      </c>
      <c r="AD38" s="1">
        <v>0.83506000000000002</v>
      </c>
      <c r="AE38" s="1">
        <v>1.0384899999999999</v>
      </c>
      <c r="AF38" s="1">
        <v>0.90581</v>
      </c>
      <c r="AT38" s="35"/>
      <c r="AU38" s="1" t="s">
        <v>464</v>
      </c>
      <c r="AV38" s="1" t="s">
        <v>96</v>
      </c>
      <c r="AW38" s="1">
        <v>28380</v>
      </c>
      <c r="AX38" s="1"/>
      <c r="AY38" s="1"/>
      <c r="AZ38" s="1"/>
      <c r="BB38" s="35"/>
      <c r="BC38" s="1" t="s">
        <v>465</v>
      </c>
      <c r="BD38" s="1" t="s">
        <v>96</v>
      </c>
      <c r="BE38" s="1"/>
      <c r="BF38" s="1">
        <v>6.4106100000000001</v>
      </c>
      <c r="BG38" s="1"/>
      <c r="BH38" s="1"/>
      <c r="BI38" s="1"/>
      <c r="BJ38" s="1">
        <v>8.8838600000000003</v>
      </c>
      <c r="BK38" s="1"/>
      <c r="BN38" s="42"/>
      <c r="BO38" s="10"/>
      <c r="BP38" s="10" t="s">
        <v>111</v>
      </c>
      <c r="BQ38" s="10">
        <v>6.5820000000000004E-2</v>
      </c>
      <c r="BS38" s="42"/>
      <c r="BT38" s="10"/>
      <c r="BU38" s="10" t="s">
        <v>102</v>
      </c>
      <c r="BV38" s="10">
        <v>37.393999999999998</v>
      </c>
      <c r="CI38" s="42"/>
      <c r="CJ38" s="10" t="s">
        <v>466</v>
      </c>
      <c r="CK38" s="10" t="s">
        <v>380</v>
      </c>
      <c r="CL38" s="10">
        <v>1.17E-3</v>
      </c>
      <c r="CU38" s="42"/>
      <c r="CV38" s="10" t="s">
        <v>172</v>
      </c>
      <c r="CW38" s="10" t="s">
        <v>385</v>
      </c>
      <c r="CX38" s="10"/>
      <c r="CY38" s="10">
        <v>2.257E-2</v>
      </c>
      <c r="CZ38" s="10">
        <v>1.409E-2</v>
      </c>
      <c r="DA38" s="10">
        <v>1.823E-2</v>
      </c>
    </row>
    <row r="39" spans="5:105">
      <c r="E39" t="str">
        <f t="shared" si="4"/>
        <v>Largekm</v>
      </c>
      <c r="F39" s="37"/>
      <c r="G39" s="1" t="s">
        <v>421</v>
      </c>
      <c r="H39" s="1" t="s">
        <v>107</v>
      </c>
      <c r="I39" s="1">
        <v>0.13252</v>
      </c>
      <c r="Y39" t="str">
        <f t="shared" si="2"/>
        <v>All articsmiles</v>
      </c>
      <c r="Z39" s="39"/>
      <c r="AA39" s="1" t="s">
        <v>172</v>
      </c>
      <c r="AB39" s="1" t="s">
        <v>113</v>
      </c>
      <c r="AC39" s="1">
        <v>1.0164800000000001</v>
      </c>
      <c r="AD39" s="1">
        <v>1.34388</v>
      </c>
      <c r="AE39" s="1">
        <v>1.6712800000000001</v>
      </c>
      <c r="AF39" s="1">
        <v>1.4577500000000001</v>
      </c>
      <c r="BN39" s="42"/>
      <c r="BO39" s="10"/>
      <c r="BP39" s="10" t="s">
        <v>114</v>
      </c>
      <c r="BQ39" s="10">
        <v>6.2530000000000002E-2</v>
      </c>
      <c r="BS39" s="42"/>
      <c r="BT39" s="10" t="s">
        <v>188</v>
      </c>
      <c r="BU39" s="10" t="s">
        <v>100</v>
      </c>
      <c r="BV39" s="10">
        <v>0.74517999999999995</v>
      </c>
      <c r="CI39" s="42"/>
      <c r="CJ39" s="10" t="s">
        <v>467</v>
      </c>
      <c r="CK39" s="10" t="s">
        <v>380</v>
      </c>
      <c r="CL39" s="10">
        <v>7.4900000000000001E-3</v>
      </c>
      <c r="CU39" s="42"/>
      <c r="CV39" s="10"/>
      <c r="CW39" s="10" t="s">
        <v>107</v>
      </c>
      <c r="CX39" s="10">
        <v>0.15162</v>
      </c>
      <c r="CY39" s="10">
        <v>0.20158999999999999</v>
      </c>
      <c r="CZ39" s="10">
        <v>0.25157000000000002</v>
      </c>
      <c r="DA39" s="10">
        <v>0.21898000000000001</v>
      </c>
    </row>
    <row r="40" spans="5:105">
      <c r="E40" t="str">
        <f t="shared" si="4"/>
        <v>Largemiles</v>
      </c>
      <c r="F40" s="37"/>
      <c r="G40" s="1" t="s">
        <v>421</v>
      </c>
      <c r="H40" s="1" t="s">
        <v>113</v>
      </c>
      <c r="I40" s="1">
        <v>0.21326000000000001</v>
      </c>
      <c r="Y40" t="str">
        <f t="shared" si="2"/>
        <v>All HGVstonne.km</v>
      </c>
      <c r="Z40" s="39"/>
      <c r="AA40" s="1" t="s">
        <v>175</v>
      </c>
      <c r="AB40" s="1" t="s">
        <v>385</v>
      </c>
      <c r="AC40" s="1"/>
      <c r="AD40" s="1">
        <v>0.11926</v>
      </c>
      <c r="AE40" s="1">
        <v>7.2400000000000006E-2</v>
      </c>
      <c r="AF40" s="1">
        <v>9.7519999999999996E-2</v>
      </c>
      <c r="AW40" s="1" t="s">
        <v>364</v>
      </c>
      <c r="AX40" s="1" t="s">
        <v>365</v>
      </c>
      <c r="AY40" s="1" t="s">
        <v>366</v>
      </c>
      <c r="AZ40" s="1" t="s">
        <v>367</v>
      </c>
      <c r="BE40" s="1" t="s">
        <v>368</v>
      </c>
      <c r="BF40" s="1" t="s">
        <v>369</v>
      </c>
      <c r="BG40" s="1" t="s">
        <v>370</v>
      </c>
      <c r="BH40" s="1" t="s">
        <v>371</v>
      </c>
      <c r="BI40" s="1" t="s">
        <v>372</v>
      </c>
      <c r="BJ40" s="1" t="s">
        <v>373</v>
      </c>
      <c r="BK40" s="1" t="s">
        <v>374</v>
      </c>
      <c r="BN40" s="42"/>
      <c r="BO40" s="10" t="s">
        <v>189</v>
      </c>
      <c r="BP40" s="10" t="s">
        <v>96</v>
      </c>
      <c r="BQ40" s="10">
        <v>661.79467999999997</v>
      </c>
      <c r="BS40" s="42"/>
      <c r="BT40" s="10" t="s">
        <v>190</v>
      </c>
      <c r="BU40" s="10" t="s">
        <v>98</v>
      </c>
      <c r="BV40" s="10">
        <v>0.35933999999999999</v>
      </c>
      <c r="CI40" s="43"/>
      <c r="CJ40" s="10" t="s">
        <v>468</v>
      </c>
      <c r="CK40" s="10" t="s">
        <v>380</v>
      </c>
      <c r="CL40" s="10">
        <v>7.28E-3</v>
      </c>
      <c r="CU40" s="42"/>
      <c r="CV40" s="10"/>
      <c r="CW40" s="10" t="s">
        <v>113</v>
      </c>
      <c r="CX40" s="10">
        <v>0.24401</v>
      </c>
      <c r="CY40" s="10">
        <v>0.32444000000000001</v>
      </c>
      <c r="CZ40" s="10">
        <v>0.40486</v>
      </c>
      <c r="DA40" s="10">
        <v>0.35241</v>
      </c>
    </row>
    <row r="41" spans="5:105">
      <c r="E41" t="str">
        <f t="shared" si="4"/>
        <v>Averagekm</v>
      </c>
      <c r="F41" s="37"/>
      <c r="G41" s="1" t="s">
        <v>429</v>
      </c>
      <c r="H41" s="1" t="s">
        <v>107</v>
      </c>
      <c r="I41" s="1">
        <v>0.11366999999999999</v>
      </c>
      <c r="Y41" t="str">
        <f t="shared" si="2"/>
        <v>All HGVskm</v>
      </c>
      <c r="Z41" s="39"/>
      <c r="AA41" s="1" t="s">
        <v>175</v>
      </c>
      <c r="AB41" s="1" t="s">
        <v>107</v>
      </c>
      <c r="AC41" s="1">
        <v>0.64392000000000005</v>
      </c>
      <c r="AD41" s="1">
        <v>0.81516999999999995</v>
      </c>
      <c r="AE41" s="1">
        <v>0.98641000000000001</v>
      </c>
      <c r="AF41" s="1">
        <v>0.87295999999999996</v>
      </c>
      <c r="AT41" s="2" t="s">
        <v>101</v>
      </c>
      <c r="AU41" s="2" t="s">
        <v>381</v>
      </c>
      <c r="AV41" s="2" t="s">
        <v>8</v>
      </c>
      <c r="AW41" s="2" t="s">
        <v>85</v>
      </c>
      <c r="AX41" s="2" t="s">
        <v>85</v>
      </c>
      <c r="AY41" s="2" t="s">
        <v>85</v>
      </c>
      <c r="AZ41" s="2" t="s">
        <v>85</v>
      </c>
      <c r="BB41" s="2" t="s">
        <v>101</v>
      </c>
      <c r="BC41" s="2" t="s">
        <v>382</v>
      </c>
      <c r="BD41" s="2" t="s">
        <v>8</v>
      </c>
      <c r="BE41" s="2" t="s">
        <v>85</v>
      </c>
      <c r="BF41" s="2" t="s">
        <v>85</v>
      </c>
      <c r="BG41" s="2" t="s">
        <v>85</v>
      </c>
      <c r="BH41" s="2" t="s">
        <v>85</v>
      </c>
      <c r="BI41" s="2" t="s">
        <v>85</v>
      </c>
      <c r="BJ41" s="2" t="s">
        <v>85</v>
      </c>
      <c r="BK41" s="2" t="s">
        <v>85</v>
      </c>
      <c r="BN41" s="42"/>
      <c r="BO41" s="10"/>
      <c r="BP41" s="10" t="s">
        <v>98</v>
      </c>
      <c r="BQ41" s="10">
        <v>0.52817000000000003</v>
      </c>
      <c r="BS41" s="42"/>
      <c r="BT41" s="10"/>
      <c r="BU41" s="10" t="s">
        <v>102</v>
      </c>
      <c r="BV41" s="10">
        <v>10.324</v>
      </c>
      <c r="CU41" s="42"/>
      <c r="CV41" s="10" t="s">
        <v>175</v>
      </c>
      <c r="CW41" s="10" t="s">
        <v>385</v>
      </c>
      <c r="CX41" s="10"/>
      <c r="CY41" s="10">
        <v>2.886E-2</v>
      </c>
      <c r="CZ41" s="10">
        <v>1.7569999999999999E-2</v>
      </c>
      <c r="DA41" s="10">
        <v>2.359E-2</v>
      </c>
    </row>
    <row r="42" spans="5:105">
      <c r="E42" t="str">
        <f t="shared" si="4"/>
        <v>Averagemiles</v>
      </c>
      <c r="F42" s="38"/>
      <c r="G42" s="1" t="s">
        <v>429</v>
      </c>
      <c r="H42" s="1" t="s">
        <v>113</v>
      </c>
      <c r="I42" s="1">
        <v>0.18293000000000001</v>
      </c>
      <c r="Y42" t="str">
        <f t="shared" si="2"/>
        <v>All HGVsmiles</v>
      </c>
      <c r="Z42" s="35"/>
      <c r="AA42" s="1" t="s">
        <v>175</v>
      </c>
      <c r="AB42" s="1" t="s">
        <v>113</v>
      </c>
      <c r="AC42" s="1">
        <v>1.0362899999999999</v>
      </c>
      <c r="AD42" s="1">
        <v>1.3118799999999999</v>
      </c>
      <c r="AE42" s="1">
        <v>1.58748</v>
      </c>
      <c r="AF42" s="1">
        <v>1.40489</v>
      </c>
      <c r="AT42" s="34" t="s">
        <v>469</v>
      </c>
      <c r="AU42" s="1" t="s">
        <v>470</v>
      </c>
      <c r="AV42" s="1" t="s">
        <v>96</v>
      </c>
      <c r="AW42" s="1">
        <v>9106.9185099999995</v>
      </c>
      <c r="AX42" s="1"/>
      <c r="AY42" s="1"/>
      <c r="AZ42" s="1">
        <v>990.47810000000004</v>
      </c>
      <c r="BB42" s="34" t="s">
        <v>469</v>
      </c>
      <c r="BC42" s="1" t="s">
        <v>470</v>
      </c>
      <c r="BD42" s="1" t="s">
        <v>96</v>
      </c>
      <c r="BE42" s="1"/>
      <c r="BF42" s="1">
        <v>6.4106100000000001</v>
      </c>
      <c r="BG42" s="1">
        <v>6.4106100000000001</v>
      </c>
      <c r="BH42" s="1">
        <v>6.4106100000000001</v>
      </c>
      <c r="BI42" s="1"/>
      <c r="BJ42" s="1">
        <v>8.8838600000000003</v>
      </c>
      <c r="BK42" s="1"/>
      <c r="BN42" s="42"/>
      <c r="BO42" s="10"/>
      <c r="BP42" s="10" t="s">
        <v>111</v>
      </c>
      <c r="BQ42" s="10">
        <v>5.4239999999999997E-2</v>
      </c>
      <c r="BS42" s="43"/>
      <c r="BT42" s="10"/>
      <c r="BU42" s="10" t="s">
        <v>100</v>
      </c>
      <c r="BV42" s="10">
        <v>0.45456999999999997</v>
      </c>
      <c r="CU42" s="42"/>
      <c r="CV42" s="10"/>
      <c r="CW42" s="10" t="s">
        <v>107</v>
      </c>
      <c r="CX42" s="10">
        <v>0.15526999999999999</v>
      </c>
      <c r="CY42" s="10">
        <v>0.19733999999999999</v>
      </c>
      <c r="CZ42" s="10">
        <v>0.23941999999999999</v>
      </c>
      <c r="DA42" s="10">
        <v>0.21154000000000001</v>
      </c>
    </row>
    <row r="43" spans="5:105">
      <c r="AT43" s="39"/>
      <c r="AU43" s="1" t="s">
        <v>471</v>
      </c>
      <c r="AV43" s="1" t="s">
        <v>96</v>
      </c>
      <c r="AW43" s="1">
        <v>5105.6385099999998</v>
      </c>
      <c r="AX43" s="1"/>
      <c r="AY43" s="1"/>
      <c r="AZ43" s="1">
        <v>1461.67759</v>
      </c>
      <c r="BB43" s="39"/>
      <c r="BC43" s="1" t="s">
        <v>471</v>
      </c>
      <c r="BD43" s="1" t="s">
        <v>96</v>
      </c>
      <c r="BE43" s="1"/>
      <c r="BF43" s="1">
        <v>6.4106100000000001</v>
      </c>
      <c r="BG43" s="1">
        <v>6.4106100000000001</v>
      </c>
      <c r="BH43" s="1">
        <v>6.4106100000000001</v>
      </c>
      <c r="BI43" s="1"/>
      <c r="BJ43" s="1">
        <v>8.8838600000000003</v>
      </c>
      <c r="BK43" s="1"/>
      <c r="BN43" s="42"/>
      <c r="BO43" s="10"/>
      <c r="BP43" s="10" t="s">
        <v>114</v>
      </c>
      <c r="BQ43" s="10">
        <v>5.1529999999999999E-2</v>
      </c>
      <c r="BS43" s="41" t="s">
        <v>472</v>
      </c>
      <c r="BT43" s="10" t="s">
        <v>193</v>
      </c>
      <c r="BU43" s="10" t="s">
        <v>96</v>
      </c>
      <c r="BV43" s="10">
        <v>52.14</v>
      </c>
      <c r="CU43" s="43"/>
      <c r="CV43" s="10"/>
      <c r="CW43" s="10" t="s">
        <v>113</v>
      </c>
      <c r="CX43" s="10">
        <v>0.24987000000000001</v>
      </c>
      <c r="CY43" s="10">
        <v>0.31758999999999998</v>
      </c>
      <c r="CZ43" s="10">
        <v>0.38530999999999999</v>
      </c>
      <c r="DA43" s="10">
        <v>0.34044999999999997</v>
      </c>
    </row>
    <row r="44" spans="5:105">
      <c r="F44" s="2" t="s">
        <v>101</v>
      </c>
      <c r="G44" s="2" t="s">
        <v>6</v>
      </c>
      <c r="H44" s="2" t="s">
        <v>8</v>
      </c>
      <c r="I44" s="2" t="s">
        <v>85</v>
      </c>
      <c r="AC44" s="4" t="s">
        <v>136</v>
      </c>
      <c r="AD44" s="4" t="s">
        <v>137</v>
      </c>
      <c r="AE44" s="4" t="s">
        <v>138</v>
      </c>
      <c r="AF44" s="4" t="s">
        <v>139</v>
      </c>
      <c r="AT44" s="39"/>
      <c r="AU44" s="1" t="s">
        <v>473</v>
      </c>
      <c r="AV44" s="1" t="s">
        <v>96</v>
      </c>
      <c r="AW44" s="1">
        <v>3464.56448</v>
      </c>
      <c r="AX44" s="1"/>
      <c r="AY44" s="1"/>
      <c r="AZ44" s="1">
        <v>1620.2760599999999</v>
      </c>
      <c r="BB44" s="39"/>
      <c r="BC44" s="1" t="s">
        <v>473</v>
      </c>
      <c r="BD44" s="1" t="s">
        <v>96</v>
      </c>
      <c r="BE44" s="1"/>
      <c r="BF44" s="1">
        <v>6.4106100000000001</v>
      </c>
      <c r="BG44" s="1">
        <v>6.4106100000000001</v>
      </c>
      <c r="BH44" s="1">
        <v>6.4106100000000001</v>
      </c>
      <c r="BI44" s="1"/>
      <c r="BJ44" s="1">
        <v>8.8838600000000003</v>
      </c>
      <c r="BK44" s="1"/>
      <c r="BN44" s="42"/>
      <c r="BO44" s="10" t="s">
        <v>195</v>
      </c>
      <c r="BP44" s="10" t="s">
        <v>96</v>
      </c>
      <c r="BQ44" s="10">
        <v>660.82605000000001</v>
      </c>
      <c r="BS44" s="42"/>
      <c r="BT44" s="10"/>
      <c r="BU44" s="10" t="s">
        <v>196</v>
      </c>
      <c r="BV44" s="10">
        <v>1.277E-2</v>
      </c>
    </row>
    <row r="45" spans="5:105">
      <c r="E45" t="str">
        <f t="shared" si="4"/>
        <v>Regular taxipassenger.km</v>
      </c>
      <c r="F45" s="36" t="s">
        <v>474</v>
      </c>
      <c r="G45" s="1" t="s">
        <v>433</v>
      </c>
      <c r="H45" s="1" t="s">
        <v>380</v>
      </c>
      <c r="I45" s="1">
        <v>0.14860999999999999</v>
      </c>
      <c r="Z45" s="2" t="s">
        <v>101</v>
      </c>
      <c r="AA45" s="2" t="s">
        <v>6</v>
      </c>
      <c r="AB45" s="2" t="s">
        <v>8</v>
      </c>
      <c r="AC45" s="2" t="s">
        <v>85</v>
      </c>
      <c r="AD45" s="2" t="s">
        <v>85</v>
      </c>
      <c r="AE45" s="2" t="s">
        <v>85</v>
      </c>
      <c r="AF45" s="2" t="s">
        <v>85</v>
      </c>
      <c r="AT45" s="35"/>
      <c r="AU45" s="1" t="s">
        <v>475</v>
      </c>
      <c r="AV45" s="1" t="s">
        <v>96</v>
      </c>
      <c r="AW45" s="1">
        <v>2854.91851</v>
      </c>
      <c r="AX45" s="1"/>
      <c r="AY45" s="1"/>
      <c r="AZ45" s="1">
        <v>1726.72731</v>
      </c>
      <c r="BB45" s="35"/>
      <c r="BC45" s="1" t="s">
        <v>475</v>
      </c>
      <c r="BD45" s="1" t="s">
        <v>96</v>
      </c>
      <c r="BE45" s="1"/>
      <c r="BF45" s="1">
        <v>6.4106100000000001</v>
      </c>
      <c r="BG45" s="1">
        <v>6.4106100000000001</v>
      </c>
      <c r="BH45" s="1">
        <v>6.4106100000000001</v>
      </c>
      <c r="BI45" s="1"/>
      <c r="BJ45" s="1">
        <v>8.8838600000000003</v>
      </c>
      <c r="BK45" s="1"/>
      <c r="BN45" s="42"/>
      <c r="BO45" s="10"/>
      <c r="BP45" s="10" t="s">
        <v>98</v>
      </c>
      <c r="BQ45" s="10">
        <v>0.53078000000000003</v>
      </c>
      <c r="BS45" s="42"/>
      <c r="BT45" s="10" t="s">
        <v>198</v>
      </c>
      <c r="BU45" s="10" t="s">
        <v>96</v>
      </c>
      <c r="BV45" s="10">
        <v>30.4</v>
      </c>
      <c r="CX45" s="10" t="s">
        <v>136</v>
      </c>
      <c r="CY45" s="10" t="s">
        <v>137</v>
      </c>
      <c r="CZ45" s="10" t="s">
        <v>138</v>
      </c>
      <c r="DA45" s="10" t="s">
        <v>139</v>
      </c>
    </row>
    <row r="46" spans="5:105">
      <c r="E46" t="str">
        <f t="shared" si="4"/>
        <v>Regular taxikm</v>
      </c>
      <c r="F46" s="37"/>
      <c r="G46" s="1" t="s">
        <v>433</v>
      </c>
      <c r="H46" s="1" t="s">
        <v>107</v>
      </c>
      <c r="I46" s="1">
        <v>0.20805000000000001</v>
      </c>
      <c r="Y46" t="str">
        <f>AA46&amp;AB46</f>
        <v>Rigid (&gt;3.5 - 7.5 tonnes)tonne.km</v>
      </c>
      <c r="Z46" s="34" t="s">
        <v>476</v>
      </c>
      <c r="AA46" s="1" t="s">
        <v>145</v>
      </c>
      <c r="AB46" s="1" t="s">
        <v>385</v>
      </c>
      <c r="AC46" s="1"/>
      <c r="AD46" s="1">
        <v>0.52381999999999995</v>
      </c>
      <c r="AE46" s="1">
        <v>0.28267999999999999</v>
      </c>
      <c r="AF46" s="1">
        <v>0.60194999999999999</v>
      </c>
      <c r="BN46" s="42"/>
      <c r="BO46" s="10"/>
      <c r="BP46" s="10" t="s">
        <v>111</v>
      </c>
      <c r="BQ46" s="10">
        <v>5.4239999999999997E-2</v>
      </c>
      <c r="BS46" s="42"/>
      <c r="BT46" s="10"/>
      <c r="BU46" s="10" t="s">
        <v>196</v>
      </c>
      <c r="BV46" s="10">
        <v>7.92E-3</v>
      </c>
      <c r="CU46" s="14" t="s">
        <v>101</v>
      </c>
      <c r="CV46" s="14" t="s">
        <v>6</v>
      </c>
      <c r="CW46" s="14" t="s">
        <v>8</v>
      </c>
      <c r="CX46" s="17" t="s">
        <v>85</v>
      </c>
      <c r="CY46" s="17" t="s">
        <v>85</v>
      </c>
      <c r="CZ46" s="17" t="s">
        <v>85</v>
      </c>
      <c r="DA46" s="17" t="s">
        <v>85</v>
      </c>
    </row>
    <row r="47" spans="5:105">
      <c r="E47" t="str">
        <f t="shared" si="4"/>
        <v>Black cabpassenger.km</v>
      </c>
      <c r="F47" s="37"/>
      <c r="G47" s="1" t="s">
        <v>439</v>
      </c>
      <c r="H47" s="1" t="s">
        <v>380</v>
      </c>
      <c r="I47" s="1">
        <v>0.20402000000000001</v>
      </c>
      <c r="Y47" t="str">
        <f t="shared" ref="Y47:Y69" si="5">AA47&amp;AB47</f>
        <v>Rigid (&gt;3.5 - 7.5 tonnes)km</v>
      </c>
      <c r="Z47" s="39"/>
      <c r="AA47" s="1" t="s">
        <v>145</v>
      </c>
      <c r="AB47" s="1" t="s">
        <v>107</v>
      </c>
      <c r="AC47" s="1">
        <v>0.54032999999999998</v>
      </c>
      <c r="AD47" s="1">
        <v>0.58684000000000003</v>
      </c>
      <c r="AE47" s="1">
        <v>0.63336000000000003</v>
      </c>
      <c r="AF47" s="1">
        <v>0.58033000000000001</v>
      </c>
      <c r="AW47" s="1" t="s">
        <v>364</v>
      </c>
      <c r="AX47" s="1" t="s">
        <v>365</v>
      </c>
      <c r="AY47" s="1" t="s">
        <v>366</v>
      </c>
      <c r="AZ47" s="1" t="s">
        <v>367</v>
      </c>
      <c r="BE47" s="1" t="s">
        <v>368</v>
      </c>
      <c r="BF47" s="1" t="s">
        <v>369</v>
      </c>
      <c r="BG47" s="1" t="s">
        <v>370</v>
      </c>
      <c r="BH47" s="1" t="s">
        <v>371</v>
      </c>
      <c r="BI47" s="1" t="s">
        <v>372</v>
      </c>
      <c r="BJ47" s="1" t="s">
        <v>373</v>
      </c>
      <c r="BK47" s="1" t="s">
        <v>374</v>
      </c>
      <c r="BN47" s="42"/>
      <c r="BO47" s="10"/>
      <c r="BP47" s="10" t="s">
        <v>114</v>
      </c>
      <c r="BQ47" s="10">
        <v>5.1529999999999999E-2</v>
      </c>
      <c r="BS47" s="42"/>
      <c r="BT47" s="10" t="s">
        <v>201</v>
      </c>
      <c r="BU47" s="10" t="s">
        <v>96</v>
      </c>
      <c r="BV47" s="10">
        <v>177</v>
      </c>
      <c r="CU47" s="41" t="s">
        <v>477</v>
      </c>
      <c r="CV47" s="10" t="s">
        <v>145</v>
      </c>
      <c r="CW47" s="10" t="s">
        <v>385</v>
      </c>
      <c r="CX47" s="10"/>
      <c r="CY47" s="10">
        <v>0.12758</v>
      </c>
      <c r="CZ47" s="10">
        <v>6.8890000000000007E-2</v>
      </c>
      <c r="DA47" s="10">
        <v>0.14668999999999999</v>
      </c>
    </row>
    <row r="48" spans="5:105">
      <c r="E48" t="str">
        <f t="shared" si="4"/>
        <v>Black cabkm</v>
      </c>
      <c r="F48" s="38"/>
      <c r="G48" s="1" t="s">
        <v>439</v>
      </c>
      <c r="H48" s="1" t="s">
        <v>107</v>
      </c>
      <c r="I48" s="1">
        <v>0.30603000000000002</v>
      </c>
      <c r="Y48" t="str">
        <f t="shared" si="5"/>
        <v>Rigid (&gt;3.5 - 7.5 tonnes)miles</v>
      </c>
      <c r="Z48" s="39"/>
      <c r="AA48" s="1" t="s">
        <v>145</v>
      </c>
      <c r="AB48" s="1" t="s">
        <v>113</v>
      </c>
      <c r="AC48" s="1">
        <v>0.86956999999999995</v>
      </c>
      <c r="AD48" s="1">
        <v>0.94442000000000004</v>
      </c>
      <c r="AE48" s="1">
        <v>1.01928</v>
      </c>
      <c r="AF48" s="1">
        <v>0.93393999999999999</v>
      </c>
      <c r="AT48" s="2" t="s">
        <v>101</v>
      </c>
      <c r="AU48" s="2" t="s">
        <v>381</v>
      </c>
      <c r="AV48" s="2" t="s">
        <v>8</v>
      </c>
      <c r="AW48" s="2" t="s">
        <v>85</v>
      </c>
      <c r="AX48" s="2" t="s">
        <v>85</v>
      </c>
      <c r="AY48" s="2" t="s">
        <v>85</v>
      </c>
      <c r="AZ48" s="2" t="s">
        <v>85</v>
      </c>
      <c r="BB48" s="2" t="s">
        <v>101</v>
      </c>
      <c r="BC48" s="2" t="s">
        <v>382</v>
      </c>
      <c r="BD48" s="2" t="s">
        <v>8</v>
      </c>
      <c r="BE48" s="2" t="s">
        <v>85</v>
      </c>
      <c r="BF48" s="2" t="s">
        <v>85</v>
      </c>
      <c r="BG48" s="2" t="s">
        <v>85</v>
      </c>
      <c r="BH48" s="2" t="s">
        <v>85</v>
      </c>
      <c r="BI48" s="2" t="s">
        <v>85</v>
      </c>
      <c r="BJ48" s="2" t="s">
        <v>85</v>
      </c>
      <c r="BK48" s="2" t="s">
        <v>85</v>
      </c>
      <c r="BN48" s="42"/>
      <c r="BO48" s="10" t="s">
        <v>203</v>
      </c>
      <c r="BP48" s="10" t="s">
        <v>96</v>
      </c>
      <c r="BQ48" s="10">
        <v>733.64436000000001</v>
      </c>
      <c r="BS48" s="42"/>
      <c r="BT48" s="10"/>
      <c r="BU48" s="10" t="s">
        <v>196</v>
      </c>
      <c r="BV48" s="10">
        <v>3.7440000000000001E-2</v>
      </c>
      <c r="CU48" s="42"/>
      <c r="CV48" s="10"/>
      <c r="CW48" s="10" t="s">
        <v>107</v>
      </c>
      <c r="CX48" s="10">
        <v>0.13155</v>
      </c>
      <c r="CY48" s="10">
        <v>0.14299000000000001</v>
      </c>
      <c r="CZ48" s="10">
        <v>0.15442</v>
      </c>
      <c r="DA48" s="10">
        <v>0.14138000000000001</v>
      </c>
    </row>
    <row r="49" spans="6:105">
      <c r="Y49" t="str">
        <f t="shared" si="5"/>
        <v>Rigid (&gt;7.5 tonnes-17 tonnes)tonne.km</v>
      </c>
      <c r="Z49" s="39"/>
      <c r="AA49" s="1" t="s">
        <v>148</v>
      </c>
      <c r="AB49" s="1" t="s">
        <v>385</v>
      </c>
      <c r="AC49" s="1"/>
      <c r="AD49" s="1">
        <v>0.31213000000000002</v>
      </c>
      <c r="AE49" s="1">
        <v>0.17541000000000001</v>
      </c>
      <c r="AF49" s="1">
        <v>0.45286999999999999</v>
      </c>
      <c r="AT49" s="34" t="s">
        <v>478</v>
      </c>
      <c r="AU49" s="1" t="s">
        <v>479</v>
      </c>
      <c r="AV49" s="1" t="s">
        <v>96</v>
      </c>
      <c r="AW49" s="1">
        <v>3164.7804900000001</v>
      </c>
      <c r="AX49" s="1"/>
      <c r="AY49" s="1"/>
      <c r="AZ49" s="1">
        <v>1566.3863799999999</v>
      </c>
      <c r="BB49" s="34" t="s">
        <v>478</v>
      </c>
      <c r="BC49" s="1" t="s">
        <v>479</v>
      </c>
      <c r="BD49" s="1" t="s">
        <v>96</v>
      </c>
      <c r="BE49" s="1"/>
      <c r="BF49" s="1">
        <v>6.4106100000000001</v>
      </c>
      <c r="BG49" s="1">
        <v>6.4106100000000001</v>
      </c>
      <c r="BH49" s="1">
        <v>6.4106100000000001</v>
      </c>
      <c r="BI49" s="1"/>
      <c r="BJ49" s="1">
        <v>8.8838600000000003</v>
      </c>
      <c r="BK49" s="1"/>
      <c r="BN49" s="42"/>
      <c r="BO49" s="10"/>
      <c r="BP49" s="10" t="s">
        <v>98</v>
      </c>
      <c r="BQ49" s="10">
        <v>0.61101000000000005</v>
      </c>
      <c r="BS49" s="42"/>
      <c r="BT49" s="10" t="s">
        <v>205</v>
      </c>
      <c r="BU49" s="10" t="s">
        <v>96</v>
      </c>
      <c r="BV49" s="10">
        <v>68.650000000000006</v>
      </c>
      <c r="CU49" s="42"/>
      <c r="CV49" s="10"/>
      <c r="CW49" s="10" t="s">
        <v>113</v>
      </c>
      <c r="CX49" s="10">
        <v>0.2117</v>
      </c>
      <c r="CY49" s="10">
        <v>0.23011000000000001</v>
      </c>
      <c r="CZ49" s="10">
        <v>0.24851999999999999</v>
      </c>
      <c r="DA49" s="10">
        <v>0.22753999999999999</v>
      </c>
    </row>
    <row r="50" spans="6:105">
      <c r="F50" s="2" t="s">
        <v>101</v>
      </c>
      <c r="G50" s="2" t="s">
        <v>6</v>
      </c>
      <c r="H50" s="2" t="s">
        <v>8</v>
      </c>
      <c r="I50" s="2" t="s">
        <v>85</v>
      </c>
      <c r="Y50" t="str">
        <f t="shared" si="5"/>
        <v>Rigid (&gt;7.5 tonnes-17 tonnes)km</v>
      </c>
      <c r="Z50" s="39"/>
      <c r="AA50" s="1" t="s">
        <v>148</v>
      </c>
      <c r="AB50" s="1" t="s">
        <v>107</v>
      </c>
      <c r="AC50" s="1">
        <v>0.64802000000000004</v>
      </c>
      <c r="AD50" s="1">
        <v>0.73965000000000003</v>
      </c>
      <c r="AE50" s="1">
        <v>0.83128000000000002</v>
      </c>
      <c r="AF50" s="1">
        <v>0.70850000000000002</v>
      </c>
      <c r="AT50" s="39"/>
      <c r="AU50" s="1" t="s">
        <v>480</v>
      </c>
      <c r="AV50" s="1" t="s">
        <v>96</v>
      </c>
      <c r="AW50" s="1">
        <v>2910.4652900000001</v>
      </c>
      <c r="AX50" s="1"/>
      <c r="AY50" s="1"/>
      <c r="AZ50" s="1">
        <v>1094.58257</v>
      </c>
      <c r="BB50" s="39"/>
      <c r="BC50" s="1" t="s">
        <v>480</v>
      </c>
      <c r="BD50" s="1" t="s">
        <v>96</v>
      </c>
      <c r="BE50" s="1"/>
      <c r="BF50" s="1">
        <v>6.4106100000000001</v>
      </c>
      <c r="BG50" s="1">
        <v>6.4106100000000001</v>
      </c>
      <c r="BH50" s="1">
        <v>6.4106100000000001</v>
      </c>
      <c r="BI50" s="1"/>
      <c r="BJ50" s="1">
        <v>8.8838600000000003</v>
      </c>
      <c r="BK50" s="1"/>
      <c r="BN50" s="42"/>
      <c r="BO50" s="10"/>
      <c r="BP50" s="10" t="s">
        <v>111</v>
      </c>
      <c r="BQ50" s="10">
        <v>6.1809999999999997E-2</v>
      </c>
      <c r="BS50" s="43"/>
      <c r="BT50" s="10"/>
      <c r="BU50" s="10" t="s">
        <v>196</v>
      </c>
      <c r="BV50" s="10">
        <v>1.6039999999999999E-2</v>
      </c>
      <c r="CU50" s="42"/>
      <c r="CV50" s="10" t="s">
        <v>148</v>
      </c>
      <c r="CW50" s="10" t="s">
        <v>385</v>
      </c>
      <c r="CX50" s="10"/>
      <c r="CY50" s="10">
        <v>7.603E-2</v>
      </c>
      <c r="CZ50" s="10">
        <v>4.2770000000000002E-2</v>
      </c>
      <c r="DA50" s="10">
        <v>0.11031000000000001</v>
      </c>
    </row>
    <row r="51" spans="6:105">
      <c r="F51" s="36" t="s">
        <v>481</v>
      </c>
      <c r="G51" s="1" t="s">
        <v>445</v>
      </c>
      <c r="H51" s="1" t="s">
        <v>380</v>
      </c>
      <c r="I51" s="1">
        <v>0.12998999999999999</v>
      </c>
      <c r="Y51" t="str">
        <f t="shared" si="5"/>
        <v>Rigid (&gt;7.5 tonnes-17 tonnes)miles</v>
      </c>
      <c r="Z51" s="39"/>
      <c r="AA51" s="1" t="s">
        <v>148</v>
      </c>
      <c r="AB51" s="1" t="s">
        <v>113</v>
      </c>
      <c r="AC51" s="1">
        <v>1.0428999999999999</v>
      </c>
      <c r="AD51" s="1">
        <v>1.1903600000000001</v>
      </c>
      <c r="AE51" s="1">
        <v>1.3378300000000001</v>
      </c>
      <c r="AF51" s="1">
        <v>1.14022</v>
      </c>
      <c r="AT51" s="39"/>
      <c r="AU51" s="1" t="s">
        <v>482</v>
      </c>
      <c r="AV51" s="1" t="s">
        <v>96</v>
      </c>
      <c r="AW51" s="1">
        <v>3345.3083700000002</v>
      </c>
      <c r="AX51" s="1"/>
      <c r="AY51" s="1"/>
      <c r="AZ51" s="1">
        <v>1906.7038399999999</v>
      </c>
      <c r="BB51" s="39"/>
      <c r="BC51" s="1" t="s">
        <v>482</v>
      </c>
      <c r="BD51" s="1" t="s">
        <v>96</v>
      </c>
      <c r="BE51" s="1"/>
      <c r="BF51" s="1">
        <v>6.4106100000000001</v>
      </c>
      <c r="BG51" s="1">
        <v>6.4106100000000001</v>
      </c>
      <c r="BH51" s="1">
        <v>6.4106100000000001</v>
      </c>
      <c r="BI51" s="1"/>
      <c r="BJ51" s="1">
        <v>8.8838600000000003</v>
      </c>
      <c r="BK51" s="1"/>
      <c r="BN51" s="42"/>
      <c r="BO51" s="10"/>
      <c r="BP51" s="10" t="s">
        <v>114</v>
      </c>
      <c r="BQ51" s="10">
        <v>5.8160000000000003E-2</v>
      </c>
      <c r="BS51" s="41" t="s">
        <v>483</v>
      </c>
      <c r="BT51" s="10" t="s">
        <v>208</v>
      </c>
      <c r="BU51" s="10" t="s">
        <v>96</v>
      </c>
      <c r="BV51" s="10">
        <v>102.85714</v>
      </c>
      <c r="CU51" s="42"/>
      <c r="CV51" s="10"/>
      <c r="CW51" s="10" t="s">
        <v>107</v>
      </c>
      <c r="CX51" s="10">
        <v>0.15756000000000001</v>
      </c>
      <c r="CY51" s="10">
        <v>0.18007000000000001</v>
      </c>
      <c r="CZ51" s="10">
        <v>0.20258000000000001</v>
      </c>
      <c r="DA51" s="10">
        <v>0.17241999999999999</v>
      </c>
    </row>
    <row r="52" spans="6:105">
      <c r="F52" s="37"/>
      <c r="G52" s="1" t="s">
        <v>448</v>
      </c>
      <c r="H52" s="1" t="s">
        <v>380</v>
      </c>
      <c r="I52" s="1">
        <v>7.4469999999999995E-2</v>
      </c>
      <c r="Y52" t="str">
        <f t="shared" si="5"/>
        <v>Rigid (&gt;17 tonnes)tonne.km</v>
      </c>
      <c r="Z52" s="39"/>
      <c r="AA52" s="1" t="s">
        <v>153</v>
      </c>
      <c r="AB52" s="1" t="s">
        <v>385</v>
      </c>
      <c r="AC52" s="1"/>
      <c r="AD52" s="1">
        <v>0.23905999999999999</v>
      </c>
      <c r="AE52" s="1">
        <v>0.14083000000000001</v>
      </c>
      <c r="AF52" s="1">
        <v>0.18329999999999999</v>
      </c>
      <c r="AT52" s="39"/>
      <c r="AU52" s="1" t="s">
        <v>484</v>
      </c>
      <c r="AV52" s="1" t="s">
        <v>96</v>
      </c>
      <c r="AW52" s="1">
        <v>3086.3903799999998</v>
      </c>
      <c r="AX52" s="1"/>
      <c r="AY52" s="1"/>
      <c r="AZ52" s="1">
        <v>1761.80819</v>
      </c>
      <c r="BB52" s="39"/>
      <c r="BC52" s="1" t="s">
        <v>484</v>
      </c>
      <c r="BD52" s="1" t="s">
        <v>96</v>
      </c>
      <c r="BE52" s="1"/>
      <c r="BF52" s="1">
        <v>6.4106100000000001</v>
      </c>
      <c r="BG52" s="1">
        <v>6.4106100000000001</v>
      </c>
      <c r="BH52" s="1">
        <v>6.4106100000000001</v>
      </c>
      <c r="BI52" s="1"/>
      <c r="BJ52" s="1">
        <v>8.8838600000000003</v>
      </c>
      <c r="BK52" s="1"/>
      <c r="BN52" s="42"/>
      <c r="BO52" s="10" t="s">
        <v>210</v>
      </c>
      <c r="BP52" s="10" t="s">
        <v>96</v>
      </c>
      <c r="BQ52" s="10">
        <v>752.02760000000001</v>
      </c>
      <c r="BS52" s="42"/>
      <c r="BT52" s="10"/>
      <c r="BU52" s="10" t="s">
        <v>196</v>
      </c>
      <c r="BV52" s="10">
        <v>1.8509999999999999E-2</v>
      </c>
      <c r="CU52" s="42"/>
      <c r="CV52" s="10"/>
      <c r="CW52" s="10" t="s">
        <v>113</v>
      </c>
      <c r="CX52" s="10">
        <v>0.25357000000000002</v>
      </c>
      <c r="CY52" s="10">
        <v>0.2898</v>
      </c>
      <c r="CZ52" s="10">
        <v>0.32601999999999998</v>
      </c>
      <c r="DA52" s="10">
        <v>0.27748</v>
      </c>
    </row>
    <row r="53" spans="6:105">
      <c r="F53" s="37"/>
      <c r="G53" s="1" t="s">
        <v>450</v>
      </c>
      <c r="H53" s="1" t="s">
        <v>380</v>
      </c>
      <c r="I53" s="1">
        <v>0.10846</v>
      </c>
      <c r="Y53" t="str">
        <f t="shared" si="5"/>
        <v>Rigid (&gt;17 tonnes)km</v>
      </c>
      <c r="Z53" s="39"/>
      <c r="AA53" s="1" t="s">
        <v>153</v>
      </c>
      <c r="AB53" s="1" t="s">
        <v>107</v>
      </c>
      <c r="AC53" s="1">
        <v>0.89249999999999996</v>
      </c>
      <c r="AD53" s="1">
        <v>1.0860399999999999</v>
      </c>
      <c r="AE53" s="1">
        <v>1.2795799999999999</v>
      </c>
      <c r="AF53" s="1">
        <v>1.16344</v>
      </c>
      <c r="AT53" s="39"/>
      <c r="AU53" s="1" t="s">
        <v>485</v>
      </c>
      <c r="AV53" s="1" t="s">
        <v>96</v>
      </c>
      <c r="AW53" s="1">
        <v>2959.3183399999998</v>
      </c>
      <c r="AX53" s="1"/>
      <c r="AY53" s="1"/>
      <c r="AZ53" s="1">
        <v>1088.91851</v>
      </c>
      <c r="BB53" s="39"/>
      <c r="BC53" s="1" t="s">
        <v>485</v>
      </c>
      <c r="BD53" s="1" t="s">
        <v>96</v>
      </c>
      <c r="BE53" s="1"/>
      <c r="BF53" s="1">
        <v>6.4106100000000001</v>
      </c>
      <c r="BG53" s="1">
        <v>6.4106100000000001</v>
      </c>
      <c r="BH53" s="1">
        <v>6.4106100000000001</v>
      </c>
      <c r="BI53" s="1"/>
      <c r="BJ53" s="1">
        <v>8.8838600000000003</v>
      </c>
      <c r="BK53" s="1"/>
      <c r="BN53" s="42"/>
      <c r="BO53" s="10"/>
      <c r="BP53" s="10" t="s">
        <v>98</v>
      </c>
      <c r="BQ53" s="10">
        <v>0.62409000000000003</v>
      </c>
      <c r="BS53" s="42"/>
      <c r="BT53" s="10" t="s">
        <v>212</v>
      </c>
      <c r="BU53" s="10" t="s">
        <v>96</v>
      </c>
      <c r="BV53" s="10">
        <v>0</v>
      </c>
      <c r="CU53" s="42"/>
      <c r="CV53" s="10" t="s">
        <v>153</v>
      </c>
      <c r="CW53" s="10" t="s">
        <v>385</v>
      </c>
      <c r="CX53" s="10"/>
      <c r="CY53" s="10">
        <v>5.8200000000000002E-2</v>
      </c>
      <c r="CZ53" s="10">
        <v>3.4340000000000002E-2</v>
      </c>
      <c r="DA53" s="10">
        <v>4.4569999999999999E-2</v>
      </c>
    </row>
    <row r="54" spans="6:105">
      <c r="F54" s="38"/>
      <c r="G54" s="1" t="s">
        <v>453</v>
      </c>
      <c r="H54" s="1" t="s">
        <v>380</v>
      </c>
      <c r="I54" s="1">
        <v>2.717E-2</v>
      </c>
      <c r="Y54" t="str">
        <f t="shared" si="5"/>
        <v>Rigid (&gt;17 tonnes)miles</v>
      </c>
      <c r="Z54" s="39"/>
      <c r="AA54" s="1" t="s">
        <v>153</v>
      </c>
      <c r="AB54" s="1" t="s">
        <v>113</v>
      </c>
      <c r="AC54" s="1">
        <v>1.43635</v>
      </c>
      <c r="AD54" s="1">
        <v>1.74783</v>
      </c>
      <c r="AE54" s="1">
        <v>2.0592999999999999</v>
      </c>
      <c r="AF54" s="1">
        <v>1.87239</v>
      </c>
      <c r="AT54" s="39"/>
      <c r="AU54" s="1" t="s">
        <v>486</v>
      </c>
      <c r="AV54" s="1" t="s">
        <v>96</v>
      </c>
      <c r="AW54" s="1">
        <v>3854.91851</v>
      </c>
      <c r="AX54" s="1"/>
      <c r="AY54" s="1"/>
      <c r="AZ54" s="1">
        <v>2204.91851</v>
      </c>
      <c r="BB54" s="39"/>
      <c r="BC54" s="1" t="s">
        <v>486</v>
      </c>
      <c r="BD54" s="1" t="s">
        <v>96</v>
      </c>
      <c r="BE54" s="1"/>
      <c r="BF54" s="1">
        <v>6.4106100000000001</v>
      </c>
      <c r="BG54" s="1">
        <v>6.4106100000000001</v>
      </c>
      <c r="BH54" s="1">
        <v>6.4106100000000001</v>
      </c>
      <c r="BI54" s="1"/>
      <c r="BJ54" s="1">
        <v>8.8838600000000003</v>
      </c>
      <c r="BK54" s="1"/>
      <c r="BN54" s="42"/>
      <c r="BO54" s="10"/>
      <c r="BP54" s="10" t="s">
        <v>111</v>
      </c>
      <c r="BQ54" s="10">
        <v>6.2909999999999994E-2</v>
      </c>
      <c r="BS54" s="43"/>
      <c r="BT54" s="10"/>
      <c r="BU54" s="10" t="s">
        <v>196</v>
      </c>
      <c r="BV54" s="10">
        <v>0</v>
      </c>
      <c r="CU54" s="42"/>
      <c r="CV54" s="10"/>
      <c r="CW54" s="10" t="s">
        <v>107</v>
      </c>
      <c r="CX54" s="10">
        <v>0.21678</v>
      </c>
      <c r="CY54" s="10">
        <v>0.26436999999999999</v>
      </c>
      <c r="CZ54" s="10">
        <v>0.31196000000000002</v>
      </c>
      <c r="DA54" s="10">
        <v>0.28339999999999999</v>
      </c>
    </row>
    <row r="55" spans="6:105">
      <c r="Y55" t="str">
        <f t="shared" si="5"/>
        <v>All rigidstonne.km</v>
      </c>
      <c r="Z55" s="39"/>
      <c r="AA55" s="1" t="s">
        <v>158</v>
      </c>
      <c r="AB55" s="1" t="s">
        <v>385</v>
      </c>
      <c r="AC55" s="1"/>
      <c r="AD55" s="1">
        <v>0.25495000000000001</v>
      </c>
      <c r="AE55" s="1">
        <v>0.14867</v>
      </c>
      <c r="AF55" s="1">
        <v>0.21254000000000001</v>
      </c>
      <c r="AT55" s="39"/>
      <c r="AU55" s="1" t="s">
        <v>487</v>
      </c>
      <c r="AV55" s="1" t="s">
        <v>96</v>
      </c>
      <c r="AW55" s="1">
        <v>2568.5889200000001</v>
      </c>
      <c r="AX55" s="1"/>
      <c r="AY55" s="1"/>
      <c r="AZ55" s="1">
        <v>1303.5889199999999</v>
      </c>
      <c r="BB55" s="39"/>
      <c r="BC55" s="1" t="s">
        <v>487</v>
      </c>
      <c r="BD55" s="1" t="s">
        <v>96</v>
      </c>
      <c r="BE55" s="1"/>
      <c r="BF55" s="1">
        <v>6.4106100000000001</v>
      </c>
      <c r="BG55" s="1">
        <v>6.4106100000000001</v>
      </c>
      <c r="BH55" s="1">
        <v>6.4106100000000001</v>
      </c>
      <c r="BI55" s="1"/>
      <c r="BJ55" s="1">
        <v>8.8838600000000003</v>
      </c>
      <c r="BK55" s="1"/>
      <c r="BN55" s="42"/>
      <c r="BO55" s="10"/>
      <c r="BP55" s="10" t="s">
        <v>114</v>
      </c>
      <c r="BQ55" s="10">
        <v>5.9130000000000002E-2</v>
      </c>
      <c r="CU55" s="42"/>
      <c r="CV55" s="10"/>
      <c r="CW55" s="10" t="s">
        <v>113</v>
      </c>
      <c r="CX55" s="10">
        <v>0.34888000000000002</v>
      </c>
      <c r="CY55" s="10">
        <v>0.42546</v>
      </c>
      <c r="CZ55" s="10">
        <v>0.50205</v>
      </c>
      <c r="DA55" s="10">
        <v>0.45609</v>
      </c>
    </row>
    <row r="56" spans="6:105">
      <c r="F56" s="2" t="s">
        <v>101</v>
      </c>
      <c r="G56" s="2" t="s">
        <v>6</v>
      </c>
      <c r="H56" s="2" t="s">
        <v>8</v>
      </c>
      <c r="I56" s="2" t="s">
        <v>85</v>
      </c>
      <c r="Y56" t="str">
        <f t="shared" si="5"/>
        <v>All rigidskm</v>
      </c>
      <c r="Z56" s="39"/>
      <c r="AA56" s="1" t="s">
        <v>158</v>
      </c>
      <c r="AB56" s="1" t="s">
        <v>107</v>
      </c>
      <c r="AC56" s="1">
        <v>0.78756999999999999</v>
      </c>
      <c r="AD56" s="1">
        <v>0.93735999999999997</v>
      </c>
      <c r="AE56" s="1">
        <v>1.0871500000000001</v>
      </c>
      <c r="AF56" s="1">
        <v>0.98434999999999995</v>
      </c>
      <c r="AT56" s="39"/>
      <c r="AU56" s="1" t="s">
        <v>488</v>
      </c>
      <c r="AV56" s="1" t="s">
        <v>96</v>
      </c>
      <c r="AW56" s="1">
        <v>4367.4404800000002</v>
      </c>
      <c r="AX56" s="1"/>
      <c r="AY56" s="1"/>
      <c r="AZ56" s="1">
        <v>2660.39912</v>
      </c>
      <c r="BB56" s="39"/>
      <c r="BC56" s="1" t="s">
        <v>488</v>
      </c>
      <c r="BD56" s="1" t="s">
        <v>96</v>
      </c>
      <c r="BE56" s="1"/>
      <c r="BF56" s="1">
        <v>6.4106100000000001</v>
      </c>
      <c r="BG56" s="1">
        <v>6.4106100000000001</v>
      </c>
      <c r="BH56" s="1">
        <v>6.4106100000000001</v>
      </c>
      <c r="BI56" s="1"/>
      <c r="BJ56" s="1">
        <v>8.8838600000000003</v>
      </c>
      <c r="BK56" s="1"/>
      <c r="BN56" s="42"/>
      <c r="BO56" s="10" t="s">
        <v>216</v>
      </c>
      <c r="BP56" s="10" t="s">
        <v>96</v>
      </c>
      <c r="BQ56" s="10">
        <v>714.86545000000001</v>
      </c>
      <c r="CU56" s="42"/>
      <c r="CV56" s="10" t="s">
        <v>158</v>
      </c>
      <c r="CW56" s="10" t="s">
        <v>385</v>
      </c>
      <c r="CX56" s="10"/>
      <c r="CY56" s="10">
        <v>6.2059999999999997E-2</v>
      </c>
      <c r="CZ56" s="10">
        <v>3.6240000000000001E-2</v>
      </c>
      <c r="DA56" s="10">
        <v>5.1679999999999997E-2</v>
      </c>
    </row>
    <row r="57" spans="6:105">
      <c r="F57" s="36" t="s">
        <v>489</v>
      </c>
      <c r="G57" s="1" t="s">
        <v>463</v>
      </c>
      <c r="H57" s="1" t="s">
        <v>380</v>
      </c>
      <c r="I57" s="1">
        <v>3.5459999999999998E-2</v>
      </c>
      <c r="Y57" t="str">
        <f t="shared" si="5"/>
        <v>All rigidsmiles</v>
      </c>
      <c r="Z57" s="39"/>
      <c r="AA57" s="1" t="s">
        <v>158</v>
      </c>
      <c r="AB57" s="1" t="s">
        <v>113</v>
      </c>
      <c r="AC57" s="1">
        <v>1.26746</v>
      </c>
      <c r="AD57" s="1">
        <v>1.5085200000000001</v>
      </c>
      <c r="AE57" s="1">
        <v>1.74959</v>
      </c>
      <c r="AF57" s="1">
        <v>1.5841400000000001</v>
      </c>
      <c r="AT57" s="35"/>
      <c r="AU57" s="1" t="s">
        <v>490</v>
      </c>
      <c r="AV57" s="1" t="s">
        <v>96</v>
      </c>
      <c r="AW57" s="1">
        <v>2935.7733499999999</v>
      </c>
      <c r="AX57" s="1"/>
      <c r="AY57" s="1"/>
      <c r="AZ57" s="1">
        <v>1838.83987</v>
      </c>
      <c r="BB57" s="35"/>
      <c r="BC57" s="1" t="s">
        <v>490</v>
      </c>
      <c r="BD57" s="1" t="s">
        <v>96</v>
      </c>
      <c r="BE57" s="1"/>
      <c r="BF57" s="1">
        <v>6.4106100000000001</v>
      </c>
      <c r="BG57" s="1">
        <v>6.4106100000000001</v>
      </c>
      <c r="BH57" s="1">
        <v>6.4106100000000001</v>
      </c>
      <c r="BI57" s="1"/>
      <c r="BJ57" s="1">
        <v>8.8838600000000003</v>
      </c>
      <c r="BK57" s="1"/>
      <c r="BN57" s="42"/>
      <c r="BO57" s="10"/>
      <c r="BP57" s="10" t="s">
        <v>98</v>
      </c>
      <c r="BQ57" s="10">
        <v>0.69538999999999995</v>
      </c>
      <c r="CU57" s="42"/>
      <c r="CV57" s="10"/>
      <c r="CW57" s="10" t="s">
        <v>107</v>
      </c>
      <c r="CX57" s="10">
        <v>0.19139999999999999</v>
      </c>
      <c r="CY57" s="10">
        <v>0.22822999999999999</v>
      </c>
      <c r="CZ57" s="10">
        <v>0.26506000000000002</v>
      </c>
      <c r="DA57" s="10">
        <v>0.23977999999999999</v>
      </c>
    </row>
    <row r="58" spans="6:105">
      <c r="F58" s="37"/>
      <c r="G58" s="1" t="s">
        <v>466</v>
      </c>
      <c r="H58" s="1" t="s">
        <v>380</v>
      </c>
      <c r="I58" s="1">
        <v>4.4600000000000004E-3</v>
      </c>
      <c r="Y58" t="str">
        <f t="shared" si="5"/>
        <v>Articulated (&gt;3.5 - 33t)tonne.km</v>
      </c>
      <c r="Z58" s="39"/>
      <c r="AA58" s="1" t="s">
        <v>163</v>
      </c>
      <c r="AB58" s="1" t="s">
        <v>385</v>
      </c>
      <c r="AC58" s="1"/>
      <c r="AD58" s="1">
        <v>0.13078000000000001</v>
      </c>
      <c r="AE58" s="1">
        <v>7.8270000000000006E-2</v>
      </c>
      <c r="AF58" s="1">
        <v>0.13086</v>
      </c>
      <c r="BN58" s="42"/>
      <c r="BO58" s="10"/>
      <c r="BP58" s="10" t="s">
        <v>111</v>
      </c>
      <c r="BQ58" s="10">
        <v>6.2909999999999994E-2</v>
      </c>
      <c r="CU58" s="42"/>
      <c r="CV58" s="10"/>
      <c r="CW58" s="10" t="s">
        <v>113</v>
      </c>
      <c r="CX58" s="10">
        <v>0.30803000000000003</v>
      </c>
      <c r="CY58" s="10">
        <v>0.36730000000000002</v>
      </c>
      <c r="CZ58" s="10">
        <v>0.42657</v>
      </c>
      <c r="DA58" s="10">
        <v>0.38590000000000002</v>
      </c>
    </row>
    <row r="59" spans="6:105">
      <c r="F59" s="37"/>
      <c r="G59" s="1" t="s">
        <v>467</v>
      </c>
      <c r="H59" s="1" t="s">
        <v>380</v>
      </c>
      <c r="I59" s="1">
        <v>2.86E-2</v>
      </c>
      <c r="Y59" t="str">
        <f t="shared" si="5"/>
        <v>Articulated (&gt;3.5 - 33t)km</v>
      </c>
      <c r="Z59" s="39"/>
      <c r="AA59" s="1" t="s">
        <v>163</v>
      </c>
      <c r="AB59" s="1" t="s">
        <v>107</v>
      </c>
      <c r="AC59" s="1">
        <v>0.71192999999999995</v>
      </c>
      <c r="AD59" s="1">
        <v>0.88685999999999998</v>
      </c>
      <c r="AE59" s="1">
        <v>1.06179</v>
      </c>
      <c r="AF59" s="1">
        <v>0.88685999999999998</v>
      </c>
      <c r="AW59" s="1" t="s">
        <v>364</v>
      </c>
      <c r="AX59" s="1" t="s">
        <v>365</v>
      </c>
      <c r="AY59" s="1" t="s">
        <v>366</v>
      </c>
      <c r="AZ59" s="1" t="s">
        <v>367</v>
      </c>
      <c r="BE59" s="1" t="s">
        <v>368</v>
      </c>
      <c r="BF59" s="1" t="s">
        <v>369</v>
      </c>
      <c r="BG59" s="1" t="s">
        <v>370</v>
      </c>
      <c r="BH59" s="1" t="s">
        <v>371</v>
      </c>
      <c r="BI59" s="1" t="s">
        <v>372</v>
      </c>
      <c r="BJ59" s="1" t="s">
        <v>373</v>
      </c>
      <c r="BK59" s="1" t="s">
        <v>374</v>
      </c>
      <c r="BN59" s="42"/>
      <c r="BO59" s="10"/>
      <c r="BP59" s="10" t="s">
        <v>114</v>
      </c>
      <c r="BQ59" s="10">
        <v>5.9130000000000002E-2</v>
      </c>
      <c r="CU59" s="42"/>
      <c r="CV59" s="10" t="s">
        <v>163</v>
      </c>
      <c r="CW59" s="10" t="s">
        <v>385</v>
      </c>
      <c r="CX59" s="10"/>
      <c r="CY59" s="10">
        <v>3.1669999999999997E-2</v>
      </c>
      <c r="CZ59" s="10">
        <v>1.9E-2</v>
      </c>
      <c r="DA59" s="10">
        <v>3.1669999999999997E-2</v>
      </c>
    </row>
    <row r="60" spans="6:105">
      <c r="F60" s="38"/>
      <c r="G60" s="1" t="s">
        <v>468</v>
      </c>
      <c r="H60" s="1" t="s">
        <v>380</v>
      </c>
      <c r="I60" s="1">
        <v>2.7799999999999998E-2</v>
      </c>
      <c r="Y60" t="str">
        <f t="shared" si="5"/>
        <v>Articulated (&gt;3.5 - 33t)miles</v>
      </c>
      <c r="Z60" s="39"/>
      <c r="AA60" s="1" t="s">
        <v>163</v>
      </c>
      <c r="AB60" s="1" t="s">
        <v>113</v>
      </c>
      <c r="AC60" s="1">
        <v>1.1457200000000001</v>
      </c>
      <c r="AD60" s="1">
        <v>1.4272499999999999</v>
      </c>
      <c r="AE60" s="1">
        <v>1.7087699999999999</v>
      </c>
      <c r="AF60" s="1">
        <v>1.4272499999999999</v>
      </c>
      <c r="AT60" s="2" t="s">
        <v>101</v>
      </c>
      <c r="AU60" s="2" t="s">
        <v>381</v>
      </c>
      <c r="AV60" s="2" t="s">
        <v>8</v>
      </c>
      <c r="AW60" s="2" t="s">
        <v>85</v>
      </c>
      <c r="AX60" s="2" t="s">
        <v>85</v>
      </c>
      <c r="AY60" s="2" t="s">
        <v>85</v>
      </c>
      <c r="AZ60" s="2" t="s">
        <v>85</v>
      </c>
      <c r="BB60" s="2" t="s">
        <v>101</v>
      </c>
      <c r="BC60" s="2" t="s">
        <v>382</v>
      </c>
      <c r="BD60" s="2" t="s">
        <v>8</v>
      </c>
      <c r="BE60" s="2" t="s">
        <v>85</v>
      </c>
      <c r="BF60" s="2" t="s">
        <v>85</v>
      </c>
      <c r="BG60" s="2" t="s">
        <v>85</v>
      </c>
      <c r="BH60" s="2" t="s">
        <v>85</v>
      </c>
      <c r="BI60" s="2" t="s">
        <v>85</v>
      </c>
      <c r="BJ60" s="2" t="s">
        <v>85</v>
      </c>
      <c r="BK60" s="2" t="s">
        <v>85</v>
      </c>
      <c r="BN60" s="42"/>
      <c r="BO60" s="10" t="s">
        <v>221</v>
      </c>
      <c r="BP60" s="10" t="s">
        <v>96</v>
      </c>
      <c r="BQ60" s="10">
        <v>743.83524</v>
      </c>
      <c r="CU60" s="42"/>
      <c r="CV60" s="10"/>
      <c r="CW60" s="10" t="s">
        <v>107</v>
      </c>
      <c r="CX60" s="10">
        <v>0.17199</v>
      </c>
      <c r="CY60" s="10">
        <v>0.21498999999999999</v>
      </c>
      <c r="CZ60" s="10">
        <v>0.25799</v>
      </c>
      <c r="DA60" s="10">
        <v>0.21498999999999999</v>
      </c>
    </row>
    <row r="61" spans="6:105">
      <c r="Y61" t="str">
        <f t="shared" si="5"/>
        <v>Articulated (&gt;33t)tonne.km</v>
      </c>
      <c r="Z61" s="39"/>
      <c r="AA61" s="1" t="s">
        <v>167</v>
      </c>
      <c r="AB61" s="1" t="s">
        <v>385</v>
      </c>
      <c r="AC61" s="1"/>
      <c r="AD61" s="1">
        <v>0.10753</v>
      </c>
      <c r="AE61" s="1">
        <v>6.701E-2</v>
      </c>
      <c r="AF61" s="1">
        <v>8.6169999999999997E-2</v>
      </c>
      <c r="AT61" s="34" t="s">
        <v>491</v>
      </c>
      <c r="AU61" s="1" t="s">
        <v>492</v>
      </c>
      <c r="AV61" s="1" t="s">
        <v>96</v>
      </c>
      <c r="AW61" s="1">
        <v>1193.96586</v>
      </c>
      <c r="AX61" s="1"/>
      <c r="AY61" s="1"/>
      <c r="AZ61" s="1">
        <v>1092.3548599999999</v>
      </c>
      <c r="BB61" s="34" t="s">
        <v>491</v>
      </c>
      <c r="BC61" s="1" t="s">
        <v>492</v>
      </c>
      <c r="BD61" s="1" t="s">
        <v>96</v>
      </c>
      <c r="BE61" s="1"/>
      <c r="BF61" s="1"/>
      <c r="BG61" s="1">
        <v>6.4106100000000001</v>
      </c>
      <c r="BH61" s="1">
        <v>6.4106100000000001</v>
      </c>
      <c r="BI61" s="1">
        <v>8.8838600000000003</v>
      </c>
      <c r="BJ61" s="1">
        <v>1164.3901499999999</v>
      </c>
      <c r="BK61" s="1"/>
      <c r="BN61" s="42"/>
      <c r="BO61" s="10"/>
      <c r="BP61" s="10" t="s">
        <v>98</v>
      </c>
      <c r="BQ61" s="10">
        <v>0.62665000000000004</v>
      </c>
      <c r="CU61" s="42"/>
      <c r="CV61" s="10"/>
      <c r="CW61" s="10" t="s">
        <v>113</v>
      </c>
      <c r="CX61" s="10">
        <v>0.27678999999999998</v>
      </c>
      <c r="CY61" s="10">
        <v>0.34599000000000002</v>
      </c>
      <c r="CZ61" s="10">
        <v>0.41519</v>
      </c>
      <c r="DA61" s="10">
        <v>0.34599000000000002</v>
      </c>
    </row>
    <row r="62" spans="6:105">
      <c r="Y62" t="str">
        <f t="shared" si="5"/>
        <v>Articulated (&gt;33t)km</v>
      </c>
      <c r="Z62" s="39"/>
      <c r="AA62" s="1" t="s">
        <v>167</v>
      </c>
      <c r="AB62" s="1" t="s">
        <v>107</v>
      </c>
      <c r="AC62" s="1">
        <v>0.73104999999999998</v>
      </c>
      <c r="AD62" s="1">
        <v>0.96989000000000003</v>
      </c>
      <c r="AE62" s="1">
        <v>1.2087300000000001</v>
      </c>
      <c r="AF62" s="1">
        <v>1.0558700000000001</v>
      </c>
      <c r="AT62" s="39"/>
      <c r="AU62" s="1" t="s">
        <v>493</v>
      </c>
      <c r="AV62" s="1" t="s">
        <v>96</v>
      </c>
      <c r="AW62" s="1">
        <v>1282.7440200000001</v>
      </c>
      <c r="AX62" s="1"/>
      <c r="AY62" s="1"/>
      <c r="AZ62" s="1">
        <v>1063.0151900000001</v>
      </c>
      <c r="BB62" s="39"/>
      <c r="BC62" s="1" t="s">
        <v>493</v>
      </c>
      <c r="BD62" s="1" t="s">
        <v>96</v>
      </c>
      <c r="BE62" s="1"/>
      <c r="BF62" s="1"/>
      <c r="BG62" s="1">
        <v>6.4106100000000001</v>
      </c>
      <c r="BH62" s="1">
        <v>6.4106100000000001</v>
      </c>
      <c r="BI62" s="1">
        <v>8.8838600000000003</v>
      </c>
      <c r="BJ62" s="1">
        <v>1164.3901499999999</v>
      </c>
      <c r="BK62" s="1"/>
      <c r="BN62" s="42"/>
      <c r="BO62" s="10"/>
      <c r="BP62" s="10" t="s">
        <v>111</v>
      </c>
      <c r="BQ62" s="10">
        <v>6.2909999999999994E-2</v>
      </c>
      <c r="CU62" s="42"/>
      <c r="CV62" s="10" t="s">
        <v>167</v>
      </c>
      <c r="CW62" s="10" t="s">
        <v>385</v>
      </c>
      <c r="CX62" s="10"/>
      <c r="CY62" s="10">
        <v>2.6020000000000001E-2</v>
      </c>
      <c r="CZ62" s="10">
        <v>1.626E-2</v>
      </c>
      <c r="DA62" s="10">
        <v>2.086E-2</v>
      </c>
    </row>
    <row r="63" spans="6:105">
      <c r="Y63" t="str">
        <f t="shared" si="5"/>
        <v>Articulated (&gt;33t)miles</v>
      </c>
      <c r="Z63" s="39"/>
      <c r="AA63" s="1" t="s">
        <v>167</v>
      </c>
      <c r="AB63" s="1" t="s">
        <v>113</v>
      </c>
      <c r="AC63" s="1">
        <v>1.17649</v>
      </c>
      <c r="AD63" s="1">
        <v>1.56087</v>
      </c>
      <c r="AE63" s="1">
        <v>1.9452400000000001</v>
      </c>
      <c r="AF63" s="1">
        <v>1.6992400000000001</v>
      </c>
      <c r="AT63" s="35"/>
      <c r="AU63" s="1" t="s">
        <v>494</v>
      </c>
      <c r="AV63" s="1" t="s">
        <v>96</v>
      </c>
      <c r="AW63" s="1">
        <v>1339.31834</v>
      </c>
      <c r="AX63" s="1"/>
      <c r="AY63" s="1"/>
      <c r="AZ63" s="1">
        <v>1044.31834</v>
      </c>
      <c r="BB63" s="35"/>
      <c r="BC63" s="1" t="s">
        <v>494</v>
      </c>
      <c r="BD63" s="1" t="s">
        <v>96</v>
      </c>
      <c r="BE63" s="1"/>
      <c r="BF63" s="1"/>
      <c r="BG63" s="1">
        <v>6.4106100000000001</v>
      </c>
      <c r="BH63" s="1">
        <v>6.4106100000000001</v>
      </c>
      <c r="BI63" s="1">
        <v>8.8838600000000003</v>
      </c>
      <c r="BJ63" s="1">
        <v>1164.3901499999999</v>
      </c>
      <c r="BK63" s="1"/>
      <c r="BN63" s="42"/>
      <c r="BO63" s="10"/>
      <c r="BP63" s="10" t="s">
        <v>114</v>
      </c>
      <c r="BQ63" s="10">
        <v>5.9130000000000002E-2</v>
      </c>
      <c r="CU63" s="42"/>
      <c r="CV63" s="10"/>
      <c r="CW63" s="10" t="s">
        <v>107</v>
      </c>
      <c r="CX63" s="10">
        <v>0.17602000000000001</v>
      </c>
      <c r="CY63" s="10">
        <v>0.23469000000000001</v>
      </c>
      <c r="CZ63" s="10">
        <v>0.29336000000000001</v>
      </c>
      <c r="DA63" s="10">
        <v>0.25580999999999998</v>
      </c>
    </row>
    <row r="64" spans="6:105">
      <c r="Y64" t="str">
        <f t="shared" si="5"/>
        <v>All articstonne.km</v>
      </c>
      <c r="Z64" s="39"/>
      <c r="AA64" s="1" t="s">
        <v>172</v>
      </c>
      <c r="AB64" s="1" t="s">
        <v>385</v>
      </c>
      <c r="AC64" s="1"/>
      <c r="AD64" s="1">
        <v>0.10813</v>
      </c>
      <c r="AE64" s="1">
        <v>6.7299999999999999E-2</v>
      </c>
      <c r="AF64" s="1">
        <v>8.7319999999999995E-2</v>
      </c>
      <c r="BN64" s="42"/>
      <c r="BO64" s="10" t="s">
        <v>226</v>
      </c>
      <c r="BP64" s="10" t="s">
        <v>96</v>
      </c>
      <c r="BQ64" s="10">
        <v>1116.8371199999999</v>
      </c>
      <c r="CU64" s="42"/>
      <c r="CV64" s="10"/>
      <c r="CW64" s="10" t="s">
        <v>113</v>
      </c>
      <c r="CX64" s="10">
        <v>0.28327000000000002</v>
      </c>
      <c r="CY64" s="10">
        <v>0.37769000000000003</v>
      </c>
      <c r="CZ64" s="10">
        <v>0.47211999999999998</v>
      </c>
      <c r="DA64" s="10">
        <v>0.41169</v>
      </c>
    </row>
    <row r="65" spans="25:105">
      <c r="Y65" t="str">
        <f t="shared" si="5"/>
        <v>All articskm</v>
      </c>
      <c r="Z65" s="39"/>
      <c r="AA65" s="1" t="s">
        <v>172</v>
      </c>
      <c r="AB65" s="1" t="s">
        <v>107</v>
      </c>
      <c r="AC65" s="1">
        <v>0.73018000000000005</v>
      </c>
      <c r="AD65" s="1">
        <v>0.96611000000000002</v>
      </c>
      <c r="AE65" s="1">
        <v>1.2020299999999999</v>
      </c>
      <c r="AF65" s="1">
        <v>1.04817</v>
      </c>
      <c r="BN65" s="42"/>
      <c r="BO65" s="10"/>
      <c r="BP65" s="10" t="s">
        <v>98</v>
      </c>
      <c r="BQ65" s="10"/>
      <c r="CU65" s="42"/>
      <c r="CV65" s="10" t="s">
        <v>172</v>
      </c>
      <c r="CW65" s="10" t="s">
        <v>385</v>
      </c>
      <c r="CX65" s="10"/>
      <c r="CY65" s="10">
        <v>2.6169999999999999E-2</v>
      </c>
      <c r="CZ65" s="10">
        <v>1.634E-2</v>
      </c>
      <c r="DA65" s="10">
        <v>2.1139999999999999E-2</v>
      </c>
    </row>
    <row r="66" spans="25:105">
      <c r="Y66" t="str">
        <f t="shared" si="5"/>
        <v>All articsmiles</v>
      </c>
      <c r="Z66" s="39"/>
      <c r="AA66" s="1" t="s">
        <v>172</v>
      </c>
      <c r="AB66" s="1" t="s">
        <v>113</v>
      </c>
      <c r="AC66" s="1">
        <v>1.1751100000000001</v>
      </c>
      <c r="AD66" s="1">
        <v>1.5547899999999999</v>
      </c>
      <c r="AE66" s="1">
        <v>1.9344699999999999</v>
      </c>
      <c r="AF66" s="1">
        <v>1.68685</v>
      </c>
      <c r="BN66" s="42"/>
      <c r="BO66" s="10"/>
      <c r="BP66" s="10" t="s">
        <v>111</v>
      </c>
      <c r="BQ66" s="10">
        <v>9.8280000000000006E-2</v>
      </c>
      <c r="CU66" s="42"/>
      <c r="CV66" s="10"/>
      <c r="CW66" s="10" t="s">
        <v>107</v>
      </c>
      <c r="CX66" s="10">
        <v>0.17582999999999999</v>
      </c>
      <c r="CY66" s="10">
        <v>0.23379</v>
      </c>
      <c r="CZ66" s="10">
        <v>0.29175000000000001</v>
      </c>
      <c r="DA66" s="10">
        <v>0.25395000000000001</v>
      </c>
    </row>
    <row r="67" spans="25:105">
      <c r="Y67" t="str">
        <f t="shared" si="5"/>
        <v>All HGVstonne.km</v>
      </c>
      <c r="Z67" s="39"/>
      <c r="AA67" s="1" t="s">
        <v>175</v>
      </c>
      <c r="AB67" s="1" t="s">
        <v>385</v>
      </c>
      <c r="AC67" s="1"/>
      <c r="AD67" s="1">
        <v>0.13963999999999999</v>
      </c>
      <c r="AE67" s="1">
        <v>8.4809999999999997E-2</v>
      </c>
      <c r="AF67" s="1">
        <v>0.11416999999999999</v>
      </c>
      <c r="BN67" s="42"/>
      <c r="BO67" s="10"/>
      <c r="BP67" s="10" t="s">
        <v>114</v>
      </c>
      <c r="BQ67" s="10">
        <v>9.2380000000000004E-2</v>
      </c>
      <c r="CU67" s="42"/>
      <c r="CV67" s="10"/>
      <c r="CW67" s="10" t="s">
        <v>113</v>
      </c>
      <c r="CX67" s="10">
        <v>0.28297</v>
      </c>
      <c r="CY67" s="10">
        <v>0.37624999999999997</v>
      </c>
      <c r="CZ67" s="10">
        <v>0.46951999999999999</v>
      </c>
      <c r="DA67" s="10">
        <v>0.40869</v>
      </c>
    </row>
    <row r="68" spans="25:105">
      <c r="Y68" t="str">
        <f t="shared" si="5"/>
        <v>All HGVskm</v>
      </c>
      <c r="Z68" s="39"/>
      <c r="AA68" s="1" t="s">
        <v>175</v>
      </c>
      <c r="AB68" s="1" t="s">
        <v>107</v>
      </c>
      <c r="AC68" s="1">
        <v>0.75351000000000001</v>
      </c>
      <c r="AD68" s="1">
        <v>0.95445999999999998</v>
      </c>
      <c r="AE68" s="1">
        <v>1.1554199999999999</v>
      </c>
      <c r="AF68" s="1">
        <v>1.0222800000000001</v>
      </c>
      <c r="BN68" s="42"/>
      <c r="BO68" s="10" t="s">
        <v>231</v>
      </c>
      <c r="BP68" s="10" t="s">
        <v>96</v>
      </c>
      <c r="BQ68" s="10">
        <v>640.41463999999996</v>
      </c>
      <c r="CU68" s="42"/>
      <c r="CV68" s="10" t="s">
        <v>175</v>
      </c>
      <c r="CW68" s="10" t="s">
        <v>385</v>
      </c>
      <c r="CX68" s="10"/>
      <c r="CY68" s="10">
        <v>3.3869999999999997E-2</v>
      </c>
      <c r="CZ68" s="10">
        <v>2.0619999999999999E-2</v>
      </c>
      <c r="DA68" s="10">
        <v>2.7689999999999999E-2</v>
      </c>
    </row>
    <row r="69" spans="25:105">
      <c r="Y69" t="str">
        <f t="shared" si="5"/>
        <v>All HGVsmiles</v>
      </c>
      <c r="Z69" s="35"/>
      <c r="AA69" s="1" t="s">
        <v>175</v>
      </c>
      <c r="AB69" s="1" t="s">
        <v>113</v>
      </c>
      <c r="AC69" s="1">
        <v>1.2126600000000001</v>
      </c>
      <c r="AD69" s="1">
        <v>1.53606</v>
      </c>
      <c r="AE69" s="1">
        <v>1.8594599999999999</v>
      </c>
      <c r="AF69" s="1">
        <v>1.6452</v>
      </c>
      <c r="BN69" s="42"/>
      <c r="BO69" s="10"/>
      <c r="BP69" s="10" t="s">
        <v>98</v>
      </c>
      <c r="BQ69" s="10"/>
      <c r="CU69" s="42"/>
      <c r="CV69" s="10"/>
      <c r="CW69" s="10" t="s">
        <v>107</v>
      </c>
      <c r="CX69" s="10">
        <v>0.1822</v>
      </c>
      <c r="CY69" s="10">
        <v>0.23157</v>
      </c>
      <c r="CZ69" s="10">
        <v>0.28094999999999998</v>
      </c>
      <c r="DA69" s="10">
        <v>0.24823999999999999</v>
      </c>
    </row>
    <row r="70" spans="25:105">
      <c r="BN70" s="42"/>
      <c r="BO70" s="10"/>
      <c r="BP70" s="10" t="s">
        <v>111</v>
      </c>
      <c r="BQ70" s="10">
        <v>5.076E-2</v>
      </c>
      <c r="CU70" s="43"/>
      <c r="CV70" s="10"/>
      <c r="CW70" s="10" t="s">
        <v>113</v>
      </c>
      <c r="CX70" s="10">
        <v>0.29321999999999998</v>
      </c>
      <c r="CY70" s="10">
        <v>0.37268000000000001</v>
      </c>
      <c r="CZ70" s="10">
        <v>0.45215</v>
      </c>
      <c r="DA70" s="10">
        <v>0.39950000000000002</v>
      </c>
    </row>
    <row r="71" spans="25:105">
      <c r="Z71" s="2" t="s">
        <v>101</v>
      </c>
      <c r="AA71" s="2" t="s">
        <v>6</v>
      </c>
      <c r="AB71" s="2" t="s">
        <v>8</v>
      </c>
      <c r="AC71" s="2" t="s">
        <v>85</v>
      </c>
      <c r="AD71" t="s">
        <v>495</v>
      </c>
      <c r="BN71" s="42"/>
      <c r="BO71" s="10"/>
      <c r="BP71" s="10" t="s">
        <v>114</v>
      </c>
      <c r="BQ71" s="10">
        <v>4.8219999999999999E-2</v>
      </c>
    </row>
    <row r="72" spans="25:105">
      <c r="Z72" s="34" t="s">
        <v>496</v>
      </c>
      <c r="AA72" s="1" t="s">
        <v>378</v>
      </c>
      <c r="AB72" s="1" t="s">
        <v>385</v>
      </c>
      <c r="AC72" s="1">
        <v>4.6734</v>
      </c>
      <c r="BN72" s="42"/>
      <c r="BO72" s="10" t="s">
        <v>236</v>
      </c>
      <c r="BP72" s="10" t="s">
        <v>96</v>
      </c>
      <c r="BQ72" s="10">
        <v>777.33392000000003</v>
      </c>
      <c r="CU72" s="14" t="s">
        <v>101</v>
      </c>
      <c r="CV72" s="14" t="s">
        <v>6</v>
      </c>
      <c r="CW72" s="14" t="s">
        <v>8</v>
      </c>
      <c r="CX72" s="14" t="s">
        <v>85</v>
      </c>
    </row>
    <row r="73" spans="25:105">
      <c r="Z73" s="39"/>
      <c r="AA73" s="1" t="s">
        <v>384</v>
      </c>
      <c r="AB73" s="1" t="s">
        <v>385</v>
      </c>
      <c r="AC73" s="1">
        <v>1.6681600000000001</v>
      </c>
      <c r="BN73" s="42"/>
      <c r="BO73" s="10"/>
      <c r="BP73" s="10" t="s">
        <v>98</v>
      </c>
      <c r="BQ73" s="10">
        <v>0.58094000000000001</v>
      </c>
      <c r="CU73" s="41" t="s">
        <v>497</v>
      </c>
      <c r="CV73" s="10" t="s">
        <v>378</v>
      </c>
      <c r="CW73" s="10" t="s">
        <v>385</v>
      </c>
      <c r="CX73" s="10">
        <v>0.57428999999999997</v>
      </c>
    </row>
    <row r="74" spans="25:105">
      <c r="Z74" s="39"/>
      <c r="AA74" s="1" t="s">
        <v>400</v>
      </c>
      <c r="AB74" s="1" t="s">
        <v>385</v>
      </c>
      <c r="AC74" s="1">
        <v>1.09904</v>
      </c>
      <c r="BN74" s="42"/>
      <c r="BO74" s="10"/>
      <c r="BP74" s="10" t="s">
        <v>111</v>
      </c>
      <c r="BQ74" s="10">
        <v>6.4799999999999996E-2</v>
      </c>
      <c r="CU74" s="42"/>
      <c r="CV74" s="10" t="s">
        <v>384</v>
      </c>
      <c r="CW74" s="10" t="s">
        <v>385</v>
      </c>
      <c r="CX74" s="10">
        <v>0.20515</v>
      </c>
    </row>
    <row r="75" spans="25:105">
      <c r="Z75" s="35"/>
      <c r="AA75" s="1" t="s">
        <v>409</v>
      </c>
      <c r="AB75" s="1" t="s">
        <v>385</v>
      </c>
      <c r="AC75" s="1">
        <v>1.09904</v>
      </c>
      <c r="BN75" s="42"/>
      <c r="BO75" s="10"/>
      <c r="BP75" s="10" t="s">
        <v>114</v>
      </c>
      <c r="BQ75" s="10">
        <v>6.1400000000000003E-2</v>
      </c>
      <c r="CU75" s="42"/>
      <c r="CV75" s="10" t="s">
        <v>400</v>
      </c>
      <c r="CW75" s="10" t="s">
        <v>385</v>
      </c>
      <c r="CX75" s="10">
        <v>0.13516</v>
      </c>
    </row>
    <row r="76" spans="25:105">
      <c r="BN76" s="42"/>
      <c r="BO76" s="10" t="s">
        <v>241</v>
      </c>
      <c r="BP76" s="10" t="s">
        <v>96</v>
      </c>
      <c r="BQ76" s="10">
        <v>815.93523000000005</v>
      </c>
      <c r="CU76" s="43"/>
      <c r="CV76" s="10" t="s">
        <v>409</v>
      </c>
      <c r="CW76" s="10" t="s">
        <v>385</v>
      </c>
      <c r="CX76" s="10">
        <v>0.13516</v>
      </c>
    </row>
    <row r="77" spans="25:105">
      <c r="Z77" s="2" t="s">
        <v>101</v>
      </c>
      <c r="AA77" s="2" t="s">
        <v>6</v>
      </c>
      <c r="AB77" s="2" t="s">
        <v>8</v>
      </c>
      <c r="AC77" s="2" t="s">
        <v>85</v>
      </c>
      <c r="BN77" s="42"/>
      <c r="BO77" s="10"/>
      <c r="BP77" s="10" t="s">
        <v>98</v>
      </c>
      <c r="BQ77" s="10">
        <v>0.60663999999999996</v>
      </c>
    </row>
    <row r="78" spans="25:105">
      <c r="Z78" s="1" t="s">
        <v>489</v>
      </c>
      <c r="AA78" s="1" t="s">
        <v>498</v>
      </c>
      <c r="AB78" s="1" t="s">
        <v>385</v>
      </c>
      <c r="AC78" s="1">
        <v>2.7789999999999999E-2</v>
      </c>
      <c r="BN78" s="42"/>
      <c r="BO78" s="10"/>
      <c r="BP78" s="10" t="s">
        <v>111</v>
      </c>
      <c r="BQ78" s="10">
        <v>6.5820000000000004E-2</v>
      </c>
      <c r="CU78" s="14" t="s">
        <v>101</v>
      </c>
      <c r="CV78" s="14" t="s">
        <v>6</v>
      </c>
      <c r="CW78" s="14" t="s">
        <v>8</v>
      </c>
      <c r="CX78" s="14" t="s">
        <v>85</v>
      </c>
    </row>
    <row r="79" spans="25:105">
      <c r="BN79" s="42"/>
      <c r="BO79" s="10"/>
      <c r="BP79" s="10" t="s">
        <v>114</v>
      </c>
      <c r="BQ79" s="10">
        <v>6.2530000000000002E-2</v>
      </c>
      <c r="CU79" s="10" t="s">
        <v>462</v>
      </c>
      <c r="CV79" s="10" t="s">
        <v>498</v>
      </c>
      <c r="CW79" s="10" t="s">
        <v>385</v>
      </c>
      <c r="CX79" s="10">
        <v>6.9100000000000003E-3</v>
      </c>
    </row>
    <row r="80" spans="25:105">
      <c r="Z80" s="2" t="s">
        <v>101</v>
      </c>
      <c r="AA80" s="2" t="s">
        <v>6</v>
      </c>
      <c r="AB80" s="2" t="s">
        <v>499</v>
      </c>
      <c r="AC80" s="2" t="s">
        <v>8</v>
      </c>
      <c r="AD80" s="2" t="s">
        <v>85</v>
      </c>
      <c r="BN80" s="42"/>
      <c r="BO80" s="10" t="s">
        <v>246</v>
      </c>
      <c r="BP80" s="10" t="s">
        <v>96</v>
      </c>
      <c r="BQ80" s="10">
        <v>1132.08149</v>
      </c>
    </row>
    <row r="81" spans="25:103">
      <c r="Z81" s="34" t="s">
        <v>500</v>
      </c>
      <c r="AA81" s="1" t="s">
        <v>501</v>
      </c>
      <c r="AB81" s="1" t="s">
        <v>502</v>
      </c>
      <c r="AC81" s="1" t="s">
        <v>385</v>
      </c>
      <c r="AD81" s="1">
        <v>2.9299999999999999E-3</v>
      </c>
      <c r="BN81" s="42"/>
      <c r="BO81" s="10"/>
      <c r="BP81" s="10" t="s">
        <v>98</v>
      </c>
      <c r="BQ81" s="10">
        <v>1.1012500000000001</v>
      </c>
      <c r="CU81" s="14" t="s">
        <v>101</v>
      </c>
      <c r="CV81" s="14" t="s">
        <v>6</v>
      </c>
      <c r="CW81" s="14" t="s">
        <v>499</v>
      </c>
      <c r="CX81" s="14" t="s">
        <v>8</v>
      </c>
      <c r="CY81" s="14" t="s">
        <v>85</v>
      </c>
    </row>
    <row r="82" spans="25:103">
      <c r="Z82" s="39"/>
      <c r="AA82" s="1"/>
      <c r="AB82" s="1" t="s">
        <v>503</v>
      </c>
      <c r="AC82" s="1" t="s">
        <v>385</v>
      </c>
      <c r="AD82" s="1">
        <v>4.45E-3</v>
      </c>
      <c r="BN82" s="42"/>
      <c r="BO82" s="10"/>
      <c r="BP82" s="10" t="s">
        <v>111</v>
      </c>
      <c r="BQ82" s="10">
        <v>9.962E-2</v>
      </c>
      <c r="CU82" s="41" t="s">
        <v>504</v>
      </c>
      <c r="CV82" s="10" t="s">
        <v>501</v>
      </c>
      <c r="CW82" s="10" t="s">
        <v>502</v>
      </c>
      <c r="CX82" s="10" t="s">
        <v>385</v>
      </c>
      <c r="CY82" s="10">
        <v>6.7000000000000002E-4</v>
      </c>
    </row>
    <row r="83" spans="25:103">
      <c r="Z83" s="39"/>
      <c r="AA83" s="1"/>
      <c r="AB83" s="1" t="s">
        <v>505</v>
      </c>
      <c r="AC83" s="1" t="s">
        <v>385</v>
      </c>
      <c r="AD83" s="1">
        <v>5.9699999999999996E-3</v>
      </c>
      <c r="BN83" s="42"/>
      <c r="BO83" s="10"/>
      <c r="BP83" s="10" t="s">
        <v>114</v>
      </c>
      <c r="BQ83" s="10">
        <v>9.3640000000000001E-2</v>
      </c>
      <c r="CU83" s="42"/>
      <c r="CV83" s="10"/>
      <c r="CW83" s="10" t="s">
        <v>503</v>
      </c>
      <c r="CX83" s="10" t="s">
        <v>385</v>
      </c>
      <c r="CY83" s="10">
        <v>1.01E-3</v>
      </c>
    </row>
    <row r="84" spans="25:103">
      <c r="Z84" s="39"/>
      <c r="AA84" s="1"/>
      <c r="AB84" s="1" t="s">
        <v>506</v>
      </c>
      <c r="AC84" s="1" t="s">
        <v>385</v>
      </c>
      <c r="AD84" s="1">
        <v>7.5900000000000004E-3</v>
      </c>
      <c r="BN84" s="42"/>
      <c r="BO84" s="10" t="s">
        <v>251</v>
      </c>
      <c r="BP84" s="10" t="s">
        <v>96</v>
      </c>
      <c r="BQ84" s="10">
        <v>1123.49881</v>
      </c>
      <c r="CU84" s="42"/>
      <c r="CV84" s="10"/>
      <c r="CW84" s="10" t="s">
        <v>505</v>
      </c>
      <c r="CX84" s="10" t="s">
        <v>385</v>
      </c>
      <c r="CY84" s="10">
        <v>1.3500000000000001E-3</v>
      </c>
    </row>
    <row r="85" spans="25:103">
      <c r="Z85" s="39"/>
      <c r="AA85" s="1"/>
      <c r="AB85" s="1" t="s">
        <v>507</v>
      </c>
      <c r="AC85" s="1" t="s">
        <v>385</v>
      </c>
      <c r="AD85" s="1">
        <v>9.2099999999999994E-3</v>
      </c>
      <c r="BN85" s="42"/>
      <c r="BO85" s="10"/>
      <c r="BP85" s="10" t="s">
        <v>98</v>
      </c>
      <c r="BQ85" s="10">
        <v>0.94650000000000001</v>
      </c>
      <c r="CU85" s="42"/>
      <c r="CV85" s="10"/>
      <c r="CW85" s="10" t="s">
        <v>506</v>
      </c>
      <c r="CX85" s="10" t="s">
        <v>385</v>
      </c>
      <c r="CY85" s="10">
        <v>1.72E-3</v>
      </c>
    </row>
    <row r="86" spans="25:103">
      <c r="Z86" s="39"/>
      <c r="AA86" s="1"/>
      <c r="AB86" s="1" t="s">
        <v>508</v>
      </c>
      <c r="AC86" s="1" t="s">
        <v>385</v>
      </c>
      <c r="AD86" s="1">
        <v>3.3709999999999997E-2</v>
      </c>
      <c r="BN86" s="42"/>
      <c r="BO86" s="10"/>
      <c r="BP86" s="10" t="s">
        <v>111</v>
      </c>
      <c r="BQ86" s="10">
        <v>9.5009999999999997E-2</v>
      </c>
      <c r="CU86" s="42"/>
      <c r="CV86" s="10"/>
      <c r="CW86" s="10" t="s">
        <v>507</v>
      </c>
      <c r="CX86" s="10" t="s">
        <v>385</v>
      </c>
      <c r="CY86" s="10">
        <v>2.0899999999999998E-3</v>
      </c>
    </row>
    <row r="87" spans="25:103">
      <c r="Y87" t="s">
        <v>501</v>
      </c>
      <c r="Z87" s="39"/>
      <c r="AA87" s="1"/>
      <c r="AB87" s="1" t="s">
        <v>429</v>
      </c>
      <c r="AC87" s="1" t="s">
        <v>385</v>
      </c>
      <c r="AD87" s="1">
        <v>4.5599999999999998E-3</v>
      </c>
      <c r="BN87" s="42"/>
      <c r="BO87" s="10"/>
      <c r="BP87" s="10" t="s">
        <v>114</v>
      </c>
      <c r="BQ87" s="10">
        <v>8.931E-2</v>
      </c>
      <c r="CU87" s="42"/>
      <c r="CV87" s="10"/>
      <c r="CW87" s="10" t="s">
        <v>508</v>
      </c>
      <c r="CX87" s="10" t="s">
        <v>385</v>
      </c>
      <c r="CY87" s="10">
        <v>7.6400000000000001E-3</v>
      </c>
    </row>
    <row r="88" spans="25:103">
      <c r="Z88" s="39"/>
      <c r="AA88" s="1" t="s">
        <v>509</v>
      </c>
      <c r="AB88" s="1" t="s">
        <v>510</v>
      </c>
      <c r="AC88" s="1" t="s">
        <v>385</v>
      </c>
      <c r="AD88" s="1">
        <v>5.77E-3</v>
      </c>
      <c r="BN88" s="42"/>
      <c r="BO88" s="10" t="s">
        <v>256</v>
      </c>
      <c r="BP88" s="10" t="s">
        <v>96</v>
      </c>
      <c r="BQ88" s="10">
        <v>348.98257999999998</v>
      </c>
      <c r="CU88" s="42"/>
      <c r="CV88" s="10"/>
      <c r="CW88" s="10" t="s">
        <v>429</v>
      </c>
      <c r="CX88" s="10" t="s">
        <v>385</v>
      </c>
      <c r="CY88" s="10">
        <v>1.0399999999999999E-3</v>
      </c>
    </row>
    <row r="89" spans="25:103">
      <c r="Z89" s="39"/>
      <c r="AA89" s="1"/>
      <c r="AB89" s="1" t="s">
        <v>511</v>
      </c>
      <c r="AC89" s="1" t="s">
        <v>385</v>
      </c>
      <c r="AD89" s="1">
        <v>1.042E-2</v>
      </c>
      <c r="BN89" s="42"/>
      <c r="BO89" s="10"/>
      <c r="BP89" s="10" t="s">
        <v>98</v>
      </c>
      <c r="BQ89" s="10"/>
      <c r="CU89" s="42"/>
      <c r="CV89" s="10" t="s">
        <v>509</v>
      </c>
      <c r="CW89" s="10" t="s">
        <v>510</v>
      </c>
      <c r="CX89" s="10" t="s">
        <v>385</v>
      </c>
      <c r="CY89" s="10">
        <v>1.31E-3</v>
      </c>
    </row>
    <row r="90" spans="25:103">
      <c r="Z90" s="39"/>
      <c r="AA90" s="1"/>
      <c r="AB90" s="1" t="s">
        <v>512</v>
      </c>
      <c r="AC90" s="1" t="s">
        <v>385</v>
      </c>
      <c r="AD90" s="1">
        <v>1.8939999999999999E-2</v>
      </c>
      <c r="BN90" s="42"/>
      <c r="BO90" s="10"/>
      <c r="BP90" s="10" t="s">
        <v>111</v>
      </c>
      <c r="BQ90" s="10">
        <v>3.0769999999999999E-2</v>
      </c>
      <c r="CU90" s="42"/>
      <c r="CV90" s="10"/>
      <c r="CW90" s="10" t="s">
        <v>511</v>
      </c>
      <c r="CX90" s="10" t="s">
        <v>385</v>
      </c>
      <c r="CY90" s="10">
        <v>2.3600000000000001E-3</v>
      </c>
    </row>
    <row r="91" spans="25:103">
      <c r="Z91" s="39"/>
      <c r="AA91" s="1"/>
      <c r="AB91" s="1" t="s">
        <v>513</v>
      </c>
      <c r="AC91" s="1" t="s">
        <v>385</v>
      </c>
      <c r="AD91" s="1">
        <v>2.9559999999999999E-2</v>
      </c>
      <c r="BN91" s="42"/>
      <c r="BO91" s="10"/>
      <c r="BP91" s="10" t="s">
        <v>114</v>
      </c>
      <c r="BQ91" s="10">
        <v>2.9229999999999999E-2</v>
      </c>
      <c r="CU91" s="42"/>
      <c r="CV91" s="10"/>
      <c r="CW91" s="10" t="s">
        <v>512</v>
      </c>
      <c r="CX91" s="10" t="s">
        <v>385</v>
      </c>
      <c r="CY91" s="10">
        <v>4.2900000000000004E-3</v>
      </c>
    </row>
    <row r="92" spans="25:103">
      <c r="Z92" s="39"/>
      <c r="AA92" s="1"/>
      <c r="AB92" s="1" t="s">
        <v>514</v>
      </c>
      <c r="AC92" s="1" t="s">
        <v>385</v>
      </c>
      <c r="AD92" s="1">
        <v>4.5560000000000003E-2</v>
      </c>
      <c r="BN92" s="42"/>
      <c r="BO92" s="10" t="s">
        <v>261</v>
      </c>
      <c r="BP92" s="10" t="s">
        <v>96</v>
      </c>
      <c r="BQ92" s="10">
        <v>1116.8371199999999</v>
      </c>
      <c r="CU92" s="42"/>
      <c r="CV92" s="10"/>
      <c r="CW92" s="10" t="s">
        <v>513</v>
      </c>
      <c r="CX92" s="10" t="s">
        <v>385</v>
      </c>
      <c r="CY92" s="10">
        <v>6.7000000000000002E-3</v>
      </c>
    </row>
    <row r="93" spans="25:103">
      <c r="Y93" t="s">
        <v>515</v>
      </c>
      <c r="Z93" s="39"/>
      <c r="AA93" s="1"/>
      <c r="AB93" s="1" t="s">
        <v>429</v>
      </c>
      <c r="AC93" s="1" t="s">
        <v>385</v>
      </c>
      <c r="AD93" s="1">
        <v>9.0200000000000002E-3</v>
      </c>
      <c r="BN93" s="42"/>
      <c r="BO93" s="10"/>
      <c r="BP93" s="10" t="s">
        <v>98</v>
      </c>
      <c r="BQ93" s="10"/>
      <c r="CU93" s="42"/>
      <c r="CV93" s="10"/>
      <c r="CW93" s="10" t="s">
        <v>514</v>
      </c>
      <c r="CX93" s="10" t="s">
        <v>385</v>
      </c>
      <c r="CY93" s="10">
        <v>1.0330000000000001E-2</v>
      </c>
    </row>
    <row r="94" spans="25:103">
      <c r="Z94" s="39"/>
      <c r="AA94" s="1" t="s">
        <v>516</v>
      </c>
      <c r="AB94" s="1" t="s">
        <v>517</v>
      </c>
      <c r="AC94" s="1" t="s">
        <v>385</v>
      </c>
      <c r="AD94" s="1">
        <v>8.5000000000000006E-3</v>
      </c>
      <c r="BN94" s="42"/>
      <c r="BO94" s="10"/>
      <c r="BP94" s="10" t="s">
        <v>111</v>
      </c>
      <c r="BQ94" s="10">
        <v>9.5259999999999997E-2</v>
      </c>
      <c r="CU94" s="42"/>
      <c r="CV94" s="10"/>
      <c r="CW94" s="10" t="s">
        <v>429</v>
      </c>
      <c r="CX94" s="10" t="s">
        <v>385</v>
      </c>
      <c r="CY94" s="10">
        <v>2.0500000000000002E-3</v>
      </c>
    </row>
    <row r="95" spans="25:103">
      <c r="Z95" s="39"/>
      <c r="AA95" s="1"/>
      <c r="AB95" s="1" t="s">
        <v>512</v>
      </c>
      <c r="AC95" s="1" t="s">
        <v>385</v>
      </c>
      <c r="AD95" s="1">
        <v>1.093E-2</v>
      </c>
      <c r="BN95" s="42"/>
      <c r="BO95" s="10"/>
      <c r="BP95" s="10" t="s">
        <v>114</v>
      </c>
      <c r="BQ95" s="10">
        <v>8.8950000000000001E-2</v>
      </c>
      <c r="CU95" s="42"/>
      <c r="CV95" s="10" t="s">
        <v>516</v>
      </c>
      <c r="CW95" s="10" t="s">
        <v>517</v>
      </c>
      <c r="CX95" s="10" t="s">
        <v>385</v>
      </c>
      <c r="CY95" s="10">
        <v>1.9300000000000001E-3</v>
      </c>
    </row>
    <row r="96" spans="25:103">
      <c r="Z96" s="39"/>
      <c r="AA96" s="1"/>
      <c r="AB96" s="1" t="s">
        <v>513</v>
      </c>
      <c r="AC96" s="1" t="s">
        <v>385</v>
      </c>
      <c r="AD96" s="1">
        <v>1.529E-2</v>
      </c>
      <c r="BN96" s="42"/>
      <c r="BO96" s="10" t="s">
        <v>266</v>
      </c>
      <c r="BP96" s="10" t="s">
        <v>96</v>
      </c>
      <c r="BQ96" s="10">
        <v>743.83524</v>
      </c>
      <c r="CU96" s="42"/>
      <c r="CV96" s="10"/>
      <c r="CW96" s="10" t="s">
        <v>512</v>
      </c>
      <c r="CX96" s="10" t="s">
        <v>385</v>
      </c>
      <c r="CY96" s="10">
        <v>2.48E-3</v>
      </c>
    </row>
    <row r="97" spans="25:103">
      <c r="Z97" s="39"/>
      <c r="AA97" s="1"/>
      <c r="AB97" s="1" t="s">
        <v>514</v>
      </c>
      <c r="AC97" s="1" t="s">
        <v>385</v>
      </c>
      <c r="AD97" s="1">
        <v>2.248E-2</v>
      </c>
      <c r="BN97" s="42"/>
      <c r="BO97" s="10"/>
      <c r="BP97" s="10" t="s">
        <v>98</v>
      </c>
      <c r="BQ97" s="10">
        <v>0.62665000000000004</v>
      </c>
      <c r="CU97" s="42"/>
      <c r="CV97" s="10"/>
      <c r="CW97" s="10" t="s">
        <v>513</v>
      </c>
      <c r="CX97" s="10" t="s">
        <v>385</v>
      </c>
      <c r="CY97" s="10">
        <v>3.47E-3</v>
      </c>
    </row>
    <row r="98" spans="25:103">
      <c r="Y98" t="s">
        <v>518</v>
      </c>
      <c r="Z98" s="39"/>
      <c r="AA98" s="1"/>
      <c r="AB98" s="1" t="s">
        <v>429</v>
      </c>
      <c r="AC98" s="1" t="s">
        <v>385</v>
      </c>
      <c r="AD98" s="1">
        <v>1.03E-2</v>
      </c>
      <c r="BN98" s="42"/>
      <c r="BO98" s="10"/>
      <c r="BP98" s="10" t="s">
        <v>111</v>
      </c>
      <c r="BQ98" s="10">
        <v>6.2909999999999994E-2</v>
      </c>
      <c r="CU98" s="42"/>
      <c r="CV98" s="10"/>
      <c r="CW98" s="10" t="s">
        <v>514</v>
      </c>
      <c r="CX98" s="10" t="s">
        <v>385</v>
      </c>
      <c r="CY98" s="10">
        <v>5.1000000000000004E-3</v>
      </c>
    </row>
    <row r="99" spans="25:103">
      <c r="Z99" s="39"/>
      <c r="AA99" s="1" t="s">
        <v>519</v>
      </c>
      <c r="AB99" s="1" t="s">
        <v>520</v>
      </c>
      <c r="AC99" s="1" t="s">
        <v>385</v>
      </c>
      <c r="AD99" s="1">
        <v>9.41E-3</v>
      </c>
      <c r="BN99" s="42"/>
      <c r="BO99" s="10"/>
      <c r="BP99" s="10" t="s">
        <v>114</v>
      </c>
      <c r="BQ99" s="10">
        <v>5.9130000000000002E-2</v>
      </c>
      <c r="CU99" s="42"/>
      <c r="CV99" s="10"/>
      <c r="CW99" s="10" t="s">
        <v>429</v>
      </c>
      <c r="CX99" s="10" t="s">
        <v>385</v>
      </c>
      <c r="CY99" s="10">
        <v>2.3400000000000001E-3</v>
      </c>
    </row>
    <row r="100" spans="25:103">
      <c r="Z100" s="39"/>
      <c r="AA100" s="1"/>
      <c r="AB100" s="1" t="s">
        <v>521</v>
      </c>
      <c r="AC100" s="1" t="s">
        <v>385</v>
      </c>
      <c r="AD100" s="1">
        <v>1.468E-2</v>
      </c>
      <c r="BN100" s="42"/>
      <c r="BO100" s="10" t="s">
        <v>271</v>
      </c>
      <c r="BP100" s="10" t="s">
        <v>96</v>
      </c>
      <c r="BQ100" s="10">
        <v>714.86545000000001</v>
      </c>
      <c r="CU100" s="42"/>
      <c r="CV100" s="10" t="s">
        <v>519</v>
      </c>
      <c r="CW100" s="10" t="s">
        <v>520</v>
      </c>
      <c r="CX100" s="10" t="s">
        <v>385</v>
      </c>
      <c r="CY100" s="10">
        <v>2.14E-3</v>
      </c>
    </row>
    <row r="101" spans="25:103">
      <c r="Y101" t="s">
        <v>519</v>
      </c>
      <c r="Z101" s="39"/>
      <c r="AA101" s="1"/>
      <c r="AB101" s="1" t="s">
        <v>429</v>
      </c>
      <c r="AC101" s="1" t="s">
        <v>385</v>
      </c>
      <c r="AD101" s="1">
        <v>1.153E-2</v>
      </c>
      <c r="BN101" s="42"/>
      <c r="BO101" s="10"/>
      <c r="BP101" s="10" t="s">
        <v>98</v>
      </c>
      <c r="BQ101" s="10">
        <v>0.69538999999999995</v>
      </c>
      <c r="CU101" s="42"/>
      <c r="CV101" s="10"/>
      <c r="CW101" s="10" t="s">
        <v>521</v>
      </c>
      <c r="CX101" s="10" t="s">
        <v>385</v>
      </c>
      <c r="CY101" s="10">
        <v>3.3300000000000001E-3</v>
      </c>
    </row>
    <row r="102" spans="25:103">
      <c r="Z102" s="39"/>
      <c r="AA102" s="1" t="s">
        <v>522</v>
      </c>
      <c r="AB102" s="1" t="s">
        <v>523</v>
      </c>
      <c r="AC102" s="1" t="s">
        <v>385</v>
      </c>
      <c r="AD102" s="1">
        <v>9.11E-3</v>
      </c>
      <c r="BN102" s="42"/>
      <c r="BO102" s="10"/>
      <c r="BP102" s="10" t="s">
        <v>111</v>
      </c>
      <c r="BQ102" s="10">
        <v>6.2909999999999994E-2</v>
      </c>
      <c r="CU102" s="42"/>
      <c r="CV102" s="10"/>
      <c r="CW102" s="10" t="s">
        <v>429</v>
      </c>
      <c r="CX102" s="10" t="s">
        <v>385</v>
      </c>
      <c r="CY102" s="10">
        <v>2.6199999999999999E-3</v>
      </c>
    </row>
    <row r="103" spans="25:103">
      <c r="Z103" s="39"/>
      <c r="AA103" s="1"/>
      <c r="AB103" s="1" t="s">
        <v>524</v>
      </c>
      <c r="AC103" s="1" t="s">
        <v>385</v>
      </c>
      <c r="AD103" s="1">
        <v>4.4040000000000003E-2</v>
      </c>
      <c r="BN103" s="43"/>
      <c r="BO103" s="10"/>
      <c r="BP103" s="10" t="s">
        <v>114</v>
      </c>
      <c r="BQ103" s="10">
        <v>5.9130000000000002E-2</v>
      </c>
      <c r="CU103" s="42"/>
      <c r="CV103" s="10" t="s">
        <v>525</v>
      </c>
      <c r="CW103" s="10" t="s">
        <v>523</v>
      </c>
      <c r="CX103" s="10" t="s">
        <v>385</v>
      </c>
      <c r="CY103" s="10">
        <v>2.0699999999999998E-3</v>
      </c>
    </row>
    <row r="104" spans="25:103">
      <c r="Y104" t="s">
        <v>525</v>
      </c>
      <c r="Z104" s="35"/>
      <c r="AA104" s="1"/>
      <c r="AB104" s="1" t="s">
        <v>429</v>
      </c>
      <c r="AC104" s="1" t="s">
        <v>385</v>
      </c>
      <c r="AD104" s="1">
        <v>1.0359999999999999E-2</v>
      </c>
      <c r="BN104" s="41" t="s">
        <v>526</v>
      </c>
      <c r="BO104" s="10" t="s">
        <v>276</v>
      </c>
      <c r="BP104" s="10" t="s">
        <v>96</v>
      </c>
      <c r="BQ104" s="10">
        <v>418.14963999999998</v>
      </c>
      <c r="CU104" s="42"/>
      <c r="CV104" s="10"/>
      <c r="CW104" s="10" t="s">
        <v>524</v>
      </c>
      <c r="CX104" s="10" t="s">
        <v>385</v>
      </c>
      <c r="CY104" s="10">
        <v>9.9900000000000006E-3</v>
      </c>
    </row>
    <row r="105" spans="25:103">
      <c r="BN105" s="42"/>
      <c r="BO105" s="10"/>
      <c r="BP105" s="10" t="s">
        <v>111</v>
      </c>
      <c r="BQ105" s="10">
        <v>5.9249999999999997E-2</v>
      </c>
      <c r="CU105" s="43"/>
      <c r="CV105" s="10"/>
      <c r="CW105" s="10" t="s">
        <v>429</v>
      </c>
      <c r="CX105" s="10" t="s">
        <v>385</v>
      </c>
      <c r="CY105" s="10">
        <v>2.3500000000000001E-3</v>
      </c>
    </row>
    <row r="106" spans="25:103">
      <c r="Z106" s="2" t="s">
        <v>101</v>
      </c>
      <c r="AA106" s="2" t="s">
        <v>6</v>
      </c>
      <c r="AB106" s="2" t="s">
        <v>499</v>
      </c>
      <c r="AC106" s="2" t="s">
        <v>8</v>
      </c>
      <c r="AD106" s="2" t="s">
        <v>85</v>
      </c>
      <c r="BN106" s="42"/>
      <c r="BO106" s="10"/>
      <c r="BP106" s="10" t="s">
        <v>114</v>
      </c>
      <c r="BQ106" s="10">
        <v>5.629E-2</v>
      </c>
    </row>
    <row r="107" spans="25:103">
      <c r="Z107" s="34" t="s">
        <v>527</v>
      </c>
      <c r="AA107" s="1" t="s">
        <v>528</v>
      </c>
      <c r="AB107" s="1" t="s">
        <v>502</v>
      </c>
      <c r="AC107" s="1" t="s">
        <v>385</v>
      </c>
      <c r="AD107" s="1">
        <v>2.5300000000000001E-3</v>
      </c>
      <c r="BN107" s="42"/>
      <c r="BO107" s="10" t="s">
        <v>280</v>
      </c>
      <c r="BP107" s="10" t="s">
        <v>96</v>
      </c>
      <c r="BQ107" s="10">
        <v>390.06646999999998</v>
      </c>
      <c r="CU107" s="14" t="s">
        <v>101</v>
      </c>
      <c r="CV107" s="14" t="s">
        <v>6</v>
      </c>
      <c r="CW107" s="14" t="s">
        <v>499</v>
      </c>
      <c r="CX107" s="14" t="s">
        <v>8</v>
      </c>
      <c r="CY107" s="14" t="s">
        <v>85</v>
      </c>
    </row>
    <row r="108" spans="25:103">
      <c r="Z108" s="39"/>
      <c r="AA108" s="1"/>
      <c r="AB108" s="1" t="s">
        <v>529</v>
      </c>
      <c r="AC108" s="1" t="s">
        <v>385</v>
      </c>
      <c r="AD108" s="1">
        <v>3.0400000000000002E-3</v>
      </c>
      <c r="BN108" s="42"/>
      <c r="BO108" s="10"/>
      <c r="BP108" s="10" t="s">
        <v>111</v>
      </c>
      <c r="BQ108" s="10">
        <v>5.9249999999999997E-2</v>
      </c>
      <c r="CU108" s="41" t="s">
        <v>530</v>
      </c>
      <c r="CV108" s="10" t="s">
        <v>528</v>
      </c>
      <c r="CW108" s="10" t="s">
        <v>502</v>
      </c>
      <c r="CX108" s="10" t="s">
        <v>385</v>
      </c>
      <c r="CY108" s="10">
        <v>5.6999999999999998E-4</v>
      </c>
    </row>
    <row r="109" spans="25:103">
      <c r="Z109" s="39"/>
      <c r="AA109" s="1"/>
      <c r="AB109" s="1" t="s">
        <v>531</v>
      </c>
      <c r="AC109" s="1" t="s">
        <v>385</v>
      </c>
      <c r="AD109" s="1">
        <v>4.15E-3</v>
      </c>
      <c r="BN109" s="42"/>
      <c r="BO109" s="10"/>
      <c r="BP109" s="10" t="s">
        <v>114</v>
      </c>
      <c r="BQ109" s="10">
        <v>5.629E-2</v>
      </c>
      <c r="CU109" s="42"/>
      <c r="CV109" s="10"/>
      <c r="CW109" s="10" t="s">
        <v>529</v>
      </c>
      <c r="CX109" s="10" t="s">
        <v>385</v>
      </c>
      <c r="CY109" s="10">
        <v>6.8999999999999997E-4</v>
      </c>
    </row>
    <row r="110" spans="25:103">
      <c r="Z110" s="39"/>
      <c r="AA110" s="1"/>
      <c r="AB110" s="1" t="s">
        <v>532</v>
      </c>
      <c r="AC110" s="1" t="s">
        <v>385</v>
      </c>
      <c r="AD110" s="1">
        <v>5.77E-3</v>
      </c>
      <c r="BN110" s="42"/>
      <c r="BO110" s="10" t="s">
        <v>284</v>
      </c>
      <c r="BP110" s="10" t="s">
        <v>96</v>
      </c>
      <c r="BQ110" s="10">
        <v>470.95724000000001</v>
      </c>
      <c r="CU110" s="42"/>
      <c r="CV110" s="10"/>
      <c r="CW110" s="10" t="s">
        <v>531</v>
      </c>
      <c r="CX110" s="10" t="s">
        <v>385</v>
      </c>
      <c r="CY110" s="10">
        <v>9.3999999999999997E-4</v>
      </c>
    </row>
    <row r="111" spans="25:103">
      <c r="Z111" s="39"/>
      <c r="AA111" s="1"/>
      <c r="AB111" s="1" t="s">
        <v>533</v>
      </c>
      <c r="AC111" s="1" t="s">
        <v>385</v>
      </c>
      <c r="AD111" s="1">
        <v>8.0000000000000002E-3</v>
      </c>
      <c r="BN111" s="42"/>
      <c r="BO111" s="10"/>
      <c r="BP111" s="10" t="s">
        <v>111</v>
      </c>
      <c r="BQ111" s="10">
        <v>5.9249999999999997E-2</v>
      </c>
      <c r="CU111" s="42"/>
      <c r="CV111" s="10"/>
      <c r="CW111" s="10" t="s">
        <v>532</v>
      </c>
      <c r="CX111" s="10" t="s">
        <v>385</v>
      </c>
      <c r="CY111" s="10">
        <v>1.31E-3</v>
      </c>
    </row>
    <row r="112" spans="25:103">
      <c r="Z112" s="39"/>
      <c r="AA112" s="1"/>
      <c r="AB112" s="1" t="s">
        <v>508</v>
      </c>
      <c r="AC112" s="1" t="s">
        <v>385</v>
      </c>
      <c r="AD112" s="1">
        <v>2.9559999999999999E-2</v>
      </c>
      <c r="BN112" s="42"/>
      <c r="BO112" s="10"/>
      <c r="BP112" s="10" t="s">
        <v>114</v>
      </c>
      <c r="BQ112" s="10">
        <v>5.629E-2</v>
      </c>
      <c r="CU112" s="42"/>
      <c r="CV112" s="10"/>
      <c r="CW112" s="10" t="s">
        <v>533</v>
      </c>
      <c r="CX112" s="10" t="s">
        <v>385</v>
      </c>
      <c r="CY112" s="10">
        <v>1.81E-3</v>
      </c>
    </row>
    <row r="113" spans="25:103">
      <c r="Y113" t="s">
        <v>528</v>
      </c>
      <c r="Z113" s="39"/>
      <c r="AA113" s="1"/>
      <c r="AB113" s="1" t="s">
        <v>429</v>
      </c>
      <c r="AC113" s="1" t="s">
        <v>385</v>
      </c>
      <c r="AD113" s="1">
        <v>3.5300000000000002E-3</v>
      </c>
      <c r="BN113" s="42"/>
      <c r="BO113" s="10" t="s">
        <v>288</v>
      </c>
      <c r="BP113" s="10" t="s">
        <v>96</v>
      </c>
      <c r="BQ113" s="10">
        <v>497.73658</v>
      </c>
      <c r="CU113" s="42"/>
      <c r="CV113" s="10"/>
      <c r="CW113" s="10" t="s">
        <v>508</v>
      </c>
      <c r="CX113" s="10" t="s">
        <v>385</v>
      </c>
      <c r="CY113" s="10">
        <v>6.7000000000000002E-3</v>
      </c>
    </row>
    <row r="114" spans="25:103">
      <c r="Z114" s="39"/>
      <c r="AA114" s="1" t="s">
        <v>534</v>
      </c>
      <c r="AB114" s="1" t="s">
        <v>535</v>
      </c>
      <c r="AC114" s="1" t="s">
        <v>385</v>
      </c>
      <c r="AD114" s="1">
        <v>1.204E-2</v>
      </c>
      <c r="BN114" s="42"/>
      <c r="BO114" s="10"/>
      <c r="BP114" s="10" t="s">
        <v>111</v>
      </c>
      <c r="BQ114" s="10">
        <v>5.9249999999999997E-2</v>
      </c>
      <c r="CU114" s="42"/>
      <c r="CV114" s="10"/>
      <c r="CW114" s="10" t="s">
        <v>429</v>
      </c>
      <c r="CX114" s="10" t="s">
        <v>385</v>
      </c>
      <c r="CY114" s="10">
        <v>8.0000000000000004E-4</v>
      </c>
    </row>
    <row r="115" spans="25:103">
      <c r="Z115" s="39"/>
      <c r="AA115" s="1"/>
      <c r="AB115" s="1" t="s">
        <v>513</v>
      </c>
      <c r="AC115" s="1" t="s">
        <v>385</v>
      </c>
      <c r="AD115" s="1">
        <v>1.6E-2</v>
      </c>
      <c r="BN115" s="42"/>
      <c r="BO115" s="10"/>
      <c r="BP115" s="10" t="s">
        <v>114</v>
      </c>
      <c r="BQ115" s="10">
        <v>5.629E-2</v>
      </c>
      <c r="CU115" s="42"/>
      <c r="CV115" s="10" t="s">
        <v>534</v>
      </c>
      <c r="CW115" s="10" t="s">
        <v>535</v>
      </c>
      <c r="CX115" s="10" t="s">
        <v>385</v>
      </c>
      <c r="CY115" s="10">
        <v>2.7299999999999998E-3</v>
      </c>
    </row>
    <row r="116" spans="25:103">
      <c r="Z116" s="39"/>
      <c r="AA116" s="1"/>
      <c r="AB116" s="1" t="s">
        <v>514</v>
      </c>
      <c r="AC116" s="1" t="s">
        <v>385</v>
      </c>
      <c r="AD116" s="1">
        <v>1.4069999999999999E-2</v>
      </c>
      <c r="BN116" s="42"/>
      <c r="BO116" s="10" t="s">
        <v>292</v>
      </c>
      <c r="BP116" s="10" t="s">
        <v>96</v>
      </c>
      <c r="BQ116" s="10">
        <v>402.62468000000001</v>
      </c>
      <c r="CU116" s="42"/>
      <c r="CV116" s="10"/>
      <c r="CW116" s="10" t="s">
        <v>513</v>
      </c>
      <c r="CX116" s="10" t="s">
        <v>385</v>
      </c>
      <c r="CY116" s="10">
        <v>3.63E-3</v>
      </c>
    </row>
    <row r="117" spans="25:103">
      <c r="Z117" s="39"/>
      <c r="AA117" s="1"/>
      <c r="AB117" s="1" t="s">
        <v>536</v>
      </c>
      <c r="AC117" s="1" t="s">
        <v>385</v>
      </c>
      <c r="AD117" s="1">
        <v>1.1129999999999999E-2</v>
      </c>
      <c r="BN117" s="42"/>
      <c r="BO117" s="10"/>
      <c r="BP117" s="10" t="s">
        <v>111</v>
      </c>
      <c r="BQ117" s="10">
        <v>4.267E-2</v>
      </c>
      <c r="CU117" s="42"/>
      <c r="CV117" s="10"/>
      <c r="CW117" s="10" t="s">
        <v>514</v>
      </c>
      <c r="CX117" s="10" t="s">
        <v>385</v>
      </c>
      <c r="CY117" s="10">
        <v>3.1900000000000001E-3</v>
      </c>
    </row>
    <row r="118" spans="25:103" ht="15" customHeight="1">
      <c r="Z118" s="39"/>
      <c r="AA118" s="1"/>
      <c r="AB118" s="1" t="s">
        <v>537</v>
      </c>
      <c r="AC118" s="1" t="s">
        <v>385</v>
      </c>
      <c r="AD118" s="1">
        <v>1.772E-2</v>
      </c>
      <c r="BN118" s="42"/>
      <c r="BO118" s="10"/>
      <c r="BP118" s="10" t="s">
        <v>114</v>
      </c>
      <c r="BQ118" s="10">
        <v>4.0529999999999997E-2</v>
      </c>
      <c r="CU118" s="42"/>
      <c r="CV118" s="10"/>
      <c r="CW118" s="10" t="s">
        <v>536</v>
      </c>
      <c r="CX118" s="10" t="s">
        <v>385</v>
      </c>
      <c r="CY118" s="10">
        <v>2.5300000000000001E-3</v>
      </c>
    </row>
    <row r="119" spans="25:103">
      <c r="Z119" s="39"/>
      <c r="AA119" s="1"/>
      <c r="AB119" s="1" t="s">
        <v>538</v>
      </c>
      <c r="AC119" s="1" t="s">
        <v>385</v>
      </c>
      <c r="AD119" s="1">
        <v>2.0049999999999998E-2</v>
      </c>
      <c r="BN119" s="42"/>
      <c r="BO119" s="10" t="s">
        <v>296</v>
      </c>
      <c r="BP119" s="10" t="s">
        <v>96</v>
      </c>
      <c r="BQ119" s="10">
        <v>389.45704000000001</v>
      </c>
      <c r="CU119" s="42"/>
      <c r="CV119" s="10"/>
      <c r="CW119" s="10" t="s">
        <v>537</v>
      </c>
      <c r="CX119" s="10" t="s">
        <v>385</v>
      </c>
      <c r="CY119" s="10">
        <v>4.0200000000000001E-3</v>
      </c>
    </row>
    <row r="120" spans="25:103">
      <c r="Y120" t="s">
        <v>534</v>
      </c>
      <c r="Z120" s="39"/>
      <c r="AA120" s="1"/>
      <c r="AB120" s="1" t="s">
        <v>429</v>
      </c>
      <c r="AC120" s="1" t="s">
        <v>385</v>
      </c>
      <c r="AD120" s="1">
        <v>1.321E-2</v>
      </c>
      <c r="BN120" s="42"/>
      <c r="BO120" s="10"/>
      <c r="BP120" s="10" t="s">
        <v>111</v>
      </c>
      <c r="BQ120" s="10">
        <v>5.9249999999999997E-2</v>
      </c>
      <c r="CU120" s="42"/>
      <c r="CV120" s="10"/>
      <c r="CW120" s="10" t="s">
        <v>538</v>
      </c>
      <c r="CX120" s="10" t="s">
        <v>385</v>
      </c>
      <c r="CY120" s="10">
        <v>4.5500000000000002E-3</v>
      </c>
    </row>
    <row r="121" spans="25:103">
      <c r="Z121" s="39"/>
      <c r="AA121" s="1" t="s">
        <v>539</v>
      </c>
      <c r="AB121" s="1" t="s">
        <v>540</v>
      </c>
      <c r="AC121" s="1" t="s">
        <v>385</v>
      </c>
      <c r="AD121" s="1">
        <v>1.265E-2</v>
      </c>
      <c r="BN121" s="43"/>
      <c r="BO121" s="10"/>
      <c r="BP121" s="10" t="s">
        <v>114</v>
      </c>
      <c r="BQ121" s="10">
        <v>5.629E-2</v>
      </c>
      <c r="CU121" s="42"/>
      <c r="CV121" s="10"/>
      <c r="CW121" s="10" t="s">
        <v>429</v>
      </c>
      <c r="CX121" s="10" t="s">
        <v>385</v>
      </c>
      <c r="CY121" s="10">
        <v>3.0000000000000001E-3</v>
      </c>
    </row>
    <row r="122" spans="25:103">
      <c r="Z122" s="39"/>
      <c r="AA122" s="1"/>
      <c r="AB122" s="1" t="s">
        <v>541</v>
      </c>
      <c r="AC122" s="1" t="s">
        <v>385</v>
      </c>
      <c r="AD122" s="1">
        <v>1.6809999999999999E-2</v>
      </c>
      <c r="CU122" s="42"/>
      <c r="CV122" s="10" t="s">
        <v>539</v>
      </c>
      <c r="CW122" s="10" t="s">
        <v>540</v>
      </c>
      <c r="CX122" s="10" t="s">
        <v>385</v>
      </c>
      <c r="CY122" s="10">
        <v>2.8700000000000002E-3</v>
      </c>
    </row>
    <row r="123" spans="25:103">
      <c r="Z123" s="39"/>
      <c r="AA123" s="1"/>
      <c r="AB123" s="1" t="s">
        <v>542</v>
      </c>
      <c r="AC123" s="1" t="s">
        <v>385</v>
      </c>
      <c r="AD123" s="1">
        <v>1.6809999999999999E-2</v>
      </c>
      <c r="CU123" s="42"/>
      <c r="CV123" s="10"/>
      <c r="CW123" s="10" t="s">
        <v>541</v>
      </c>
      <c r="CX123" s="10" t="s">
        <v>385</v>
      </c>
      <c r="CY123" s="10">
        <v>3.81E-3</v>
      </c>
    </row>
    <row r="124" spans="25:103">
      <c r="Z124" s="39"/>
      <c r="AA124" s="1"/>
      <c r="AB124" s="1" t="s">
        <v>543</v>
      </c>
      <c r="AC124" s="1" t="s">
        <v>385</v>
      </c>
      <c r="AD124" s="1">
        <v>2.0250000000000001E-2</v>
      </c>
      <c r="CU124" s="42"/>
      <c r="CV124" s="10"/>
      <c r="CW124" s="10" t="s">
        <v>542</v>
      </c>
      <c r="CX124" s="10" t="s">
        <v>385</v>
      </c>
      <c r="CY124" s="10">
        <v>3.81E-3</v>
      </c>
    </row>
    <row r="125" spans="25:103" ht="15" customHeight="1">
      <c r="Z125" s="39"/>
      <c r="AA125" s="1"/>
      <c r="AB125" s="1" t="s">
        <v>544</v>
      </c>
      <c r="AC125" s="1" t="s">
        <v>385</v>
      </c>
      <c r="AD125" s="1">
        <v>3.2500000000000001E-2</v>
      </c>
      <c r="CU125" s="42"/>
      <c r="CV125" s="10"/>
      <c r="CW125" s="10" t="s">
        <v>543</v>
      </c>
      <c r="CX125" s="10" t="s">
        <v>385</v>
      </c>
      <c r="CY125" s="10">
        <v>4.5900000000000003E-3</v>
      </c>
    </row>
    <row r="126" spans="25:103">
      <c r="Z126" s="39"/>
      <c r="AA126" s="1"/>
      <c r="AB126" s="1" t="s">
        <v>545</v>
      </c>
      <c r="AC126" s="1" t="s">
        <v>385</v>
      </c>
      <c r="AD126" s="1">
        <v>3.6749999999999998E-2</v>
      </c>
      <c r="CU126" s="42"/>
      <c r="CV126" s="10"/>
      <c r="CW126" s="10" t="s">
        <v>544</v>
      </c>
      <c r="CX126" s="10" t="s">
        <v>385</v>
      </c>
      <c r="CY126" s="10">
        <v>7.3699999999999998E-3</v>
      </c>
    </row>
    <row r="127" spans="25:103">
      <c r="Y127" t="s">
        <v>539</v>
      </c>
      <c r="Z127" s="39"/>
      <c r="AA127" s="1"/>
      <c r="AB127" s="1" t="s">
        <v>429</v>
      </c>
      <c r="AC127" s="1" t="s">
        <v>385</v>
      </c>
      <c r="AD127" s="1">
        <v>1.6119999999999999E-2</v>
      </c>
      <c r="CU127" s="42"/>
      <c r="CV127" s="10"/>
      <c r="CW127" s="10" t="s">
        <v>545</v>
      </c>
      <c r="CX127" s="10" t="s">
        <v>385</v>
      </c>
      <c r="CY127" s="10">
        <v>8.3300000000000006E-3</v>
      </c>
    </row>
    <row r="128" spans="25:103">
      <c r="Z128" s="39"/>
      <c r="AA128" s="1" t="s">
        <v>546</v>
      </c>
      <c r="AB128" s="1" t="s">
        <v>547</v>
      </c>
      <c r="AC128" s="1" t="s">
        <v>385</v>
      </c>
      <c r="AD128" s="1">
        <v>3.2399999999999998E-2</v>
      </c>
      <c r="CU128" s="42"/>
      <c r="CV128" s="10"/>
      <c r="CW128" s="10" t="s">
        <v>429</v>
      </c>
      <c r="CX128" s="10" t="s">
        <v>385</v>
      </c>
      <c r="CY128" s="10">
        <v>3.65E-3</v>
      </c>
    </row>
    <row r="129" spans="25:103">
      <c r="Z129" s="39"/>
      <c r="AA129" s="1"/>
      <c r="AB129" s="1" t="s">
        <v>548</v>
      </c>
      <c r="AC129" s="1" t="s">
        <v>385</v>
      </c>
      <c r="AD129" s="1">
        <v>5.8319999999999997E-2</v>
      </c>
      <c r="CU129" s="42"/>
      <c r="CV129" s="10" t="s">
        <v>546</v>
      </c>
      <c r="CW129" s="10" t="s">
        <v>547</v>
      </c>
      <c r="CX129" s="10" t="s">
        <v>385</v>
      </c>
      <c r="CY129" s="10">
        <v>7.3499999999999998E-3</v>
      </c>
    </row>
    <row r="130" spans="25:103">
      <c r="Y130" t="s">
        <v>546</v>
      </c>
      <c r="Z130" s="39"/>
      <c r="AA130" s="1"/>
      <c r="AB130" s="1" t="s">
        <v>429</v>
      </c>
      <c r="AC130" s="1" t="s">
        <v>385</v>
      </c>
      <c r="AD130" s="1">
        <v>3.8519999999999999E-2</v>
      </c>
      <c r="CU130" s="42"/>
      <c r="CV130" s="10"/>
      <c r="CW130" s="10" t="s">
        <v>548</v>
      </c>
      <c r="CX130" s="10" t="s">
        <v>385</v>
      </c>
      <c r="CY130" s="10">
        <v>1.3220000000000001E-2</v>
      </c>
    </row>
    <row r="131" spans="25:103">
      <c r="Z131" s="39"/>
      <c r="AA131" s="1" t="s">
        <v>549</v>
      </c>
      <c r="AB131" s="1" t="s">
        <v>550</v>
      </c>
      <c r="AC131" s="1" t="s">
        <v>385</v>
      </c>
      <c r="AD131" s="1">
        <v>5.0119999999999998E-2</v>
      </c>
      <c r="CU131" s="42"/>
      <c r="CV131" s="10"/>
      <c r="CW131" s="10" t="s">
        <v>429</v>
      </c>
      <c r="CX131" s="10" t="s">
        <v>385</v>
      </c>
      <c r="CY131" s="10">
        <v>8.7299999999999999E-3</v>
      </c>
    </row>
    <row r="132" spans="25:103" ht="15" customHeight="1">
      <c r="Z132" s="39"/>
      <c r="AA132" s="1"/>
      <c r="AB132" s="1" t="s">
        <v>551</v>
      </c>
      <c r="AC132" s="1" t="s">
        <v>385</v>
      </c>
      <c r="AD132" s="1">
        <v>6.105E-2</v>
      </c>
      <c r="CU132" s="42"/>
      <c r="CV132" s="10" t="s">
        <v>549</v>
      </c>
      <c r="CW132" s="10" t="s">
        <v>550</v>
      </c>
      <c r="CX132" s="10" t="s">
        <v>385</v>
      </c>
      <c r="CY132" s="10">
        <v>1.136E-2</v>
      </c>
    </row>
    <row r="133" spans="25:103">
      <c r="Y133" t="s">
        <v>552</v>
      </c>
      <c r="Z133" s="39"/>
      <c r="AA133" s="1"/>
      <c r="AB133" s="1" t="s">
        <v>429</v>
      </c>
      <c r="AC133" s="1" t="s">
        <v>385</v>
      </c>
      <c r="AD133" s="1">
        <v>5.1589999999999997E-2</v>
      </c>
      <c r="CU133" s="42"/>
      <c r="CV133" s="10"/>
      <c r="CW133" s="10" t="s">
        <v>551</v>
      </c>
      <c r="CX133" s="10" t="s">
        <v>385</v>
      </c>
      <c r="CY133" s="10">
        <v>1.384E-2</v>
      </c>
    </row>
    <row r="134" spans="25:103">
      <c r="Y134" t="str">
        <f>AA134</f>
        <v>Large RoPax ferry</v>
      </c>
      <c r="Z134" s="39"/>
      <c r="AA134" s="1" t="s">
        <v>553</v>
      </c>
      <c r="AB134" s="1" t="s">
        <v>429</v>
      </c>
      <c r="AC134" s="1" t="s">
        <v>385</v>
      </c>
      <c r="AD134" s="1">
        <v>0.37612000000000001</v>
      </c>
      <c r="CU134" s="42"/>
      <c r="CV134" s="10"/>
      <c r="CW134" s="10" t="s">
        <v>429</v>
      </c>
      <c r="CX134" s="10" t="s">
        <v>385</v>
      </c>
      <c r="CY134" s="10">
        <v>1.17E-2</v>
      </c>
    </row>
    <row r="135" spans="25:103">
      <c r="Y135" t="str">
        <f>AA135</f>
        <v>Refrigerated cargo</v>
      </c>
      <c r="Z135" s="35"/>
      <c r="AA135" s="1" t="s">
        <v>554</v>
      </c>
      <c r="AB135" s="1" t="s">
        <v>555</v>
      </c>
      <c r="AC135" s="1" t="s">
        <v>385</v>
      </c>
      <c r="AD135" s="1">
        <v>1.306E-2</v>
      </c>
      <c r="CU135" s="42"/>
      <c r="CV135" s="10" t="s">
        <v>553</v>
      </c>
      <c r="CW135" s="10" t="s">
        <v>429</v>
      </c>
      <c r="CX135" s="10" t="s">
        <v>385</v>
      </c>
      <c r="CY135" s="10">
        <v>8.5279999999999995E-2</v>
      </c>
    </row>
    <row r="136" spans="25:103">
      <c r="CU136" s="43"/>
      <c r="CV136" s="10" t="s">
        <v>554</v>
      </c>
      <c r="CW136" s="10" t="s">
        <v>556</v>
      </c>
      <c r="CX136" s="10" t="s">
        <v>385</v>
      </c>
      <c r="CY136" s="10">
        <v>2.96E-3</v>
      </c>
    </row>
    <row r="137" spans="25:103">
      <c r="Z137" t="s">
        <v>557</v>
      </c>
    </row>
  </sheetData>
  <mergeCells count="52">
    <mergeCell ref="CU47:CU70"/>
    <mergeCell ref="CU73:CU76"/>
    <mergeCell ref="CU82:CU105"/>
    <mergeCell ref="CU108:CU136"/>
    <mergeCell ref="CU20:CU43"/>
    <mergeCell ref="CU5:CU16"/>
    <mergeCell ref="CI5:CI12"/>
    <mergeCell ref="CI15:CI22"/>
    <mergeCell ref="CI25:CI28"/>
    <mergeCell ref="CI31:CI34"/>
    <mergeCell ref="CI37:CI40"/>
    <mergeCell ref="CC4:CC17"/>
    <mergeCell ref="CC20:CC22"/>
    <mergeCell ref="BX8:BX9"/>
    <mergeCell ref="BS43:BS50"/>
    <mergeCell ref="BS51:BS54"/>
    <mergeCell ref="BS4:BS42"/>
    <mergeCell ref="BN36:BN103"/>
    <mergeCell ref="BN104:BN121"/>
    <mergeCell ref="BN4:BN35"/>
    <mergeCell ref="Z72:Z75"/>
    <mergeCell ref="Z81:Z104"/>
    <mergeCell ref="Z107:Z135"/>
    <mergeCell ref="Z19:Z42"/>
    <mergeCell ref="Z46:Z69"/>
    <mergeCell ref="Z4:Z15"/>
    <mergeCell ref="F45:F48"/>
    <mergeCell ref="F57:F60"/>
    <mergeCell ref="F51:F54"/>
    <mergeCell ref="A3:A4"/>
    <mergeCell ref="A8:A9"/>
    <mergeCell ref="F25:F32"/>
    <mergeCell ref="F35:F42"/>
    <mergeCell ref="F3:F16"/>
    <mergeCell ref="G4:G6"/>
    <mergeCell ref="G7:G11"/>
    <mergeCell ref="G12:G16"/>
    <mergeCell ref="F19:F21"/>
    <mergeCell ref="AT20:AT23"/>
    <mergeCell ref="AT4:AT16"/>
    <mergeCell ref="AT61:AT63"/>
    <mergeCell ref="AT49:AT57"/>
    <mergeCell ref="AT42:AT45"/>
    <mergeCell ref="AT32:AT38"/>
    <mergeCell ref="AT27:AT28"/>
    <mergeCell ref="BB26:BB30"/>
    <mergeCell ref="BB4:BB16"/>
    <mergeCell ref="BB20:BB22"/>
    <mergeCell ref="BB61:BB63"/>
    <mergeCell ref="BB49:BB57"/>
    <mergeCell ref="BB42:BB45"/>
    <mergeCell ref="BB34:BB38"/>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ED19A2-FC74-46ED-BDC0-8512CAA9BAB2}">
  <dimension ref="A1:I15"/>
  <sheetViews>
    <sheetView workbookViewId="0">
      <selection activeCell="M16" sqref="M16"/>
    </sheetView>
  </sheetViews>
  <sheetFormatPr defaultRowHeight="15"/>
  <cols>
    <col min="1" max="1" width="18.5703125" style="6" customWidth="1"/>
    <col min="2" max="2" width="15.85546875" customWidth="1"/>
    <col min="3" max="3" width="10.140625" bestFit="1" customWidth="1"/>
    <col min="5" max="5" width="22.42578125" customWidth="1"/>
    <col min="6" max="6" width="9.140625" customWidth="1"/>
    <col min="7" max="7" width="8.5703125" hidden="1" customWidth="1"/>
  </cols>
  <sheetData>
    <row r="1" spans="1:9">
      <c r="A1" s="6" t="s">
        <v>558</v>
      </c>
    </row>
    <row r="3" spans="1:9">
      <c r="A3" s="6" t="s">
        <v>5</v>
      </c>
      <c r="B3" t="s">
        <v>6</v>
      </c>
      <c r="C3" t="s">
        <v>7</v>
      </c>
      <c r="D3" t="s">
        <v>8</v>
      </c>
      <c r="E3" t="s">
        <v>9</v>
      </c>
      <c r="F3" t="s">
        <v>559</v>
      </c>
      <c r="G3" s="7" t="s">
        <v>560</v>
      </c>
    </row>
    <row r="4" spans="1:9" ht="15" customHeight="1">
      <c r="A4" s="6" t="s">
        <v>561</v>
      </c>
      <c r="B4" t="s">
        <v>222</v>
      </c>
      <c r="C4">
        <v>15</v>
      </c>
      <c r="D4" t="s">
        <v>100</v>
      </c>
      <c r="E4" t="s">
        <v>17</v>
      </c>
      <c r="F4" s="6" cm="1">
        <f t="array" ref="F4">_xlfn.IFS(COUNTIF('Scope 1-cal'!$C$1,Scope1[[#This Row],[Category]]),VLOOKUP(Scope1[[#This Row],[Check]],'Scope 1-cal'!$A$1:$E$120,5,FALSE)*Scope1[[#This Row],[Amount]],COUNTIF('Scope 1-cal'!$I$1,Scope1[[#This Row],[Category]]),VLOOKUP(Scope1[[#This Row],[Check]],'Scope 1-cal'!$G$1:$K$53,5,FALSE)*Scope1[[#This Row],[Amount]],COUNTIF('Scope 1-cal'!$M$1,Scope1[[#This Row],[Category]]),VLOOKUP(Scope1[[#This Row],[Type]],'Scope 1-cal'!$M:$O,3,FALSE)*Scope1[[#This Row],[Amount]],COUNTIF('Scope 1-cal'!$Q:$Q,Scope1[[#This Row],[Category]]),INDEX('Scope 1-cal'!$V$4:$AC$11,MATCH(Scope1[[#This Row],[Category]],'Scope 1-cal'!$Q$4:$Q$11,0),MATCH('Scope 1'!B4,'Scope 1-cal'!$V$2:$AC$2,0))*Scope1[[#This Row],[Amount]],COUNTIF('Scope 1-cal'!$AE$4:$AE$11,Scope1[[#This Row],[Category]]),INDEX('Scope 1-cal'!$AJ$4:$AP$11,MATCH(Scope1[[#This Row],[Category]],'Scope 1-cal'!$AE$4:$AE$11,0),MATCH(INDEX(_xlfn.TEXTSPLIT(Scope1[[#This Row],[Type]],"/"),1),'Scope 1-cal'!$AJ$2:$AP$2,0))*Scope1[[#This Row],[Amount]],COUNTIF('Scope 1-cal'!$AE$15:$AE$30,Scope1[[#This Row],[Category]]),INDEX('Scope 1-cal'!$AJ$15:$AM$30,MATCH(Scope1[[#This Row],[Category]],'Scope 1-cal'!$AE$15:$AE$30,0),MATCH(INDEX(_xlfn.TEXTSPLIT(Scope1[[#This Row],[Type]],"/"),1),'Scope 1-cal'!$AJ$13:$AM$13,0))*Scope1[[#This Row],[Amount]],COUNTIF('Scope 1-cal'!$AE$34:$AE$49,Scope1[[#This Row],[Category]]),INDEX('Scope 1-cal'!$AJ$34:$AM$49,MATCH(Scope1[[#This Row],[Category]],'Scope 1-cal'!$AE$34:$AE$49,0),MATCH(INDEX(_xlfn.TEXTSPLIT(Scope1[[#This Row],[Type]],"/"),1),'Scope 1-cal'!$AJ$32:$AM$32,0))*Scope1[[#This Row],[Amount]])/1000</f>
        <v>28.86</v>
      </c>
      <c r="G4" t="str">
        <f t="shared" ref="G4:G9" si="0">B4&amp;D4</f>
        <v>R410Akg</v>
      </c>
    </row>
    <row r="5" spans="1:9">
      <c r="A5" s="6" t="s">
        <v>562</v>
      </c>
      <c r="B5" t="s">
        <v>210</v>
      </c>
      <c r="C5">
        <v>7500</v>
      </c>
      <c r="D5" t="s">
        <v>98</v>
      </c>
      <c r="E5" t="s">
        <v>11</v>
      </c>
      <c r="F5" s="6" cm="1">
        <f t="array" ref="F5">_xlfn.IFS(COUNTIF('Scope 1-cal'!$C$1,Scope1[[#This Row],[Category]]),VLOOKUP(Scope1[[#This Row],[Check]],'Scope 1-cal'!$A$1:$E$120,5,FALSE)*Scope1[[#This Row],[Amount]],COUNTIF('Scope 1-cal'!$I$1,Scope1[[#This Row],[Category]]),VLOOKUP(Scope1[[#This Row],[Check]],'Scope 1-cal'!$G$1:$K$53,5,FALSE)*Scope1[[#This Row],[Amount]],COUNTIF('Scope 1-cal'!$M$1,Scope1[[#This Row],[Category]]),VLOOKUP(Scope1[[#This Row],[Type]],'Scope 1-cal'!$M:$O,3,FALSE)*Scope1[[#This Row],[Amount]],COUNTIF('Scope 1-cal'!$Q:$Q,Scope1[[#This Row],[Category]]),INDEX('Scope 1-cal'!$V$4:$AC$11,MATCH(Scope1[[#This Row],[Category]],'Scope 1-cal'!$Q$4:$Q$11,0),MATCH('Scope 1'!B5,'Scope 1-cal'!$V$2:$AC$2,0))*Scope1[[#This Row],[Amount]],COUNTIF('Scope 1-cal'!$AE$4:$AE$11,Scope1[[#This Row],[Category]]),INDEX('Scope 1-cal'!$AJ$4:$AP$11,MATCH(Scope1[[#This Row],[Category]],'Scope 1-cal'!$AE$4:$AE$11,0),MATCH(INDEX(_xlfn.TEXTSPLIT(Scope1[[#This Row],[Type]],"/"),1),'Scope 1-cal'!$AJ$2:$AP$2,0))*Scope1[[#This Row],[Amount]],COUNTIF('Scope 1-cal'!$AE$15:$AE$30,Scope1[[#This Row],[Category]]),INDEX('Scope 1-cal'!$AJ$15:$AM$30,MATCH(Scope1[[#This Row],[Category]],'Scope 1-cal'!$AE$15:$AE$30,0),MATCH(INDEX(_xlfn.TEXTSPLIT(Scope1[[#This Row],[Type]],"/"),1),'Scope 1-cal'!$AJ$13:$AM$13,0))*Scope1[[#This Row],[Amount]],COUNTIF('Scope 1-cal'!$AE$34:$AE$49,Scope1[[#This Row],[Category]]),INDEX('Scope 1-cal'!$AJ$34:$AM$49,MATCH(Scope1[[#This Row],[Category]],'Scope 1-cal'!$AE$34:$AE$49,0),MATCH(INDEX(_xlfn.TEXTSPLIT(Scope1[[#This Row],[Type]],"/"),1),'Scope 1-cal'!$AJ$32:$AM$32,0))*Scope1[[#This Row],[Amount]])/1000</f>
        <v>19.961625000000002</v>
      </c>
      <c r="G5" t="str">
        <f t="shared" si="0"/>
        <v>Diesel (100% mineral diesel)litres</v>
      </c>
    </row>
    <row r="6" spans="1:9">
      <c r="A6" s="6" t="s">
        <v>562</v>
      </c>
      <c r="B6" t="s">
        <v>216</v>
      </c>
      <c r="C6">
        <v>2000</v>
      </c>
      <c r="D6" t="s">
        <v>98</v>
      </c>
      <c r="E6" t="s">
        <v>11</v>
      </c>
      <c r="F6" s="6" cm="1">
        <f t="array" ref="F6">_xlfn.IFS(COUNTIF('Scope 1-cal'!$C$1,Scope1[[#This Row],[Category]]),VLOOKUP(Scope1[[#This Row],[Check]],'Scope 1-cal'!$A$1:$E$120,5,FALSE)*Scope1[[#This Row],[Amount]],COUNTIF('Scope 1-cal'!$I$1,Scope1[[#This Row],[Category]]),VLOOKUP(Scope1[[#This Row],[Check]],'Scope 1-cal'!$G$1:$K$53,5,FALSE)*Scope1[[#This Row],[Amount]],COUNTIF('Scope 1-cal'!$M$1,Scope1[[#This Row],[Category]]),VLOOKUP(Scope1[[#This Row],[Type]],'Scope 1-cal'!$M:$O,3,FALSE)*Scope1[[#This Row],[Amount]],COUNTIF('Scope 1-cal'!$Q:$Q,Scope1[[#This Row],[Category]]),INDEX('Scope 1-cal'!$V$4:$AC$11,MATCH(Scope1[[#This Row],[Category]],'Scope 1-cal'!$Q$4:$Q$11,0),MATCH('Scope 1'!E6,'Scope 1-cal'!$V$2:$AC$2,0))*Scope1[[#This Row],[Amount]],COUNTIF('Scope 1-cal'!$AE$4:$AE$11,Scope1[[#This Row],[Category]]),INDEX('Scope 1-cal'!$AJ$4:$AP$11,MATCH(Scope1[[#This Row],[Category]],'Scope 1-cal'!$AE$4:$AE$11,0),MATCH(INDEX(_xlfn.TEXTSPLIT(Scope1[[#This Row],[Type]],"/"),1),'Scope 1-cal'!$AJ$2:$AP$2,0))*Scope1[[#This Row],[Amount]],COUNTIF('Scope 1-cal'!$AE$15:$AE$30,Scope1[[#This Row],[Category]]),INDEX('Scope 1-cal'!$AJ$15:$AM$30,MATCH(Scope1[[#This Row],[Category]],'Scope 1-cal'!$AE$15:$AE$30,0),MATCH(INDEX(_xlfn.TEXTSPLIT(Scope1[[#This Row],[Type]],"/"),1),'Scope 1-cal'!$AJ$13:$AM$13,0))*Scope1[[#This Row],[Amount]],COUNTIF('Scope 1-cal'!$AE$34:$AE$49,Scope1[[#This Row],[Category]]),INDEX('Scope 1-cal'!$AJ$34:$AM$49,MATCH(Scope1[[#This Row],[Category]],'Scope 1-cal'!$AE$34:$AE$49,0),MATCH(INDEX(_xlfn.TEXTSPLIT(Scope1[[#This Row],[Type]],"/"),1),'Scope 1-cal'!$AJ$32:$AM$32,0))*Scope1[[#This Row],[Amount]])/1000</f>
        <v>6.3498599999999996</v>
      </c>
      <c r="G6" t="str">
        <f t="shared" si="0"/>
        <v>Fuel oillitres</v>
      </c>
    </row>
    <row r="7" spans="1:9">
      <c r="A7" s="6" t="s">
        <v>562</v>
      </c>
      <c r="B7" t="s">
        <v>222</v>
      </c>
      <c r="C7">
        <v>0.75</v>
      </c>
      <c r="D7" t="s">
        <v>100</v>
      </c>
      <c r="E7" t="s">
        <v>17</v>
      </c>
      <c r="F7" s="6" cm="1">
        <f t="array" ref="F7">_xlfn.IFS(COUNTIF('Scope 1-cal'!$C$1,Scope1[[#This Row],[Category]]),VLOOKUP(Scope1[[#This Row],[Check]],'Scope 1-cal'!$A$1:$E$120,5,FALSE)*Scope1[[#This Row],[Amount]],COUNTIF('Scope 1-cal'!$I$1,Scope1[[#This Row],[Category]]),VLOOKUP(Scope1[[#This Row],[Check]],'Scope 1-cal'!$G$1:$K$53,5,FALSE)*Scope1[[#This Row],[Amount]],COUNTIF('Scope 1-cal'!$M$1,Scope1[[#This Row],[Category]]),VLOOKUP(Scope1[[#This Row],[Type]],'Scope 1-cal'!$M:$O,3,FALSE)*Scope1[[#This Row],[Amount]],COUNTIF('Scope 1-cal'!$Q:$Q,Scope1[[#This Row],[Category]]),INDEX('Scope 1-cal'!$V$4:$AC$11,MATCH(Scope1[[#This Row],[Category]],'Scope 1-cal'!$Q$4:$Q$11,0),MATCH('Scope 1'!B7,'Scope 1-cal'!$V$2:$AC$2,0))*Scope1[[#This Row],[Amount]],COUNTIF('Scope 1-cal'!$AE$4:$AE$11,Scope1[[#This Row],[Category]]),INDEX('Scope 1-cal'!$AJ$4:$AP$11,MATCH(Scope1[[#This Row],[Category]],'Scope 1-cal'!$AE$4:$AE$11,0),MATCH(INDEX(_xlfn.TEXTSPLIT(Scope1[[#This Row],[Type]],"/"),1),'Scope 1-cal'!$AJ$2:$AP$2,0))*Scope1[[#This Row],[Amount]],COUNTIF('Scope 1-cal'!$AE$15:$AE$30,Scope1[[#This Row],[Category]]),INDEX('Scope 1-cal'!$AJ$15:$AM$30,MATCH(Scope1[[#This Row],[Category]],'Scope 1-cal'!$AE$15:$AE$30,0),MATCH(INDEX(_xlfn.TEXTSPLIT(Scope1[[#This Row],[Type]],"/"),1),'Scope 1-cal'!$AJ$13:$AM$13,0))*Scope1[[#This Row],[Amount]],COUNTIF('Scope 1-cal'!$AE$34:$AE$49,Scope1[[#This Row],[Category]]),INDEX('Scope 1-cal'!$AJ$34:$AM$49,MATCH(Scope1[[#This Row],[Category]],'Scope 1-cal'!$AE$34:$AE$49,0),MATCH(INDEX(_xlfn.TEXTSPLIT(Scope1[[#This Row],[Type]],"/"),1),'Scope 1-cal'!$AJ$32:$AM$32,0))*Scope1[[#This Row],[Amount]])/1000</f>
        <v>1.4430000000000001</v>
      </c>
      <c r="G7" t="str">
        <f t="shared" si="0"/>
        <v>R410Akg</v>
      </c>
    </row>
    <row r="8" spans="1:9">
      <c r="A8" s="6" t="s">
        <v>562</v>
      </c>
      <c r="B8" t="s">
        <v>87</v>
      </c>
      <c r="C8">
        <v>6000</v>
      </c>
      <c r="D8" t="s">
        <v>107</v>
      </c>
      <c r="E8" t="str">
        <f>"Passengeraverage"&amp;Scope1[[#This Row],[Unit]]</f>
        <v>Passengeraveragekm</v>
      </c>
      <c r="F8" s="6" cm="1">
        <f t="array" ref="F8">_xlfn.IFS(COUNTIF('Scope 1-cal'!$C$1,Scope1[[#This Row],[Category]]),VLOOKUP(Scope1[[#This Row],[Check]],'Scope 1-cal'!$A$1:$E$120,5,FALSE)*Scope1[[#This Row],[Amount]],COUNTIF('Scope 1-cal'!$I$1,Scope1[[#This Row],[Category]]),VLOOKUP(Scope1[[#This Row],[Check]],'Scope 1-cal'!$G$1:$K$53,5,FALSE)*Scope1[[#This Row],[Amount]],COUNTIF('Scope 1-cal'!$M$1,Scope1[[#This Row],[Category]]),VLOOKUP(Scope1[[#This Row],[Type]],'Scope 1-cal'!$M:$O,3,FALSE)*Scope1[[#This Row],[Amount]],COUNTIF('Scope 1-cal'!$Q:$Q,Scope1[[#This Row],[Category]]),INDEX('Scope 1-cal'!$V$4:$AC$11,MATCH(Scope1[[#This Row],[Category]],'Scope 1-cal'!$Q$4:$Q$11,0),MATCH('Scope 1'!B8,'Scope 1-cal'!$V$2:$AC$2,0))*Scope1[[#This Row],[Amount]],COUNTIF('Scope 1-cal'!$AE$4:$AE$11,Scope1[[#This Row],[Category]]),INDEX('Scope 1-cal'!$AJ$4:$AP$11,MATCH(Scope1[[#This Row],[Category]],'Scope 1-cal'!$AE$4:$AE$11,0),MATCH(INDEX(_xlfn.TEXTSPLIT(Scope1[[#This Row],[Type]],"/"),1),'Scope 1-cal'!$AJ$2:$AP$2,0))*Scope1[[#This Row],[Amount]],COUNTIF('Scope 1-cal'!$AE$15:$AE$30,Scope1[[#This Row],[Category]]),INDEX('Scope 1-cal'!$AJ$15:$AM$30,MATCH(Scope1[[#This Row],[Category]],'Scope 1-cal'!$AE$15:$AE$30,0),MATCH(INDEX(_xlfn.TEXTSPLIT(Scope1[[#This Row],[Type]],"/"),1),'Scope 1-cal'!$AJ$13:$AM$13,0))*Scope1[[#This Row],[Amount]],COUNTIF('Scope 1-cal'!$AE$34:$AE$49,Scope1[[#This Row],[Category]]),INDEX('Scope 1-cal'!$AJ$34:$AM$49,MATCH(Scope1[[#This Row],[Category]],'Scope 1-cal'!$AE$34:$AE$49,0),MATCH(INDEX(_xlfn.TEXTSPLIT(Scope1[[#This Row],[Type]],"/"),1),'Scope 1-cal'!$AJ$32:$AM$32,0))*Scope1[[#This Row],[Amount]])/1000</f>
        <v>1.0190399999999999</v>
      </c>
      <c r="G8" t="str">
        <f t="shared" si="0"/>
        <v>Dieselkm</v>
      </c>
    </row>
    <row r="9" spans="1:9">
      <c r="A9" s="6" t="s">
        <v>562</v>
      </c>
      <c r="B9" t="s">
        <v>88</v>
      </c>
      <c r="C9">
        <v>6000</v>
      </c>
      <c r="D9" t="s">
        <v>107</v>
      </c>
      <c r="E9" t="str">
        <f>"Passengeraverage"&amp;Scope1[[#This Row],[Unit]]</f>
        <v>Passengeraveragekm</v>
      </c>
      <c r="F9" s="6" cm="1">
        <f t="array" ref="F9">_xlfn.IFS(COUNTIF('Scope 1-cal'!$C$1,Scope1[[#This Row],[Category]]),VLOOKUP(Scope1[[#This Row],[Check]],'Scope 1-cal'!$A$1:$E$120,5,FALSE)*Scope1[[#This Row],[Amount]],COUNTIF('Scope 1-cal'!$I$1,Scope1[[#This Row],[Category]]),VLOOKUP(Scope1[[#This Row],[Check]],'Scope 1-cal'!$G$1:$K$53,5,FALSE)*Scope1[[#This Row],[Amount]],COUNTIF('Scope 1-cal'!$M$1,Scope1[[#This Row],[Category]]),VLOOKUP(Scope1[[#This Row],[Type]],'Scope 1-cal'!$M:$O,3,FALSE)*Scope1[[#This Row],[Amount]],COUNTIF('Scope 1-cal'!$Q:$Q,Scope1[[#This Row],[Category]]),INDEX('Scope 1-cal'!$V$4:$AC$11,MATCH(Scope1[[#This Row],[Category]],'Scope 1-cal'!$Q$4:$Q$11,0),MATCH('Scope 1'!B9,'Scope 1-cal'!$V$2:$AC$2,0))*Scope1[[#This Row],[Amount]],COUNTIF('Scope 1-cal'!$AE$4:$AE$11,Scope1[[#This Row],[Category]]),INDEX('Scope 1-cal'!$AJ$4:$AP$11,MATCH(Scope1[[#This Row],[Category]],'Scope 1-cal'!$AE$4:$AE$11,0),MATCH(INDEX(_xlfn.TEXTSPLIT(Scope1[[#This Row],[Type]],"/"),1),'Scope 1-cal'!$AJ$2:$AP$2,0))*Scope1[[#This Row],[Amount]],COUNTIF('Scope 1-cal'!$AE$15:$AE$30,Scope1[[#This Row],[Category]]),INDEX('Scope 1-cal'!$AJ$15:$AM$30,MATCH(Scope1[[#This Row],[Category]],'Scope 1-cal'!$AE$15:$AE$30,0),MATCH(INDEX(_xlfn.TEXTSPLIT(Scope1[[#This Row],[Type]],"/"),1),'Scope 1-cal'!$AJ$13:$AM$13,0))*Scope1[[#This Row],[Amount]],COUNTIF('Scope 1-cal'!$AE$34:$AE$49,Scope1[[#This Row],[Category]]),INDEX('Scope 1-cal'!$AJ$34:$AM$49,MATCH(Scope1[[#This Row],[Category]],'Scope 1-cal'!$AE$34:$AE$49,0),MATCH(INDEX(_xlfn.TEXTSPLIT(Scope1[[#This Row],[Type]],"/"),1),'Scope 1-cal'!$AJ$32:$AM$32,0))*Scope1[[#This Row],[Amount]])/1000</f>
        <v>0.98699999999999999</v>
      </c>
      <c r="G9" t="str">
        <f t="shared" si="0"/>
        <v>Petrolkm</v>
      </c>
    </row>
    <row r="10" spans="1:9">
      <c r="A10" s="6" t="s">
        <v>564</v>
      </c>
      <c r="B10" t="s">
        <v>210</v>
      </c>
      <c r="C10">
        <v>2964</v>
      </c>
      <c r="D10" t="s">
        <v>98</v>
      </c>
      <c r="E10" t="s">
        <v>11</v>
      </c>
      <c r="F10" s="6" cm="1">
        <f t="array" ref="F10">_xlfn.IFS(COUNTIF('Scope 1-cal'!$C$1,Scope1[[#This Row],[Category]]),VLOOKUP(Scope1[[#This Row],[Check]],'Scope 1-cal'!$A$1:$E$120,5,FALSE)*Scope1[[#This Row],[Amount]],COUNTIF('Scope 1-cal'!$I$1,Scope1[[#This Row],[Category]]),VLOOKUP(Scope1[[#This Row],[Check]],'Scope 1-cal'!$G$1:$K$53,5,FALSE)*Scope1[[#This Row],[Amount]],COUNTIF('Scope 1-cal'!$M$1,Scope1[[#This Row],[Category]]),VLOOKUP(Scope1[[#This Row],[Type]],'Scope 1-cal'!$M:$O,3,FALSE)*Scope1[[#This Row],[Amount]],COUNTIF('Scope 1-cal'!$Q:$Q,Scope1[[#This Row],[Category]]),INDEX('Scope 1-cal'!$V$4:$AC$11,MATCH(Scope1[[#This Row],[Category]],'Scope 1-cal'!$Q$4:$Q$11,0),MATCH('Scope 1'!B10,'Scope 1-cal'!$V$2:$AC$2,0))*Scope1[[#This Row],[Amount]],COUNTIF('Scope 1-cal'!$AE$4:$AE$11,Scope1[[#This Row],[Category]]),INDEX('Scope 1-cal'!$AJ$4:$AP$11,MATCH(Scope1[[#This Row],[Category]],'Scope 1-cal'!$AE$4:$AE$11,0),MATCH(INDEX(_xlfn.TEXTSPLIT(Scope1[[#This Row],[Type]],"/"),1),'Scope 1-cal'!$AJ$2:$AP$2,0))*Scope1[[#This Row],[Amount]],COUNTIF('Scope 1-cal'!$AE$15:$AE$30,Scope1[[#This Row],[Category]]),INDEX('Scope 1-cal'!$AJ$15:$AM$30,MATCH(Scope1[[#This Row],[Category]],'Scope 1-cal'!$AE$15:$AE$30,0),MATCH(INDEX(_xlfn.TEXTSPLIT(Scope1[[#This Row],[Type]],"/"),1),'Scope 1-cal'!$AJ$13:$AM$13,0))*Scope1[[#This Row],[Amount]],COUNTIF('Scope 1-cal'!$AE$34:$AE$49,Scope1[[#This Row],[Category]]),INDEX('Scope 1-cal'!$AJ$34:$AM$49,MATCH(Scope1[[#This Row],[Category]],'Scope 1-cal'!$AE$34:$AE$49,0),MATCH(INDEX(_xlfn.TEXTSPLIT(Scope1[[#This Row],[Type]],"/"),1),'Scope 1-cal'!$AJ$32:$AM$32,0))*Scope1[[#This Row],[Amount]])/1000</f>
        <v>7.8888341999999998</v>
      </c>
      <c r="G10" t="str">
        <f t="shared" ref="G10:G15" si="1">B10&amp;D10</f>
        <v>Diesel (100% mineral diesel)litres</v>
      </c>
      <c r="I10" s="8"/>
    </row>
    <row r="11" spans="1:9">
      <c r="A11" s="6" t="s">
        <v>802</v>
      </c>
      <c r="B11" t="s">
        <v>251</v>
      </c>
      <c r="C11">
        <v>2400</v>
      </c>
      <c r="D11" t="s">
        <v>98</v>
      </c>
      <c r="E11" t="s">
        <v>11</v>
      </c>
      <c r="F11" s="6" cm="1">
        <f t="array" ref="F11">_xlfn.IFS(COUNTIF('Scope 1-cal'!$C$1,Scope1[[#This Row],[Category]]),VLOOKUP(Scope1[[#This Row],[Check]],'Scope 1-cal'!$A$1:$E$120,5,FALSE)*Scope1[[#This Row],[Amount]],COUNTIF('Scope 1-cal'!$I$1,Scope1[[#This Row],[Category]]),VLOOKUP(Scope1[[#This Row],[Check]],'Scope 1-cal'!$G$1:$K$53,5,FALSE)*Scope1[[#This Row],[Amount]],COUNTIF('Scope 1-cal'!$M$1,Scope1[[#This Row],[Category]]),VLOOKUP(Scope1[[#This Row],[Type]],'Scope 1-cal'!$M:$O,3,FALSE)*Scope1[[#This Row],[Amount]],COUNTIF('Scope 1-cal'!$Q:$Q,Scope1[[#This Row],[Category]]),INDEX('Scope 1-cal'!$V$4:$AC$11,MATCH(Scope1[[#This Row],[Category]],'Scope 1-cal'!$Q$4:$Q$11,0),MATCH('Scope 1'!B11,'Scope 1-cal'!$V$2:$AC$2,0))*Scope1[[#This Row],[Amount]],COUNTIF('Scope 1-cal'!$AE$4:$AE$11,Scope1[[#This Row],[Category]]),INDEX('Scope 1-cal'!$AJ$4:$AP$11,MATCH(Scope1[[#This Row],[Category]],'Scope 1-cal'!$AE$4:$AE$11,0),MATCH(INDEX(_xlfn.TEXTSPLIT(Scope1[[#This Row],[Type]],"/"),1),'Scope 1-cal'!$AJ$2:$AP$2,0))*Scope1[[#This Row],[Amount]],COUNTIF('Scope 1-cal'!$AE$15:$AE$30,Scope1[[#This Row],[Category]]),INDEX('Scope 1-cal'!$AJ$15:$AM$30,MATCH(Scope1[[#This Row],[Category]],'Scope 1-cal'!$AE$15:$AE$30,0),MATCH(INDEX(_xlfn.TEXTSPLIT(Scope1[[#This Row],[Type]],"/"),1),'Scope 1-cal'!$AJ$13:$AM$13,0))*Scope1[[#This Row],[Amount]],COUNTIF('Scope 1-cal'!$AE$34:$AE$49,Scope1[[#This Row],[Category]]),INDEX('Scope 1-cal'!$AJ$34:$AM$49,MATCH(Scope1[[#This Row],[Category]],'Scope 1-cal'!$AE$34:$AE$49,0),MATCH(INDEX(_xlfn.TEXTSPLIT(Scope1[[#This Row],[Type]],"/"),1),'Scope 1-cal'!$AJ$32:$AM$32,0))*Scope1[[#This Row],[Amount]])/1000</f>
        <v>6.6129839999999991</v>
      </c>
      <c r="G11" t="str">
        <f t="shared" si="1"/>
        <v>Processed fuel oils - distillate oillitres</v>
      </c>
    </row>
    <row r="12" spans="1:9">
      <c r="A12" s="6" t="s">
        <v>802</v>
      </c>
      <c r="B12" t="s">
        <v>97</v>
      </c>
      <c r="C12">
        <v>12000</v>
      </c>
      <c r="D12" t="s">
        <v>98</v>
      </c>
      <c r="E12" t="s">
        <v>14</v>
      </c>
      <c r="F12" s="6" cm="1">
        <f t="array" ref="F12">_xlfn.IFS(COUNTIF('Scope 1-cal'!$C$1,Scope1[[#This Row],[Category]]),VLOOKUP(Scope1[[#This Row],[Check]],'Scope 1-cal'!$A$1:$E$120,5,FALSE)*Scope1[[#This Row],[Amount]],COUNTIF('Scope 1-cal'!$I$1,Scope1[[#This Row],[Category]]),VLOOKUP(Scope1[[#This Row],[Check]],'Scope 1-cal'!$G$1:$K$53,5,FALSE)*Scope1[[#This Row],[Amount]],COUNTIF('Scope 1-cal'!$M$1,Scope1[[#This Row],[Category]]),VLOOKUP(Scope1[[#This Row],[Type]],'Scope 1-cal'!$M:$O,3,FALSE)*Scope1[[#This Row],[Amount]],COUNTIF('Scope 1-cal'!$Q:$Q,Scope1[[#This Row],[Category]]),INDEX('Scope 1-cal'!$V$4:$AC$11,MATCH(Scope1[[#This Row],[Category]],'Scope 1-cal'!$Q$4:$Q$11,0),MATCH('Scope 1'!B12,'Scope 1-cal'!$V$2:$AC$2,0))*Scope1[[#This Row],[Amount]],COUNTIF('Scope 1-cal'!$AE$4:$AE$11,Scope1[[#This Row],[Category]]),INDEX('Scope 1-cal'!$AJ$4:$AP$11,MATCH(Scope1[[#This Row],[Category]],'Scope 1-cal'!$AE$4:$AE$11,0),MATCH(INDEX(_xlfn.TEXTSPLIT(Scope1[[#This Row],[Type]],"/"),1),'Scope 1-cal'!$AJ$2:$AP$2,0))*Scope1[[#This Row],[Amount]],COUNTIF('Scope 1-cal'!$AE$15:$AE$30,Scope1[[#This Row],[Category]]),INDEX('Scope 1-cal'!$AJ$15:$AM$30,MATCH(Scope1[[#This Row],[Category]],'Scope 1-cal'!$AE$15:$AE$30,0),MATCH(INDEX(_xlfn.TEXTSPLIT(Scope1[[#This Row],[Type]],"/"),1),'Scope 1-cal'!$AJ$13:$AM$13,0))*Scope1[[#This Row],[Amount]],COUNTIF('Scope 1-cal'!$AE$34:$AE$49,Scope1[[#This Row],[Category]]),INDEX('Scope 1-cal'!$AJ$34:$AM$49,MATCH(Scope1[[#This Row],[Category]],'Scope 1-cal'!$AE$34:$AE$49,0),MATCH(INDEX(_xlfn.TEXTSPLIT(Scope1[[#This Row],[Type]],"/"),1),'Scope 1-cal'!$AJ$32:$AM$32,0))*Scope1[[#This Row],[Amount]])/1000</f>
        <v>0.10812000000000001</v>
      </c>
      <c r="G12" t="str">
        <f t="shared" si="1"/>
        <v>Bioethanollitres</v>
      </c>
    </row>
    <row r="13" spans="1:9">
      <c r="A13" s="6" t="s">
        <v>802</v>
      </c>
      <c r="B13" t="s">
        <v>87</v>
      </c>
      <c r="C13">
        <v>720</v>
      </c>
      <c r="D13" t="s">
        <v>107</v>
      </c>
      <c r="E13" t="s">
        <v>592</v>
      </c>
      <c r="F13" s="6" cm="1">
        <f t="array" ref="F13">_xlfn.IFS(COUNTIF('Scope 1-cal'!$C$1,Scope1[[#This Row],[Category]]),VLOOKUP(Scope1[[#This Row],[Check]],'Scope 1-cal'!$A$1:$E$120,5,FALSE)*Scope1[[#This Row],[Amount]],COUNTIF('Scope 1-cal'!$I$1,Scope1[[#This Row],[Category]]),VLOOKUP(Scope1[[#This Row],[Check]],'Scope 1-cal'!$G$1:$K$53,5,FALSE)*Scope1[[#This Row],[Amount]],COUNTIF('Scope 1-cal'!$M$1,Scope1[[#This Row],[Category]]),VLOOKUP(Scope1[[#This Row],[Type]],'Scope 1-cal'!$M:$O,3,FALSE)*Scope1[[#This Row],[Amount]],COUNTIF('Scope 1-cal'!$Q:$Q,Scope1[[#This Row],[Category]]),INDEX('Scope 1-cal'!$V$4:$AC$11,MATCH(Scope1[[#This Row],[Category]],'Scope 1-cal'!$Q$4:$Q$11,0),MATCH('Scope 1'!B13,'Scope 1-cal'!$V$2:$AC$2,0))*Scope1[[#This Row],[Amount]],COUNTIF('Scope 1-cal'!$AE$4:$AE$11,Scope1[[#This Row],[Category]]),INDEX('Scope 1-cal'!$AJ$4:$AP$11,MATCH(Scope1[[#This Row],[Category]],'Scope 1-cal'!$AE$4:$AE$11,0),MATCH(INDEX(_xlfn.TEXTSPLIT(Scope1[[#This Row],[Type]],"/"),1),'Scope 1-cal'!$AJ$2:$AP$2,0))*Scope1[[#This Row],[Amount]],COUNTIF('Scope 1-cal'!$AE$15:$AE$30,Scope1[[#This Row],[Category]]),INDEX('Scope 1-cal'!$AJ$15:$AM$30,MATCH(Scope1[[#This Row],[Category]],'Scope 1-cal'!$AE$15:$AE$30,0),MATCH(INDEX(_xlfn.TEXTSPLIT(Scope1[[#This Row],[Type]],"/"),1),'Scope 1-cal'!$AJ$13:$AM$13,0))*Scope1[[#This Row],[Amount]],COUNTIF('Scope 1-cal'!$AE$34:$AE$49,Scope1[[#This Row],[Category]]),INDEX('Scope 1-cal'!$AJ$34:$AM$49,MATCH(Scope1[[#This Row],[Category]],'Scope 1-cal'!$AE$34:$AE$49,0),MATCH(INDEX(_xlfn.TEXTSPLIT(Scope1[[#This Row],[Type]],"/"),1),'Scope 1-cal'!$AJ$32:$AM$32,0))*Scope1[[#This Row],[Amount]])/1000</f>
        <v>0.12228479999999999</v>
      </c>
      <c r="G13" t="str">
        <f t="shared" si="1"/>
        <v>Dieselkm</v>
      </c>
    </row>
    <row r="14" spans="1:9">
      <c r="A14" s="6" t="s">
        <v>802</v>
      </c>
      <c r="B14" t="s">
        <v>88</v>
      </c>
      <c r="C14">
        <v>600</v>
      </c>
      <c r="D14" t="s">
        <v>107</v>
      </c>
      <c r="E14" t="s">
        <v>592</v>
      </c>
      <c r="F14" s="6" cm="1">
        <f t="array" ref="F14">_xlfn.IFS(COUNTIF('Scope 1-cal'!$C$1,Scope1[[#This Row],[Category]]),VLOOKUP(Scope1[[#This Row],[Check]],'Scope 1-cal'!$A$1:$E$120,5,FALSE)*Scope1[[#This Row],[Amount]],COUNTIF('Scope 1-cal'!$I$1,Scope1[[#This Row],[Category]]),VLOOKUP(Scope1[[#This Row],[Check]],'Scope 1-cal'!$G$1:$K$53,5,FALSE)*Scope1[[#This Row],[Amount]],COUNTIF('Scope 1-cal'!$M$1,Scope1[[#This Row],[Category]]),VLOOKUP(Scope1[[#This Row],[Type]],'Scope 1-cal'!$M:$O,3,FALSE)*Scope1[[#This Row],[Amount]],COUNTIF('Scope 1-cal'!$Q:$Q,Scope1[[#This Row],[Category]]),INDEX('Scope 1-cal'!$V$4:$AC$11,MATCH(Scope1[[#This Row],[Category]],'Scope 1-cal'!$Q$4:$Q$11,0),MATCH('Scope 1'!B14,'Scope 1-cal'!$V$2:$AC$2,0))*Scope1[[#This Row],[Amount]],COUNTIF('Scope 1-cal'!$AE$4:$AE$11,Scope1[[#This Row],[Category]]),INDEX('Scope 1-cal'!$AJ$4:$AP$11,MATCH(Scope1[[#This Row],[Category]],'Scope 1-cal'!$AE$4:$AE$11,0),MATCH(INDEX(_xlfn.TEXTSPLIT(Scope1[[#This Row],[Type]],"/"),1),'Scope 1-cal'!$AJ$2:$AP$2,0))*Scope1[[#This Row],[Amount]],COUNTIF('Scope 1-cal'!$AE$15:$AE$30,Scope1[[#This Row],[Category]]),INDEX('Scope 1-cal'!$AJ$15:$AM$30,MATCH(Scope1[[#This Row],[Category]],'Scope 1-cal'!$AE$15:$AE$30,0),MATCH(INDEX(_xlfn.TEXTSPLIT(Scope1[[#This Row],[Type]],"/"),1),'Scope 1-cal'!$AJ$13:$AM$13,0))*Scope1[[#This Row],[Amount]],COUNTIF('Scope 1-cal'!$AE$34:$AE$49,Scope1[[#This Row],[Category]]),INDEX('Scope 1-cal'!$AJ$34:$AM$49,MATCH(Scope1[[#This Row],[Category]],'Scope 1-cal'!$AE$34:$AE$49,0),MATCH(INDEX(_xlfn.TEXTSPLIT(Scope1[[#This Row],[Type]],"/"),1),'Scope 1-cal'!$AJ$32:$AM$32,0))*Scope1[[#This Row],[Amount]])/1000</f>
        <v>9.8699999999999996E-2</v>
      </c>
      <c r="G14" t="str">
        <f t="shared" si="1"/>
        <v>Petrolkm</v>
      </c>
    </row>
    <row r="15" spans="1:9">
      <c r="A15" s="6" t="s">
        <v>808</v>
      </c>
      <c r="B15" t="s">
        <v>811</v>
      </c>
      <c r="C15">
        <v>7402</v>
      </c>
      <c r="D15" t="s">
        <v>113</v>
      </c>
      <c r="E15" t="s">
        <v>810</v>
      </c>
      <c r="F15" s="6" cm="1">
        <f t="array" ref="F15">_xlfn.IFS(COUNTIF('Scope 1-cal'!$C$1,Scope1[[#This Row],[Category]]),VLOOKUP(Scope1[[#This Row],[Check]],'Scope 1-cal'!$A$1:$E$120,5,FALSE)*Scope1[[#This Row],[Amount]],COUNTIF('Scope 1-cal'!$I$1,Scope1[[#This Row],[Category]]),VLOOKUP(Scope1[[#This Row],[Check]],'Scope 1-cal'!$G$1:$K$53,5,FALSE)*Scope1[[#This Row],[Amount]],COUNTIF('Scope 1-cal'!$M$1,Scope1[[#This Row],[Category]]),VLOOKUP(Scope1[[#This Row],[Type]],'Scope 1-cal'!$M:$O,3,FALSE)*Scope1[[#This Row],[Amount]],COUNTIF('Scope 1-cal'!$Q:$Q,Scope1[[#This Row],[Category]]),INDEX('Scope 1-cal'!$V$4:$AC$11,MATCH(Scope1[[#This Row],[Category]],'Scope 1-cal'!$Q$4:$Q$11,0),MATCH('Scope 1'!B15,'Scope 1-cal'!$V$2:$AC$2,0))*Scope1[[#This Row],[Amount]],COUNTIF('Scope 1-cal'!$AE$4:$AE$11,Scope1[[#This Row],[Category]]),INDEX('Scope 1-cal'!$AJ$4:$AP$11,MATCH(Scope1[[#This Row],[Category]],'Scope 1-cal'!$AE$4:$AE$11,0),MATCH(INDEX(_xlfn.TEXTSPLIT(Scope1[[#This Row],[Type]],"/"),1),'Scope 1-cal'!$AJ$2:$AP$2,0))*Scope1[[#This Row],[Amount]],COUNTIF('Scope 1-cal'!$AE$15:$AE$30,Scope1[[#This Row],[Category]]),INDEX('Scope 1-cal'!$AJ$15:$AM$30,MATCH(Scope1[[#This Row],[Category]],'Scope 1-cal'!$AE$15:$AE$30,0),MATCH(INDEX(_xlfn.TEXTSPLIT(Scope1[[#This Row],[Type]],"/"),1),'Scope 1-cal'!$AJ$13:$AM$13,0))*Scope1[[#This Row],[Amount]],COUNTIF('Scope 1-cal'!$AE$34:$AE$49,Scope1[[#This Row],[Category]]),INDEX('Scope 1-cal'!$AJ$34:$AM$49,MATCH(Scope1[[#This Row],[Category]],'Scope 1-cal'!$AE$34:$AE$49,0),MATCH(INDEX(_xlfn.TEXTSPLIT(Scope1[[#This Row],[Type]],"/"),1),'Scope 1-cal'!$AJ$32:$AM$32,0))*Scope1[[#This Row],[Amount]])/1000</f>
        <v>3.2599888400000001</v>
      </c>
      <c r="G15" t="str">
        <f t="shared" si="1"/>
        <v>Diesel/Class III (1.74 to 3.5 tonnes)miles</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943314-ABA5-430B-BC41-FC6E6A31E9A4}">
  <dimension ref="A1:F10"/>
  <sheetViews>
    <sheetView workbookViewId="0">
      <selection activeCell="A10" sqref="A10"/>
    </sheetView>
  </sheetViews>
  <sheetFormatPr defaultRowHeight="15"/>
  <cols>
    <col min="1" max="1" width="18.42578125" customWidth="1"/>
    <col min="2" max="2" width="20.7109375" customWidth="1"/>
    <col min="3" max="3" width="10.140625" bestFit="1" customWidth="1"/>
    <col min="5" max="5" width="12.7109375" bestFit="1" customWidth="1"/>
  </cols>
  <sheetData>
    <row r="1" spans="1:6">
      <c r="A1" t="s">
        <v>563</v>
      </c>
    </row>
    <row r="3" spans="1:6">
      <c r="A3" t="s">
        <v>5</v>
      </c>
      <c r="B3" t="s">
        <v>6</v>
      </c>
      <c r="C3" t="s">
        <v>7</v>
      </c>
      <c r="D3" t="s">
        <v>8</v>
      </c>
      <c r="E3" t="s">
        <v>9</v>
      </c>
      <c r="F3" t="s">
        <v>559</v>
      </c>
    </row>
    <row r="4" spans="1:6">
      <c r="A4" t="s">
        <v>564</v>
      </c>
      <c r="B4" t="s">
        <v>12</v>
      </c>
      <c r="C4">
        <v>11237</v>
      </c>
      <c r="D4" t="s">
        <v>196</v>
      </c>
      <c r="E4" t="s">
        <v>12</v>
      </c>
      <c r="F4" cm="1">
        <f t="array" ref="F4">_xlfn.IFS(Scope2[[#This Row],[Type]]='Scope 2-cal'!$A$1,'Scope 2-cal'!$C$3*Scope2[[#This Row],[Amount]],COUNTIF('Scope 2-cal'!$F$3:$F$4,Scope2[[#This Row],[Type]]),VLOOKUP(Scope2[[#This Row],[Type]],'Scope 2-cal'!$F$3:$H$4,3,FALSE)*Scope2[[#This Row],[Amount]])/1000</f>
        <v>2.3266208500000003</v>
      </c>
    </row>
    <row r="5" spans="1:6">
      <c r="A5" t="s">
        <v>561</v>
      </c>
      <c r="B5" t="s">
        <v>12</v>
      </c>
      <c r="C5">
        <v>7500</v>
      </c>
      <c r="D5" t="s">
        <v>196</v>
      </c>
      <c r="E5" t="s">
        <v>12</v>
      </c>
      <c r="F5" cm="1">
        <f t="array" ref="F5">_xlfn.IFS(Scope2[[#This Row],[Type]]='Scope 2-cal'!$A$1,'Scope 2-cal'!$C$3*Scope2[[#This Row],[Amount]],COUNTIF('Scope 2-cal'!$F$3:$F$4,Scope2[[#This Row],[Type]]),VLOOKUP(Scope2[[#This Row],[Type]],'Scope 2-cal'!$F$3:$H$4,3,FALSE)*Scope2[[#This Row],[Amount]])/1000</f>
        <v>1.552875</v>
      </c>
    </row>
    <row r="6" spans="1:6">
      <c r="A6" t="s">
        <v>802</v>
      </c>
      <c r="B6" t="s">
        <v>12</v>
      </c>
      <c r="C6">
        <v>2484</v>
      </c>
      <c r="D6" t="s">
        <v>196</v>
      </c>
      <c r="E6" t="s">
        <v>12</v>
      </c>
      <c r="F6" cm="1">
        <f t="array" ref="F6">_xlfn.IFS(Scope2[[#This Row],[Type]]='Scope 2-cal'!$A$1,'Scope 2-cal'!$C$3*Scope2[[#This Row],[Amount]],COUNTIF('Scope 2-cal'!$F$3:$F$4,Scope2[[#This Row],[Type]]),VLOOKUP(Scope2[[#This Row],[Type]],'Scope 2-cal'!$F$3:$H$4,3,FALSE)*Scope2[[#This Row],[Amount]])/1000</f>
        <v>0.51431220000000011</v>
      </c>
    </row>
    <row r="7" spans="1:6">
      <c r="A7" t="s">
        <v>803</v>
      </c>
      <c r="B7" t="s">
        <v>12</v>
      </c>
      <c r="C7">
        <v>1968</v>
      </c>
      <c r="D7" t="s">
        <v>196</v>
      </c>
      <c r="E7" t="s">
        <v>12</v>
      </c>
      <c r="F7" cm="1">
        <f t="array" ref="F7">_xlfn.IFS(Scope2[[#This Row],[Type]]='Scope 2-cal'!$A$1,'Scope 2-cal'!$C$3*Scope2[[#This Row],[Amount]],COUNTIF('Scope 2-cal'!$F$3:$F$4,Scope2[[#This Row],[Type]]),VLOOKUP(Scope2[[#This Row],[Type]],'Scope 2-cal'!$F$3:$H$4,3,FALSE)*Scope2[[#This Row],[Amount]])/1000</f>
        <v>0.40747440000000001</v>
      </c>
    </row>
    <row r="8" spans="1:6">
      <c r="A8" t="s">
        <v>808</v>
      </c>
      <c r="B8" t="s">
        <v>12</v>
      </c>
      <c r="C8">
        <v>25654</v>
      </c>
      <c r="D8" t="s">
        <v>196</v>
      </c>
      <c r="E8" t="s">
        <v>12</v>
      </c>
      <c r="F8" cm="1">
        <f t="array" ref="F8">_xlfn.IFS(Scope2[[#This Row],[Type]]='Scope 2-cal'!$A$1,'Scope 2-cal'!$C$3*Scope2[[#This Row],[Amount]],COUNTIF('Scope 2-cal'!$F$3:$F$4,Scope2[[#This Row],[Type]]),VLOOKUP(Scope2[[#This Row],[Type]],'Scope 2-cal'!$F$3:$H$4,3,FALSE)*Scope2[[#This Row],[Amount]])/1000</f>
        <v>5.3116607</v>
      </c>
    </row>
    <row r="9" spans="1:6">
      <c r="A9" t="s">
        <v>814</v>
      </c>
      <c r="B9" t="s">
        <v>12</v>
      </c>
      <c r="C9">
        <v>11695</v>
      </c>
      <c r="D9" t="s">
        <v>196</v>
      </c>
      <c r="E9" t="s">
        <v>12</v>
      </c>
      <c r="F9" cm="1">
        <f t="array" ref="F9">_xlfn.IFS(Scope2[[#This Row],[Type]]='Scope 2-cal'!$A$1,'Scope 2-cal'!$C$3*Scope2[[#This Row],[Amount]],COUNTIF('Scope 2-cal'!$F$3:$F$4,Scope2[[#This Row],[Type]]),VLOOKUP(Scope2[[#This Row],[Type]],'Scope 2-cal'!$F$3:$H$4,3,FALSE)*Scope2[[#This Row],[Amount]])/1000</f>
        <v>2.4214497500000003</v>
      </c>
    </row>
    <row r="10" spans="1:6">
      <c r="A10" t="s">
        <v>820</v>
      </c>
      <c r="B10" t="s">
        <v>12</v>
      </c>
      <c r="C10">
        <v>87870.7</v>
      </c>
      <c r="D10" t="s">
        <v>196</v>
      </c>
      <c r="E10" t="s">
        <v>12</v>
      </c>
      <c r="F10" cm="1">
        <f t="array" ref="F10">_xlfn.IFS(Scope2[[#This Row],[Type]]='Scope 2-cal'!$A$1,'Scope 2-cal'!$C$3*Scope2[[#This Row],[Amount]],COUNTIF('Scope 2-cal'!$F$3:$F$4,Scope2[[#This Row],[Type]]),VLOOKUP(Scope2[[#This Row],[Type]],'Scope 2-cal'!$F$3:$H$4,3,FALSE)*Scope2[[#This Row],[Amount]])/1000</f>
        <v>18.193628434999997</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F60C0D-47DC-4BD4-BB49-F7ACCCEE1775}">
  <dimension ref="A1:J34"/>
  <sheetViews>
    <sheetView workbookViewId="0">
      <selection activeCell="F4" sqref="F4"/>
    </sheetView>
  </sheetViews>
  <sheetFormatPr defaultRowHeight="15"/>
  <cols>
    <col min="1" max="1" width="18.42578125" customWidth="1"/>
    <col min="2" max="2" width="35.140625" customWidth="1"/>
    <col min="3" max="3" width="11" bestFit="1" customWidth="1"/>
    <col min="4" max="4" width="14.7109375" customWidth="1"/>
    <col min="5" max="5" width="17.28515625" customWidth="1"/>
    <col min="10" max="10" width="17.85546875" customWidth="1"/>
  </cols>
  <sheetData>
    <row r="1" spans="1:10">
      <c r="A1" t="s">
        <v>565</v>
      </c>
    </row>
    <row r="3" spans="1:10">
      <c r="A3" t="s">
        <v>5</v>
      </c>
      <c r="B3" t="s">
        <v>6</v>
      </c>
      <c r="C3" t="s">
        <v>7</v>
      </c>
      <c r="D3" t="s">
        <v>8</v>
      </c>
      <c r="E3" t="s">
        <v>9</v>
      </c>
      <c r="F3" t="s">
        <v>559</v>
      </c>
    </row>
    <row r="4" spans="1:10">
      <c r="A4" t="s">
        <v>564</v>
      </c>
      <c r="B4" t="s">
        <v>566</v>
      </c>
      <c r="C4">
        <v>3454</v>
      </c>
      <c r="D4" t="s">
        <v>113</v>
      </c>
      <c r="E4" t="s">
        <v>28</v>
      </c>
      <c r="F4" cm="1">
        <f t="array" ref="F4">_xlfn.IFS(
  Scope3[[#This Row],[Type]]="Water supply",VLOOKUP(Scope3[[#This Row],[Unit]],'Scope 3-cal'!$B$3:$C$4,2,FALSE)*Scope3[[#This Row],[Amount]],
  Scope3[[#This Row],[Type]]="Water treatment",VLOOKUP(Scope3[[#This Row],[Unit]],'Scope 3-cal'!$B$8:$C$9,2,FALSE)*Scope3[[#This Row],[Amount]],
  Scope3[[#This Row],[Category]]="Businessflight",VLOOKUP(Scope3[[#This Row],[Type]],'Scope 3-cal'!$E$3:$J$16,6,FALSE)*Scope3[[#This Row],[Amount]],
  Scope3[[#This Row],[Category]]="Businessferry",VLOOKUP(Scope3[[#This Row],[Type]],'Scope 3-cal'!$G$19:$I$21,3,FALSE)*Scope3[[#This Row],[Amount]],
  Scope3[[#This Row],[Category]]="Businesscar",INDEX('Scope 3-cal'!$I$25:$P$32,MATCH(INDEX(_xlfn.TEXTSPLIT(Scope3[[#This Row],[Type]],"/"),1)&amp;Scope3[[#This Row],[Unit]],'Scope 3-cal'!$E$25:$E$32,0),MATCH(INDEX(_xlfn.TEXTSPLIT(Scope3[[#This Row],[Type]],"/"),2),'Scope 3-cal'!$I$23:$P$23,0))*Scope3[[#This Row],[Amount]],
  Scope3[[#This Row],[Category]]="Businessmotorbike",VLOOKUP(Scope3[[#This Row],[Type]]&amp;Scope3[[#This Row],[Unit]],'Scope 3-cal'!$E$35:$I$42,5,FALSE)*Scope3[[#This Row],[Amount]],
  Scope3[[#This Row],[Category]]="Businesstaxis",VLOOKUP(Scope3[[#This Row],[Type]]&amp;Scope3[[#This Row],[Unit]],'Scope 3-cal'!$E$35:$I$42,5,FALSE)*Scope3[[#This Row],[Amount]],
  Scope3[[#This Row],[Category]]="Businessbus",VLOOKUP(Scope3[[#This Row],[Type]],'Scope 3-cal'!$G$51:$I$54,3,FALSE)*Scope3[[#This Row],[Amount]],
  Scope3[[#This Row],[Category]]="Businessrail",VLOOKUP(Scope3[[#This Row],[Type]],'Scope 3-cal'!$G$57:$I$60,3,FALSE)*Scope3[[#This Row],[Amount]],
  Scope3[[#This Row],[Category]]="Freightvans",INDEX('Scope 3-cal'!$AC$4:$AI$15,MATCH(INDEX(_xlfn.TEXTSPLIT(Scope3[[#This Row],[Type]],"/"),2)&amp;Scope3[[#This Row],[Unit]],'Scope 3-cal'!$Y$4:$Y$15,0),MATCH(INDEX(_xlfn.TEXTSPLIT(Scope3[[#This Row],[Type]],"/"),1),'Scope 3-cal'!$AC$2:$AI$2,0))*Scope3[[#This Row],[Amount]],
  Scope3[[#This Row],[Category]]="FreightHGV",INDEX('Scope 3-cal'!$AC$19:$AF$42,MATCH(INDEX(_xlfn.TEXTSPLIT(Scope3[[#This Row],[Type]],"/"),2)&amp;Scope3[[#This Row],[Unit]],'Scope 3-cal'!$Y$19:$Y$42,0),MATCH(INDEX(_xlfn.TEXTSPLIT(Scope3[[#This Row],[Type]],"/"),1),'Scope 3-cal'!$AC$17:$AF$17,0))*Scope3[[#This Row],[Amount]],
  Scope3[[#This Row],[Category]]="FreightHGVref",INDEX('Scope 3-cal'!$AC$46:$AF$69,MATCH(INDEX(_xlfn.TEXTSPLIT(Scope3[[#This Row],[Type]],"/"),2)&amp;Scope3[[#This Row],[Unit]],'Scope 3-cal'!$Y$46:$Y$69,0),MATCH(INDEX(_xlfn.TEXTSPLIT(Scope3[[#This Row],[Type]],"/"),1),'Scope 3-cal'!$AC$44:$AF$44,0))*Scope3[[#This Row],[Amount]],
  Scope3[[#This Row],[Category]]="Freightflights",VLOOKUP(Scope3[[#This Row],[Type]],'Scope 3-cal'!$AA$72:$AC$75,3,FALSE)*Scope3[[#This Row],[Amount]],
  Scope3[[#This Row],[Category]]="Freightrail",VLOOKUP(Scope3[[#This Row],[Type]],'Scope 3-cal'!$AA$78:$AC$78,3,FALSE)*Scope3[[#This Row],[Amount]],
  Scope3[[#This Row],[Category]]="Freightseatanker",INDEX('Scope 3-cal'!$AD$81:$AD$104,MATCH(Scope3[[#This Row],[Type]],'Scope 3-cal'!$Y$81:$Y$104,0),1)*Scope3[[#This Row],[Amount]],
  Scope3[[#This Row],[Category]]="Freightcargoship",INDEX('Scope 3-cal'!$AD$107:$AD$135,MATCH(Scope3[[#This Row],[Type]],'Scope 3-cal'!$Y$107:$Y$135,0),1)*Scope3[[#This Row],[Amount]],
  Scope3[[#This Row],[Category]]="Matconstruction",INDEX('Scope 3-cal'!$AW$4:$AZ$16,MATCH(INDEX(_xlfn.TEXTSPLIT(Scope3[[#This Row],[Type]],"/"),1),'Scope 3-cal'!$AU$4:$AU$16,0),MATCH(INDEX(_xlfn.TEXTSPLIT(Scope3[[#This Row],[Type]],"/"),2),'Scope 3-cal'!$AW$2:$AZ$2,0))*Scope3[[#This Row],[Amount]],
  Scope3[[#This Row],[Category]]="Matother",INDEX('Scope 3-cal'!$AW$20:$AZ$23,MATCH(INDEX(_xlfn.TEXTSPLIT(Scope3[[#This Row],[Type]],"/"),1),'Scope 3-cal'!$AU$20:$AU$23,0),MATCH(INDEX(_xlfn.TEXTSPLIT(Scope3[[#This Row],[Type]],"/"),2),'Scope 3-cal'!$AW$2:$AZ$2,0))*Scope3[[#This Row],[Amount]],
  Scope3[[#This Row],[Category]]="Matorganic",INDEX('Scope 3-cal'!$AW$27:$AZ$28,MATCH(INDEX(_xlfn.TEXTSPLIT(Scope3[[#This Row],[Type]],"/"),1),'Scope 3-cal'!$AU$27:$AU$28,0),MATCH(INDEX(_xlfn.TEXTSPLIT(Scope3[[#This Row],[Type]],"/"),2),'Scope 3-cal'!$AW$2:$AZ$2,0))*Scope3[[#This Row],[Amount]],
  Scope3[[#This Row],[Category]]="Matelectrical",INDEX('Scope 3-cal'!$AW$32:$AZ$38,MATCH(INDEX(_xlfn.TEXTSPLIT(Scope3[[#This Row],[Type]],"/"),1),'Scope 3-cal'!$AU$32:$AU$38,0),MATCH(INDEX(_xlfn.TEXTSPLIT(Scope3[[#This Row],[Type]],"/"),2),'Scope 3-cal'!$AW$2:$AZ$2,0))*Scope3[[#This Row],[Amount]],
  Scope3[[#This Row],[Category]]="Matmetal",INDEX('Scope 3-cal'!$AW$42:$AZ$45,MATCH(INDEX(_xlfn.TEXTSPLIT(Scope3[[#This Row],[Type]],"/"),1),'Scope 3-cal'!$AU$42:$AU$45,0),MATCH(INDEX(_xlfn.TEXTSPLIT(Scope3[[#This Row],[Type]],"/"),2),'Scope 3-cal'!$AW$2:$AZ$2,0))*Scope3[[#This Row],[Amount]],
  Scope3[[#This Row],[Category]]="Matplastic",INDEX('Scope 3-cal'!$AW$49:$AZ$57,MATCH(INDEX(_xlfn.TEXTSPLIT(Scope3[[#This Row],[Type]],"/"),1),'Scope 3-cal'!$AU$49:$AU$57,0),MATCH(INDEX(_xlfn.TEXTSPLIT(Scope3[[#This Row],[Type]],"/"),2),'Scope 3-cal'!$AW$2:$AZ$2,0))*Scope3[[#This Row],[Amount]],
  Scope3[[#This Row],[Category]]="Matpaper",INDEX('Scope 3-cal'!$AW$61:$AZ$63,MATCH(INDEX(_xlfn.TEXTSPLIT(Scope3[[#This Row],[Type]],"/"),1),'Scope 3-cal'!$AU$61:$AU$63,0),MATCH(INDEX(_xlfn.TEXTSPLIT(Scope3[[#This Row],[Type]],"/"),2),'Scope 3-cal'!$AW$2:$AZ$2,0))*Scope3[[#This Row],[Amount]],
  Scope3[[#This Row],[Category]]="Wasteconstruction",INDEX('Scope 3-cal'!$BE$4:$BK$16,MATCH(INDEX(_xlfn.TEXTSPLIT(Scope3[[#This Row],[Type]],"/"),1),'Scope 3-cal'!$BC$4:$BC$16,0),MATCH(INDEX(_xlfn.TEXTSPLIT(Scope3[[#This Row],[Type]],"/"),2),'Scope 3-cal'!$BE$2:$BK$2,0))*Scope3[[#This Row],[Amount]],
  Scope3[[#This Row],[Category]]="Wasteother",INDEX('Scope 3-cal'!$BE$20:$BK$22,MATCH(INDEX(_xlfn.TEXTSPLIT(Scope3[[#This Row],[Type]],"/"),1),'Scope 3-cal'!$BC$20:$BC$22,0),MATCH(INDEX(_xlfn.TEXTSPLIT(Scope3[[#This Row],[Type]],"/"),2),'Scope 3-cal'!$BE$2:$BK$2,0))*Scope3[[#This Row],[Amount]],
  Scope3[[#This Row],[Category]]="Wasterefuse",INDEX('Scope 3-cal'!$BE$26:$BK$30,MATCH(INDEX(_xlfn.TEXTSPLIT(Scope3[[#This Row],[Type]],"/"),1),'Scope 3-cal'!$BC$26:$BC$30,0),MATCH(INDEX(_xlfn.TEXTSPLIT(Scope3[[#This Row],[Type]],"/"),2),'Scope 3-cal'!$BE$2:$BK$2,0))*Scope3[[#This Row],[Amount]],
  Scope3[[#This Row],[Category]]="Wasteelectrical",INDEX('Scope 3-cal'!$BE$34:$BK$38,MATCH(INDEX(_xlfn.TEXTSPLIT(Scope3[[#This Row],[Type]],"/"),1),'Scope 3-cal'!$BC$34:$BC$38,0),MATCH(INDEX(_xlfn.TEXTSPLIT(Scope3[[#This Row],[Type]],"/"),2),'Scope 3-cal'!$BE$2:$BK$2,0))*Scope3[[#This Row],[Amount]],
  Scope3[[#This Row],[Category]]="Wastemetal",INDEX('Scope 3-cal'!$BE$42:$BK$45,MATCH(INDEX(_xlfn.TEXTSPLIT(Scope3[[#This Row],[Type]],"/"),1),'Scope 3-cal'!$BC$42:$BC$45,0),MATCH(INDEX(_xlfn.TEXTSPLIT(Scope3[[#This Row],[Type]],"/"),2),'Scope 3-cal'!$BE$2:$BK$2,0))*Scope3[[#This Row],[Amount]],
  Scope3[[#This Row],[Category]]="Wasteplastic",INDEX('Scope 3-cal'!$BE$49:$BK$57,MATCH(INDEX(_xlfn.TEXTSPLIT(Scope3[[#This Row],[Type]],"/"),1),'Scope 3-cal'!$BC$49:$BC$57,0),MATCH(INDEX(_xlfn.TEXTSPLIT(Scope3[[#This Row],[Type]],"/"),2),'Scope 3-cal'!$BE$2:$BK$2,0))*Scope3[[#This Row],[Amount]],
  Scope3[[#This Row],[Category]]="Wastepaper",INDEX('Scope 3-cal'!$BE$61:$BK$63,MATCH(INDEX(_xlfn.TEXTSPLIT(Scope3[[#This Row],[Type]],"/"),1),'Scope 3-cal'!$BC$61:$BC$63,0),MATCH(INDEX(_xlfn.TEXTSPLIT(Scope3[[#This Row],[Type]],"/"),2),'Scope 3-cal'!$BE$2:$BK$2,0))*Scope3[[#This Row],[Amount]]
)/1000</f>
        <v>0.91437742</v>
      </c>
      <c r="J4" s="18"/>
    </row>
    <row r="5" spans="1:10">
      <c r="A5" t="s">
        <v>564</v>
      </c>
      <c r="B5" t="s">
        <v>567</v>
      </c>
      <c r="C5">
        <v>25000</v>
      </c>
      <c r="D5" t="s">
        <v>113</v>
      </c>
      <c r="E5" t="s">
        <v>28</v>
      </c>
      <c r="F5" cm="1">
        <f t="array" ref="F5">_xlfn.IFS(
  Scope3[[#This Row],[Type]]="Water supply",VLOOKUP(Scope3[[#This Row],[Unit]],'Scope 3-cal'!$B$3:$C$4,2,FALSE)*Scope3[[#This Row],[Amount]],
  Scope3[[#This Row],[Type]]="Water treatment",VLOOKUP(Scope3[[#This Row],[Unit]],'Scope 3-cal'!$B$8:$C$9,2,FALSE)*Scope3[[#This Row],[Amount]],
  Scope3[[#This Row],[Category]]="Businessflight",VLOOKUP(Scope3[[#This Row],[Type]],'Scope 3-cal'!$E$3:$J$16,6,FALSE)*Scope3[[#This Row],[Amount]],
  Scope3[[#This Row],[Category]]="Businessferry",VLOOKUP(Scope3[[#This Row],[Type]],'Scope 3-cal'!$G$19:$I$21,3,FALSE)*Scope3[[#This Row],[Amount]],
  Scope3[[#This Row],[Category]]="Businesscar",INDEX('Scope 3-cal'!$I$25:$P$32,MATCH(INDEX(_xlfn.TEXTSPLIT(Scope3[[#This Row],[Type]],"/"),1)&amp;Scope3[[#This Row],[Unit]],'Scope 3-cal'!$E$25:$E$32,0),MATCH(INDEX(_xlfn.TEXTSPLIT(Scope3[[#This Row],[Type]],"/"),2),'Scope 3-cal'!$I$23:$P$23,0))*Scope3[[#This Row],[Amount]],
  Scope3[[#This Row],[Category]]="Businessmotorbike",VLOOKUP(Scope3[[#This Row],[Type]]&amp;Scope3[[#This Row],[Unit]],'Scope 3-cal'!$E$35:$I$42,5,FALSE)*Scope3[[#This Row],[Amount]],
  Scope3[[#This Row],[Category]]="Businesstaxis",VLOOKUP(Scope3[[#This Row],[Type]]&amp;Scope3[[#This Row],[Unit]],'Scope 3-cal'!$E$35:$I$42,5,FALSE)*Scope3[[#This Row],[Amount]],
  Scope3[[#This Row],[Category]]="Businessbus",VLOOKUP(Scope3[[#This Row],[Type]],'Scope 3-cal'!$G$51:$I$54,3,FALSE)*Scope3[[#This Row],[Amount]],
  Scope3[[#This Row],[Category]]="Businessrail",VLOOKUP(Scope3[[#This Row],[Type]],'Scope 3-cal'!$G$57:$I$60,3,FALSE)*Scope3[[#This Row],[Amount]],
  Scope3[[#This Row],[Category]]="Freightvans",INDEX('Scope 3-cal'!$AC$4:$AI$15,MATCH(INDEX(_xlfn.TEXTSPLIT(Scope3[[#This Row],[Type]],"/"),2)&amp;Scope3[[#This Row],[Unit]],'Scope 3-cal'!$Y$4:$Y$15,0),MATCH(INDEX(_xlfn.TEXTSPLIT(Scope3[[#This Row],[Type]],"/"),1),'Scope 3-cal'!$AC$2:$AI$2,0))*Scope3[[#This Row],[Amount]],
  Scope3[[#This Row],[Category]]="FreightHGV",INDEX('Scope 3-cal'!$AC$19:$AF$42,MATCH(INDEX(_xlfn.TEXTSPLIT(Scope3[[#This Row],[Type]],"/"),2)&amp;Scope3[[#This Row],[Unit]],'Scope 3-cal'!$Y$19:$Y$42,0),MATCH(INDEX(_xlfn.TEXTSPLIT(Scope3[[#This Row],[Type]],"/"),1),'Scope 3-cal'!$AC$17:$AF$17,0))*Scope3[[#This Row],[Amount]],
  Scope3[[#This Row],[Category]]="FreightHGVref",INDEX('Scope 3-cal'!$AC$46:$AF$69,MATCH(INDEX(_xlfn.TEXTSPLIT(Scope3[[#This Row],[Type]],"/"),2)&amp;Scope3[[#This Row],[Unit]],'Scope 3-cal'!$Y$46:$Y$69,0),MATCH(INDEX(_xlfn.TEXTSPLIT(Scope3[[#This Row],[Type]],"/"),1),'Scope 3-cal'!$AC$44:$AF$44,0))*Scope3[[#This Row],[Amount]],
  Scope3[[#This Row],[Category]]="Freightflights",VLOOKUP(Scope3[[#This Row],[Type]],'Scope 3-cal'!$AA$72:$AC$75,3,FALSE)*Scope3[[#This Row],[Amount]],
  Scope3[[#This Row],[Category]]="Freightrail",VLOOKUP(Scope3[[#This Row],[Type]],'Scope 3-cal'!$AA$78:$AC$78,3,FALSE)*Scope3[[#This Row],[Amount]],
  Scope3[[#This Row],[Category]]="Freightseatanker",INDEX('Scope 3-cal'!$AD$81:$AD$104,MATCH(Scope3[[#This Row],[Type]],'Scope 3-cal'!$Y$81:$Y$104,0),1)*Scope3[[#This Row],[Amount]],
  Scope3[[#This Row],[Category]]="Freightcargoship",INDEX('Scope 3-cal'!$AD$107:$AD$135,MATCH(Scope3[[#This Row],[Type]],'Scope 3-cal'!$Y$107:$Y$135,0),1)*Scope3[[#This Row],[Amount]],
  Scope3[[#This Row],[Category]]="Matconstruction",INDEX('Scope 3-cal'!$AW$4:$AZ$16,MATCH(INDEX(_xlfn.TEXTSPLIT(Scope3[[#This Row],[Type]],"/"),1),'Scope 3-cal'!$AU$4:$AU$16,0),MATCH(INDEX(_xlfn.TEXTSPLIT(Scope3[[#This Row],[Type]],"/"),2),'Scope 3-cal'!$AW$2:$AZ$2,0))*Scope3[[#This Row],[Amount]],
  Scope3[[#This Row],[Category]]="Matother",INDEX('Scope 3-cal'!$AW$20:$AZ$23,MATCH(INDEX(_xlfn.TEXTSPLIT(Scope3[[#This Row],[Type]],"/"),1),'Scope 3-cal'!$AU$20:$AU$23,0),MATCH(INDEX(_xlfn.TEXTSPLIT(Scope3[[#This Row],[Type]],"/"),2),'Scope 3-cal'!$AW$2:$AZ$2,0))*Scope3[[#This Row],[Amount]],
  Scope3[[#This Row],[Category]]="Matorganic",INDEX('Scope 3-cal'!$AW$27:$AZ$28,MATCH(INDEX(_xlfn.TEXTSPLIT(Scope3[[#This Row],[Type]],"/"),1),'Scope 3-cal'!$AU$27:$AU$28,0),MATCH(INDEX(_xlfn.TEXTSPLIT(Scope3[[#This Row],[Type]],"/"),2),'Scope 3-cal'!$AW$2:$AZ$2,0))*Scope3[[#This Row],[Amount]],
  Scope3[[#This Row],[Category]]="Matelectrical",INDEX('Scope 3-cal'!$AW$32:$AZ$38,MATCH(INDEX(_xlfn.TEXTSPLIT(Scope3[[#This Row],[Type]],"/"),1),'Scope 3-cal'!$AU$32:$AU$38,0),MATCH(INDEX(_xlfn.TEXTSPLIT(Scope3[[#This Row],[Type]],"/"),2),'Scope 3-cal'!$AW$2:$AZ$2,0))*Scope3[[#This Row],[Amount]],
  Scope3[[#This Row],[Category]]="Matmetal",INDEX('Scope 3-cal'!$AW$42:$AZ$45,MATCH(INDEX(_xlfn.TEXTSPLIT(Scope3[[#This Row],[Type]],"/"),1),'Scope 3-cal'!$AU$42:$AU$45,0),MATCH(INDEX(_xlfn.TEXTSPLIT(Scope3[[#This Row],[Type]],"/"),2),'Scope 3-cal'!$AW$2:$AZ$2,0))*Scope3[[#This Row],[Amount]],
  Scope3[[#This Row],[Category]]="Matplastic",INDEX('Scope 3-cal'!$AW$49:$AZ$57,MATCH(INDEX(_xlfn.TEXTSPLIT(Scope3[[#This Row],[Type]],"/"),1),'Scope 3-cal'!$AU$49:$AU$57,0),MATCH(INDEX(_xlfn.TEXTSPLIT(Scope3[[#This Row],[Type]],"/"),2),'Scope 3-cal'!$AW$2:$AZ$2,0))*Scope3[[#This Row],[Amount]],
  Scope3[[#This Row],[Category]]="Matpaper",INDEX('Scope 3-cal'!$AW$61:$AZ$63,MATCH(INDEX(_xlfn.TEXTSPLIT(Scope3[[#This Row],[Type]],"/"),1),'Scope 3-cal'!$AU$61:$AU$63,0),MATCH(INDEX(_xlfn.TEXTSPLIT(Scope3[[#This Row],[Type]],"/"),2),'Scope 3-cal'!$AW$2:$AZ$2,0))*Scope3[[#This Row],[Amount]],
  Scope3[[#This Row],[Category]]="Wasteconstruction",INDEX('Scope 3-cal'!$BE$4:$BK$16,MATCH(INDEX(_xlfn.TEXTSPLIT(Scope3[[#This Row],[Type]],"/"),1),'Scope 3-cal'!$BC$4:$BC$16,0),MATCH(INDEX(_xlfn.TEXTSPLIT(Scope3[[#This Row],[Type]],"/"),2),'Scope 3-cal'!$BE$2:$BK$2,0))*Scope3[[#This Row],[Amount]],
  Scope3[[#This Row],[Category]]="Wasteother",INDEX('Scope 3-cal'!$BE$20:$BK$22,MATCH(INDEX(_xlfn.TEXTSPLIT(Scope3[[#This Row],[Type]],"/"),1),'Scope 3-cal'!$BC$20:$BC$22,0),MATCH(INDEX(_xlfn.TEXTSPLIT(Scope3[[#This Row],[Type]],"/"),2),'Scope 3-cal'!$BE$2:$BK$2,0))*Scope3[[#This Row],[Amount]],
  Scope3[[#This Row],[Category]]="Wasterefuse",INDEX('Scope 3-cal'!$BE$26:$BK$30,MATCH(INDEX(_xlfn.TEXTSPLIT(Scope3[[#This Row],[Type]],"/"),1),'Scope 3-cal'!$BC$26:$BC$30,0),MATCH(INDEX(_xlfn.TEXTSPLIT(Scope3[[#This Row],[Type]],"/"),2),'Scope 3-cal'!$BE$2:$BK$2,0))*Scope3[[#This Row],[Amount]],
  Scope3[[#This Row],[Category]]="Wasteelectrical",INDEX('Scope 3-cal'!$BE$34:$BK$38,MATCH(INDEX(_xlfn.TEXTSPLIT(Scope3[[#This Row],[Type]],"/"),1),'Scope 3-cal'!$BC$34:$BC$38,0),MATCH(INDEX(_xlfn.TEXTSPLIT(Scope3[[#This Row],[Type]],"/"),2),'Scope 3-cal'!$BE$2:$BK$2,0))*Scope3[[#This Row],[Amount]],
  Scope3[[#This Row],[Category]]="Wastemetal",INDEX('Scope 3-cal'!$BE$42:$BK$45,MATCH(INDEX(_xlfn.TEXTSPLIT(Scope3[[#This Row],[Type]],"/"),1),'Scope 3-cal'!$BC$42:$BC$45,0),MATCH(INDEX(_xlfn.TEXTSPLIT(Scope3[[#This Row],[Type]],"/"),2),'Scope 3-cal'!$BE$2:$BK$2,0))*Scope3[[#This Row],[Amount]],
  Scope3[[#This Row],[Category]]="Wasteplastic",INDEX('Scope 3-cal'!$BE$49:$BK$57,MATCH(INDEX(_xlfn.TEXTSPLIT(Scope3[[#This Row],[Type]],"/"),1),'Scope 3-cal'!$BC$49:$BC$57,0),MATCH(INDEX(_xlfn.TEXTSPLIT(Scope3[[#This Row],[Type]],"/"),2),'Scope 3-cal'!$BE$2:$BK$2,0))*Scope3[[#This Row],[Amount]],
  Scope3[[#This Row],[Category]]="Wastepaper",INDEX('Scope 3-cal'!$BE$61:$BK$63,MATCH(INDEX(_xlfn.TEXTSPLIT(Scope3[[#This Row],[Type]],"/"),1),'Scope 3-cal'!$BC$61:$BC$63,0),MATCH(INDEX(_xlfn.TEXTSPLIT(Scope3[[#This Row],[Type]],"/"),2),'Scope 3-cal'!$BE$2:$BK$2,0))*Scope3[[#This Row],[Amount]]
)/1000</f>
        <v>6.8335000000000008</v>
      </c>
    </row>
    <row r="6" spans="1:10">
      <c r="A6" t="s">
        <v>564</v>
      </c>
      <c r="B6" t="s">
        <v>568</v>
      </c>
      <c r="C6">
        <v>8000</v>
      </c>
      <c r="D6" t="s">
        <v>113</v>
      </c>
      <c r="E6" t="s">
        <v>28</v>
      </c>
      <c r="F6" cm="1">
        <f t="array" ref="F6">_xlfn.IFS(
  Scope3[[#This Row],[Type]]="Water supply",VLOOKUP(Scope3[[#This Row],[Unit]],'Scope 3-cal'!$B$3:$C$4,2,FALSE)*Scope3[[#This Row],[Amount]],
  Scope3[[#This Row],[Type]]="Water treatment",VLOOKUP(Scope3[[#This Row],[Unit]],'Scope 3-cal'!$B$8:$C$9,2,FALSE)*Scope3[[#This Row],[Amount]],
  Scope3[[#This Row],[Category]]="Businessflight",VLOOKUP(Scope3[[#This Row],[Type]],'Scope 3-cal'!$E$3:$J$16,6,FALSE)*Scope3[[#This Row],[Amount]],
  Scope3[[#This Row],[Category]]="Businessferry",VLOOKUP(Scope3[[#This Row],[Type]],'Scope 3-cal'!$G$19:$I$21,3,FALSE)*Scope3[[#This Row],[Amount]],
  Scope3[[#This Row],[Category]]="Businesscar",INDEX('Scope 3-cal'!$I$25:$P$32,MATCH(INDEX(_xlfn.TEXTSPLIT(Scope3[[#This Row],[Type]],"/"),1)&amp;Scope3[[#This Row],[Unit]],'Scope 3-cal'!$E$25:$E$32,0),MATCH(INDEX(_xlfn.TEXTSPLIT(Scope3[[#This Row],[Type]],"/"),2),'Scope 3-cal'!$I$23:$P$23,0))*Scope3[[#This Row],[Amount]],
  Scope3[[#This Row],[Category]]="Businessmotorbike",VLOOKUP(Scope3[[#This Row],[Type]]&amp;Scope3[[#This Row],[Unit]],'Scope 3-cal'!$E$35:$I$42,5,FALSE)*Scope3[[#This Row],[Amount]],
  Scope3[[#This Row],[Category]]="Businesstaxis",VLOOKUP(Scope3[[#This Row],[Type]]&amp;Scope3[[#This Row],[Unit]],'Scope 3-cal'!$E$35:$I$42,5,FALSE)*Scope3[[#This Row],[Amount]],
  Scope3[[#This Row],[Category]]="Businessbus",VLOOKUP(Scope3[[#This Row],[Type]],'Scope 3-cal'!$G$51:$I$54,3,FALSE)*Scope3[[#This Row],[Amount]],
  Scope3[[#This Row],[Category]]="Businessrail",VLOOKUP(Scope3[[#This Row],[Type]],'Scope 3-cal'!$G$57:$I$60,3,FALSE)*Scope3[[#This Row],[Amount]],
  Scope3[[#This Row],[Category]]="Freightvans",INDEX('Scope 3-cal'!$AC$4:$AI$15,MATCH(INDEX(_xlfn.TEXTSPLIT(Scope3[[#This Row],[Type]],"/"),2)&amp;Scope3[[#This Row],[Unit]],'Scope 3-cal'!$Y$4:$Y$15,0),MATCH(INDEX(_xlfn.TEXTSPLIT(Scope3[[#This Row],[Type]],"/"),1),'Scope 3-cal'!$AC$2:$AI$2,0))*Scope3[[#This Row],[Amount]],
  Scope3[[#This Row],[Category]]="FreightHGV",INDEX('Scope 3-cal'!$AC$19:$AF$42,MATCH(INDEX(_xlfn.TEXTSPLIT(Scope3[[#This Row],[Type]],"/"),2)&amp;Scope3[[#This Row],[Unit]],'Scope 3-cal'!$Y$19:$Y$42,0),MATCH(INDEX(_xlfn.TEXTSPLIT(Scope3[[#This Row],[Type]],"/"),1),'Scope 3-cal'!$AC$17:$AF$17,0))*Scope3[[#This Row],[Amount]],
  Scope3[[#This Row],[Category]]="FreightHGVref",INDEX('Scope 3-cal'!$AC$46:$AF$69,MATCH(INDEX(_xlfn.TEXTSPLIT(Scope3[[#This Row],[Type]],"/"),2)&amp;Scope3[[#This Row],[Unit]],'Scope 3-cal'!$Y$46:$Y$69,0),MATCH(INDEX(_xlfn.TEXTSPLIT(Scope3[[#This Row],[Type]],"/"),1),'Scope 3-cal'!$AC$44:$AF$44,0))*Scope3[[#This Row],[Amount]],
  Scope3[[#This Row],[Category]]="Freightflights",VLOOKUP(Scope3[[#This Row],[Type]],'Scope 3-cal'!$AA$72:$AC$75,3,FALSE)*Scope3[[#This Row],[Amount]],
  Scope3[[#This Row],[Category]]="Freightrail",VLOOKUP(Scope3[[#This Row],[Type]],'Scope 3-cal'!$AA$78:$AC$78,3,FALSE)*Scope3[[#This Row],[Amount]],
  Scope3[[#This Row],[Category]]="Freightseatanker",INDEX('Scope 3-cal'!$AD$81:$AD$104,MATCH(Scope3[[#This Row],[Type]],'Scope 3-cal'!$Y$81:$Y$104,0),1)*Scope3[[#This Row],[Amount]],
  Scope3[[#This Row],[Category]]="Freightcargoship",INDEX('Scope 3-cal'!$AD$107:$AD$135,MATCH(Scope3[[#This Row],[Type]],'Scope 3-cal'!$Y$107:$Y$135,0),1)*Scope3[[#This Row],[Amount]],
  Scope3[[#This Row],[Category]]="Matconstruction",INDEX('Scope 3-cal'!$AW$4:$AZ$16,MATCH(INDEX(_xlfn.TEXTSPLIT(Scope3[[#This Row],[Type]],"/"),1),'Scope 3-cal'!$AU$4:$AU$16,0),MATCH(INDEX(_xlfn.TEXTSPLIT(Scope3[[#This Row],[Type]],"/"),2),'Scope 3-cal'!$AW$2:$AZ$2,0))*Scope3[[#This Row],[Amount]],
  Scope3[[#This Row],[Category]]="Matother",INDEX('Scope 3-cal'!$AW$20:$AZ$23,MATCH(INDEX(_xlfn.TEXTSPLIT(Scope3[[#This Row],[Type]],"/"),1),'Scope 3-cal'!$AU$20:$AU$23,0),MATCH(INDEX(_xlfn.TEXTSPLIT(Scope3[[#This Row],[Type]],"/"),2),'Scope 3-cal'!$AW$2:$AZ$2,0))*Scope3[[#This Row],[Amount]],
  Scope3[[#This Row],[Category]]="Matorganic",INDEX('Scope 3-cal'!$AW$27:$AZ$28,MATCH(INDEX(_xlfn.TEXTSPLIT(Scope3[[#This Row],[Type]],"/"),1),'Scope 3-cal'!$AU$27:$AU$28,0),MATCH(INDEX(_xlfn.TEXTSPLIT(Scope3[[#This Row],[Type]],"/"),2),'Scope 3-cal'!$AW$2:$AZ$2,0))*Scope3[[#This Row],[Amount]],
  Scope3[[#This Row],[Category]]="Matelectrical",INDEX('Scope 3-cal'!$AW$32:$AZ$38,MATCH(INDEX(_xlfn.TEXTSPLIT(Scope3[[#This Row],[Type]],"/"),1),'Scope 3-cal'!$AU$32:$AU$38,0),MATCH(INDEX(_xlfn.TEXTSPLIT(Scope3[[#This Row],[Type]],"/"),2),'Scope 3-cal'!$AW$2:$AZ$2,0))*Scope3[[#This Row],[Amount]],
  Scope3[[#This Row],[Category]]="Matmetal",INDEX('Scope 3-cal'!$AW$42:$AZ$45,MATCH(INDEX(_xlfn.TEXTSPLIT(Scope3[[#This Row],[Type]],"/"),1),'Scope 3-cal'!$AU$42:$AU$45,0),MATCH(INDEX(_xlfn.TEXTSPLIT(Scope3[[#This Row],[Type]],"/"),2),'Scope 3-cal'!$AW$2:$AZ$2,0))*Scope3[[#This Row],[Amount]],
  Scope3[[#This Row],[Category]]="Matplastic",INDEX('Scope 3-cal'!$AW$49:$AZ$57,MATCH(INDEX(_xlfn.TEXTSPLIT(Scope3[[#This Row],[Type]],"/"),1),'Scope 3-cal'!$AU$49:$AU$57,0),MATCH(INDEX(_xlfn.TEXTSPLIT(Scope3[[#This Row],[Type]],"/"),2),'Scope 3-cal'!$AW$2:$AZ$2,0))*Scope3[[#This Row],[Amount]],
  Scope3[[#This Row],[Category]]="Matpaper",INDEX('Scope 3-cal'!$AW$61:$AZ$63,MATCH(INDEX(_xlfn.TEXTSPLIT(Scope3[[#This Row],[Type]],"/"),1),'Scope 3-cal'!$AU$61:$AU$63,0),MATCH(INDEX(_xlfn.TEXTSPLIT(Scope3[[#This Row],[Type]],"/"),2),'Scope 3-cal'!$AW$2:$AZ$2,0))*Scope3[[#This Row],[Amount]],
  Scope3[[#This Row],[Category]]="Wasteconstruction",INDEX('Scope 3-cal'!$BE$4:$BK$16,MATCH(INDEX(_xlfn.TEXTSPLIT(Scope3[[#This Row],[Type]],"/"),1),'Scope 3-cal'!$BC$4:$BC$16,0),MATCH(INDEX(_xlfn.TEXTSPLIT(Scope3[[#This Row],[Type]],"/"),2),'Scope 3-cal'!$BE$2:$BK$2,0))*Scope3[[#This Row],[Amount]],
  Scope3[[#This Row],[Category]]="Wasteother",INDEX('Scope 3-cal'!$BE$20:$BK$22,MATCH(INDEX(_xlfn.TEXTSPLIT(Scope3[[#This Row],[Type]],"/"),1),'Scope 3-cal'!$BC$20:$BC$22,0),MATCH(INDEX(_xlfn.TEXTSPLIT(Scope3[[#This Row],[Type]],"/"),2),'Scope 3-cal'!$BE$2:$BK$2,0))*Scope3[[#This Row],[Amount]],
  Scope3[[#This Row],[Category]]="Wasterefuse",INDEX('Scope 3-cal'!$BE$26:$BK$30,MATCH(INDEX(_xlfn.TEXTSPLIT(Scope3[[#This Row],[Type]],"/"),1),'Scope 3-cal'!$BC$26:$BC$30,0),MATCH(INDEX(_xlfn.TEXTSPLIT(Scope3[[#This Row],[Type]],"/"),2),'Scope 3-cal'!$BE$2:$BK$2,0))*Scope3[[#This Row],[Amount]],
  Scope3[[#This Row],[Category]]="Wasteelectrical",INDEX('Scope 3-cal'!$BE$34:$BK$38,MATCH(INDEX(_xlfn.TEXTSPLIT(Scope3[[#This Row],[Type]],"/"),1),'Scope 3-cal'!$BC$34:$BC$38,0),MATCH(INDEX(_xlfn.TEXTSPLIT(Scope3[[#This Row],[Type]],"/"),2),'Scope 3-cal'!$BE$2:$BK$2,0))*Scope3[[#This Row],[Amount]],
  Scope3[[#This Row],[Category]]="Wastemetal",INDEX('Scope 3-cal'!$BE$42:$BK$45,MATCH(INDEX(_xlfn.TEXTSPLIT(Scope3[[#This Row],[Type]],"/"),1),'Scope 3-cal'!$BC$42:$BC$45,0),MATCH(INDEX(_xlfn.TEXTSPLIT(Scope3[[#This Row],[Type]],"/"),2),'Scope 3-cal'!$BE$2:$BK$2,0))*Scope3[[#This Row],[Amount]],
  Scope3[[#This Row],[Category]]="Wasteplastic",INDEX('Scope 3-cal'!$BE$49:$BK$57,MATCH(INDEX(_xlfn.TEXTSPLIT(Scope3[[#This Row],[Type]],"/"),1),'Scope 3-cal'!$BC$49:$BC$57,0),MATCH(INDEX(_xlfn.TEXTSPLIT(Scope3[[#This Row],[Type]],"/"),2),'Scope 3-cal'!$BE$2:$BK$2,0))*Scope3[[#This Row],[Amount]],
  Scope3[[#This Row],[Category]]="Wastepaper",INDEX('Scope 3-cal'!$BE$61:$BK$63,MATCH(INDEX(_xlfn.TEXTSPLIT(Scope3[[#This Row],[Type]],"/"),1),'Scope 3-cal'!$BC$61:$BC$63,0),MATCH(INDEX(_xlfn.TEXTSPLIT(Scope3[[#This Row],[Type]],"/"),2),'Scope 3-cal'!$BE$2:$BK$2,0))*Scope3[[#This Row],[Amount]]
)/1000</f>
        <v>0.61087999999999998</v>
      </c>
    </row>
    <row r="7" spans="1:10">
      <c r="A7" t="s">
        <v>561</v>
      </c>
      <c r="B7" t="s">
        <v>13</v>
      </c>
      <c r="C7">
        <v>8000</v>
      </c>
      <c r="D7" t="s">
        <v>154</v>
      </c>
      <c r="E7" t="s">
        <v>13</v>
      </c>
      <c r="F7" cm="1">
        <f t="array" ref="F7">_xlfn.IFS(
  Scope3[[#This Row],[Type]]="Water supply",VLOOKUP(Scope3[[#This Row],[Unit]],'Scope 3-cal'!$B$3:$C$4,2,FALSE)*Scope3[[#This Row],[Amount]],
  Scope3[[#This Row],[Type]]="Water treatment",VLOOKUP(Scope3[[#This Row],[Unit]],'Scope 3-cal'!$B$8:$C$9,2,FALSE)*Scope3[[#This Row],[Amount]],
  Scope3[[#This Row],[Category]]="Businessflight",VLOOKUP(Scope3[[#This Row],[Type]],'Scope 3-cal'!$E$3:$J$16,6,FALSE)*Scope3[[#This Row],[Amount]],
  Scope3[[#This Row],[Category]]="Businessferry",VLOOKUP(Scope3[[#This Row],[Type]],'Scope 3-cal'!$G$19:$I$21,3,FALSE)*Scope3[[#This Row],[Amount]],
  Scope3[[#This Row],[Category]]="Businesscar",INDEX('Scope 3-cal'!$I$25:$P$32,MATCH(INDEX(_xlfn.TEXTSPLIT(Scope3[[#This Row],[Type]],"/"),1)&amp;Scope3[[#This Row],[Unit]],'Scope 3-cal'!$E$25:$E$32,0),MATCH(INDEX(_xlfn.TEXTSPLIT(Scope3[[#This Row],[Type]],"/"),2),'Scope 3-cal'!$I$23:$P$23,0))*Scope3[[#This Row],[Amount]],
  Scope3[[#This Row],[Category]]="Businessmotorbike",VLOOKUP(Scope3[[#This Row],[Type]]&amp;Scope3[[#This Row],[Unit]],'Scope 3-cal'!$E$35:$I$42,5,FALSE)*Scope3[[#This Row],[Amount]],
  Scope3[[#This Row],[Category]]="Businesstaxis",VLOOKUP(Scope3[[#This Row],[Type]]&amp;Scope3[[#This Row],[Unit]],'Scope 3-cal'!$E$35:$I$42,5,FALSE)*Scope3[[#This Row],[Amount]],
  Scope3[[#This Row],[Category]]="Businessbus",VLOOKUP(Scope3[[#This Row],[Type]],'Scope 3-cal'!$G$51:$I$54,3,FALSE)*Scope3[[#This Row],[Amount]],
  Scope3[[#This Row],[Category]]="Businessrail",VLOOKUP(Scope3[[#This Row],[Type]],'Scope 3-cal'!$G$57:$I$60,3,FALSE)*Scope3[[#This Row],[Amount]],
  Scope3[[#This Row],[Category]]="Freightvans",INDEX('Scope 3-cal'!$AC$4:$AI$15,MATCH(INDEX(_xlfn.TEXTSPLIT(Scope3[[#This Row],[Type]],"/"),2)&amp;Scope3[[#This Row],[Unit]],'Scope 3-cal'!$Y$4:$Y$15,0),MATCH(INDEX(_xlfn.TEXTSPLIT(Scope3[[#This Row],[Type]],"/"),1),'Scope 3-cal'!$AC$2:$AI$2,0))*Scope3[[#This Row],[Amount]],
  Scope3[[#This Row],[Category]]="FreightHGV",INDEX('Scope 3-cal'!$AC$19:$AF$42,MATCH(INDEX(_xlfn.TEXTSPLIT(Scope3[[#This Row],[Type]],"/"),2)&amp;Scope3[[#This Row],[Unit]],'Scope 3-cal'!$Y$19:$Y$42,0),MATCH(INDEX(_xlfn.TEXTSPLIT(Scope3[[#This Row],[Type]],"/"),1),'Scope 3-cal'!$AC$17:$AF$17,0))*Scope3[[#This Row],[Amount]],
  Scope3[[#This Row],[Category]]="FreightHGVref",INDEX('Scope 3-cal'!$AC$46:$AF$69,MATCH(INDEX(_xlfn.TEXTSPLIT(Scope3[[#This Row],[Type]],"/"),2)&amp;Scope3[[#This Row],[Unit]],'Scope 3-cal'!$Y$46:$Y$69,0),MATCH(INDEX(_xlfn.TEXTSPLIT(Scope3[[#This Row],[Type]],"/"),1),'Scope 3-cal'!$AC$44:$AF$44,0))*Scope3[[#This Row],[Amount]],
  Scope3[[#This Row],[Category]]="Freightflights",VLOOKUP(Scope3[[#This Row],[Type]],'Scope 3-cal'!$AA$72:$AC$75,3,FALSE)*Scope3[[#This Row],[Amount]],
  Scope3[[#This Row],[Category]]="Freightrail",VLOOKUP(Scope3[[#This Row],[Type]],'Scope 3-cal'!$AA$78:$AC$78,3,FALSE)*Scope3[[#This Row],[Amount]],
  Scope3[[#This Row],[Category]]="Freightseatanker",INDEX('Scope 3-cal'!$AD$81:$AD$104,MATCH(Scope3[[#This Row],[Type]],'Scope 3-cal'!$Y$81:$Y$104,0),1)*Scope3[[#This Row],[Amount]],
  Scope3[[#This Row],[Category]]="Freightcargoship",INDEX('Scope 3-cal'!$AD$107:$AD$135,MATCH(Scope3[[#This Row],[Type]],'Scope 3-cal'!$Y$107:$Y$135,0),1)*Scope3[[#This Row],[Amount]],
  Scope3[[#This Row],[Category]]="Matconstruction",INDEX('Scope 3-cal'!$AW$4:$AZ$16,MATCH(INDEX(_xlfn.TEXTSPLIT(Scope3[[#This Row],[Type]],"/"),1),'Scope 3-cal'!$AU$4:$AU$16,0),MATCH(INDEX(_xlfn.TEXTSPLIT(Scope3[[#This Row],[Type]],"/"),2),'Scope 3-cal'!$AW$2:$AZ$2,0))*Scope3[[#This Row],[Amount]],
  Scope3[[#This Row],[Category]]="Matother",INDEX('Scope 3-cal'!$AW$20:$AZ$23,MATCH(INDEX(_xlfn.TEXTSPLIT(Scope3[[#This Row],[Type]],"/"),1),'Scope 3-cal'!$AU$20:$AU$23,0),MATCH(INDEX(_xlfn.TEXTSPLIT(Scope3[[#This Row],[Type]],"/"),2),'Scope 3-cal'!$AW$2:$AZ$2,0))*Scope3[[#This Row],[Amount]],
  Scope3[[#This Row],[Category]]="Matorganic",INDEX('Scope 3-cal'!$AW$27:$AZ$28,MATCH(INDEX(_xlfn.TEXTSPLIT(Scope3[[#This Row],[Type]],"/"),1),'Scope 3-cal'!$AU$27:$AU$28,0),MATCH(INDEX(_xlfn.TEXTSPLIT(Scope3[[#This Row],[Type]],"/"),2),'Scope 3-cal'!$AW$2:$AZ$2,0))*Scope3[[#This Row],[Amount]],
  Scope3[[#This Row],[Category]]="Matelectrical",INDEX('Scope 3-cal'!$AW$32:$AZ$38,MATCH(INDEX(_xlfn.TEXTSPLIT(Scope3[[#This Row],[Type]],"/"),1),'Scope 3-cal'!$AU$32:$AU$38,0),MATCH(INDEX(_xlfn.TEXTSPLIT(Scope3[[#This Row],[Type]],"/"),2),'Scope 3-cal'!$AW$2:$AZ$2,0))*Scope3[[#This Row],[Amount]],
  Scope3[[#This Row],[Category]]="Matmetal",INDEX('Scope 3-cal'!$AW$42:$AZ$45,MATCH(INDEX(_xlfn.TEXTSPLIT(Scope3[[#This Row],[Type]],"/"),1),'Scope 3-cal'!$AU$42:$AU$45,0),MATCH(INDEX(_xlfn.TEXTSPLIT(Scope3[[#This Row],[Type]],"/"),2),'Scope 3-cal'!$AW$2:$AZ$2,0))*Scope3[[#This Row],[Amount]],
  Scope3[[#This Row],[Category]]="Matplastic",INDEX('Scope 3-cal'!$AW$49:$AZ$57,MATCH(INDEX(_xlfn.TEXTSPLIT(Scope3[[#This Row],[Type]],"/"),1),'Scope 3-cal'!$AU$49:$AU$57,0),MATCH(INDEX(_xlfn.TEXTSPLIT(Scope3[[#This Row],[Type]],"/"),2),'Scope 3-cal'!$AW$2:$AZ$2,0))*Scope3[[#This Row],[Amount]],
  Scope3[[#This Row],[Category]]="Matpaper",INDEX('Scope 3-cal'!$AW$61:$AZ$63,MATCH(INDEX(_xlfn.TEXTSPLIT(Scope3[[#This Row],[Type]],"/"),1),'Scope 3-cal'!$AU$61:$AU$63,0),MATCH(INDEX(_xlfn.TEXTSPLIT(Scope3[[#This Row],[Type]],"/"),2),'Scope 3-cal'!$AW$2:$AZ$2,0))*Scope3[[#This Row],[Amount]],
  Scope3[[#This Row],[Category]]="Wasteconstruction",INDEX('Scope 3-cal'!$BE$4:$BK$16,MATCH(INDEX(_xlfn.TEXTSPLIT(Scope3[[#This Row],[Type]],"/"),1),'Scope 3-cal'!$BC$4:$BC$16,0),MATCH(INDEX(_xlfn.TEXTSPLIT(Scope3[[#This Row],[Type]],"/"),2),'Scope 3-cal'!$BE$2:$BK$2,0))*Scope3[[#This Row],[Amount]],
  Scope3[[#This Row],[Category]]="Wasteother",INDEX('Scope 3-cal'!$BE$20:$BK$22,MATCH(INDEX(_xlfn.TEXTSPLIT(Scope3[[#This Row],[Type]],"/"),1),'Scope 3-cal'!$BC$20:$BC$22,0),MATCH(INDEX(_xlfn.TEXTSPLIT(Scope3[[#This Row],[Type]],"/"),2),'Scope 3-cal'!$BE$2:$BK$2,0))*Scope3[[#This Row],[Amount]],
  Scope3[[#This Row],[Category]]="Wasterefuse",INDEX('Scope 3-cal'!$BE$26:$BK$30,MATCH(INDEX(_xlfn.TEXTSPLIT(Scope3[[#This Row],[Type]],"/"),1),'Scope 3-cal'!$BC$26:$BC$30,0),MATCH(INDEX(_xlfn.TEXTSPLIT(Scope3[[#This Row],[Type]],"/"),2),'Scope 3-cal'!$BE$2:$BK$2,0))*Scope3[[#This Row],[Amount]],
  Scope3[[#This Row],[Category]]="Wasteelectrical",INDEX('Scope 3-cal'!$BE$34:$BK$38,MATCH(INDEX(_xlfn.TEXTSPLIT(Scope3[[#This Row],[Type]],"/"),1),'Scope 3-cal'!$BC$34:$BC$38,0),MATCH(INDEX(_xlfn.TEXTSPLIT(Scope3[[#This Row],[Type]],"/"),2),'Scope 3-cal'!$BE$2:$BK$2,0))*Scope3[[#This Row],[Amount]],
  Scope3[[#This Row],[Category]]="Wastemetal",INDEX('Scope 3-cal'!$BE$42:$BK$45,MATCH(INDEX(_xlfn.TEXTSPLIT(Scope3[[#This Row],[Type]],"/"),1),'Scope 3-cal'!$BC$42:$BC$45,0),MATCH(INDEX(_xlfn.TEXTSPLIT(Scope3[[#This Row],[Type]],"/"),2),'Scope 3-cal'!$BE$2:$BK$2,0))*Scope3[[#This Row],[Amount]],
  Scope3[[#This Row],[Category]]="Wasteplastic",INDEX('Scope 3-cal'!$BE$49:$BK$57,MATCH(INDEX(_xlfn.TEXTSPLIT(Scope3[[#This Row],[Type]],"/"),1),'Scope 3-cal'!$BC$49:$BC$57,0),MATCH(INDEX(_xlfn.TEXTSPLIT(Scope3[[#This Row],[Type]],"/"),2),'Scope 3-cal'!$BE$2:$BK$2,0))*Scope3[[#This Row],[Amount]],
  Scope3[[#This Row],[Category]]="Wastepaper",INDEX('Scope 3-cal'!$BE$61:$BK$63,MATCH(INDEX(_xlfn.TEXTSPLIT(Scope3[[#This Row],[Type]],"/"),1),'Scope 3-cal'!$BC$61:$BC$63,0),MATCH(INDEX(_xlfn.TEXTSPLIT(Scope3[[#This Row],[Type]],"/"),2),'Scope 3-cal'!$BE$2:$BK$2,0))*Scope3[[#This Row],[Amount]]
)/1000</f>
        <v>1.22488</v>
      </c>
    </row>
    <row r="8" spans="1:10">
      <c r="A8" t="s">
        <v>561</v>
      </c>
      <c r="B8" t="s">
        <v>16</v>
      </c>
      <c r="C8">
        <v>8000</v>
      </c>
      <c r="D8" t="s">
        <v>154</v>
      </c>
      <c r="E8" t="s">
        <v>16</v>
      </c>
      <c r="F8" cm="1">
        <f t="array" ref="F8">_xlfn.IFS(
  Scope3[[#This Row],[Type]]="Water supply",VLOOKUP(Scope3[[#This Row],[Unit]],'Scope 3-cal'!$B$3:$C$4,2,FALSE)*Scope3[[#This Row],[Amount]],
  Scope3[[#This Row],[Type]]="Water treatment",VLOOKUP(Scope3[[#This Row],[Unit]],'Scope 3-cal'!$B$8:$C$9,2,FALSE)*Scope3[[#This Row],[Amount]],
  Scope3[[#This Row],[Category]]="Businessflight",VLOOKUP(Scope3[[#This Row],[Type]],'Scope 3-cal'!$E$3:$J$16,6,FALSE)*Scope3[[#This Row],[Amount]],
  Scope3[[#This Row],[Category]]="Businessferry",VLOOKUP(Scope3[[#This Row],[Type]],'Scope 3-cal'!$G$19:$I$21,3,FALSE)*Scope3[[#This Row],[Amount]],
  Scope3[[#This Row],[Category]]="Businesscar",INDEX('Scope 3-cal'!$I$25:$P$32,MATCH(INDEX(_xlfn.TEXTSPLIT(Scope3[[#This Row],[Type]],"/"),1)&amp;Scope3[[#This Row],[Unit]],'Scope 3-cal'!$E$25:$E$32,0),MATCH(INDEX(_xlfn.TEXTSPLIT(Scope3[[#This Row],[Type]],"/"),2),'Scope 3-cal'!$I$23:$P$23,0))*Scope3[[#This Row],[Amount]],
  Scope3[[#This Row],[Category]]="Businessmotorbike",VLOOKUP(Scope3[[#This Row],[Type]]&amp;Scope3[[#This Row],[Unit]],'Scope 3-cal'!$E$35:$I$42,5,FALSE)*Scope3[[#This Row],[Amount]],
  Scope3[[#This Row],[Category]]="Businesstaxis",VLOOKUP(Scope3[[#This Row],[Type]]&amp;Scope3[[#This Row],[Unit]],'Scope 3-cal'!$E$35:$I$42,5,FALSE)*Scope3[[#This Row],[Amount]],
  Scope3[[#This Row],[Category]]="Businessbus",VLOOKUP(Scope3[[#This Row],[Type]],'Scope 3-cal'!$G$51:$I$54,3,FALSE)*Scope3[[#This Row],[Amount]],
  Scope3[[#This Row],[Category]]="Businessrail",VLOOKUP(Scope3[[#This Row],[Type]],'Scope 3-cal'!$G$57:$I$60,3,FALSE)*Scope3[[#This Row],[Amount]],
  Scope3[[#This Row],[Category]]="Freightvans",INDEX('Scope 3-cal'!$AC$4:$AI$15,MATCH(INDEX(_xlfn.TEXTSPLIT(Scope3[[#This Row],[Type]],"/"),2)&amp;Scope3[[#This Row],[Unit]],'Scope 3-cal'!$Y$4:$Y$15,0),MATCH(INDEX(_xlfn.TEXTSPLIT(Scope3[[#This Row],[Type]],"/"),1),'Scope 3-cal'!$AC$2:$AI$2,0))*Scope3[[#This Row],[Amount]],
  Scope3[[#This Row],[Category]]="FreightHGV",INDEX('Scope 3-cal'!$AC$19:$AF$42,MATCH(INDEX(_xlfn.TEXTSPLIT(Scope3[[#This Row],[Type]],"/"),2)&amp;Scope3[[#This Row],[Unit]],'Scope 3-cal'!$Y$19:$Y$42,0),MATCH(INDEX(_xlfn.TEXTSPLIT(Scope3[[#This Row],[Type]],"/"),1),'Scope 3-cal'!$AC$17:$AF$17,0))*Scope3[[#This Row],[Amount]],
  Scope3[[#This Row],[Category]]="FreightHGVref",INDEX('Scope 3-cal'!$AC$46:$AF$69,MATCH(INDEX(_xlfn.TEXTSPLIT(Scope3[[#This Row],[Type]],"/"),2)&amp;Scope3[[#This Row],[Unit]],'Scope 3-cal'!$Y$46:$Y$69,0),MATCH(INDEX(_xlfn.TEXTSPLIT(Scope3[[#This Row],[Type]],"/"),1),'Scope 3-cal'!$AC$44:$AF$44,0))*Scope3[[#This Row],[Amount]],
  Scope3[[#This Row],[Category]]="Freightflights",VLOOKUP(Scope3[[#This Row],[Type]],'Scope 3-cal'!$AA$72:$AC$75,3,FALSE)*Scope3[[#This Row],[Amount]],
  Scope3[[#This Row],[Category]]="Freightrail",VLOOKUP(Scope3[[#This Row],[Type]],'Scope 3-cal'!$AA$78:$AC$78,3,FALSE)*Scope3[[#This Row],[Amount]],
  Scope3[[#This Row],[Category]]="Freightseatanker",INDEX('Scope 3-cal'!$AD$81:$AD$104,MATCH(Scope3[[#This Row],[Type]],'Scope 3-cal'!$Y$81:$Y$104,0),1)*Scope3[[#This Row],[Amount]],
  Scope3[[#This Row],[Category]]="Freightcargoship",INDEX('Scope 3-cal'!$AD$107:$AD$135,MATCH(Scope3[[#This Row],[Type]],'Scope 3-cal'!$Y$107:$Y$135,0),1)*Scope3[[#This Row],[Amount]],
  Scope3[[#This Row],[Category]]="Matconstruction",INDEX('Scope 3-cal'!$AW$4:$AZ$16,MATCH(INDEX(_xlfn.TEXTSPLIT(Scope3[[#This Row],[Type]],"/"),1),'Scope 3-cal'!$AU$4:$AU$16,0),MATCH(INDEX(_xlfn.TEXTSPLIT(Scope3[[#This Row],[Type]],"/"),2),'Scope 3-cal'!$AW$2:$AZ$2,0))*Scope3[[#This Row],[Amount]],
  Scope3[[#This Row],[Category]]="Matother",INDEX('Scope 3-cal'!$AW$20:$AZ$23,MATCH(INDEX(_xlfn.TEXTSPLIT(Scope3[[#This Row],[Type]],"/"),1),'Scope 3-cal'!$AU$20:$AU$23,0),MATCH(INDEX(_xlfn.TEXTSPLIT(Scope3[[#This Row],[Type]],"/"),2),'Scope 3-cal'!$AW$2:$AZ$2,0))*Scope3[[#This Row],[Amount]],
  Scope3[[#This Row],[Category]]="Matorganic",INDEX('Scope 3-cal'!$AW$27:$AZ$28,MATCH(INDEX(_xlfn.TEXTSPLIT(Scope3[[#This Row],[Type]],"/"),1),'Scope 3-cal'!$AU$27:$AU$28,0),MATCH(INDEX(_xlfn.TEXTSPLIT(Scope3[[#This Row],[Type]],"/"),2),'Scope 3-cal'!$AW$2:$AZ$2,0))*Scope3[[#This Row],[Amount]],
  Scope3[[#This Row],[Category]]="Matelectrical",INDEX('Scope 3-cal'!$AW$32:$AZ$38,MATCH(INDEX(_xlfn.TEXTSPLIT(Scope3[[#This Row],[Type]],"/"),1),'Scope 3-cal'!$AU$32:$AU$38,0),MATCH(INDEX(_xlfn.TEXTSPLIT(Scope3[[#This Row],[Type]],"/"),2),'Scope 3-cal'!$AW$2:$AZ$2,0))*Scope3[[#This Row],[Amount]],
  Scope3[[#This Row],[Category]]="Matmetal",INDEX('Scope 3-cal'!$AW$42:$AZ$45,MATCH(INDEX(_xlfn.TEXTSPLIT(Scope3[[#This Row],[Type]],"/"),1),'Scope 3-cal'!$AU$42:$AU$45,0),MATCH(INDEX(_xlfn.TEXTSPLIT(Scope3[[#This Row],[Type]],"/"),2),'Scope 3-cal'!$AW$2:$AZ$2,0))*Scope3[[#This Row],[Amount]],
  Scope3[[#This Row],[Category]]="Matplastic",INDEX('Scope 3-cal'!$AW$49:$AZ$57,MATCH(INDEX(_xlfn.TEXTSPLIT(Scope3[[#This Row],[Type]],"/"),1),'Scope 3-cal'!$AU$49:$AU$57,0),MATCH(INDEX(_xlfn.TEXTSPLIT(Scope3[[#This Row],[Type]],"/"),2),'Scope 3-cal'!$AW$2:$AZ$2,0))*Scope3[[#This Row],[Amount]],
  Scope3[[#This Row],[Category]]="Matpaper",INDEX('Scope 3-cal'!$AW$61:$AZ$63,MATCH(INDEX(_xlfn.TEXTSPLIT(Scope3[[#This Row],[Type]],"/"),1),'Scope 3-cal'!$AU$61:$AU$63,0),MATCH(INDEX(_xlfn.TEXTSPLIT(Scope3[[#This Row],[Type]],"/"),2),'Scope 3-cal'!$AW$2:$AZ$2,0))*Scope3[[#This Row],[Amount]],
  Scope3[[#This Row],[Category]]="Wasteconstruction",INDEX('Scope 3-cal'!$BE$4:$BK$16,MATCH(INDEX(_xlfn.TEXTSPLIT(Scope3[[#This Row],[Type]],"/"),1),'Scope 3-cal'!$BC$4:$BC$16,0),MATCH(INDEX(_xlfn.TEXTSPLIT(Scope3[[#This Row],[Type]],"/"),2),'Scope 3-cal'!$BE$2:$BK$2,0))*Scope3[[#This Row],[Amount]],
  Scope3[[#This Row],[Category]]="Wasteother",INDEX('Scope 3-cal'!$BE$20:$BK$22,MATCH(INDEX(_xlfn.TEXTSPLIT(Scope3[[#This Row],[Type]],"/"),1),'Scope 3-cal'!$BC$20:$BC$22,0),MATCH(INDEX(_xlfn.TEXTSPLIT(Scope3[[#This Row],[Type]],"/"),2),'Scope 3-cal'!$BE$2:$BK$2,0))*Scope3[[#This Row],[Amount]],
  Scope3[[#This Row],[Category]]="Wasterefuse",INDEX('Scope 3-cal'!$BE$26:$BK$30,MATCH(INDEX(_xlfn.TEXTSPLIT(Scope3[[#This Row],[Type]],"/"),1),'Scope 3-cal'!$BC$26:$BC$30,0),MATCH(INDEX(_xlfn.TEXTSPLIT(Scope3[[#This Row],[Type]],"/"),2),'Scope 3-cal'!$BE$2:$BK$2,0))*Scope3[[#This Row],[Amount]],
  Scope3[[#This Row],[Category]]="Wasteelectrical",INDEX('Scope 3-cal'!$BE$34:$BK$38,MATCH(INDEX(_xlfn.TEXTSPLIT(Scope3[[#This Row],[Type]],"/"),1),'Scope 3-cal'!$BC$34:$BC$38,0),MATCH(INDEX(_xlfn.TEXTSPLIT(Scope3[[#This Row],[Type]],"/"),2),'Scope 3-cal'!$BE$2:$BK$2,0))*Scope3[[#This Row],[Amount]],
  Scope3[[#This Row],[Category]]="Wastemetal",INDEX('Scope 3-cal'!$BE$42:$BK$45,MATCH(INDEX(_xlfn.TEXTSPLIT(Scope3[[#This Row],[Type]],"/"),1),'Scope 3-cal'!$BC$42:$BC$45,0),MATCH(INDEX(_xlfn.TEXTSPLIT(Scope3[[#This Row],[Type]],"/"),2),'Scope 3-cal'!$BE$2:$BK$2,0))*Scope3[[#This Row],[Amount]],
  Scope3[[#This Row],[Category]]="Wasteplastic",INDEX('Scope 3-cal'!$BE$49:$BK$57,MATCH(INDEX(_xlfn.TEXTSPLIT(Scope3[[#This Row],[Type]],"/"),1),'Scope 3-cal'!$BC$49:$BC$57,0),MATCH(INDEX(_xlfn.TEXTSPLIT(Scope3[[#This Row],[Type]],"/"),2),'Scope 3-cal'!$BE$2:$BK$2,0))*Scope3[[#This Row],[Amount]],
  Scope3[[#This Row],[Category]]="Wastepaper",INDEX('Scope 3-cal'!$BE$61:$BK$63,MATCH(INDEX(_xlfn.TEXTSPLIT(Scope3[[#This Row],[Type]],"/"),1),'Scope 3-cal'!$BC$61:$BC$63,0),MATCH(INDEX(_xlfn.TEXTSPLIT(Scope3[[#This Row],[Type]],"/"),2),'Scope 3-cal'!$BE$2:$BK$2,0))*Scope3[[#This Row],[Amount]]
)/1000</f>
        <v>1.4859199999999999</v>
      </c>
    </row>
    <row r="9" spans="1:10">
      <c r="A9" t="s">
        <v>561</v>
      </c>
      <c r="B9" t="s">
        <v>569</v>
      </c>
      <c r="C9">
        <v>2354</v>
      </c>
      <c r="D9" t="s">
        <v>380</v>
      </c>
      <c r="E9" t="s">
        <v>20</v>
      </c>
      <c r="F9" cm="1">
        <f t="array" ref="F9">_xlfn.IFS(
  Scope3[[#This Row],[Type]]="Water supply",VLOOKUP(Scope3[[#This Row],[Unit]],'Scope 3-cal'!$B$3:$C$4,2,FALSE)*Scope3[[#This Row],[Amount]],
  Scope3[[#This Row],[Type]]="Water treatment",VLOOKUP(Scope3[[#This Row],[Unit]],'Scope 3-cal'!$B$8:$C$9,2,FALSE)*Scope3[[#This Row],[Amount]],
  Scope3[[#This Row],[Category]]="Businessflight",VLOOKUP(Scope3[[#This Row],[Type]],'Scope 3-cal'!$E$3:$J$16,6,FALSE)*Scope3[[#This Row],[Amount]],
  Scope3[[#This Row],[Category]]="Businessferry",VLOOKUP(Scope3[[#This Row],[Type]],'Scope 3-cal'!$G$19:$I$21,3,FALSE)*Scope3[[#This Row],[Amount]],
  Scope3[[#This Row],[Category]]="Businesscar",INDEX('Scope 3-cal'!$I$25:$P$32,MATCH(INDEX(_xlfn.TEXTSPLIT(Scope3[[#This Row],[Type]],"/"),1)&amp;Scope3[[#This Row],[Unit]],'Scope 3-cal'!$E$25:$E$32,0),MATCH(INDEX(_xlfn.TEXTSPLIT(Scope3[[#This Row],[Type]],"/"),2),'Scope 3-cal'!$I$23:$P$23,0))*Scope3[[#This Row],[Amount]],
  Scope3[[#This Row],[Category]]="Businessmotorbike",VLOOKUP(Scope3[[#This Row],[Type]]&amp;Scope3[[#This Row],[Unit]],'Scope 3-cal'!$E$35:$I$42,5,FALSE)*Scope3[[#This Row],[Amount]],
  Scope3[[#This Row],[Category]]="Businesstaxis",VLOOKUP(Scope3[[#This Row],[Type]]&amp;Scope3[[#This Row],[Unit]],'Scope 3-cal'!$E$35:$I$42,5,FALSE)*Scope3[[#This Row],[Amount]],
  Scope3[[#This Row],[Category]]="Businessbus",VLOOKUP(Scope3[[#This Row],[Type]],'Scope 3-cal'!$G$51:$I$54,3,FALSE)*Scope3[[#This Row],[Amount]],
  Scope3[[#This Row],[Category]]="Businessrail",VLOOKUP(Scope3[[#This Row],[Type]],'Scope 3-cal'!$G$57:$I$60,3,FALSE)*Scope3[[#This Row],[Amount]],
  Scope3[[#This Row],[Category]]="Freightvans",INDEX('Scope 3-cal'!$AC$4:$AI$15,MATCH(INDEX(_xlfn.TEXTSPLIT(Scope3[[#This Row],[Type]],"/"),2)&amp;Scope3[[#This Row],[Unit]],'Scope 3-cal'!$Y$4:$Y$15,0),MATCH(INDEX(_xlfn.TEXTSPLIT(Scope3[[#This Row],[Type]],"/"),1),'Scope 3-cal'!$AC$2:$AI$2,0))*Scope3[[#This Row],[Amount]],
  Scope3[[#This Row],[Category]]="FreightHGV",INDEX('Scope 3-cal'!$AC$19:$AF$42,MATCH(INDEX(_xlfn.TEXTSPLIT(Scope3[[#This Row],[Type]],"/"),2)&amp;Scope3[[#This Row],[Unit]],'Scope 3-cal'!$Y$19:$Y$42,0),MATCH(INDEX(_xlfn.TEXTSPLIT(Scope3[[#This Row],[Type]],"/"),1),'Scope 3-cal'!$AC$17:$AF$17,0))*Scope3[[#This Row],[Amount]],
  Scope3[[#This Row],[Category]]="FreightHGVref",INDEX('Scope 3-cal'!$AC$46:$AF$69,MATCH(INDEX(_xlfn.TEXTSPLIT(Scope3[[#This Row],[Type]],"/"),2)&amp;Scope3[[#This Row],[Unit]],'Scope 3-cal'!$Y$46:$Y$69,0),MATCH(INDEX(_xlfn.TEXTSPLIT(Scope3[[#This Row],[Type]],"/"),1),'Scope 3-cal'!$AC$44:$AF$44,0))*Scope3[[#This Row],[Amount]],
  Scope3[[#This Row],[Category]]="Freightflights",VLOOKUP(Scope3[[#This Row],[Type]],'Scope 3-cal'!$AA$72:$AC$75,3,FALSE)*Scope3[[#This Row],[Amount]],
  Scope3[[#This Row],[Category]]="Freightrail",VLOOKUP(Scope3[[#This Row],[Type]],'Scope 3-cal'!$AA$78:$AC$78,3,FALSE)*Scope3[[#This Row],[Amount]],
  Scope3[[#This Row],[Category]]="Freightseatanker",INDEX('Scope 3-cal'!$AD$81:$AD$104,MATCH(Scope3[[#This Row],[Type]],'Scope 3-cal'!$Y$81:$Y$104,0),1)*Scope3[[#This Row],[Amount]],
  Scope3[[#This Row],[Category]]="Freightcargoship",INDEX('Scope 3-cal'!$AD$107:$AD$135,MATCH(Scope3[[#This Row],[Type]],'Scope 3-cal'!$Y$107:$Y$135,0),1)*Scope3[[#This Row],[Amount]],
  Scope3[[#This Row],[Category]]="Matconstruction",INDEX('Scope 3-cal'!$AW$4:$AZ$16,MATCH(INDEX(_xlfn.TEXTSPLIT(Scope3[[#This Row],[Type]],"/"),1),'Scope 3-cal'!$AU$4:$AU$16,0),MATCH(INDEX(_xlfn.TEXTSPLIT(Scope3[[#This Row],[Type]],"/"),2),'Scope 3-cal'!$AW$2:$AZ$2,0))*Scope3[[#This Row],[Amount]],
  Scope3[[#This Row],[Category]]="Matother",INDEX('Scope 3-cal'!$AW$20:$AZ$23,MATCH(INDEX(_xlfn.TEXTSPLIT(Scope3[[#This Row],[Type]],"/"),1),'Scope 3-cal'!$AU$20:$AU$23,0),MATCH(INDEX(_xlfn.TEXTSPLIT(Scope3[[#This Row],[Type]],"/"),2),'Scope 3-cal'!$AW$2:$AZ$2,0))*Scope3[[#This Row],[Amount]],
  Scope3[[#This Row],[Category]]="Matorganic",INDEX('Scope 3-cal'!$AW$27:$AZ$28,MATCH(INDEX(_xlfn.TEXTSPLIT(Scope3[[#This Row],[Type]],"/"),1),'Scope 3-cal'!$AU$27:$AU$28,0),MATCH(INDEX(_xlfn.TEXTSPLIT(Scope3[[#This Row],[Type]],"/"),2),'Scope 3-cal'!$AW$2:$AZ$2,0))*Scope3[[#This Row],[Amount]],
  Scope3[[#This Row],[Category]]="Matelectrical",INDEX('Scope 3-cal'!$AW$32:$AZ$38,MATCH(INDEX(_xlfn.TEXTSPLIT(Scope3[[#This Row],[Type]],"/"),1),'Scope 3-cal'!$AU$32:$AU$38,0),MATCH(INDEX(_xlfn.TEXTSPLIT(Scope3[[#This Row],[Type]],"/"),2),'Scope 3-cal'!$AW$2:$AZ$2,0))*Scope3[[#This Row],[Amount]],
  Scope3[[#This Row],[Category]]="Matmetal",INDEX('Scope 3-cal'!$AW$42:$AZ$45,MATCH(INDEX(_xlfn.TEXTSPLIT(Scope3[[#This Row],[Type]],"/"),1),'Scope 3-cal'!$AU$42:$AU$45,0),MATCH(INDEX(_xlfn.TEXTSPLIT(Scope3[[#This Row],[Type]],"/"),2),'Scope 3-cal'!$AW$2:$AZ$2,0))*Scope3[[#This Row],[Amount]],
  Scope3[[#This Row],[Category]]="Matplastic",INDEX('Scope 3-cal'!$AW$49:$AZ$57,MATCH(INDEX(_xlfn.TEXTSPLIT(Scope3[[#This Row],[Type]],"/"),1),'Scope 3-cal'!$AU$49:$AU$57,0),MATCH(INDEX(_xlfn.TEXTSPLIT(Scope3[[#This Row],[Type]],"/"),2),'Scope 3-cal'!$AW$2:$AZ$2,0))*Scope3[[#This Row],[Amount]],
  Scope3[[#This Row],[Category]]="Matpaper",INDEX('Scope 3-cal'!$AW$61:$AZ$63,MATCH(INDEX(_xlfn.TEXTSPLIT(Scope3[[#This Row],[Type]],"/"),1),'Scope 3-cal'!$AU$61:$AU$63,0),MATCH(INDEX(_xlfn.TEXTSPLIT(Scope3[[#This Row],[Type]],"/"),2),'Scope 3-cal'!$AW$2:$AZ$2,0))*Scope3[[#This Row],[Amount]],
  Scope3[[#This Row],[Category]]="Wasteconstruction",INDEX('Scope 3-cal'!$BE$4:$BK$16,MATCH(INDEX(_xlfn.TEXTSPLIT(Scope3[[#This Row],[Type]],"/"),1),'Scope 3-cal'!$BC$4:$BC$16,0),MATCH(INDEX(_xlfn.TEXTSPLIT(Scope3[[#This Row],[Type]],"/"),2),'Scope 3-cal'!$BE$2:$BK$2,0))*Scope3[[#This Row],[Amount]],
  Scope3[[#This Row],[Category]]="Wasteother",INDEX('Scope 3-cal'!$BE$20:$BK$22,MATCH(INDEX(_xlfn.TEXTSPLIT(Scope3[[#This Row],[Type]],"/"),1),'Scope 3-cal'!$BC$20:$BC$22,0),MATCH(INDEX(_xlfn.TEXTSPLIT(Scope3[[#This Row],[Type]],"/"),2),'Scope 3-cal'!$BE$2:$BK$2,0))*Scope3[[#This Row],[Amount]],
  Scope3[[#This Row],[Category]]="Wasterefuse",INDEX('Scope 3-cal'!$BE$26:$BK$30,MATCH(INDEX(_xlfn.TEXTSPLIT(Scope3[[#This Row],[Type]],"/"),1),'Scope 3-cal'!$BC$26:$BC$30,0),MATCH(INDEX(_xlfn.TEXTSPLIT(Scope3[[#This Row],[Type]],"/"),2),'Scope 3-cal'!$BE$2:$BK$2,0))*Scope3[[#This Row],[Amount]],
  Scope3[[#This Row],[Category]]="Wasteelectrical",INDEX('Scope 3-cal'!$BE$34:$BK$38,MATCH(INDEX(_xlfn.TEXTSPLIT(Scope3[[#This Row],[Type]],"/"),1),'Scope 3-cal'!$BC$34:$BC$38,0),MATCH(INDEX(_xlfn.TEXTSPLIT(Scope3[[#This Row],[Type]],"/"),2),'Scope 3-cal'!$BE$2:$BK$2,0))*Scope3[[#This Row],[Amount]],
  Scope3[[#This Row],[Category]]="Wastemetal",INDEX('Scope 3-cal'!$BE$42:$BK$45,MATCH(INDEX(_xlfn.TEXTSPLIT(Scope3[[#This Row],[Type]],"/"),1),'Scope 3-cal'!$BC$42:$BC$45,0),MATCH(INDEX(_xlfn.TEXTSPLIT(Scope3[[#This Row],[Type]],"/"),2),'Scope 3-cal'!$BE$2:$BK$2,0))*Scope3[[#This Row],[Amount]],
  Scope3[[#This Row],[Category]]="Wasteplastic",INDEX('Scope 3-cal'!$BE$49:$BK$57,MATCH(INDEX(_xlfn.TEXTSPLIT(Scope3[[#This Row],[Type]],"/"),1),'Scope 3-cal'!$BC$49:$BC$57,0),MATCH(INDEX(_xlfn.TEXTSPLIT(Scope3[[#This Row],[Type]],"/"),2),'Scope 3-cal'!$BE$2:$BK$2,0))*Scope3[[#This Row],[Amount]],
  Scope3[[#This Row],[Category]]="Wastepaper",INDEX('Scope 3-cal'!$BE$61:$BK$63,MATCH(INDEX(_xlfn.TEXTSPLIT(Scope3[[#This Row],[Type]],"/"),1),'Scope 3-cal'!$BC$61:$BC$63,0),MATCH(INDEX(_xlfn.TEXTSPLIT(Scope3[[#This Row],[Type]],"/"),2),'Scope 3-cal'!$BE$2:$BK$2,0))*Scope3[[#This Row],[Amount]]
)/1000</f>
        <v>0.43047597999999998</v>
      </c>
    </row>
    <row r="10" spans="1:10">
      <c r="A10" t="s">
        <v>561</v>
      </c>
      <c r="B10" t="s">
        <v>570</v>
      </c>
      <c r="C10">
        <v>18235.099999999999</v>
      </c>
      <c r="D10" t="s">
        <v>380</v>
      </c>
      <c r="E10" t="s">
        <v>20</v>
      </c>
      <c r="F10" cm="1">
        <f t="array" ref="F10">_xlfn.IFS(
  Scope3[[#This Row],[Type]]="Water supply",VLOOKUP(Scope3[[#This Row],[Unit]],'Scope 3-cal'!$B$3:$C$4,2,FALSE)*Scope3[[#This Row],[Amount]],
  Scope3[[#This Row],[Type]]="Water treatment",VLOOKUP(Scope3[[#This Row],[Unit]],'Scope 3-cal'!$B$8:$C$9,2,FALSE)*Scope3[[#This Row],[Amount]],
  Scope3[[#This Row],[Category]]="Businessflight",VLOOKUP(Scope3[[#This Row],[Type]],'Scope 3-cal'!$E$3:$J$16,6,FALSE)*Scope3[[#This Row],[Amount]],
  Scope3[[#This Row],[Category]]="Businessferry",VLOOKUP(Scope3[[#This Row],[Type]],'Scope 3-cal'!$G$19:$I$21,3,FALSE)*Scope3[[#This Row],[Amount]],
  Scope3[[#This Row],[Category]]="Businesscar",INDEX('Scope 3-cal'!$I$25:$P$32,MATCH(INDEX(_xlfn.TEXTSPLIT(Scope3[[#This Row],[Type]],"/"),1)&amp;Scope3[[#This Row],[Unit]],'Scope 3-cal'!$E$25:$E$32,0),MATCH(INDEX(_xlfn.TEXTSPLIT(Scope3[[#This Row],[Type]],"/"),2),'Scope 3-cal'!$I$23:$P$23,0))*Scope3[[#This Row],[Amount]],
  Scope3[[#This Row],[Category]]="Businessmotorbike",VLOOKUP(Scope3[[#This Row],[Type]]&amp;Scope3[[#This Row],[Unit]],'Scope 3-cal'!$E$35:$I$42,5,FALSE)*Scope3[[#This Row],[Amount]],
  Scope3[[#This Row],[Category]]="Businesstaxis",VLOOKUP(Scope3[[#This Row],[Type]]&amp;Scope3[[#This Row],[Unit]],'Scope 3-cal'!$E$35:$I$42,5,FALSE)*Scope3[[#This Row],[Amount]],
  Scope3[[#This Row],[Category]]="Businessbus",VLOOKUP(Scope3[[#This Row],[Type]],'Scope 3-cal'!$G$51:$I$54,3,FALSE)*Scope3[[#This Row],[Amount]],
  Scope3[[#This Row],[Category]]="Businessrail",VLOOKUP(Scope3[[#This Row],[Type]],'Scope 3-cal'!$G$57:$I$60,3,FALSE)*Scope3[[#This Row],[Amount]],
  Scope3[[#This Row],[Category]]="Freightvans",INDEX('Scope 3-cal'!$AC$4:$AI$15,MATCH(INDEX(_xlfn.TEXTSPLIT(Scope3[[#This Row],[Type]],"/"),2)&amp;Scope3[[#This Row],[Unit]],'Scope 3-cal'!$Y$4:$Y$15,0),MATCH(INDEX(_xlfn.TEXTSPLIT(Scope3[[#This Row],[Type]],"/"),1),'Scope 3-cal'!$AC$2:$AI$2,0))*Scope3[[#This Row],[Amount]],
  Scope3[[#This Row],[Category]]="FreightHGV",INDEX('Scope 3-cal'!$AC$19:$AF$42,MATCH(INDEX(_xlfn.TEXTSPLIT(Scope3[[#This Row],[Type]],"/"),2)&amp;Scope3[[#This Row],[Unit]],'Scope 3-cal'!$Y$19:$Y$42,0),MATCH(INDEX(_xlfn.TEXTSPLIT(Scope3[[#This Row],[Type]],"/"),1),'Scope 3-cal'!$AC$17:$AF$17,0))*Scope3[[#This Row],[Amount]],
  Scope3[[#This Row],[Category]]="FreightHGVref",INDEX('Scope 3-cal'!$AC$46:$AF$69,MATCH(INDEX(_xlfn.TEXTSPLIT(Scope3[[#This Row],[Type]],"/"),2)&amp;Scope3[[#This Row],[Unit]],'Scope 3-cal'!$Y$46:$Y$69,0),MATCH(INDEX(_xlfn.TEXTSPLIT(Scope3[[#This Row],[Type]],"/"),1),'Scope 3-cal'!$AC$44:$AF$44,0))*Scope3[[#This Row],[Amount]],
  Scope3[[#This Row],[Category]]="Freightflights",VLOOKUP(Scope3[[#This Row],[Type]],'Scope 3-cal'!$AA$72:$AC$75,3,FALSE)*Scope3[[#This Row],[Amount]],
  Scope3[[#This Row],[Category]]="Freightrail",VLOOKUP(Scope3[[#This Row],[Type]],'Scope 3-cal'!$AA$78:$AC$78,3,FALSE)*Scope3[[#This Row],[Amount]],
  Scope3[[#This Row],[Category]]="Freightseatanker",INDEX('Scope 3-cal'!$AD$81:$AD$104,MATCH(Scope3[[#This Row],[Type]],'Scope 3-cal'!$Y$81:$Y$104,0),1)*Scope3[[#This Row],[Amount]],
  Scope3[[#This Row],[Category]]="Freightcargoship",INDEX('Scope 3-cal'!$AD$107:$AD$135,MATCH(Scope3[[#This Row],[Type]],'Scope 3-cal'!$Y$107:$Y$135,0),1)*Scope3[[#This Row],[Amount]],
  Scope3[[#This Row],[Category]]="Matconstruction",INDEX('Scope 3-cal'!$AW$4:$AZ$16,MATCH(INDEX(_xlfn.TEXTSPLIT(Scope3[[#This Row],[Type]],"/"),1),'Scope 3-cal'!$AU$4:$AU$16,0),MATCH(INDEX(_xlfn.TEXTSPLIT(Scope3[[#This Row],[Type]],"/"),2),'Scope 3-cal'!$AW$2:$AZ$2,0))*Scope3[[#This Row],[Amount]],
  Scope3[[#This Row],[Category]]="Matother",INDEX('Scope 3-cal'!$AW$20:$AZ$23,MATCH(INDEX(_xlfn.TEXTSPLIT(Scope3[[#This Row],[Type]],"/"),1),'Scope 3-cal'!$AU$20:$AU$23,0),MATCH(INDEX(_xlfn.TEXTSPLIT(Scope3[[#This Row],[Type]],"/"),2),'Scope 3-cal'!$AW$2:$AZ$2,0))*Scope3[[#This Row],[Amount]],
  Scope3[[#This Row],[Category]]="Matorganic",INDEX('Scope 3-cal'!$AW$27:$AZ$28,MATCH(INDEX(_xlfn.TEXTSPLIT(Scope3[[#This Row],[Type]],"/"),1),'Scope 3-cal'!$AU$27:$AU$28,0),MATCH(INDEX(_xlfn.TEXTSPLIT(Scope3[[#This Row],[Type]],"/"),2),'Scope 3-cal'!$AW$2:$AZ$2,0))*Scope3[[#This Row],[Amount]],
  Scope3[[#This Row],[Category]]="Matelectrical",INDEX('Scope 3-cal'!$AW$32:$AZ$38,MATCH(INDEX(_xlfn.TEXTSPLIT(Scope3[[#This Row],[Type]],"/"),1),'Scope 3-cal'!$AU$32:$AU$38,0),MATCH(INDEX(_xlfn.TEXTSPLIT(Scope3[[#This Row],[Type]],"/"),2),'Scope 3-cal'!$AW$2:$AZ$2,0))*Scope3[[#This Row],[Amount]],
  Scope3[[#This Row],[Category]]="Matmetal",INDEX('Scope 3-cal'!$AW$42:$AZ$45,MATCH(INDEX(_xlfn.TEXTSPLIT(Scope3[[#This Row],[Type]],"/"),1),'Scope 3-cal'!$AU$42:$AU$45,0),MATCH(INDEX(_xlfn.TEXTSPLIT(Scope3[[#This Row],[Type]],"/"),2),'Scope 3-cal'!$AW$2:$AZ$2,0))*Scope3[[#This Row],[Amount]],
  Scope3[[#This Row],[Category]]="Matplastic",INDEX('Scope 3-cal'!$AW$49:$AZ$57,MATCH(INDEX(_xlfn.TEXTSPLIT(Scope3[[#This Row],[Type]],"/"),1),'Scope 3-cal'!$AU$49:$AU$57,0),MATCH(INDEX(_xlfn.TEXTSPLIT(Scope3[[#This Row],[Type]],"/"),2),'Scope 3-cal'!$AW$2:$AZ$2,0))*Scope3[[#This Row],[Amount]],
  Scope3[[#This Row],[Category]]="Matpaper",INDEX('Scope 3-cal'!$AW$61:$AZ$63,MATCH(INDEX(_xlfn.TEXTSPLIT(Scope3[[#This Row],[Type]],"/"),1),'Scope 3-cal'!$AU$61:$AU$63,0),MATCH(INDEX(_xlfn.TEXTSPLIT(Scope3[[#This Row],[Type]],"/"),2),'Scope 3-cal'!$AW$2:$AZ$2,0))*Scope3[[#This Row],[Amount]],
  Scope3[[#This Row],[Category]]="Wasteconstruction",INDEX('Scope 3-cal'!$BE$4:$BK$16,MATCH(INDEX(_xlfn.TEXTSPLIT(Scope3[[#This Row],[Type]],"/"),1),'Scope 3-cal'!$BC$4:$BC$16,0),MATCH(INDEX(_xlfn.TEXTSPLIT(Scope3[[#This Row],[Type]],"/"),2),'Scope 3-cal'!$BE$2:$BK$2,0))*Scope3[[#This Row],[Amount]],
  Scope3[[#This Row],[Category]]="Wasteother",INDEX('Scope 3-cal'!$BE$20:$BK$22,MATCH(INDEX(_xlfn.TEXTSPLIT(Scope3[[#This Row],[Type]],"/"),1),'Scope 3-cal'!$BC$20:$BC$22,0),MATCH(INDEX(_xlfn.TEXTSPLIT(Scope3[[#This Row],[Type]],"/"),2),'Scope 3-cal'!$BE$2:$BK$2,0))*Scope3[[#This Row],[Amount]],
  Scope3[[#This Row],[Category]]="Wasterefuse",INDEX('Scope 3-cal'!$BE$26:$BK$30,MATCH(INDEX(_xlfn.TEXTSPLIT(Scope3[[#This Row],[Type]],"/"),1),'Scope 3-cal'!$BC$26:$BC$30,0),MATCH(INDEX(_xlfn.TEXTSPLIT(Scope3[[#This Row],[Type]],"/"),2),'Scope 3-cal'!$BE$2:$BK$2,0))*Scope3[[#This Row],[Amount]],
  Scope3[[#This Row],[Category]]="Wasteelectrical",INDEX('Scope 3-cal'!$BE$34:$BK$38,MATCH(INDEX(_xlfn.TEXTSPLIT(Scope3[[#This Row],[Type]],"/"),1),'Scope 3-cal'!$BC$34:$BC$38,0),MATCH(INDEX(_xlfn.TEXTSPLIT(Scope3[[#This Row],[Type]],"/"),2),'Scope 3-cal'!$BE$2:$BK$2,0))*Scope3[[#This Row],[Amount]],
  Scope3[[#This Row],[Category]]="Wastemetal",INDEX('Scope 3-cal'!$BE$42:$BK$45,MATCH(INDEX(_xlfn.TEXTSPLIT(Scope3[[#This Row],[Type]],"/"),1),'Scope 3-cal'!$BC$42:$BC$45,0),MATCH(INDEX(_xlfn.TEXTSPLIT(Scope3[[#This Row],[Type]],"/"),2),'Scope 3-cal'!$BE$2:$BK$2,0))*Scope3[[#This Row],[Amount]],
  Scope3[[#This Row],[Category]]="Wasteplastic",INDEX('Scope 3-cal'!$BE$49:$BK$57,MATCH(INDEX(_xlfn.TEXTSPLIT(Scope3[[#This Row],[Type]],"/"),1),'Scope 3-cal'!$BC$49:$BC$57,0),MATCH(INDEX(_xlfn.TEXTSPLIT(Scope3[[#This Row],[Type]],"/"),2),'Scope 3-cal'!$BE$2:$BK$2,0))*Scope3[[#This Row],[Amount]],
  Scope3[[#This Row],[Category]]="Wastepaper",INDEX('Scope 3-cal'!$BE$61:$BK$63,MATCH(INDEX(_xlfn.TEXTSPLIT(Scope3[[#This Row],[Type]],"/"),1),'Scope 3-cal'!$BC$61:$BC$63,0),MATCH(INDEX(_xlfn.TEXTSPLIT(Scope3[[#This Row],[Type]],"/"),2),'Scope 3-cal'!$BE$2:$BK$2,0))*Scope3[[#This Row],[Amount]]
)/1000</f>
        <v>2.4553562149999997</v>
      </c>
    </row>
    <row r="11" spans="1:10">
      <c r="A11" t="s">
        <v>561</v>
      </c>
      <c r="B11" t="s">
        <v>571</v>
      </c>
      <c r="C11">
        <v>0.15</v>
      </c>
      <c r="D11" t="s">
        <v>96</v>
      </c>
      <c r="E11" t="s">
        <v>74</v>
      </c>
      <c r="F11" cm="1">
        <f t="array" ref="F11">_xlfn.IFS(
  Scope3[[#This Row],[Type]]="Water supply",VLOOKUP(Scope3[[#This Row],[Unit]],'Scope 3-cal'!$B$3:$C$4,2,FALSE)*Scope3[[#This Row],[Amount]],
  Scope3[[#This Row],[Type]]="Water treatment",VLOOKUP(Scope3[[#This Row],[Unit]],'Scope 3-cal'!$B$8:$C$9,2,FALSE)*Scope3[[#This Row],[Amount]],
  Scope3[[#This Row],[Category]]="Businessflight",VLOOKUP(Scope3[[#This Row],[Type]],'Scope 3-cal'!$E$3:$J$16,6,FALSE)*Scope3[[#This Row],[Amount]],
  Scope3[[#This Row],[Category]]="Businessferry",VLOOKUP(Scope3[[#This Row],[Type]],'Scope 3-cal'!$G$19:$I$21,3,FALSE)*Scope3[[#This Row],[Amount]],
  Scope3[[#This Row],[Category]]="Businesscar",INDEX('Scope 3-cal'!$I$25:$P$32,MATCH(INDEX(_xlfn.TEXTSPLIT(Scope3[[#This Row],[Type]],"/"),1)&amp;Scope3[[#This Row],[Unit]],'Scope 3-cal'!$E$25:$E$32,0),MATCH(INDEX(_xlfn.TEXTSPLIT(Scope3[[#This Row],[Type]],"/"),2),'Scope 3-cal'!$I$23:$P$23,0))*Scope3[[#This Row],[Amount]],
  Scope3[[#This Row],[Category]]="Businessmotorbike",VLOOKUP(Scope3[[#This Row],[Type]]&amp;Scope3[[#This Row],[Unit]],'Scope 3-cal'!$E$35:$I$42,5,FALSE)*Scope3[[#This Row],[Amount]],
  Scope3[[#This Row],[Category]]="Businesstaxis",VLOOKUP(Scope3[[#This Row],[Type]]&amp;Scope3[[#This Row],[Unit]],'Scope 3-cal'!$E$35:$I$42,5,FALSE)*Scope3[[#This Row],[Amount]],
  Scope3[[#This Row],[Category]]="Businessbus",VLOOKUP(Scope3[[#This Row],[Type]],'Scope 3-cal'!$G$51:$I$54,3,FALSE)*Scope3[[#This Row],[Amount]],
  Scope3[[#This Row],[Category]]="Businessrail",VLOOKUP(Scope3[[#This Row],[Type]],'Scope 3-cal'!$G$57:$I$60,3,FALSE)*Scope3[[#This Row],[Amount]],
  Scope3[[#This Row],[Category]]="Freightvans",INDEX('Scope 3-cal'!$AC$4:$AI$15,MATCH(INDEX(_xlfn.TEXTSPLIT(Scope3[[#This Row],[Type]],"/"),2)&amp;Scope3[[#This Row],[Unit]],'Scope 3-cal'!$Y$4:$Y$15,0),MATCH(INDEX(_xlfn.TEXTSPLIT(Scope3[[#This Row],[Type]],"/"),1),'Scope 3-cal'!$AC$2:$AI$2,0))*Scope3[[#This Row],[Amount]],
  Scope3[[#This Row],[Category]]="FreightHGV",INDEX('Scope 3-cal'!$AC$19:$AF$42,MATCH(INDEX(_xlfn.TEXTSPLIT(Scope3[[#This Row],[Type]],"/"),2)&amp;Scope3[[#This Row],[Unit]],'Scope 3-cal'!$Y$19:$Y$42,0),MATCH(INDEX(_xlfn.TEXTSPLIT(Scope3[[#This Row],[Type]],"/"),1),'Scope 3-cal'!$AC$17:$AF$17,0))*Scope3[[#This Row],[Amount]],
  Scope3[[#This Row],[Category]]="FreightHGVref",INDEX('Scope 3-cal'!$AC$46:$AF$69,MATCH(INDEX(_xlfn.TEXTSPLIT(Scope3[[#This Row],[Type]],"/"),2)&amp;Scope3[[#This Row],[Unit]],'Scope 3-cal'!$Y$46:$Y$69,0),MATCH(INDEX(_xlfn.TEXTSPLIT(Scope3[[#This Row],[Type]],"/"),1),'Scope 3-cal'!$AC$44:$AF$44,0))*Scope3[[#This Row],[Amount]],
  Scope3[[#This Row],[Category]]="Freightflights",VLOOKUP(Scope3[[#This Row],[Type]],'Scope 3-cal'!$AA$72:$AC$75,3,FALSE)*Scope3[[#This Row],[Amount]],
  Scope3[[#This Row],[Category]]="Freightrail",VLOOKUP(Scope3[[#This Row],[Type]],'Scope 3-cal'!$AA$78:$AC$78,3,FALSE)*Scope3[[#This Row],[Amount]],
  Scope3[[#This Row],[Category]]="Freightseatanker",INDEX('Scope 3-cal'!$AD$81:$AD$104,MATCH(Scope3[[#This Row],[Type]],'Scope 3-cal'!$Y$81:$Y$104,0),1)*Scope3[[#This Row],[Amount]],
  Scope3[[#This Row],[Category]]="Freightcargoship",INDEX('Scope 3-cal'!$AD$107:$AD$135,MATCH(Scope3[[#This Row],[Type]],'Scope 3-cal'!$Y$107:$Y$135,0),1)*Scope3[[#This Row],[Amount]],
  Scope3[[#This Row],[Category]]="Matconstruction",INDEX('Scope 3-cal'!$AW$4:$AZ$16,MATCH(INDEX(_xlfn.TEXTSPLIT(Scope3[[#This Row],[Type]],"/"),1),'Scope 3-cal'!$AU$4:$AU$16,0),MATCH(INDEX(_xlfn.TEXTSPLIT(Scope3[[#This Row],[Type]],"/"),2),'Scope 3-cal'!$AW$2:$AZ$2,0))*Scope3[[#This Row],[Amount]],
  Scope3[[#This Row],[Category]]="Matother",INDEX('Scope 3-cal'!$AW$20:$AZ$23,MATCH(INDEX(_xlfn.TEXTSPLIT(Scope3[[#This Row],[Type]],"/"),1),'Scope 3-cal'!$AU$20:$AU$23,0),MATCH(INDEX(_xlfn.TEXTSPLIT(Scope3[[#This Row],[Type]],"/"),2),'Scope 3-cal'!$AW$2:$AZ$2,0))*Scope3[[#This Row],[Amount]],
  Scope3[[#This Row],[Category]]="Matorganic",INDEX('Scope 3-cal'!$AW$27:$AZ$28,MATCH(INDEX(_xlfn.TEXTSPLIT(Scope3[[#This Row],[Type]],"/"),1),'Scope 3-cal'!$AU$27:$AU$28,0),MATCH(INDEX(_xlfn.TEXTSPLIT(Scope3[[#This Row],[Type]],"/"),2),'Scope 3-cal'!$AW$2:$AZ$2,0))*Scope3[[#This Row],[Amount]],
  Scope3[[#This Row],[Category]]="Matelectrical",INDEX('Scope 3-cal'!$AW$32:$AZ$38,MATCH(INDEX(_xlfn.TEXTSPLIT(Scope3[[#This Row],[Type]],"/"),1),'Scope 3-cal'!$AU$32:$AU$38,0),MATCH(INDEX(_xlfn.TEXTSPLIT(Scope3[[#This Row],[Type]],"/"),2),'Scope 3-cal'!$AW$2:$AZ$2,0))*Scope3[[#This Row],[Amount]],
  Scope3[[#This Row],[Category]]="Matmetal",INDEX('Scope 3-cal'!$AW$42:$AZ$45,MATCH(INDEX(_xlfn.TEXTSPLIT(Scope3[[#This Row],[Type]],"/"),1),'Scope 3-cal'!$AU$42:$AU$45,0),MATCH(INDEX(_xlfn.TEXTSPLIT(Scope3[[#This Row],[Type]],"/"),2),'Scope 3-cal'!$AW$2:$AZ$2,0))*Scope3[[#This Row],[Amount]],
  Scope3[[#This Row],[Category]]="Matplastic",INDEX('Scope 3-cal'!$AW$49:$AZ$57,MATCH(INDEX(_xlfn.TEXTSPLIT(Scope3[[#This Row],[Type]],"/"),1),'Scope 3-cal'!$AU$49:$AU$57,0),MATCH(INDEX(_xlfn.TEXTSPLIT(Scope3[[#This Row],[Type]],"/"),2),'Scope 3-cal'!$AW$2:$AZ$2,0))*Scope3[[#This Row],[Amount]],
  Scope3[[#This Row],[Category]]="Matpaper",INDEX('Scope 3-cal'!$AW$61:$AZ$63,MATCH(INDEX(_xlfn.TEXTSPLIT(Scope3[[#This Row],[Type]],"/"),1),'Scope 3-cal'!$AU$61:$AU$63,0),MATCH(INDEX(_xlfn.TEXTSPLIT(Scope3[[#This Row],[Type]],"/"),2),'Scope 3-cal'!$AW$2:$AZ$2,0))*Scope3[[#This Row],[Amount]],
  Scope3[[#This Row],[Category]]="Wasteconstruction",INDEX('Scope 3-cal'!$BE$4:$BK$16,MATCH(INDEX(_xlfn.TEXTSPLIT(Scope3[[#This Row],[Type]],"/"),1),'Scope 3-cal'!$BC$4:$BC$16,0),MATCH(INDEX(_xlfn.TEXTSPLIT(Scope3[[#This Row],[Type]],"/"),2),'Scope 3-cal'!$BE$2:$BK$2,0))*Scope3[[#This Row],[Amount]],
  Scope3[[#This Row],[Category]]="Wasteother",INDEX('Scope 3-cal'!$BE$20:$BK$22,MATCH(INDEX(_xlfn.TEXTSPLIT(Scope3[[#This Row],[Type]],"/"),1),'Scope 3-cal'!$BC$20:$BC$22,0),MATCH(INDEX(_xlfn.TEXTSPLIT(Scope3[[#This Row],[Type]],"/"),2),'Scope 3-cal'!$BE$2:$BK$2,0))*Scope3[[#This Row],[Amount]],
  Scope3[[#This Row],[Category]]="Wasterefuse",INDEX('Scope 3-cal'!$BE$26:$BK$30,MATCH(INDEX(_xlfn.TEXTSPLIT(Scope3[[#This Row],[Type]],"/"),1),'Scope 3-cal'!$BC$26:$BC$30,0),MATCH(INDEX(_xlfn.TEXTSPLIT(Scope3[[#This Row],[Type]],"/"),2),'Scope 3-cal'!$BE$2:$BK$2,0))*Scope3[[#This Row],[Amount]],
  Scope3[[#This Row],[Category]]="Wasteelectrical",INDEX('Scope 3-cal'!$BE$34:$BK$38,MATCH(INDEX(_xlfn.TEXTSPLIT(Scope3[[#This Row],[Type]],"/"),1),'Scope 3-cal'!$BC$34:$BC$38,0),MATCH(INDEX(_xlfn.TEXTSPLIT(Scope3[[#This Row],[Type]],"/"),2),'Scope 3-cal'!$BE$2:$BK$2,0))*Scope3[[#This Row],[Amount]],
  Scope3[[#This Row],[Category]]="Wastemetal",INDEX('Scope 3-cal'!$BE$42:$BK$45,MATCH(INDEX(_xlfn.TEXTSPLIT(Scope3[[#This Row],[Type]],"/"),1),'Scope 3-cal'!$BC$42:$BC$45,0),MATCH(INDEX(_xlfn.TEXTSPLIT(Scope3[[#This Row],[Type]],"/"),2),'Scope 3-cal'!$BE$2:$BK$2,0))*Scope3[[#This Row],[Amount]],
  Scope3[[#This Row],[Category]]="Wasteplastic",INDEX('Scope 3-cal'!$BE$49:$BK$57,MATCH(INDEX(_xlfn.TEXTSPLIT(Scope3[[#This Row],[Type]],"/"),1),'Scope 3-cal'!$BC$49:$BC$57,0),MATCH(INDEX(_xlfn.TEXTSPLIT(Scope3[[#This Row],[Type]],"/"),2),'Scope 3-cal'!$BE$2:$BK$2,0))*Scope3[[#This Row],[Amount]],
  Scope3[[#This Row],[Category]]="Wastepaper",INDEX('Scope 3-cal'!$BE$61:$BK$63,MATCH(INDEX(_xlfn.TEXTSPLIT(Scope3[[#This Row],[Type]],"/"),1),'Scope 3-cal'!$BC$61:$BC$63,0),MATCH(INDEX(_xlfn.TEXTSPLIT(Scope3[[#This Row],[Type]],"/"),2),'Scope 3-cal'!$BE$2:$BK$2,0))*Scope3[[#This Row],[Amount]]
)/1000</f>
        <v>9.6159149999999998E-4</v>
      </c>
    </row>
    <row r="12" spans="1:10">
      <c r="A12" t="s">
        <v>561</v>
      </c>
      <c r="B12" t="s">
        <v>572</v>
      </c>
      <c r="C12">
        <v>5.0000000000000001E-3</v>
      </c>
      <c r="D12" t="s">
        <v>96</v>
      </c>
      <c r="E12" t="s">
        <v>64</v>
      </c>
      <c r="F12" cm="1">
        <f t="array" ref="F12">_xlfn.IFS(
  Scope3[[#This Row],[Type]]="Water supply",VLOOKUP(Scope3[[#This Row],[Unit]],'Scope 3-cal'!$B$3:$C$4,2,FALSE)*Scope3[[#This Row],[Amount]],
  Scope3[[#This Row],[Type]]="Water treatment",VLOOKUP(Scope3[[#This Row],[Unit]],'Scope 3-cal'!$B$8:$C$9,2,FALSE)*Scope3[[#This Row],[Amount]],
  Scope3[[#This Row],[Category]]="Businessflight",VLOOKUP(Scope3[[#This Row],[Type]],'Scope 3-cal'!$E$3:$J$16,6,FALSE)*Scope3[[#This Row],[Amount]],
  Scope3[[#This Row],[Category]]="Businessferry",VLOOKUP(Scope3[[#This Row],[Type]],'Scope 3-cal'!$G$19:$I$21,3,FALSE)*Scope3[[#This Row],[Amount]],
  Scope3[[#This Row],[Category]]="Businesscar",INDEX('Scope 3-cal'!$I$25:$P$32,MATCH(INDEX(_xlfn.TEXTSPLIT(Scope3[[#This Row],[Type]],"/"),1)&amp;Scope3[[#This Row],[Unit]],'Scope 3-cal'!$E$25:$E$32,0),MATCH(INDEX(_xlfn.TEXTSPLIT(Scope3[[#This Row],[Type]],"/"),2),'Scope 3-cal'!$I$23:$P$23,0))*Scope3[[#This Row],[Amount]],
  Scope3[[#This Row],[Category]]="Businessmotorbike",VLOOKUP(Scope3[[#This Row],[Type]]&amp;Scope3[[#This Row],[Unit]],'Scope 3-cal'!$E$35:$I$42,5,FALSE)*Scope3[[#This Row],[Amount]],
  Scope3[[#This Row],[Category]]="Businesstaxis",VLOOKUP(Scope3[[#This Row],[Type]]&amp;Scope3[[#This Row],[Unit]],'Scope 3-cal'!$E$35:$I$42,5,FALSE)*Scope3[[#This Row],[Amount]],
  Scope3[[#This Row],[Category]]="Businessbus",VLOOKUP(Scope3[[#This Row],[Type]],'Scope 3-cal'!$G$51:$I$54,3,FALSE)*Scope3[[#This Row],[Amount]],
  Scope3[[#This Row],[Category]]="Businessrail",VLOOKUP(Scope3[[#This Row],[Type]],'Scope 3-cal'!$G$57:$I$60,3,FALSE)*Scope3[[#This Row],[Amount]],
  Scope3[[#This Row],[Category]]="Freightvans",INDEX('Scope 3-cal'!$AC$4:$AI$15,MATCH(INDEX(_xlfn.TEXTSPLIT(Scope3[[#This Row],[Type]],"/"),2)&amp;Scope3[[#This Row],[Unit]],'Scope 3-cal'!$Y$4:$Y$15,0),MATCH(INDEX(_xlfn.TEXTSPLIT(Scope3[[#This Row],[Type]],"/"),1),'Scope 3-cal'!$AC$2:$AI$2,0))*Scope3[[#This Row],[Amount]],
  Scope3[[#This Row],[Category]]="FreightHGV",INDEX('Scope 3-cal'!$AC$19:$AF$42,MATCH(INDEX(_xlfn.TEXTSPLIT(Scope3[[#This Row],[Type]],"/"),2)&amp;Scope3[[#This Row],[Unit]],'Scope 3-cal'!$Y$19:$Y$42,0),MATCH(INDEX(_xlfn.TEXTSPLIT(Scope3[[#This Row],[Type]],"/"),1),'Scope 3-cal'!$AC$17:$AF$17,0))*Scope3[[#This Row],[Amount]],
  Scope3[[#This Row],[Category]]="FreightHGVref",INDEX('Scope 3-cal'!$AC$46:$AF$69,MATCH(INDEX(_xlfn.TEXTSPLIT(Scope3[[#This Row],[Type]],"/"),2)&amp;Scope3[[#This Row],[Unit]],'Scope 3-cal'!$Y$46:$Y$69,0),MATCH(INDEX(_xlfn.TEXTSPLIT(Scope3[[#This Row],[Type]],"/"),1),'Scope 3-cal'!$AC$44:$AF$44,0))*Scope3[[#This Row],[Amount]],
  Scope3[[#This Row],[Category]]="Freightflights",VLOOKUP(Scope3[[#This Row],[Type]],'Scope 3-cal'!$AA$72:$AC$75,3,FALSE)*Scope3[[#This Row],[Amount]],
  Scope3[[#This Row],[Category]]="Freightrail",VLOOKUP(Scope3[[#This Row],[Type]],'Scope 3-cal'!$AA$78:$AC$78,3,FALSE)*Scope3[[#This Row],[Amount]],
  Scope3[[#This Row],[Category]]="Freightseatanker",INDEX('Scope 3-cal'!$AD$81:$AD$104,MATCH(Scope3[[#This Row],[Type]],'Scope 3-cal'!$Y$81:$Y$104,0),1)*Scope3[[#This Row],[Amount]],
  Scope3[[#This Row],[Category]]="Freightcargoship",INDEX('Scope 3-cal'!$AD$107:$AD$135,MATCH(Scope3[[#This Row],[Type]],'Scope 3-cal'!$Y$107:$Y$135,0),1)*Scope3[[#This Row],[Amount]],
  Scope3[[#This Row],[Category]]="Matconstruction",INDEX('Scope 3-cal'!$AW$4:$AZ$16,MATCH(INDEX(_xlfn.TEXTSPLIT(Scope3[[#This Row],[Type]],"/"),1),'Scope 3-cal'!$AU$4:$AU$16,0),MATCH(INDEX(_xlfn.TEXTSPLIT(Scope3[[#This Row],[Type]],"/"),2),'Scope 3-cal'!$AW$2:$AZ$2,0))*Scope3[[#This Row],[Amount]],
  Scope3[[#This Row],[Category]]="Matother",INDEX('Scope 3-cal'!$AW$20:$AZ$23,MATCH(INDEX(_xlfn.TEXTSPLIT(Scope3[[#This Row],[Type]],"/"),1),'Scope 3-cal'!$AU$20:$AU$23,0),MATCH(INDEX(_xlfn.TEXTSPLIT(Scope3[[#This Row],[Type]],"/"),2),'Scope 3-cal'!$AW$2:$AZ$2,0))*Scope3[[#This Row],[Amount]],
  Scope3[[#This Row],[Category]]="Matorganic",INDEX('Scope 3-cal'!$AW$27:$AZ$28,MATCH(INDEX(_xlfn.TEXTSPLIT(Scope3[[#This Row],[Type]],"/"),1),'Scope 3-cal'!$AU$27:$AU$28,0),MATCH(INDEX(_xlfn.TEXTSPLIT(Scope3[[#This Row],[Type]],"/"),2),'Scope 3-cal'!$AW$2:$AZ$2,0))*Scope3[[#This Row],[Amount]],
  Scope3[[#This Row],[Category]]="Matelectrical",INDEX('Scope 3-cal'!$AW$32:$AZ$38,MATCH(INDEX(_xlfn.TEXTSPLIT(Scope3[[#This Row],[Type]],"/"),1),'Scope 3-cal'!$AU$32:$AU$38,0),MATCH(INDEX(_xlfn.TEXTSPLIT(Scope3[[#This Row],[Type]],"/"),2),'Scope 3-cal'!$AW$2:$AZ$2,0))*Scope3[[#This Row],[Amount]],
  Scope3[[#This Row],[Category]]="Matmetal",INDEX('Scope 3-cal'!$AW$42:$AZ$45,MATCH(INDEX(_xlfn.TEXTSPLIT(Scope3[[#This Row],[Type]],"/"),1),'Scope 3-cal'!$AU$42:$AU$45,0),MATCH(INDEX(_xlfn.TEXTSPLIT(Scope3[[#This Row],[Type]],"/"),2),'Scope 3-cal'!$AW$2:$AZ$2,0))*Scope3[[#This Row],[Amount]],
  Scope3[[#This Row],[Category]]="Matplastic",INDEX('Scope 3-cal'!$AW$49:$AZ$57,MATCH(INDEX(_xlfn.TEXTSPLIT(Scope3[[#This Row],[Type]],"/"),1),'Scope 3-cal'!$AU$49:$AU$57,0),MATCH(INDEX(_xlfn.TEXTSPLIT(Scope3[[#This Row],[Type]],"/"),2),'Scope 3-cal'!$AW$2:$AZ$2,0))*Scope3[[#This Row],[Amount]],
  Scope3[[#This Row],[Category]]="Matpaper",INDEX('Scope 3-cal'!$AW$61:$AZ$63,MATCH(INDEX(_xlfn.TEXTSPLIT(Scope3[[#This Row],[Type]],"/"),1),'Scope 3-cal'!$AU$61:$AU$63,0),MATCH(INDEX(_xlfn.TEXTSPLIT(Scope3[[#This Row],[Type]],"/"),2),'Scope 3-cal'!$AW$2:$AZ$2,0))*Scope3[[#This Row],[Amount]],
  Scope3[[#This Row],[Category]]="Wasteconstruction",INDEX('Scope 3-cal'!$BE$4:$BK$16,MATCH(INDEX(_xlfn.TEXTSPLIT(Scope3[[#This Row],[Type]],"/"),1),'Scope 3-cal'!$BC$4:$BC$16,0),MATCH(INDEX(_xlfn.TEXTSPLIT(Scope3[[#This Row],[Type]],"/"),2),'Scope 3-cal'!$BE$2:$BK$2,0))*Scope3[[#This Row],[Amount]],
  Scope3[[#This Row],[Category]]="Wasteother",INDEX('Scope 3-cal'!$BE$20:$BK$22,MATCH(INDEX(_xlfn.TEXTSPLIT(Scope3[[#This Row],[Type]],"/"),1),'Scope 3-cal'!$BC$20:$BC$22,0),MATCH(INDEX(_xlfn.TEXTSPLIT(Scope3[[#This Row],[Type]],"/"),2),'Scope 3-cal'!$BE$2:$BK$2,0))*Scope3[[#This Row],[Amount]],
  Scope3[[#This Row],[Category]]="Wasterefuse",INDEX('Scope 3-cal'!$BE$26:$BK$30,MATCH(INDEX(_xlfn.TEXTSPLIT(Scope3[[#This Row],[Type]],"/"),1),'Scope 3-cal'!$BC$26:$BC$30,0),MATCH(INDEX(_xlfn.TEXTSPLIT(Scope3[[#This Row],[Type]],"/"),2),'Scope 3-cal'!$BE$2:$BK$2,0))*Scope3[[#This Row],[Amount]],
  Scope3[[#This Row],[Category]]="Wasteelectrical",INDEX('Scope 3-cal'!$BE$34:$BK$38,MATCH(INDEX(_xlfn.TEXTSPLIT(Scope3[[#This Row],[Type]],"/"),1),'Scope 3-cal'!$BC$34:$BC$38,0),MATCH(INDEX(_xlfn.TEXTSPLIT(Scope3[[#This Row],[Type]],"/"),2),'Scope 3-cal'!$BE$2:$BK$2,0))*Scope3[[#This Row],[Amount]],
  Scope3[[#This Row],[Category]]="Wastemetal",INDEX('Scope 3-cal'!$BE$42:$BK$45,MATCH(INDEX(_xlfn.TEXTSPLIT(Scope3[[#This Row],[Type]],"/"),1),'Scope 3-cal'!$BC$42:$BC$45,0),MATCH(INDEX(_xlfn.TEXTSPLIT(Scope3[[#This Row],[Type]],"/"),2),'Scope 3-cal'!$BE$2:$BK$2,0))*Scope3[[#This Row],[Amount]],
  Scope3[[#This Row],[Category]]="Wasteplastic",INDEX('Scope 3-cal'!$BE$49:$BK$57,MATCH(INDEX(_xlfn.TEXTSPLIT(Scope3[[#This Row],[Type]],"/"),1),'Scope 3-cal'!$BC$49:$BC$57,0),MATCH(INDEX(_xlfn.TEXTSPLIT(Scope3[[#This Row],[Type]],"/"),2),'Scope 3-cal'!$BE$2:$BK$2,0))*Scope3[[#This Row],[Amount]],
  Scope3[[#This Row],[Category]]="Wastepaper",INDEX('Scope 3-cal'!$BE$61:$BK$63,MATCH(INDEX(_xlfn.TEXTSPLIT(Scope3[[#This Row],[Type]],"/"),1),'Scope 3-cal'!$BC$61:$BC$63,0),MATCH(INDEX(_xlfn.TEXTSPLIT(Scope3[[#This Row],[Type]],"/"),2),'Scope 3-cal'!$BE$2:$BK$2,0))*Scope3[[#This Row],[Amount]]
)/1000</f>
        <v>4.5534592550000003E-2</v>
      </c>
    </row>
    <row r="13" spans="1:10">
      <c r="A13" t="s">
        <v>561</v>
      </c>
      <c r="B13" t="s">
        <v>573</v>
      </c>
      <c r="C13">
        <v>100</v>
      </c>
      <c r="D13" t="s">
        <v>107</v>
      </c>
      <c r="E13" t="s">
        <v>42</v>
      </c>
      <c r="F13" cm="1">
        <f t="array" ref="F13">_xlfn.IFS(
  Scope3[[#This Row],[Type]]="Water supply",VLOOKUP(Scope3[[#This Row],[Unit]],'Scope 3-cal'!$B$3:$C$4,2,FALSE)*Scope3[[#This Row],[Amount]],
  Scope3[[#This Row],[Type]]="Water treatment",VLOOKUP(Scope3[[#This Row],[Unit]],'Scope 3-cal'!$B$8:$C$9,2,FALSE)*Scope3[[#This Row],[Amount]],
  Scope3[[#This Row],[Category]]="Businessflight",VLOOKUP(Scope3[[#This Row],[Type]],'Scope 3-cal'!$E$3:$J$16,6,FALSE)*Scope3[[#This Row],[Amount]],
  Scope3[[#This Row],[Category]]="Businessferry",VLOOKUP(Scope3[[#This Row],[Type]],'Scope 3-cal'!$G$19:$I$21,3,FALSE)*Scope3[[#This Row],[Amount]],
  Scope3[[#This Row],[Category]]="Businesscar",INDEX('Scope 3-cal'!$I$25:$P$32,MATCH(INDEX(_xlfn.TEXTSPLIT(Scope3[[#This Row],[Type]],"/"),1)&amp;Scope3[[#This Row],[Unit]],'Scope 3-cal'!$E$25:$E$32,0),MATCH(INDEX(_xlfn.TEXTSPLIT(Scope3[[#This Row],[Type]],"/"),2),'Scope 3-cal'!$I$23:$P$23,0))*Scope3[[#This Row],[Amount]],
  Scope3[[#This Row],[Category]]="Businessmotorbike",VLOOKUP(Scope3[[#This Row],[Type]]&amp;Scope3[[#This Row],[Unit]],'Scope 3-cal'!$E$35:$I$42,5,FALSE)*Scope3[[#This Row],[Amount]],
  Scope3[[#This Row],[Category]]="Businesstaxis",VLOOKUP(Scope3[[#This Row],[Type]]&amp;Scope3[[#This Row],[Unit]],'Scope 3-cal'!$E$35:$I$42,5,FALSE)*Scope3[[#This Row],[Amount]],
  Scope3[[#This Row],[Category]]="Businessbus",VLOOKUP(Scope3[[#This Row],[Type]],'Scope 3-cal'!$G$51:$I$54,3,FALSE)*Scope3[[#This Row],[Amount]],
  Scope3[[#This Row],[Category]]="Businessrail",VLOOKUP(Scope3[[#This Row],[Type]],'Scope 3-cal'!$G$57:$I$60,3,FALSE)*Scope3[[#This Row],[Amount]],
  Scope3[[#This Row],[Category]]="Freightvans",INDEX('Scope 3-cal'!$AC$4:$AI$15,MATCH(INDEX(_xlfn.TEXTSPLIT(Scope3[[#This Row],[Type]],"/"),2)&amp;Scope3[[#This Row],[Unit]],'Scope 3-cal'!$Y$4:$Y$15,0),MATCH(INDEX(_xlfn.TEXTSPLIT(Scope3[[#This Row],[Type]],"/"),1),'Scope 3-cal'!$AC$2:$AI$2,0))*Scope3[[#This Row],[Amount]],
  Scope3[[#This Row],[Category]]="FreightHGV",INDEX('Scope 3-cal'!$AC$19:$AF$42,MATCH(INDEX(_xlfn.TEXTSPLIT(Scope3[[#This Row],[Type]],"/"),2)&amp;Scope3[[#This Row],[Unit]],'Scope 3-cal'!$Y$19:$Y$42,0),MATCH(INDEX(_xlfn.TEXTSPLIT(Scope3[[#This Row],[Type]],"/"),1),'Scope 3-cal'!$AC$17:$AF$17,0))*Scope3[[#This Row],[Amount]],
  Scope3[[#This Row],[Category]]="FreightHGVref",INDEX('Scope 3-cal'!$AC$46:$AF$69,MATCH(INDEX(_xlfn.TEXTSPLIT(Scope3[[#This Row],[Type]],"/"),2)&amp;Scope3[[#This Row],[Unit]],'Scope 3-cal'!$Y$46:$Y$69,0),MATCH(INDEX(_xlfn.TEXTSPLIT(Scope3[[#This Row],[Type]],"/"),1),'Scope 3-cal'!$AC$44:$AF$44,0))*Scope3[[#This Row],[Amount]],
  Scope3[[#This Row],[Category]]="Freightflights",VLOOKUP(Scope3[[#This Row],[Type]],'Scope 3-cal'!$AA$72:$AC$75,3,FALSE)*Scope3[[#This Row],[Amount]],
  Scope3[[#This Row],[Category]]="Freightrail",VLOOKUP(Scope3[[#This Row],[Type]],'Scope 3-cal'!$AA$78:$AC$78,3,FALSE)*Scope3[[#This Row],[Amount]],
  Scope3[[#This Row],[Category]]="Freightseatanker",INDEX('Scope 3-cal'!$AD$81:$AD$104,MATCH(Scope3[[#This Row],[Type]],'Scope 3-cal'!$Y$81:$Y$104,0),1)*Scope3[[#This Row],[Amount]],
  Scope3[[#This Row],[Category]]="Freightcargoship",INDEX('Scope 3-cal'!$AD$107:$AD$135,MATCH(Scope3[[#This Row],[Type]],'Scope 3-cal'!$Y$107:$Y$135,0),1)*Scope3[[#This Row],[Amount]],
  Scope3[[#This Row],[Category]]="Matconstruction",INDEX('Scope 3-cal'!$AW$4:$AZ$16,MATCH(INDEX(_xlfn.TEXTSPLIT(Scope3[[#This Row],[Type]],"/"),1),'Scope 3-cal'!$AU$4:$AU$16,0),MATCH(INDEX(_xlfn.TEXTSPLIT(Scope3[[#This Row],[Type]],"/"),2),'Scope 3-cal'!$AW$2:$AZ$2,0))*Scope3[[#This Row],[Amount]],
  Scope3[[#This Row],[Category]]="Matother",INDEX('Scope 3-cal'!$AW$20:$AZ$23,MATCH(INDEX(_xlfn.TEXTSPLIT(Scope3[[#This Row],[Type]],"/"),1),'Scope 3-cal'!$AU$20:$AU$23,0),MATCH(INDEX(_xlfn.TEXTSPLIT(Scope3[[#This Row],[Type]],"/"),2),'Scope 3-cal'!$AW$2:$AZ$2,0))*Scope3[[#This Row],[Amount]],
  Scope3[[#This Row],[Category]]="Matorganic",INDEX('Scope 3-cal'!$AW$27:$AZ$28,MATCH(INDEX(_xlfn.TEXTSPLIT(Scope3[[#This Row],[Type]],"/"),1),'Scope 3-cal'!$AU$27:$AU$28,0),MATCH(INDEX(_xlfn.TEXTSPLIT(Scope3[[#This Row],[Type]],"/"),2),'Scope 3-cal'!$AW$2:$AZ$2,0))*Scope3[[#This Row],[Amount]],
  Scope3[[#This Row],[Category]]="Matelectrical",INDEX('Scope 3-cal'!$AW$32:$AZ$38,MATCH(INDEX(_xlfn.TEXTSPLIT(Scope3[[#This Row],[Type]],"/"),1),'Scope 3-cal'!$AU$32:$AU$38,0),MATCH(INDEX(_xlfn.TEXTSPLIT(Scope3[[#This Row],[Type]],"/"),2),'Scope 3-cal'!$AW$2:$AZ$2,0))*Scope3[[#This Row],[Amount]],
  Scope3[[#This Row],[Category]]="Matmetal",INDEX('Scope 3-cal'!$AW$42:$AZ$45,MATCH(INDEX(_xlfn.TEXTSPLIT(Scope3[[#This Row],[Type]],"/"),1),'Scope 3-cal'!$AU$42:$AU$45,0),MATCH(INDEX(_xlfn.TEXTSPLIT(Scope3[[#This Row],[Type]],"/"),2),'Scope 3-cal'!$AW$2:$AZ$2,0))*Scope3[[#This Row],[Amount]],
  Scope3[[#This Row],[Category]]="Matplastic",INDEX('Scope 3-cal'!$AW$49:$AZ$57,MATCH(INDEX(_xlfn.TEXTSPLIT(Scope3[[#This Row],[Type]],"/"),1),'Scope 3-cal'!$AU$49:$AU$57,0),MATCH(INDEX(_xlfn.TEXTSPLIT(Scope3[[#This Row],[Type]],"/"),2),'Scope 3-cal'!$AW$2:$AZ$2,0))*Scope3[[#This Row],[Amount]],
  Scope3[[#This Row],[Category]]="Matpaper",INDEX('Scope 3-cal'!$AW$61:$AZ$63,MATCH(INDEX(_xlfn.TEXTSPLIT(Scope3[[#This Row],[Type]],"/"),1),'Scope 3-cal'!$AU$61:$AU$63,0),MATCH(INDEX(_xlfn.TEXTSPLIT(Scope3[[#This Row],[Type]],"/"),2),'Scope 3-cal'!$AW$2:$AZ$2,0))*Scope3[[#This Row],[Amount]],
  Scope3[[#This Row],[Category]]="Wasteconstruction",INDEX('Scope 3-cal'!$BE$4:$BK$16,MATCH(INDEX(_xlfn.TEXTSPLIT(Scope3[[#This Row],[Type]],"/"),1),'Scope 3-cal'!$BC$4:$BC$16,0),MATCH(INDEX(_xlfn.TEXTSPLIT(Scope3[[#This Row],[Type]],"/"),2),'Scope 3-cal'!$BE$2:$BK$2,0))*Scope3[[#This Row],[Amount]],
  Scope3[[#This Row],[Category]]="Wasteother",INDEX('Scope 3-cal'!$BE$20:$BK$22,MATCH(INDEX(_xlfn.TEXTSPLIT(Scope3[[#This Row],[Type]],"/"),1),'Scope 3-cal'!$BC$20:$BC$22,0),MATCH(INDEX(_xlfn.TEXTSPLIT(Scope3[[#This Row],[Type]],"/"),2),'Scope 3-cal'!$BE$2:$BK$2,0))*Scope3[[#This Row],[Amount]],
  Scope3[[#This Row],[Category]]="Wasterefuse",INDEX('Scope 3-cal'!$BE$26:$BK$30,MATCH(INDEX(_xlfn.TEXTSPLIT(Scope3[[#This Row],[Type]],"/"),1),'Scope 3-cal'!$BC$26:$BC$30,0),MATCH(INDEX(_xlfn.TEXTSPLIT(Scope3[[#This Row],[Type]],"/"),2),'Scope 3-cal'!$BE$2:$BK$2,0))*Scope3[[#This Row],[Amount]],
  Scope3[[#This Row],[Category]]="Wasteelectrical",INDEX('Scope 3-cal'!$BE$34:$BK$38,MATCH(INDEX(_xlfn.TEXTSPLIT(Scope3[[#This Row],[Type]],"/"),1),'Scope 3-cal'!$BC$34:$BC$38,0),MATCH(INDEX(_xlfn.TEXTSPLIT(Scope3[[#This Row],[Type]],"/"),2),'Scope 3-cal'!$BE$2:$BK$2,0))*Scope3[[#This Row],[Amount]],
  Scope3[[#This Row],[Category]]="Wastemetal",INDEX('Scope 3-cal'!$BE$42:$BK$45,MATCH(INDEX(_xlfn.TEXTSPLIT(Scope3[[#This Row],[Type]],"/"),1),'Scope 3-cal'!$BC$42:$BC$45,0),MATCH(INDEX(_xlfn.TEXTSPLIT(Scope3[[#This Row],[Type]],"/"),2),'Scope 3-cal'!$BE$2:$BK$2,0))*Scope3[[#This Row],[Amount]],
  Scope3[[#This Row],[Category]]="Wasteplastic",INDEX('Scope 3-cal'!$BE$49:$BK$57,MATCH(INDEX(_xlfn.TEXTSPLIT(Scope3[[#This Row],[Type]],"/"),1),'Scope 3-cal'!$BC$49:$BC$57,0),MATCH(INDEX(_xlfn.TEXTSPLIT(Scope3[[#This Row],[Type]],"/"),2),'Scope 3-cal'!$BE$2:$BK$2,0))*Scope3[[#This Row],[Amount]],
  Scope3[[#This Row],[Category]]="Wastepaper",INDEX('Scope 3-cal'!$BE$61:$BK$63,MATCH(INDEX(_xlfn.TEXTSPLIT(Scope3[[#This Row],[Type]],"/"),1),'Scope 3-cal'!$BC$61:$BC$63,0),MATCH(INDEX(_xlfn.TEXTSPLIT(Scope3[[#This Row],[Type]],"/"),2),'Scope 3-cal'!$BE$2:$BK$2,0))*Scope3[[#This Row],[Amount]]
)/1000</f>
        <v>2.4934000000000001E-2</v>
      </c>
    </row>
    <row r="14" spans="1:10">
      <c r="A14" t="s">
        <v>562</v>
      </c>
      <c r="B14" t="s">
        <v>574</v>
      </c>
      <c r="C14">
        <v>2500</v>
      </c>
      <c r="D14" t="s">
        <v>107</v>
      </c>
      <c r="E14" t="s">
        <v>28</v>
      </c>
      <c r="F14" cm="1">
        <f t="array" ref="F14">_xlfn.IFS(
  Scope3[[#This Row],[Type]]="Water supply",VLOOKUP(Scope3[[#This Row],[Unit]],'Scope 3-cal'!$B$3:$C$4,2,FALSE)*Scope3[[#This Row],[Amount]],
  Scope3[[#This Row],[Type]]="Water treatment",VLOOKUP(Scope3[[#This Row],[Unit]],'Scope 3-cal'!$B$8:$C$9,2,FALSE)*Scope3[[#This Row],[Amount]],
  Scope3[[#This Row],[Category]]="Businessflight",VLOOKUP(Scope3[[#This Row],[Type]],'Scope 3-cal'!$E$3:$J$16,6,FALSE)*Scope3[[#This Row],[Amount]],
  Scope3[[#This Row],[Category]]="Businessferry",VLOOKUP(Scope3[[#This Row],[Type]],'Scope 3-cal'!$G$19:$I$21,3,FALSE)*Scope3[[#This Row],[Amount]],
  Scope3[[#This Row],[Category]]="Businesscar",INDEX('Scope 3-cal'!$I$25:$P$32,MATCH(INDEX(_xlfn.TEXTSPLIT(Scope3[[#This Row],[Type]],"/"),1)&amp;Scope3[[#This Row],[Unit]],'Scope 3-cal'!$E$25:$E$32,0),MATCH(INDEX(_xlfn.TEXTSPLIT(Scope3[[#This Row],[Type]],"/"),2),'Scope 3-cal'!$I$23:$P$23,0))*Scope3[[#This Row],[Amount]],
  Scope3[[#This Row],[Category]]="Businessmotorbike",VLOOKUP(Scope3[[#This Row],[Type]]&amp;Scope3[[#This Row],[Unit]],'Scope 3-cal'!$E$35:$I$42,5,FALSE)*Scope3[[#This Row],[Amount]],
  Scope3[[#This Row],[Category]]="Businesstaxis",VLOOKUP(Scope3[[#This Row],[Type]]&amp;Scope3[[#This Row],[Unit]],'Scope 3-cal'!$E$35:$I$42,5,FALSE)*Scope3[[#This Row],[Amount]],
  Scope3[[#This Row],[Category]]="Businessbus",VLOOKUP(Scope3[[#This Row],[Type]],'Scope 3-cal'!$G$51:$I$54,3,FALSE)*Scope3[[#This Row],[Amount]],
  Scope3[[#This Row],[Category]]="Businessrail",VLOOKUP(Scope3[[#This Row],[Type]],'Scope 3-cal'!$G$57:$I$60,3,FALSE)*Scope3[[#This Row],[Amount]],
  Scope3[[#This Row],[Category]]="Freightvans",INDEX('Scope 3-cal'!$AC$4:$AI$15,MATCH(INDEX(_xlfn.TEXTSPLIT(Scope3[[#This Row],[Type]],"/"),2)&amp;Scope3[[#This Row],[Unit]],'Scope 3-cal'!$Y$4:$Y$15,0),MATCH(INDEX(_xlfn.TEXTSPLIT(Scope3[[#This Row],[Type]],"/"),1),'Scope 3-cal'!$AC$2:$AI$2,0))*Scope3[[#This Row],[Amount]],
  Scope3[[#This Row],[Category]]="FreightHGV",INDEX('Scope 3-cal'!$AC$19:$AF$42,MATCH(INDEX(_xlfn.TEXTSPLIT(Scope3[[#This Row],[Type]],"/"),2)&amp;Scope3[[#This Row],[Unit]],'Scope 3-cal'!$Y$19:$Y$42,0),MATCH(INDEX(_xlfn.TEXTSPLIT(Scope3[[#This Row],[Type]],"/"),1),'Scope 3-cal'!$AC$17:$AF$17,0))*Scope3[[#This Row],[Amount]],
  Scope3[[#This Row],[Category]]="FreightHGVref",INDEX('Scope 3-cal'!$AC$46:$AF$69,MATCH(INDEX(_xlfn.TEXTSPLIT(Scope3[[#This Row],[Type]],"/"),2)&amp;Scope3[[#This Row],[Unit]],'Scope 3-cal'!$Y$46:$Y$69,0),MATCH(INDEX(_xlfn.TEXTSPLIT(Scope3[[#This Row],[Type]],"/"),1),'Scope 3-cal'!$AC$44:$AF$44,0))*Scope3[[#This Row],[Amount]],
  Scope3[[#This Row],[Category]]="Freightflights",VLOOKUP(Scope3[[#This Row],[Type]],'Scope 3-cal'!$AA$72:$AC$75,3,FALSE)*Scope3[[#This Row],[Amount]],
  Scope3[[#This Row],[Category]]="Freightrail",VLOOKUP(Scope3[[#This Row],[Type]],'Scope 3-cal'!$AA$78:$AC$78,3,FALSE)*Scope3[[#This Row],[Amount]],
  Scope3[[#This Row],[Category]]="Freightseatanker",INDEX('Scope 3-cal'!$AD$81:$AD$104,MATCH(Scope3[[#This Row],[Type]],'Scope 3-cal'!$Y$81:$Y$104,0),1)*Scope3[[#This Row],[Amount]],
  Scope3[[#This Row],[Category]]="Freightcargoship",INDEX('Scope 3-cal'!$AD$107:$AD$135,MATCH(Scope3[[#This Row],[Type]],'Scope 3-cal'!$Y$107:$Y$135,0),1)*Scope3[[#This Row],[Amount]],
  Scope3[[#This Row],[Category]]="Matconstruction",INDEX('Scope 3-cal'!$AW$4:$AZ$16,MATCH(INDEX(_xlfn.TEXTSPLIT(Scope3[[#This Row],[Type]],"/"),1),'Scope 3-cal'!$AU$4:$AU$16,0),MATCH(INDEX(_xlfn.TEXTSPLIT(Scope3[[#This Row],[Type]],"/"),2),'Scope 3-cal'!$AW$2:$AZ$2,0))*Scope3[[#This Row],[Amount]],
  Scope3[[#This Row],[Category]]="Matother",INDEX('Scope 3-cal'!$AW$20:$AZ$23,MATCH(INDEX(_xlfn.TEXTSPLIT(Scope3[[#This Row],[Type]],"/"),1),'Scope 3-cal'!$AU$20:$AU$23,0),MATCH(INDEX(_xlfn.TEXTSPLIT(Scope3[[#This Row],[Type]],"/"),2),'Scope 3-cal'!$AW$2:$AZ$2,0))*Scope3[[#This Row],[Amount]],
  Scope3[[#This Row],[Category]]="Matorganic",INDEX('Scope 3-cal'!$AW$27:$AZ$28,MATCH(INDEX(_xlfn.TEXTSPLIT(Scope3[[#This Row],[Type]],"/"),1),'Scope 3-cal'!$AU$27:$AU$28,0),MATCH(INDEX(_xlfn.TEXTSPLIT(Scope3[[#This Row],[Type]],"/"),2),'Scope 3-cal'!$AW$2:$AZ$2,0))*Scope3[[#This Row],[Amount]],
  Scope3[[#This Row],[Category]]="Matelectrical",INDEX('Scope 3-cal'!$AW$32:$AZ$38,MATCH(INDEX(_xlfn.TEXTSPLIT(Scope3[[#This Row],[Type]],"/"),1),'Scope 3-cal'!$AU$32:$AU$38,0),MATCH(INDEX(_xlfn.TEXTSPLIT(Scope3[[#This Row],[Type]],"/"),2),'Scope 3-cal'!$AW$2:$AZ$2,0))*Scope3[[#This Row],[Amount]],
  Scope3[[#This Row],[Category]]="Matmetal",INDEX('Scope 3-cal'!$AW$42:$AZ$45,MATCH(INDEX(_xlfn.TEXTSPLIT(Scope3[[#This Row],[Type]],"/"),1),'Scope 3-cal'!$AU$42:$AU$45,0),MATCH(INDEX(_xlfn.TEXTSPLIT(Scope3[[#This Row],[Type]],"/"),2),'Scope 3-cal'!$AW$2:$AZ$2,0))*Scope3[[#This Row],[Amount]],
  Scope3[[#This Row],[Category]]="Matplastic",INDEX('Scope 3-cal'!$AW$49:$AZ$57,MATCH(INDEX(_xlfn.TEXTSPLIT(Scope3[[#This Row],[Type]],"/"),1),'Scope 3-cal'!$AU$49:$AU$57,0),MATCH(INDEX(_xlfn.TEXTSPLIT(Scope3[[#This Row],[Type]],"/"),2),'Scope 3-cal'!$AW$2:$AZ$2,0))*Scope3[[#This Row],[Amount]],
  Scope3[[#This Row],[Category]]="Matpaper",INDEX('Scope 3-cal'!$AW$61:$AZ$63,MATCH(INDEX(_xlfn.TEXTSPLIT(Scope3[[#This Row],[Type]],"/"),1),'Scope 3-cal'!$AU$61:$AU$63,0),MATCH(INDEX(_xlfn.TEXTSPLIT(Scope3[[#This Row],[Type]],"/"),2),'Scope 3-cal'!$AW$2:$AZ$2,0))*Scope3[[#This Row],[Amount]],
  Scope3[[#This Row],[Category]]="Wasteconstruction",INDEX('Scope 3-cal'!$BE$4:$BK$16,MATCH(INDEX(_xlfn.TEXTSPLIT(Scope3[[#This Row],[Type]],"/"),1),'Scope 3-cal'!$BC$4:$BC$16,0),MATCH(INDEX(_xlfn.TEXTSPLIT(Scope3[[#This Row],[Type]],"/"),2),'Scope 3-cal'!$BE$2:$BK$2,0))*Scope3[[#This Row],[Amount]],
  Scope3[[#This Row],[Category]]="Wasteother",INDEX('Scope 3-cal'!$BE$20:$BK$22,MATCH(INDEX(_xlfn.TEXTSPLIT(Scope3[[#This Row],[Type]],"/"),1),'Scope 3-cal'!$BC$20:$BC$22,0),MATCH(INDEX(_xlfn.TEXTSPLIT(Scope3[[#This Row],[Type]],"/"),2),'Scope 3-cal'!$BE$2:$BK$2,0))*Scope3[[#This Row],[Amount]],
  Scope3[[#This Row],[Category]]="Wasterefuse",INDEX('Scope 3-cal'!$BE$26:$BK$30,MATCH(INDEX(_xlfn.TEXTSPLIT(Scope3[[#This Row],[Type]],"/"),1),'Scope 3-cal'!$BC$26:$BC$30,0),MATCH(INDEX(_xlfn.TEXTSPLIT(Scope3[[#This Row],[Type]],"/"),2),'Scope 3-cal'!$BE$2:$BK$2,0))*Scope3[[#This Row],[Amount]],
  Scope3[[#This Row],[Category]]="Wasteelectrical",INDEX('Scope 3-cal'!$BE$34:$BK$38,MATCH(INDEX(_xlfn.TEXTSPLIT(Scope3[[#This Row],[Type]],"/"),1),'Scope 3-cal'!$BC$34:$BC$38,0),MATCH(INDEX(_xlfn.TEXTSPLIT(Scope3[[#This Row],[Type]],"/"),2),'Scope 3-cal'!$BE$2:$BK$2,0))*Scope3[[#This Row],[Amount]],
  Scope3[[#This Row],[Category]]="Wastemetal",INDEX('Scope 3-cal'!$BE$42:$BK$45,MATCH(INDEX(_xlfn.TEXTSPLIT(Scope3[[#This Row],[Type]],"/"),1),'Scope 3-cal'!$BC$42:$BC$45,0),MATCH(INDEX(_xlfn.TEXTSPLIT(Scope3[[#This Row],[Type]],"/"),2),'Scope 3-cal'!$BE$2:$BK$2,0))*Scope3[[#This Row],[Amount]],
  Scope3[[#This Row],[Category]]="Wasteplastic",INDEX('Scope 3-cal'!$BE$49:$BK$57,MATCH(INDEX(_xlfn.TEXTSPLIT(Scope3[[#This Row],[Type]],"/"),1),'Scope 3-cal'!$BC$49:$BC$57,0),MATCH(INDEX(_xlfn.TEXTSPLIT(Scope3[[#This Row],[Type]],"/"),2),'Scope 3-cal'!$BE$2:$BK$2,0))*Scope3[[#This Row],[Amount]],
  Scope3[[#This Row],[Category]]="Wastepaper",INDEX('Scope 3-cal'!$BE$61:$BK$63,MATCH(INDEX(_xlfn.TEXTSPLIT(Scope3[[#This Row],[Type]],"/"),1),'Scope 3-cal'!$BC$61:$BC$63,0),MATCH(INDEX(_xlfn.TEXTSPLIT(Scope3[[#This Row],[Type]],"/"),2),'Scope 3-cal'!$BE$2:$BK$2,0))*Scope3[[#This Row],[Amount]]
)/1000</f>
        <v>0.51822500000000005</v>
      </c>
    </row>
    <row r="15" spans="1:10">
      <c r="A15" t="s">
        <v>562</v>
      </c>
      <c r="B15" s="20" t="s">
        <v>575</v>
      </c>
      <c r="C15">
        <v>3816</v>
      </c>
      <c r="D15" t="s">
        <v>380</v>
      </c>
      <c r="E15" t="s">
        <v>20</v>
      </c>
      <c r="F15" cm="1">
        <f t="array" ref="F15">_xlfn.IFS(
  Scope3[[#This Row],[Type]]="Water supply",VLOOKUP(Scope3[[#This Row],[Unit]],'Scope 3-cal'!$B$3:$C$4,2,FALSE)*Scope3[[#This Row],[Amount]],
  Scope3[[#This Row],[Type]]="Water treatment",VLOOKUP(Scope3[[#This Row],[Unit]],'Scope 3-cal'!$B$8:$C$9,2,FALSE)*Scope3[[#This Row],[Amount]],
  Scope3[[#This Row],[Category]]="Businessflight",VLOOKUP(Scope3[[#This Row],[Type]],'Scope 3-cal'!$E$3:$J$16,6,FALSE)*Scope3[[#This Row],[Amount]],
  Scope3[[#This Row],[Category]]="Businessferry",VLOOKUP(Scope3[[#This Row],[Type]],'Scope 3-cal'!$G$19:$I$21,3,FALSE)*Scope3[[#This Row],[Amount]],
  Scope3[[#This Row],[Category]]="Businesscar",INDEX('Scope 3-cal'!$I$25:$P$32,MATCH(INDEX(_xlfn.TEXTSPLIT(Scope3[[#This Row],[Type]],"/"),1)&amp;Scope3[[#This Row],[Unit]],'Scope 3-cal'!$E$25:$E$32,0),MATCH(INDEX(_xlfn.TEXTSPLIT(Scope3[[#This Row],[Type]],"/"),2),'Scope 3-cal'!$I$23:$P$23,0))*Scope3[[#This Row],[Amount]],
  Scope3[[#This Row],[Category]]="Businessmotorbike",VLOOKUP(Scope3[[#This Row],[Type]]&amp;Scope3[[#This Row],[Unit]],'Scope 3-cal'!$E$35:$I$42,5,FALSE)*Scope3[[#This Row],[Amount]],
  Scope3[[#This Row],[Category]]="Businesstaxis",VLOOKUP(Scope3[[#This Row],[Type]]&amp;Scope3[[#This Row],[Unit]],'Scope 3-cal'!$E$35:$I$42,5,FALSE)*Scope3[[#This Row],[Amount]],
  Scope3[[#This Row],[Category]]="Businessbus",VLOOKUP(Scope3[[#This Row],[Type]],'Scope 3-cal'!$G$51:$I$54,3,FALSE)*Scope3[[#This Row],[Amount]],
  Scope3[[#This Row],[Category]]="Businessrail",VLOOKUP(Scope3[[#This Row],[Type]],'Scope 3-cal'!$G$57:$I$60,3,FALSE)*Scope3[[#This Row],[Amount]],
  Scope3[[#This Row],[Category]]="Freightvans",INDEX('Scope 3-cal'!$AC$4:$AI$15,MATCH(INDEX(_xlfn.TEXTSPLIT(Scope3[[#This Row],[Type]],"/"),2)&amp;Scope3[[#This Row],[Unit]],'Scope 3-cal'!$Y$4:$Y$15,0),MATCH(INDEX(_xlfn.TEXTSPLIT(Scope3[[#This Row],[Type]],"/"),1),'Scope 3-cal'!$AC$2:$AI$2,0))*Scope3[[#This Row],[Amount]],
  Scope3[[#This Row],[Category]]="FreightHGV",INDEX('Scope 3-cal'!$AC$19:$AF$42,MATCH(INDEX(_xlfn.TEXTSPLIT(Scope3[[#This Row],[Type]],"/"),2)&amp;Scope3[[#This Row],[Unit]],'Scope 3-cal'!$Y$19:$Y$42,0),MATCH(INDEX(_xlfn.TEXTSPLIT(Scope3[[#This Row],[Type]],"/"),1),'Scope 3-cal'!$AC$17:$AF$17,0))*Scope3[[#This Row],[Amount]],
  Scope3[[#This Row],[Category]]="FreightHGVref",INDEX('Scope 3-cal'!$AC$46:$AF$69,MATCH(INDEX(_xlfn.TEXTSPLIT(Scope3[[#This Row],[Type]],"/"),2)&amp;Scope3[[#This Row],[Unit]],'Scope 3-cal'!$Y$46:$Y$69,0),MATCH(INDEX(_xlfn.TEXTSPLIT(Scope3[[#This Row],[Type]],"/"),1),'Scope 3-cal'!$AC$44:$AF$44,0))*Scope3[[#This Row],[Amount]],
  Scope3[[#This Row],[Category]]="Freightflights",VLOOKUP(Scope3[[#This Row],[Type]],'Scope 3-cal'!$AA$72:$AC$75,3,FALSE)*Scope3[[#This Row],[Amount]],
  Scope3[[#This Row],[Category]]="Freightrail",VLOOKUP(Scope3[[#This Row],[Type]],'Scope 3-cal'!$AA$78:$AC$78,3,FALSE)*Scope3[[#This Row],[Amount]],
  Scope3[[#This Row],[Category]]="Freightseatanker",INDEX('Scope 3-cal'!$AD$81:$AD$104,MATCH(Scope3[[#This Row],[Type]],'Scope 3-cal'!$Y$81:$Y$104,0),1)*Scope3[[#This Row],[Amount]],
  Scope3[[#This Row],[Category]]="Freightcargoship",INDEX('Scope 3-cal'!$AD$107:$AD$135,MATCH(Scope3[[#This Row],[Type]],'Scope 3-cal'!$Y$107:$Y$135,0),1)*Scope3[[#This Row],[Amount]],
  Scope3[[#This Row],[Category]]="Matconstruction",INDEX('Scope 3-cal'!$AW$4:$AZ$16,MATCH(INDEX(_xlfn.TEXTSPLIT(Scope3[[#This Row],[Type]],"/"),1),'Scope 3-cal'!$AU$4:$AU$16,0),MATCH(INDEX(_xlfn.TEXTSPLIT(Scope3[[#This Row],[Type]],"/"),2),'Scope 3-cal'!$AW$2:$AZ$2,0))*Scope3[[#This Row],[Amount]],
  Scope3[[#This Row],[Category]]="Matother",INDEX('Scope 3-cal'!$AW$20:$AZ$23,MATCH(INDEX(_xlfn.TEXTSPLIT(Scope3[[#This Row],[Type]],"/"),1),'Scope 3-cal'!$AU$20:$AU$23,0),MATCH(INDEX(_xlfn.TEXTSPLIT(Scope3[[#This Row],[Type]],"/"),2),'Scope 3-cal'!$AW$2:$AZ$2,0))*Scope3[[#This Row],[Amount]],
  Scope3[[#This Row],[Category]]="Matorganic",INDEX('Scope 3-cal'!$AW$27:$AZ$28,MATCH(INDEX(_xlfn.TEXTSPLIT(Scope3[[#This Row],[Type]],"/"),1),'Scope 3-cal'!$AU$27:$AU$28,0),MATCH(INDEX(_xlfn.TEXTSPLIT(Scope3[[#This Row],[Type]],"/"),2),'Scope 3-cal'!$AW$2:$AZ$2,0))*Scope3[[#This Row],[Amount]],
  Scope3[[#This Row],[Category]]="Matelectrical",INDEX('Scope 3-cal'!$AW$32:$AZ$38,MATCH(INDEX(_xlfn.TEXTSPLIT(Scope3[[#This Row],[Type]],"/"),1),'Scope 3-cal'!$AU$32:$AU$38,0),MATCH(INDEX(_xlfn.TEXTSPLIT(Scope3[[#This Row],[Type]],"/"),2),'Scope 3-cal'!$AW$2:$AZ$2,0))*Scope3[[#This Row],[Amount]],
  Scope3[[#This Row],[Category]]="Matmetal",INDEX('Scope 3-cal'!$AW$42:$AZ$45,MATCH(INDEX(_xlfn.TEXTSPLIT(Scope3[[#This Row],[Type]],"/"),1),'Scope 3-cal'!$AU$42:$AU$45,0),MATCH(INDEX(_xlfn.TEXTSPLIT(Scope3[[#This Row],[Type]],"/"),2),'Scope 3-cal'!$AW$2:$AZ$2,0))*Scope3[[#This Row],[Amount]],
  Scope3[[#This Row],[Category]]="Matplastic",INDEX('Scope 3-cal'!$AW$49:$AZ$57,MATCH(INDEX(_xlfn.TEXTSPLIT(Scope3[[#This Row],[Type]],"/"),1),'Scope 3-cal'!$AU$49:$AU$57,0),MATCH(INDEX(_xlfn.TEXTSPLIT(Scope3[[#This Row],[Type]],"/"),2),'Scope 3-cal'!$AW$2:$AZ$2,0))*Scope3[[#This Row],[Amount]],
  Scope3[[#This Row],[Category]]="Matpaper",INDEX('Scope 3-cal'!$AW$61:$AZ$63,MATCH(INDEX(_xlfn.TEXTSPLIT(Scope3[[#This Row],[Type]],"/"),1),'Scope 3-cal'!$AU$61:$AU$63,0),MATCH(INDEX(_xlfn.TEXTSPLIT(Scope3[[#This Row],[Type]],"/"),2),'Scope 3-cal'!$AW$2:$AZ$2,0))*Scope3[[#This Row],[Amount]],
  Scope3[[#This Row],[Category]]="Wasteconstruction",INDEX('Scope 3-cal'!$BE$4:$BK$16,MATCH(INDEX(_xlfn.TEXTSPLIT(Scope3[[#This Row],[Type]],"/"),1),'Scope 3-cal'!$BC$4:$BC$16,0),MATCH(INDEX(_xlfn.TEXTSPLIT(Scope3[[#This Row],[Type]],"/"),2),'Scope 3-cal'!$BE$2:$BK$2,0))*Scope3[[#This Row],[Amount]],
  Scope3[[#This Row],[Category]]="Wasteother",INDEX('Scope 3-cal'!$BE$20:$BK$22,MATCH(INDEX(_xlfn.TEXTSPLIT(Scope3[[#This Row],[Type]],"/"),1),'Scope 3-cal'!$BC$20:$BC$22,0),MATCH(INDEX(_xlfn.TEXTSPLIT(Scope3[[#This Row],[Type]],"/"),2),'Scope 3-cal'!$BE$2:$BK$2,0))*Scope3[[#This Row],[Amount]],
  Scope3[[#This Row],[Category]]="Wasterefuse",INDEX('Scope 3-cal'!$BE$26:$BK$30,MATCH(INDEX(_xlfn.TEXTSPLIT(Scope3[[#This Row],[Type]],"/"),1),'Scope 3-cal'!$BC$26:$BC$30,0),MATCH(INDEX(_xlfn.TEXTSPLIT(Scope3[[#This Row],[Type]],"/"),2),'Scope 3-cal'!$BE$2:$BK$2,0))*Scope3[[#This Row],[Amount]],
  Scope3[[#This Row],[Category]]="Wasteelectrical",INDEX('Scope 3-cal'!$BE$34:$BK$38,MATCH(INDEX(_xlfn.TEXTSPLIT(Scope3[[#This Row],[Type]],"/"),1),'Scope 3-cal'!$BC$34:$BC$38,0),MATCH(INDEX(_xlfn.TEXTSPLIT(Scope3[[#This Row],[Type]],"/"),2),'Scope 3-cal'!$BE$2:$BK$2,0))*Scope3[[#This Row],[Amount]],
  Scope3[[#This Row],[Category]]="Wastemetal",INDEX('Scope 3-cal'!$BE$42:$BK$45,MATCH(INDEX(_xlfn.TEXTSPLIT(Scope3[[#This Row],[Type]],"/"),1),'Scope 3-cal'!$BC$42:$BC$45,0),MATCH(INDEX(_xlfn.TEXTSPLIT(Scope3[[#This Row],[Type]],"/"),2),'Scope 3-cal'!$BE$2:$BK$2,0))*Scope3[[#This Row],[Amount]],
  Scope3[[#This Row],[Category]]="Wasteplastic",INDEX('Scope 3-cal'!$BE$49:$BK$57,MATCH(INDEX(_xlfn.TEXTSPLIT(Scope3[[#This Row],[Type]],"/"),1),'Scope 3-cal'!$BC$49:$BC$57,0),MATCH(INDEX(_xlfn.TEXTSPLIT(Scope3[[#This Row],[Type]],"/"),2),'Scope 3-cal'!$BE$2:$BK$2,0))*Scope3[[#This Row],[Amount]],
  Scope3[[#This Row],[Category]]="Wastepaper",INDEX('Scope 3-cal'!$BE$61:$BK$63,MATCH(INDEX(_xlfn.TEXTSPLIT(Scope3[[#This Row],[Type]],"/"),1),'Scope 3-cal'!$BC$61:$BC$63,0),MATCH(INDEX(_xlfn.TEXTSPLIT(Scope3[[#This Row],[Type]],"/"),2),'Scope 3-cal'!$BE$2:$BK$2,0))*Scope3[[#This Row],[Amount]]
)/1000</f>
        <v>0.70947072</v>
      </c>
    </row>
    <row r="16" spans="1:10">
      <c r="A16" t="s">
        <v>562</v>
      </c>
      <c r="B16" t="s">
        <v>13</v>
      </c>
      <c r="C16">
        <v>1000</v>
      </c>
      <c r="D16" t="s">
        <v>154</v>
      </c>
      <c r="E16" t="s">
        <v>13</v>
      </c>
      <c r="F16" cm="1">
        <f t="array" ref="F16">_xlfn.IFS(
  Scope3[[#This Row],[Type]]="Water supply",VLOOKUP(Scope3[[#This Row],[Unit]],'Scope 3-cal'!$B$3:$C$4,2,FALSE)*Scope3[[#This Row],[Amount]],
  Scope3[[#This Row],[Type]]="Water treatment",VLOOKUP(Scope3[[#This Row],[Unit]],'Scope 3-cal'!$B$8:$C$9,2,FALSE)*Scope3[[#This Row],[Amount]],
  Scope3[[#This Row],[Category]]="Businessflight",VLOOKUP(Scope3[[#This Row],[Type]],'Scope 3-cal'!$E$3:$J$16,6,FALSE)*Scope3[[#This Row],[Amount]],
  Scope3[[#This Row],[Category]]="Businessferry",VLOOKUP(Scope3[[#This Row],[Type]],'Scope 3-cal'!$G$19:$I$21,3,FALSE)*Scope3[[#This Row],[Amount]],
  Scope3[[#This Row],[Category]]="Businesscar",INDEX('Scope 3-cal'!$I$25:$P$32,MATCH(INDEX(_xlfn.TEXTSPLIT(Scope3[[#This Row],[Type]],"/"),1)&amp;Scope3[[#This Row],[Unit]],'Scope 3-cal'!$E$25:$E$32,0),MATCH(INDEX(_xlfn.TEXTSPLIT(Scope3[[#This Row],[Type]],"/"),2),'Scope 3-cal'!$I$23:$P$23,0))*Scope3[[#This Row],[Amount]],
  Scope3[[#This Row],[Category]]="Businessmotorbike",VLOOKUP(Scope3[[#This Row],[Type]]&amp;Scope3[[#This Row],[Unit]],'Scope 3-cal'!$E$35:$I$42,5,FALSE)*Scope3[[#This Row],[Amount]],
  Scope3[[#This Row],[Category]]="Businesstaxis",VLOOKUP(Scope3[[#This Row],[Type]]&amp;Scope3[[#This Row],[Unit]],'Scope 3-cal'!$E$35:$I$42,5,FALSE)*Scope3[[#This Row],[Amount]],
  Scope3[[#This Row],[Category]]="Businessbus",VLOOKUP(Scope3[[#This Row],[Type]],'Scope 3-cal'!$G$51:$I$54,3,FALSE)*Scope3[[#This Row],[Amount]],
  Scope3[[#This Row],[Category]]="Businessrail",VLOOKUP(Scope3[[#This Row],[Type]],'Scope 3-cal'!$G$57:$I$60,3,FALSE)*Scope3[[#This Row],[Amount]],
  Scope3[[#This Row],[Category]]="Freightvans",INDEX('Scope 3-cal'!$AC$4:$AI$15,MATCH(INDEX(_xlfn.TEXTSPLIT(Scope3[[#This Row],[Type]],"/"),2)&amp;Scope3[[#This Row],[Unit]],'Scope 3-cal'!$Y$4:$Y$15,0),MATCH(INDEX(_xlfn.TEXTSPLIT(Scope3[[#This Row],[Type]],"/"),1),'Scope 3-cal'!$AC$2:$AI$2,0))*Scope3[[#This Row],[Amount]],
  Scope3[[#This Row],[Category]]="FreightHGV",INDEX('Scope 3-cal'!$AC$19:$AF$42,MATCH(INDEX(_xlfn.TEXTSPLIT(Scope3[[#This Row],[Type]],"/"),2)&amp;Scope3[[#This Row],[Unit]],'Scope 3-cal'!$Y$19:$Y$42,0),MATCH(INDEX(_xlfn.TEXTSPLIT(Scope3[[#This Row],[Type]],"/"),1),'Scope 3-cal'!$AC$17:$AF$17,0))*Scope3[[#This Row],[Amount]],
  Scope3[[#This Row],[Category]]="FreightHGVref",INDEX('Scope 3-cal'!$AC$46:$AF$69,MATCH(INDEX(_xlfn.TEXTSPLIT(Scope3[[#This Row],[Type]],"/"),2)&amp;Scope3[[#This Row],[Unit]],'Scope 3-cal'!$Y$46:$Y$69,0),MATCH(INDEX(_xlfn.TEXTSPLIT(Scope3[[#This Row],[Type]],"/"),1),'Scope 3-cal'!$AC$44:$AF$44,0))*Scope3[[#This Row],[Amount]],
  Scope3[[#This Row],[Category]]="Freightflights",VLOOKUP(Scope3[[#This Row],[Type]],'Scope 3-cal'!$AA$72:$AC$75,3,FALSE)*Scope3[[#This Row],[Amount]],
  Scope3[[#This Row],[Category]]="Freightrail",VLOOKUP(Scope3[[#This Row],[Type]],'Scope 3-cal'!$AA$78:$AC$78,3,FALSE)*Scope3[[#This Row],[Amount]],
  Scope3[[#This Row],[Category]]="Freightseatanker",INDEX('Scope 3-cal'!$AD$81:$AD$104,MATCH(Scope3[[#This Row],[Type]],'Scope 3-cal'!$Y$81:$Y$104,0),1)*Scope3[[#This Row],[Amount]],
  Scope3[[#This Row],[Category]]="Freightcargoship",INDEX('Scope 3-cal'!$AD$107:$AD$135,MATCH(Scope3[[#This Row],[Type]],'Scope 3-cal'!$Y$107:$Y$135,0),1)*Scope3[[#This Row],[Amount]],
  Scope3[[#This Row],[Category]]="Matconstruction",INDEX('Scope 3-cal'!$AW$4:$AZ$16,MATCH(INDEX(_xlfn.TEXTSPLIT(Scope3[[#This Row],[Type]],"/"),1),'Scope 3-cal'!$AU$4:$AU$16,0),MATCH(INDEX(_xlfn.TEXTSPLIT(Scope3[[#This Row],[Type]],"/"),2),'Scope 3-cal'!$AW$2:$AZ$2,0))*Scope3[[#This Row],[Amount]],
  Scope3[[#This Row],[Category]]="Matother",INDEX('Scope 3-cal'!$AW$20:$AZ$23,MATCH(INDEX(_xlfn.TEXTSPLIT(Scope3[[#This Row],[Type]],"/"),1),'Scope 3-cal'!$AU$20:$AU$23,0),MATCH(INDEX(_xlfn.TEXTSPLIT(Scope3[[#This Row],[Type]],"/"),2),'Scope 3-cal'!$AW$2:$AZ$2,0))*Scope3[[#This Row],[Amount]],
  Scope3[[#This Row],[Category]]="Matorganic",INDEX('Scope 3-cal'!$AW$27:$AZ$28,MATCH(INDEX(_xlfn.TEXTSPLIT(Scope3[[#This Row],[Type]],"/"),1),'Scope 3-cal'!$AU$27:$AU$28,0),MATCH(INDEX(_xlfn.TEXTSPLIT(Scope3[[#This Row],[Type]],"/"),2),'Scope 3-cal'!$AW$2:$AZ$2,0))*Scope3[[#This Row],[Amount]],
  Scope3[[#This Row],[Category]]="Matelectrical",INDEX('Scope 3-cal'!$AW$32:$AZ$38,MATCH(INDEX(_xlfn.TEXTSPLIT(Scope3[[#This Row],[Type]],"/"),1),'Scope 3-cal'!$AU$32:$AU$38,0),MATCH(INDEX(_xlfn.TEXTSPLIT(Scope3[[#This Row],[Type]],"/"),2),'Scope 3-cal'!$AW$2:$AZ$2,0))*Scope3[[#This Row],[Amount]],
  Scope3[[#This Row],[Category]]="Matmetal",INDEX('Scope 3-cal'!$AW$42:$AZ$45,MATCH(INDEX(_xlfn.TEXTSPLIT(Scope3[[#This Row],[Type]],"/"),1),'Scope 3-cal'!$AU$42:$AU$45,0),MATCH(INDEX(_xlfn.TEXTSPLIT(Scope3[[#This Row],[Type]],"/"),2),'Scope 3-cal'!$AW$2:$AZ$2,0))*Scope3[[#This Row],[Amount]],
  Scope3[[#This Row],[Category]]="Matplastic",INDEX('Scope 3-cal'!$AW$49:$AZ$57,MATCH(INDEX(_xlfn.TEXTSPLIT(Scope3[[#This Row],[Type]],"/"),1),'Scope 3-cal'!$AU$49:$AU$57,0),MATCH(INDEX(_xlfn.TEXTSPLIT(Scope3[[#This Row],[Type]],"/"),2),'Scope 3-cal'!$AW$2:$AZ$2,0))*Scope3[[#This Row],[Amount]],
  Scope3[[#This Row],[Category]]="Matpaper",INDEX('Scope 3-cal'!$AW$61:$AZ$63,MATCH(INDEX(_xlfn.TEXTSPLIT(Scope3[[#This Row],[Type]],"/"),1),'Scope 3-cal'!$AU$61:$AU$63,0),MATCH(INDEX(_xlfn.TEXTSPLIT(Scope3[[#This Row],[Type]],"/"),2),'Scope 3-cal'!$AW$2:$AZ$2,0))*Scope3[[#This Row],[Amount]],
  Scope3[[#This Row],[Category]]="Wasteconstruction",INDEX('Scope 3-cal'!$BE$4:$BK$16,MATCH(INDEX(_xlfn.TEXTSPLIT(Scope3[[#This Row],[Type]],"/"),1),'Scope 3-cal'!$BC$4:$BC$16,0),MATCH(INDEX(_xlfn.TEXTSPLIT(Scope3[[#This Row],[Type]],"/"),2),'Scope 3-cal'!$BE$2:$BK$2,0))*Scope3[[#This Row],[Amount]],
  Scope3[[#This Row],[Category]]="Wasteother",INDEX('Scope 3-cal'!$BE$20:$BK$22,MATCH(INDEX(_xlfn.TEXTSPLIT(Scope3[[#This Row],[Type]],"/"),1),'Scope 3-cal'!$BC$20:$BC$22,0),MATCH(INDEX(_xlfn.TEXTSPLIT(Scope3[[#This Row],[Type]],"/"),2),'Scope 3-cal'!$BE$2:$BK$2,0))*Scope3[[#This Row],[Amount]],
  Scope3[[#This Row],[Category]]="Wasterefuse",INDEX('Scope 3-cal'!$BE$26:$BK$30,MATCH(INDEX(_xlfn.TEXTSPLIT(Scope3[[#This Row],[Type]],"/"),1),'Scope 3-cal'!$BC$26:$BC$30,0),MATCH(INDEX(_xlfn.TEXTSPLIT(Scope3[[#This Row],[Type]],"/"),2),'Scope 3-cal'!$BE$2:$BK$2,0))*Scope3[[#This Row],[Amount]],
  Scope3[[#This Row],[Category]]="Wasteelectrical",INDEX('Scope 3-cal'!$BE$34:$BK$38,MATCH(INDEX(_xlfn.TEXTSPLIT(Scope3[[#This Row],[Type]],"/"),1),'Scope 3-cal'!$BC$34:$BC$38,0),MATCH(INDEX(_xlfn.TEXTSPLIT(Scope3[[#This Row],[Type]],"/"),2),'Scope 3-cal'!$BE$2:$BK$2,0))*Scope3[[#This Row],[Amount]],
  Scope3[[#This Row],[Category]]="Wastemetal",INDEX('Scope 3-cal'!$BE$42:$BK$45,MATCH(INDEX(_xlfn.TEXTSPLIT(Scope3[[#This Row],[Type]],"/"),1),'Scope 3-cal'!$BC$42:$BC$45,0),MATCH(INDEX(_xlfn.TEXTSPLIT(Scope3[[#This Row],[Type]],"/"),2),'Scope 3-cal'!$BE$2:$BK$2,0))*Scope3[[#This Row],[Amount]],
  Scope3[[#This Row],[Category]]="Wasteplastic",INDEX('Scope 3-cal'!$BE$49:$BK$57,MATCH(INDEX(_xlfn.TEXTSPLIT(Scope3[[#This Row],[Type]],"/"),1),'Scope 3-cal'!$BC$49:$BC$57,0),MATCH(INDEX(_xlfn.TEXTSPLIT(Scope3[[#This Row],[Type]],"/"),2),'Scope 3-cal'!$BE$2:$BK$2,0))*Scope3[[#This Row],[Amount]],
  Scope3[[#This Row],[Category]]="Wastepaper",INDEX('Scope 3-cal'!$BE$61:$BK$63,MATCH(INDEX(_xlfn.TEXTSPLIT(Scope3[[#This Row],[Type]],"/"),1),'Scope 3-cal'!$BC$61:$BC$63,0),MATCH(INDEX(_xlfn.TEXTSPLIT(Scope3[[#This Row],[Type]],"/"),2),'Scope 3-cal'!$BE$2:$BK$2,0))*Scope3[[#This Row],[Amount]]
)/1000</f>
        <v>0.15311</v>
      </c>
    </row>
    <row r="17" spans="1:6">
      <c r="A17" t="s">
        <v>802</v>
      </c>
      <c r="B17" t="s">
        <v>13</v>
      </c>
      <c r="C17">
        <v>3600</v>
      </c>
      <c r="D17" t="s">
        <v>154</v>
      </c>
      <c r="E17" t="s">
        <v>13</v>
      </c>
      <c r="F17" cm="1">
        <f t="array" ref="F17">_xlfn.IFS(
  Scope3[[#This Row],[Type]]="Water supply",VLOOKUP(Scope3[[#This Row],[Unit]],'Scope 3-cal'!$B$3:$C$4,2,FALSE)*Scope3[[#This Row],[Amount]],
  Scope3[[#This Row],[Type]]="Water treatment",VLOOKUP(Scope3[[#This Row],[Unit]],'Scope 3-cal'!$B$8:$C$9,2,FALSE)*Scope3[[#This Row],[Amount]],
  Scope3[[#This Row],[Category]]="Businessflight",VLOOKUP(Scope3[[#This Row],[Type]],'Scope 3-cal'!$E$3:$J$16,6,FALSE)*Scope3[[#This Row],[Amount]],
  Scope3[[#This Row],[Category]]="Businessferry",VLOOKUP(Scope3[[#This Row],[Type]],'Scope 3-cal'!$G$19:$I$21,3,FALSE)*Scope3[[#This Row],[Amount]],
  Scope3[[#This Row],[Category]]="Businesscar",INDEX('Scope 3-cal'!$I$25:$P$32,MATCH(INDEX(_xlfn.TEXTSPLIT(Scope3[[#This Row],[Type]],"/"),1)&amp;Scope3[[#This Row],[Unit]],'Scope 3-cal'!$E$25:$E$32,0),MATCH(INDEX(_xlfn.TEXTSPLIT(Scope3[[#This Row],[Type]],"/"),2),'Scope 3-cal'!$I$23:$P$23,0))*Scope3[[#This Row],[Amount]],
  Scope3[[#This Row],[Category]]="Businessmotorbike",VLOOKUP(Scope3[[#This Row],[Type]]&amp;Scope3[[#This Row],[Unit]],'Scope 3-cal'!$E$35:$I$42,5,FALSE)*Scope3[[#This Row],[Amount]],
  Scope3[[#This Row],[Category]]="Businesstaxis",VLOOKUP(Scope3[[#This Row],[Type]]&amp;Scope3[[#This Row],[Unit]],'Scope 3-cal'!$E$35:$I$42,5,FALSE)*Scope3[[#This Row],[Amount]],
  Scope3[[#This Row],[Category]]="Businessbus",VLOOKUP(Scope3[[#This Row],[Type]],'Scope 3-cal'!$G$51:$I$54,3,FALSE)*Scope3[[#This Row],[Amount]],
  Scope3[[#This Row],[Category]]="Businessrail",VLOOKUP(Scope3[[#This Row],[Type]],'Scope 3-cal'!$G$57:$I$60,3,FALSE)*Scope3[[#This Row],[Amount]],
  Scope3[[#This Row],[Category]]="Freightvans",INDEX('Scope 3-cal'!$AC$4:$AI$15,MATCH(INDEX(_xlfn.TEXTSPLIT(Scope3[[#This Row],[Type]],"/"),2)&amp;Scope3[[#This Row],[Unit]],'Scope 3-cal'!$Y$4:$Y$15,0),MATCH(INDEX(_xlfn.TEXTSPLIT(Scope3[[#This Row],[Type]],"/"),1),'Scope 3-cal'!$AC$2:$AI$2,0))*Scope3[[#This Row],[Amount]],
  Scope3[[#This Row],[Category]]="FreightHGV",INDEX('Scope 3-cal'!$AC$19:$AF$42,MATCH(INDEX(_xlfn.TEXTSPLIT(Scope3[[#This Row],[Type]],"/"),2)&amp;Scope3[[#This Row],[Unit]],'Scope 3-cal'!$Y$19:$Y$42,0),MATCH(INDEX(_xlfn.TEXTSPLIT(Scope3[[#This Row],[Type]],"/"),1),'Scope 3-cal'!$AC$17:$AF$17,0))*Scope3[[#This Row],[Amount]],
  Scope3[[#This Row],[Category]]="FreightHGVref",INDEX('Scope 3-cal'!$AC$46:$AF$69,MATCH(INDEX(_xlfn.TEXTSPLIT(Scope3[[#This Row],[Type]],"/"),2)&amp;Scope3[[#This Row],[Unit]],'Scope 3-cal'!$Y$46:$Y$69,0),MATCH(INDEX(_xlfn.TEXTSPLIT(Scope3[[#This Row],[Type]],"/"),1),'Scope 3-cal'!$AC$44:$AF$44,0))*Scope3[[#This Row],[Amount]],
  Scope3[[#This Row],[Category]]="Freightflights",VLOOKUP(Scope3[[#This Row],[Type]],'Scope 3-cal'!$AA$72:$AC$75,3,FALSE)*Scope3[[#This Row],[Amount]],
  Scope3[[#This Row],[Category]]="Freightrail",VLOOKUP(Scope3[[#This Row],[Type]],'Scope 3-cal'!$AA$78:$AC$78,3,FALSE)*Scope3[[#This Row],[Amount]],
  Scope3[[#This Row],[Category]]="Freightseatanker",INDEX('Scope 3-cal'!$AD$81:$AD$104,MATCH(Scope3[[#This Row],[Type]],'Scope 3-cal'!$Y$81:$Y$104,0),1)*Scope3[[#This Row],[Amount]],
  Scope3[[#This Row],[Category]]="Freightcargoship",INDEX('Scope 3-cal'!$AD$107:$AD$135,MATCH(Scope3[[#This Row],[Type]],'Scope 3-cal'!$Y$107:$Y$135,0),1)*Scope3[[#This Row],[Amount]],
  Scope3[[#This Row],[Category]]="Matconstruction",INDEX('Scope 3-cal'!$AW$4:$AZ$16,MATCH(INDEX(_xlfn.TEXTSPLIT(Scope3[[#This Row],[Type]],"/"),1),'Scope 3-cal'!$AU$4:$AU$16,0),MATCH(INDEX(_xlfn.TEXTSPLIT(Scope3[[#This Row],[Type]],"/"),2),'Scope 3-cal'!$AW$2:$AZ$2,0))*Scope3[[#This Row],[Amount]],
  Scope3[[#This Row],[Category]]="Matother",INDEX('Scope 3-cal'!$AW$20:$AZ$23,MATCH(INDEX(_xlfn.TEXTSPLIT(Scope3[[#This Row],[Type]],"/"),1),'Scope 3-cal'!$AU$20:$AU$23,0),MATCH(INDEX(_xlfn.TEXTSPLIT(Scope3[[#This Row],[Type]],"/"),2),'Scope 3-cal'!$AW$2:$AZ$2,0))*Scope3[[#This Row],[Amount]],
  Scope3[[#This Row],[Category]]="Matorganic",INDEX('Scope 3-cal'!$AW$27:$AZ$28,MATCH(INDEX(_xlfn.TEXTSPLIT(Scope3[[#This Row],[Type]],"/"),1),'Scope 3-cal'!$AU$27:$AU$28,0),MATCH(INDEX(_xlfn.TEXTSPLIT(Scope3[[#This Row],[Type]],"/"),2),'Scope 3-cal'!$AW$2:$AZ$2,0))*Scope3[[#This Row],[Amount]],
  Scope3[[#This Row],[Category]]="Matelectrical",INDEX('Scope 3-cal'!$AW$32:$AZ$38,MATCH(INDEX(_xlfn.TEXTSPLIT(Scope3[[#This Row],[Type]],"/"),1),'Scope 3-cal'!$AU$32:$AU$38,0),MATCH(INDEX(_xlfn.TEXTSPLIT(Scope3[[#This Row],[Type]],"/"),2),'Scope 3-cal'!$AW$2:$AZ$2,0))*Scope3[[#This Row],[Amount]],
  Scope3[[#This Row],[Category]]="Matmetal",INDEX('Scope 3-cal'!$AW$42:$AZ$45,MATCH(INDEX(_xlfn.TEXTSPLIT(Scope3[[#This Row],[Type]],"/"),1),'Scope 3-cal'!$AU$42:$AU$45,0),MATCH(INDEX(_xlfn.TEXTSPLIT(Scope3[[#This Row],[Type]],"/"),2),'Scope 3-cal'!$AW$2:$AZ$2,0))*Scope3[[#This Row],[Amount]],
  Scope3[[#This Row],[Category]]="Matplastic",INDEX('Scope 3-cal'!$AW$49:$AZ$57,MATCH(INDEX(_xlfn.TEXTSPLIT(Scope3[[#This Row],[Type]],"/"),1),'Scope 3-cal'!$AU$49:$AU$57,0),MATCH(INDEX(_xlfn.TEXTSPLIT(Scope3[[#This Row],[Type]],"/"),2),'Scope 3-cal'!$AW$2:$AZ$2,0))*Scope3[[#This Row],[Amount]],
  Scope3[[#This Row],[Category]]="Matpaper",INDEX('Scope 3-cal'!$AW$61:$AZ$63,MATCH(INDEX(_xlfn.TEXTSPLIT(Scope3[[#This Row],[Type]],"/"),1),'Scope 3-cal'!$AU$61:$AU$63,0),MATCH(INDEX(_xlfn.TEXTSPLIT(Scope3[[#This Row],[Type]],"/"),2),'Scope 3-cal'!$AW$2:$AZ$2,0))*Scope3[[#This Row],[Amount]],
  Scope3[[#This Row],[Category]]="Wasteconstruction",INDEX('Scope 3-cal'!$BE$4:$BK$16,MATCH(INDEX(_xlfn.TEXTSPLIT(Scope3[[#This Row],[Type]],"/"),1),'Scope 3-cal'!$BC$4:$BC$16,0),MATCH(INDEX(_xlfn.TEXTSPLIT(Scope3[[#This Row],[Type]],"/"),2),'Scope 3-cal'!$BE$2:$BK$2,0))*Scope3[[#This Row],[Amount]],
  Scope3[[#This Row],[Category]]="Wasteother",INDEX('Scope 3-cal'!$BE$20:$BK$22,MATCH(INDEX(_xlfn.TEXTSPLIT(Scope3[[#This Row],[Type]],"/"),1),'Scope 3-cal'!$BC$20:$BC$22,0),MATCH(INDEX(_xlfn.TEXTSPLIT(Scope3[[#This Row],[Type]],"/"),2),'Scope 3-cal'!$BE$2:$BK$2,0))*Scope3[[#This Row],[Amount]],
  Scope3[[#This Row],[Category]]="Wasterefuse",INDEX('Scope 3-cal'!$BE$26:$BK$30,MATCH(INDEX(_xlfn.TEXTSPLIT(Scope3[[#This Row],[Type]],"/"),1),'Scope 3-cal'!$BC$26:$BC$30,0),MATCH(INDEX(_xlfn.TEXTSPLIT(Scope3[[#This Row],[Type]],"/"),2),'Scope 3-cal'!$BE$2:$BK$2,0))*Scope3[[#This Row],[Amount]],
  Scope3[[#This Row],[Category]]="Wasteelectrical",INDEX('Scope 3-cal'!$BE$34:$BK$38,MATCH(INDEX(_xlfn.TEXTSPLIT(Scope3[[#This Row],[Type]],"/"),1),'Scope 3-cal'!$BC$34:$BC$38,0),MATCH(INDEX(_xlfn.TEXTSPLIT(Scope3[[#This Row],[Type]],"/"),2),'Scope 3-cal'!$BE$2:$BK$2,0))*Scope3[[#This Row],[Amount]],
  Scope3[[#This Row],[Category]]="Wastemetal",INDEX('Scope 3-cal'!$BE$42:$BK$45,MATCH(INDEX(_xlfn.TEXTSPLIT(Scope3[[#This Row],[Type]],"/"),1),'Scope 3-cal'!$BC$42:$BC$45,0),MATCH(INDEX(_xlfn.TEXTSPLIT(Scope3[[#This Row],[Type]],"/"),2),'Scope 3-cal'!$BE$2:$BK$2,0))*Scope3[[#This Row],[Amount]],
  Scope3[[#This Row],[Category]]="Wasteplastic",INDEX('Scope 3-cal'!$BE$49:$BK$57,MATCH(INDEX(_xlfn.TEXTSPLIT(Scope3[[#This Row],[Type]],"/"),1),'Scope 3-cal'!$BC$49:$BC$57,0),MATCH(INDEX(_xlfn.TEXTSPLIT(Scope3[[#This Row],[Type]],"/"),2),'Scope 3-cal'!$BE$2:$BK$2,0))*Scope3[[#This Row],[Amount]],
  Scope3[[#This Row],[Category]]="Wastepaper",INDEX('Scope 3-cal'!$BE$61:$BK$63,MATCH(INDEX(_xlfn.TEXTSPLIT(Scope3[[#This Row],[Type]],"/"),1),'Scope 3-cal'!$BC$61:$BC$63,0),MATCH(INDEX(_xlfn.TEXTSPLIT(Scope3[[#This Row],[Type]],"/"),2),'Scope 3-cal'!$BE$2:$BK$2,0))*Scope3[[#This Row],[Amount]]
)/1000</f>
        <v>0.55119600000000002</v>
      </c>
    </row>
    <row r="18" spans="1:6">
      <c r="A18" t="s">
        <v>802</v>
      </c>
      <c r="B18" t="s">
        <v>16</v>
      </c>
      <c r="C18">
        <v>3600</v>
      </c>
      <c r="D18" t="s">
        <v>383</v>
      </c>
      <c r="E18" t="s">
        <v>16</v>
      </c>
      <c r="F18" cm="1">
        <f t="array" ref="F18">_xlfn.IFS(
  Scope3[[#This Row],[Type]]="Water supply",VLOOKUP(Scope3[[#This Row],[Unit]],'Scope 3-cal'!$B$3:$C$4,2,FALSE)*Scope3[[#This Row],[Amount]],
  Scope3[[#This Row],[Type]]="Water treatment",VLOOKUP(Scope3[[#This Row],[Unit]],'Scope 3-cal'!$B$8:$C$9,2,FALSE)*Scope3[[#This Row],[Amount]],
  Scope3[[#This Row],[Category]]="Businessflight",VLOOKUP(Scope3[[#This Row],[Type]],'Scope 3-cal'!$E$3:$J$16,6,FALSE)*Scope3[[#This Row],[Amount]],
  Scope3[[#This Row],[Category]]="Businessferry",VLOOKUP(Scope3[[#This Row],[Type]],'Scope 3-cal'!$G$19:$I$21,3,FALSE)*Scope3[[#This Row],[Amount]],
  Scope3[[#This Row],[Category]]="Businesscar",INDEX('Scope 3-cal'!$I$25:$P$32,MATCH(INDEX(_xlfn.TEXTSPLIT(Scope3[[#This Row],[Type]],"/"),1)&amp;Scope3[[#This Row],[Unit]],'Scope 3-cal'!$E$25:$E$32,0),MATCH(INDEX(_xlfn.TEXTSPLIT(Scope3[[#This Row],[Type]],"/"),2),'Scope 3-cal'!$I$23:$P$23,0))*Scope3[[#This Row],[Amount]],
  Scope3[[#This Row],[Category]]="Businessmotorbike",VLOOKUP(Scope3[[#This Row],[Type]]&amp;Scope3[[#This Row],[Unit]],'Scope 3-cal'!$E$35:$I$42,5,FALSE)*Scope3[[#This Row],[Amount]],
  Scope3[[#This Row],[Category]]="Businesstaxis",VLOOKUP(Scope3[[#This Row],[Type]]&amp;Scope3[[#This Row],[Unit]],'Scope 3-cal'!$E$35:$I$42,5,FALSE)*Scope3[[#This Row],[Amount]],
  Scope3[[#This Row],[Category]]="Businessbus",VLOOKUP(Scope3[[#This Row],[Type]],'Scope 3-cal'!$G$51:$I$54,3,FALSE)*Scope3[[#This Row],[Amount]],
  Scope3[[#This Row],[Category]]="Businessrail",VLOOKUP(Scope3[[#This Row],[Type]],'Scope 3-cal'!$G$57:$I$60,3,FALSE)*Scope3[[#This Row],[Amount]],
  Scope3[[#This Row],[Category]]="Freightvans",INDEX('Scope 3-cal'!$AC$4:$AI$15,MATCH(INDEX(_xlfn.TEXTSPLIT(Scope3[[#This Row],[Type]],"/"),2)&amp;Scope3[[#This Row],[Unit]],'Scope 3-cal'!$Y$4:$Y$15,0),MATCH(INDEX(_xlfn.TEXTSPLIT(Scope3[[#This Row],[Type]],"/"),1),'Scope 3-cal'!$AC$2:$AI$2,0))*Scope3[[#This Row],[Amount]],
  Scope3[[#This Row],[Category]]="FreightHGV",INDEX('Scope 3-cal'!$AC$19:$AF$42,MATCH(INDEX(_xlfn.TEXTSPLIT(Scope3[[#This Row],[Type]],"/"),2)&amp;Scope3[[#This Row],[Unit]],'Scope 3-cal'!$Y$19:$Y$42,0),MATCH(INDEX(_xlfn.TEXTSPLIT(Scope3[[#This Row],[Type]],"/"),1),'Scope 3-cal'!$AC$17:$AF$17,0))*Scope3[[#This Row],[Amount]],
  Scope3[[#This Row],[Category]]="FreightHGVref",INDEX('Scope 3-cal'!$AC$46:$AF$69,MATCH(INDEX(_xlfn.TEXTSPLIT(Scope3[[#This Row],[Type]],"/"),2)&amp;Scope3[[#This Row],[Unit]],'Scope 3-cal'!$Y$46:$Y$69,0),MATCH(INDEX(_xlfn.TEXTSPLIT(Scope3[[#This Row],[Type]],"/"),1),'Scope 3-cal'!$AC$44:$AF$44,0))*Scope3[[#This Row],[Amount]],
  Scope3[[#This Row],[Category]]="Freightflights",VLOOKUP(Scope3[[#This Row],[Type]],'Scope 3-cal'!$AA$72:$AC$75,3,FALSE)*Scope3[[#This Row],[Amount]],
  Scope3[[#This Row],[Category]]="Freightrail",VLOOKUP(Scope3[[#This Row],[Type]],'Scope 3-cal'!$AA$78:$AC$78,3,FALSE)*Scope3[[#This Row],[Amount]],
  Scope3[[#This Row],[Category]]="Freightseatanker",INDEX('Scope 3-cal'!$AD$81:$AD$104,MATCH(Scope3[[#This Row],[Type]],'Scope 3-cal'!$Y$81:$Y$104,0),1)*Scope3[[#This Row],[Amount]],
  Scope3[[#This Row],[Category]]="Freightcargoship",INDEX('Scope 3-cal'!$AD$107:$AD$135,MATCH(Scope3[[#This Row],[Type]],'Scope 3-cal'!$Y$107:$Y$135,0),1)*Scope3[[#This Row],[Amount]],
  Scope3[[#This Row],[Category]]="Matconstruction",INDEX('Scope 3-cal'!$AW$4:$AZ$16,MATCH(INDEX(_xlfn.TEXTSPLIT(Scope3[[#This Row],[Type]],"/"),1),'Scope 3-cal'!$AU$4:$AU$16,0),MATCH(INDEX(_xlfn.TEXTSPLIT(Scope3[[#This Row],[Type]],"/"),2),'Scope 3-cal'!$AW$2:$AZ$2,0))*Scope3[[#This Row],[Amount]],
  Scope3[[#This Row],[Category]]="Matother",INDEX('Scope 3-cal'!$AW$20:$AZ$23,MATCH(INDEX(_xlfn.TEXTSPLIT(Scope3[[#This Row],[Type]],"/"),1),'Scope 3-cal'!$AU$20:$AU$23,0),MATCH(INDEX(_xlfn.TEXTSPLIT(Scope3[[#This Row],[Type]],"/"),2),'Scope 3-cal'!$AW$2:$AZ$2,0))*Scope3[[#This Row],[Amount]],
  Scope3[[#This Row],[Category]]="Matorganic",INDEX('Scope 3-cal'!$AW$27:$AZ$28,MATCH(INDEX(_xlfn.TEXTSPLIT(Scope3[[#This Row],[Type]],"/"),1),'Scope 3-cal'!$AU$27:$AU$28,0),MATCH(INDEX(_xlfn.TEXTSPLIT(Scope3[[#This Row],[Type]],"/"),2),'Scope 3-cal'!$AW$2:$AZ$2,0))*Scope3[[#This Row],[Amount]],
  Scope3[[#This Row],[Category]]="Matelectrical",INDEX('Scope 3-cal'!$AW$32:$AZ$38,MATCH(INDEX(_xlfn.TEXTSPLIT(Scope3[[#This Row],[Type]],"/"),1),'Scope 3-cal'!$AU$32:$AU$38,0),MATCH(INDEX(_xlfn.TEXTSPLIT(Scope3[[#This Row],[Type]],"/"),2),'Scope 3-cal'!$AW$2:$AZ$2,0))*Scope3[[#This Row],[Amount]],
  Scope3[[#This Row],[Category]]="Matmetal",INDEX('Scope 3-cal'!$AW$42:$AZ$45,MATCH(INDEX(_xlfn.TEXTSPLIT(Scope3[[#This Row],[Type]],"/"),1),'Scope 3-cal'!$AU$42:$AU$45,0),MATCH(INDEX(_xlfn.TEXTSPLIT(Scope3[[#This Row],[Type]],"/"),2),'Scope 3-cal'!$AW$2:$AZ$2,0))*Scope3[[#This Row],[Amount]],
  Scope3[[#This Row],[Category]]="Matplastic",INDEX('Scope 3-cal'!$AW$49:$AZ$57,MATCH(INDEX(_xlfn.TEXTSPLIT(Scope3[[#This Row],[Type]],"/"),1),'Scope 3-cal'!$AU$49:$AU$57,0),MATCH(INDEX(_xlfn.TEXTSPLIT(Scope3[[#This Row],[Type]],"/"),2),'Scope 3-cal'!$AW$2:$AZ$2,0))*Scope3[[#This Row],[Amount]],
  Scope3[[#This Row],[Category]]="Matpaper",INDEX('Scope 3-cal'!$AW$61:$AZ$63,MATCH(INDEX(_xlfn.TEXTSPLIT(Scope3[[#This Row],[Type]],"/"),1),'Scope 3-cal'!$AU$61:$AU$63,0),MATCH(INDEX(_xlfn.TEXTSPLIT(Scope3[[#This Row],[Type]],"/"),2),'Scope 3-cal'!$AW$2:$AZ$2,0))*Scope3[[#This Row],[Amount]],
  Scope3[[#This Row],[Category]]="Wasteconstruction",INDEX('Scope 3-cal'!$BE$4:$BK$16,MATCH(INDEX(_xlfn.TEXTSPLIT(Scope3[[#This Row],[Type]],"/"),1),'Scope 3-cal'!$BC$4:$BC$16,0),MATCH(INDEX(_xlfn.TEXTSPLIT(Scope3[[#This Row],[Type]],"/"),2),'Scope 3-cal'!$BE$2:$BK$2,0))*Scope3[[#This Row],[Amount]],
  Scope3[[#This Row],[Category]]="Wasteother",INDEX('Scope 3-cal'!$BE$20:$BK$22,MATCH(INDEX(_xlfn.TEXTSPLIT(Scope3[[#This Row],[Type]],"/"),1),'Scope 3-cal'!$BC$20:$BC$22,0),MATCH(INDEX(_xlfn.TEXTSPLIT(Scope3[[#This Row],[Type]],"/"),2),'Scope 3-cal'!$BE$2:$BK$2,0))*Scope3[[#This Row],[Amount]],
  Scope3[[#This Row],[Category]]="Wasterefuse",INDEX('Scope 3-cal'!$BE$26:$BK$30,MATCH(INDEX(_xlfn.TEXTSPLIT(Scope3[[#This Row],[Type]],"/"),1),'Scope 3-cal'!$BC$26:$BC$30,0),MATCH(INDEX(_xlfn.TEXTSPLIT(Scope3[[#This Row],[Type]],"/"),2),'Scope 3-cal'!$BE$2:$BK$2,0))*Scope3[[#This Row],[Amount]],
  Scope3[[#This Row],[Category]]="Wasteelectrical",INDEX('Scope 3-cal'!$BE$34:$BK$38,MATCH(INDEX(_xlfn.TEXTSPLIT(Scope3[[#This Row],[Type]],"/"),1),'Scope 3-cal'!$BC$34:$BC$38,0),MATCH(INDEX(_xlfn.TEXTSPLIT(Scope3[[#This Row],[Type]],"/"),2),'Scope 3-cal'!$BE$2:$BK$2,0))*Scope3[[#This Row],[Amount]],
  Scope3[[#This Row],[Category]]="Wastemetal",INDEX('Scope 3-cal'!$BE$42:$BK$45,MATCH(INDEX(_xlfn.TEXTSPLIT(Scope3[[#This Row],[Type]],"/"),1),'Scope 3-cal'!$BC$42:$BC$45,0),MATCH(INDEX(_xlfn.TEXTSPLIT(Scope3[[#This Row],[Type]],"/"),2),'Scope 3-cal'!$BE$2:$BK$2,0))*Scope3[[#This Row],[Amount]],
  Scope3[[#This Row],[Category]]="Wasteplastic",INDEX('Scope 3-cal'!$BE$49:$BK$57,MATCH(INDEX(_xlfn.TEXTSPLIT(Scope3[[#This Row],[Type]],"/"),1),'Scope 3-cal'!$BC$49:$BC$57,0),MATCH(INDEX(_xlfn.TEXTSPLIT(Scope3[[#This Row],[Type]],"/"),2),'Scope 3-cal'!$BE$2:$BK$2,0))*Scope3[[#This Row],[Amount]],
  Scope3[[#This Row],[Category]]="Wastepaper",INDEX('Scope 3-cal'!$BE$61:$BK$63,MATCH(INDEX(_xlfn.TEXTSPLIT(Scope3[[#This Row],[Type]],"/"),1),'Scope 3-cal'!$BC$61:$BC$63,0),MATCH(INDEX(_xlfn.TEXTSPLIT(Scope3[[#This Row],[Type]],"/"),2),'Scope 3-cal'!$BE$2:$BK$2,0))*Scope3[[#This Row],[Amount]]
)/1000</f>
        <v>668.66831999999999</v>
      </c>
    </row>
    <row r="19" spans="1:6">
      <c r="A19" t="s">
        <v>802</v>
      </c>
      <c r="B19" t="s">
        <v>569</v>
      </c>
      <c r="C19">
        <v>7658</v>
      </c>
      <c r="D19" t="s">
        <v>380</v>
      </c>
      <c r="E19" t="s">
        <v>20</v>
      </c>
      <c r="F19" cm="1">
        <f t="array" ref="F19">_xlfn.IFS(
  Scope3[[#This Row],[Type]]="Water supply",VLOOKUP(Scope3[[#This Row],[Unit]],'Scope 3-cal'!$B$3:$C$4,2,FALSE)*Scope3[[#This Row],[Amount]],
  Scope3[[#This Row],[Type]]="Water treatment",VLOOKUP(Scope3[[#This Row],[Unit]],'Scope 3-cal'!$B$8:$C$9,2,FALSE)*Scope3[[#This Row],[Amount]],
  Scope3[[#This Row],[Category]]="Businessflight",VLOOKUP(Scope3[[#This Row],[Type]],'Scope 3-cal'!$E$3:$J$16,6,FALSE)*Scope3[[#This Row],[Amount]],
  Scope3[[#This Row],[Category]]="Businessferry",VLOOKUP(Scope3[[#This Row],[Type]],'Scope 3-cal'!$G$19:$I$21,3,FALSE)*Scope3[[#This Row],[Amount]],
  Scope3[[#This Row],[Category]]="Businesscar",INDEX('Scope 3-cal'!$I$25:$P$32,MATCH(INDEX(_xlfn.TEXTSPLIT(Scope3[[#This Row],[Type]],"/"),1)&amp;Scope3[[#This Row],[Unit]],'Scope 3-cal'!$E$25:$E$32,0),MATCH(INDEX(_xlfn.TEXTSPLIT(Scope3[[#This Row],[Type]],"/"),2),'Scope 3-cal'!$I$23:$P$23,0))*Scope3[[#This Row],[Amount]],
  Scope3[[#This Row],[Category]]="Businessmotorbike",VLOOKUP(Scope3[[#This Row],[Type]]&amp;Scope3[[#This Row],[Unit]],'Scope 3-cal'!$E$35:$I$42,5,FALSE)*Scope3[[#This Row],[Amount]],
  Scope3[[#This Row],[Category]]="Businesstaxis",VLOOKUP(Scope3[[#This Row],[Type]]&amp;Scope3[[#This Row],[Unit]],'Scope 3-cal'!$E$35:$I$42,5,FALSE)*Scope3[[#This Row],[Amount]],
  Scope3[[#This Row],[Category]]="Businessbus",VLOOKUP(Scope3[[#This Row],[Type]],'Scope 3-cal'!$G$51:$I$54,3,FALSE)*Scope3[[#This Row],[Amount]],
  Scope3[[#This Row],[Category]]="Businessrail",VLOOKUP(Scope3[[#This Row],[Type]],'Scope 3-cal'!$G$57:$I$60,3,FALSE)*Scope3[[#This Row],[Amount]],
  Scope3[[#This Row],[Category]]="Freightvans",INDEX('Scope 3-cal'!$AC$4:$AI$15,MATCH(INDEX(_xlfn.TEXTSPLIT(Scope3[[#This Row],[Type]],"/"),2)&amp;Scope3[[#This Row],[Unit]],'Scope 3-cal'!$Y$4:$Y$15,0),MATCH(INDEX(_xlfn.TEXTSPLIT(Scope3[[#This Row],[Type]],"/"),1),'Scope 3-cal'!$AC$2:$AI$2,0))*Scope3[[#This Row],[Amount]],
  Scope3[[#This Row],[Category]]="FreightHGV",INDEX('Scope 3-cal'!$AC$19:$AF$42,MATCH(INDEX(_xlfn.TEXTSPLIT(Scope3[[#This Row],[Type]],"/"),2)&amp;Scope3[[#This Row],[Unit]],'Scope 3-cal'!$Y$19:$Y$42,0),MATCH(INDEX(_xlfn.TEXTSPLIT(Scope3[[#This Row],[Type]],"/"),1),'Scope 3-cal'!$AC$17:$AF$17,0))*Scope3[[#This Row],[Amount]],
  Scope3[[#This Row],[Category]]="FreightHGVref",INDEX('Scope 3-cal'!$AC$46:$AF$69,MATCH(INDEX(_xlfn.TEXTSPLIT(Scope3[[#This Row],[Type]],"/"),2)&amp;Scope3[[#This Row],[Unit]],'Scope 3-cal'!$Y$46:$Y$69,0),MATCH(INDEX(_xlfn.TEXTSPLIT(Scope3[[#This Row],[Type]],"/"),1),'Scope 3-cal'!$AC$44:$AF$44,0))*Scope3[[#This Row],[Amount]],
  Scope3[[#This Row],[Category]]="Freightflights",VLOOKUP(Scope3[[#This Row],[Type]],'Scope 3-cal'!$AA$72:$AC$75,3,FALSE)*Scope3[[#This Row],[Amount]],
  Scope3[[#This Row],[Category]]="Freightrail",VLOOKUP(Scope3[[#This Row],[Type]],'Scope 3-cal'!$AA$78:$AC$78,3,FALSE)*Scope3[[#This Row],[Amount]],
  Scope3[[#This Row],[Category]]="Freightseatanker",INDEX('Scope 3-cal'!$AD$81:$AD$104,MATCH(Scope3[[#This Row],[Type]],'Scope 3-cal'!$Y$81:$Y$104,0),1)*Scope3[[#This Row],[Amount]],
  Scope3[[#This Row],[Category]]="Freightcargoship",INDEX('Scope 3-cal'!$AD$107:$AD$135,MATCH(Scope3[[#This Row],[Type]],'Scope 3-cal'!$Y$107:$Y$135,0),1)*Scope3[[#This Row],[Amount]],
  Scope3[[#This Row],[Category]]="Matconstruction",INDEX('Scope 3-cal'!$AW$4:$AZ$16,MATCH(INDEX(_xlfn.TEXTSPLIT(Scope3[[#This Row],[Type]],"/"),1),'Scope 3-cal'!$AU$4:$AU$16,0),MATCH(INDEX(_xlfn.TEXTSPLIT(Scope3[[#This Row],[Type]],"/"),2),'Scope 3-cal'!$AW$2:$AZ$2,0))*Scope3[[#This Row],[Amount]],
  Scope3[[#This Row],[Category]]="Matother",INDEX('Scope 3-cal'!$AW$20:$AZ$23,MATCH(INDEX(_xlfn.TEXTSPLIT(Scope3[[#This Row],[Type]],"/"),1),'Scope 3-cal'!$AU$20:$AU$23,0),MATCH(INDEX(_xlfn.TEXTSPLIT(Scope3[[#This Row],[Type]],"/"),2),'Scope 3-cal'!$AW$2:$AZ$2,0))*Scope3[[#This Row],[Amount]],
  Scope3[[#This Row],[Category]]="Matorganic",INDEX('Scope 3-cal'!$AW$27:$AZ$28,MATCH(INDEX(_xlfn.TEXTSPLIT(Scope3[[#This Row],[Type]],"/"),1),'Scope 3-cal'!$AU$27:$AU$28,0),MATCH(INDEX(_xlfn.TEXTSPLIT(Scope3[[#This Row],[Type]],"/"),2),'Scope 3-cal'!$AW$2:$AZ$2,0))*Scope3[[#This Row],[Amount]],
  Scope3[[#This Row],[Category]]="Matelectrical",INDEX('Scope 3-cal'!$AW$32:$AZ$38,MATCH(INDEX(_xlfn.TEXTSPLIT(Scope3[[#This Row],[Type]],"/"),1),'Scope 3-cal'!$AU$32:$AU$38,0),MATCH(INDEX(_xlfn.TEXTSPLIT(Scope3[[#This Row],[Type]],"/"),2),'Scope 3-cal'!$AW$2:$AZ$2,0))*Scope3[[#This Row],[Amount]],
  Scope3[[#This Row],[Category]]="Matmetal",INDEX('Scope 3-cal'!$AW$42:$AZ$45,MATCH(INDEX(_xlfn.TEXTSPLIT(Scope3[[#This Row],[Type]],"/"),1),'Scope 3-cal'!$AU$42:$AU$45,0),MATCH(INDEX(_xlfn.TEXTSPLIT(Scope3[[#This Row],[Type]],"/"),2),'Scope 3-cal'!$AW$2:$AZ$2,0))*Scope3[[#This Row],[Amount]],
  Scope3[[#This Row],[Category]]="Matplastic",INDEX('Scope 3-cal'!$AW$49:$AZ$57,MATCH(INDEX(_xlfn.TEXTSPLIT(Scope3[[#This Row],[Type]],"/"),1),'Scope 3-cal'!$AU$49:$AU$57,0),MATCH(INDEX(_xlfn.TEXTSPLIT(Scope3[[#This Row],[Type]],"/"),2),'Scope 3-cal'!$AW$2:$AZ$2,0))*Scope3[[#This Row],[Amount]],
  Scope3[[#This Row],[Category]]="Matpaper",INDEX('Scope 3-cal'!$AW$61:$AZ$63,MATCH(INDEX(_xlfn.TEXTSPLIT(Scope3[[#This Row],[Type]],"/"),1),'Scope 3-cal'!$AU$61:$AU$63,0),MATCH(INDEX(_xlfn.TEXTSPLIT(Scope3[[#This Row],[Type]],"/"),2),'Scope 3-cal'!$AW$2:$AZ$2,0))*Scope3[[#This Row],[Amount]],
  Scope3[[#This Row],[Category]]="Wasteconstruction",INDEX('Scope 3-cal'!$BE$4:$BK$16,MATCH(INDEX(_xlfn.TEXTSPLIT(Scope3[[#This Row],[Type]],"/"),1),'Scope 3-cal'!$BC$4:$BC$16,0),MATCH(INDEX(_xlfn.TEXTSPLIT(Scope3[[#This Row],[Type]],"/"),2),'Scope 3-cal'!$BE$2:$BK$2,0))*Scope3[[#This Row],[Amount]],
  Scope3[[#This Row],[Category]]="Wasteother",INDEX('Scope 3-cal'!$BE$20:$BK$22,MATCH(INDEX(_xlfn.TEXTSPLIT(Scope3[[#This Row],[Type]],"/"),1),'Scope 3-cal'!$BC$20:$BC$22,0),MATCH(INDEX(_xlfn.TEXTSPLIT(Scope3[[#This Row],[Type]],"/"),2),'Scope 3-cal'!$BE$2:$BK$2,0))*Scope3[[#This Row],[Amount]],
  Scope3[[#This Row],[Category]]="Wasterefuse",INDEX('Scope 3-cal'!$BE$26:$BK$30,MATCH(INDEX(_xlfn.TEXTSPLIT(Scope3[[#This Row],[Type]],"/"),1),'Scope 3-cal'!$BC$26:$BC$30,0),MATCH(INDEX(_xlfn.TEXTSPLIT(Scope3[[#This Row],[Type]],"/"),2),'Scope 3-cal'!$BE$2:$BK$2,0))*Scope3[[#This Row],[Amount]],
  Scope3[[#This Row],[Category]]="Wasteelectrical",INDEX('Scope 3-cal'!$BE$34:$BK$38,MATCH(INDEX(_xlfn.TEXTSPLIT(Scope3[[#This Row],[Type]],"/"),1),'Scope 3-cal'!$BC$34:$BC$38,0),MATCH(INDEX(_xlfn.TEXTSPLIT(Scope3[[#This Row],[Type]],"/"),2),'Scope 3-cal'!$BE$2:$BK$2,0))*Scope3[[#This Row],[Amount]],
  Scope3[[#This Row],[Category]]="Wastemetal",INDEX('Scope 3-cal'!$BE$42:$BK$45,MATCH(INDEX(_xlfn.TEXTSPLIT(Scope3[[#This Row],[Type]],"/"),1),'Scope 3-cal'!$BC$42:$BC$45,0),MATCH(INDEX(_xlfn.TEXTSPLIT(Scope3[[#This Row],[Type]],"/"),2),'Scope 3-cal'!$BE$2:$BK$2,0))*Scope3[[#This Row],[Amount]],
  Scope3[[#This Row],[Category]]="Wasteplastic",INDEX('Scope 3-cal'!$BE$49:$BK$57,MATCH(INDEX(_xlfn.TEXTSPLIT(Scope3[[#This Row],[Type]],"/"),1),'Scope 3-cal'!$BC$49:$BC$57,0),MATCH(INDEX(_xlfn.TEXTSPLIT(Scope3[[#This Row],[Type]],"/"),2),'Scope 3-cal'!$BE$2:$BK$2,0))*Scope3[[#This Row],[Amount]],
  Scope3[[#This Row],[Category]]="Wastepaper",INDEX('Scope 3-cal'!$BE$61:$BK$63,MATCH(INDEX(_xlfn.TEXTSPLIT(Scope3[[#This Row],[Type]],"/"),1),'Scope 3-cal'!$BC$61:$BC$63,0),MATCH(INDEX(_xlfn.TEXTSPLIT(Scope3[[#This Row],[Type]],"/"),2),'Scope 3-cal'!$BE$2:$BK$2,0))*Scope3[[#This Row],[Amount]]
)/1000</f>
        <v>1.40041846</v>
      </c>
    </row>
    <row r="20" spans="1:6">
      <c r="A20" t="s">
        <v>803</v>
      </c>
      <c r="B20" t="s">
        <v>804</v>
      </c>
      <c r="C20">
        <v>1096</v>
      </c>
      <c r="D20" t="s">
        <v>107</v>
      </c>
      <c r="E20" t="s">
        <v>42</v>
      </c>
      <c r="F20" cm="1">
        <f t="array" ref="F20">_xlfn.IFS(
  Scope3[[#This Row],[Type]]="Water supply",VLOOKUP(Scope3[[#This Row],[Unit]],'Scope 3-cal'!$B$3:$C$4,2,FALSE)*Scope3[[#This Row],[Amount]],
  Scope3[[#This Row],[Type]]="Water treatment",VLOOKUP(Scope3[[#This Row],[Unit]],'Scope 3-cal'!$B$8:$C$9,2,FALSE)*Scope3[[#This Row],[Amount]],
  Scope3[[#This Row],[Category]]="Businessflight",VLOOKUP(Scope3[[#This Row],[Type]],'Scope 3-cal'!$E$3:$J$16,6,FALSE)*Scope3[[#This Row],[Amount]],
  Scope3[[#This Row],[Category]]="Businessferry",VLOOKUP(Scope3[[#This Row],[Type]],'Scope 3-cal'!$G$19:$I$21,3,FALSE)*Scope3[[#This Row],[Amount]],
  Scope3[[#This Row],[Category]]="Businesscar",INDEX('Scope 3-cal'!$I$25:$P$32,MATCH(INDEX(_xlfn.TEXTSPLIT(Scope3[[#This Row],[Type]],"/"),1)&amp;Scope3[[#This Row],[Unit]],'Scope 3-cal'!$E$25:$E$32,0),MATCH(INDEX(_xlfn.TEXTSPLIT(Scope3[[#This Row],[Type]],"/"),2),'Scope 3-cal'!$I$23:$P$23,0))*Scope3[[#This Row],[Amount]],
  Scope3[[#This Row],[Category]]="Businessmotorbike",VLOOKUP(Scope3[[#This Row],[Type]]&amp;Scope3[[#This Row],[Unit]],'Scope 3-cal'!$E$35:$I$42,5,FALSE)*Scope3[[#This Row],[Amount]],
  Scope3[[#This Row],[Category]]="Businesstaxis",VLOOKUP(Scope3[[#This Row],[Type]]&amp;Scope3[[#This Row],[Unit]],'Scope 3-cal'!$E$35:$I$42,5,FALSE)*Scope3[[#This Row],[Amount]],
  Scope3[[#This Row],[Category]]="Businessbus",VLOOKUP(Scope3[[#This Row],[Type]],'Scope 3-cal'!$G$51:$I$54,3,FALSE)*Scope3[[#This Row],[Amount]],
  Scope3[[#This Row],[Category]]="Businessrail",VLOOKUP(Scope3[[#This Row],[Type]],'Scope 3-cal'!$G$57:$I$60,3,FALSE)*Scope3[[#This Row],[Amount]],
  Scope3[[#This Row],[Category]]="Freightvans",INDEX('Scope 3-cal'!$AC$4:$AI$15,MATCH(INDEX(_xlfn.TEXTSPLIT(Scope3[[#This Row],[Type]],"/"),2)&amp;Scope3[[#This Row],[Unit]],'Scope 3-cal'!$Y$4:$Y$15,0),MATCH(INDEX(_xlfn.TEXTSPLIT(Scope3[[#This Row],[Type]],"/"),1),'Scope 3-cal'!$AC$2:$AI$2,0))*Scope3[[#This Row],[Amount]],
  Scope3[[#This Row],[Category]]="FreightHGV",INDEX('Scope 3-cal'!$AC$19:$AF$42,MATCH(INDEX(_xlfn.TEXTSPLIT(Scope3[[#This Row],[Type]],"/"),2)&amp;Scope3[[#This Row],[Unit]],'Scope 3-cal'!$Y$19:$Y$42,0),MATCH(INDEX(_xlfn.TEXTSPLIT(Scope3[[#This Row],[Type]],"/"),1),'Scope 3-cal'!$AC$17:$AF$17,0))*Scope3[[#This Row],[Amount]],
  Scope3[[#This Row],[Category]]="FreightHGVref",INDEX('Scope 3-cal'!$AC$46:$AF$69,MATCH(INDEX(_xlfn.TEXTSPLIT(Scope3[[#This Row],[Type]],"/"),2)&amp;Scope3[[#This Row],[Unit]],'Scope 3-cal'!$Y$46:$Y$69,0),MATCH(INDEX(_xlfn.TEXTSPLIT(Scope3[[#This Row],[Type]],"/"),1),'Scope 3-cal'!$AC$44:$AF$44,0))*Scope3[[#This Row],[Amount]],
  Scope3[[#This Row],[Category]]="Freightflights",VLOOKUP(Scope3[[#This Row],[Type]],'Scope 3-cal'!$AA$72:$AC$75,3,FALSE)*Scope3[[#This Row],[Amount]],
  Scope3[[#This Row],[Category]]="Freightrail",VLOOKUP(Scope3[[#This Row],[Type]],'Scope 3-cal'!$AA$78:$AC$78,3,FALSE)*Scope3[[#This Row],[Amount]],
  Scope3[[#This Row],[Category]]="Freightseatanker",INDEX('Scope 3-cal'!$AD$81:$AD$104,MATCH(Scope3[[#This Row],[Type]],'Scope 3-cal'!$Y$81:$Y$104,0),1)*Scope3[[#This Row],[Amount]],
  Scope3[[#This Row],[Category]]="Freightcargoship",INDEX('Scope 3-cal'!$AD$107:$AD$135,MATCH(Scope3[[#This Row],[Type]],'Scope 3-cal'!$Y$107:$Y$135,0),1)*Scope3[[#This Row],[Amount]],
  Scope3[[#This Row],[Category]]="Matconstruction",INDEX('Scope 3-cal'!$AW$4:$AZ$16,MATCH(INDEX(_xlfn.TEXTSPLIT(Scope3[[#This Row],[Type]],"/"),1),'Scope 3-cal'!$AU$4:$AU$16,0),MATCH(INDEX(_xlfn.TEXTSPLIT(Scope3[[#This Row],[Type]],"/"),2),'Scope 3-cal'!$AW$2:$AZ$2,0))*Scope3[[#This Row],[Amount]],
  Scope3[[#This Row],[Category]]="Matother",INDEX('Scope 3-cal'!$AW$20:$AZ$23,MATCH(INDEX(_xlfn.TEXTSPLIT(Scope3[[#This Row],[Type]],"/"),1),'Scope 3-cal'!$AU$20:$AU$23,0),MATCH(INDEX(_xlfn.TEXTSPLIT(Scope3[[#This Row],[Type]],"/"),2),'Scope 3-cal'!$AW$2:$AZ$2,0))*Scope3[[#This Row],[Amount]],
  Scope3[[#This Row],[Category]]="Matorganic",INDEX('Scope 3-cal'!$AW$27:$AZ$28,MATCH(INDEX(_xlfn.TEXTSPLIT(Scope3[[#This Row],[Type]],"/"),1),'Scope 3-cal'!$AU$27:$AU$28,0),MATCH(INDEX(_xlfn.TEXTSPLIT(Scope3[[#This Row],[Type]],"/"),2),'Scope 3-cal'!$AW$2:$AZ$2,0))*Scope3[[#This Row],[Amount]],
  Scope3[[#This Row],[Category]]="Matelectrical",INDEX('Scope 3-cal'!$AW$32:$AZ$38,MATCH(INDEX(_xlfn.TEXTSPLIT(Scope3[[#This Row],[Type]],"/"),1),'Scope 3-cal'!$AU$32:$AU$38,0),MATCH(INDEX(_xlfn.TEXTSPLIT(Scope3[[#This Row],[Type]],"/"),2),'Scope 3-cal'!$AW$2:$AZ$2,0))*Scope3[[#This Row],[Amount]],
  Scope3[[#This Row],[Category]]="Matmetal",INDEX('Scope 3-cal'!$AW$42:$AZ$45,MATCH(INDEX(_xlfn.TEXTSPLIT(Scope3[[#This Row],[Type]],"/"),1),'Scope 3-cal'!$AU$42:$AU$45,0),MATCH(INDEX(_xlfn.TEXTSPLIT(Scope3[[#This Row],[Type]],"/"),2),'Scope 3-cal'!$AW$2:$AZ$2,0))*Scope3[[#This Row],[Amount]],
  Scope3[[#This Row],[Category]]="Matplastic",INDEX('Scope 3-cal'!$AW$49:$AZ$57,MATCH(INDEX(_xlfn.TEXTSPLIT(Scope3[[#This Row],[Type]],"/"),1),'Scope 3-cal'!$AU$49:$AU$57,0),MATCH(INDEX(_xlfn.TEXTSPLIT(Scope3[[#This Row],[Type]],"/"),2),'Scope 3-cal'!$AW$2:$AZ$2,0))*Scope3[[#This Row],[Amount]],
  Scope3[[#This Row],[Category]]="Matpaper",INDEX('Scope 3-cal'!$AW$61:$AZ$63,MATCH(INDEX(_xlfn.TEXTSPLIT(Scope3[[#This Row],[Type]],"/"),1),'Scope 3-cal'!$AU$61:$AU$63,0),MATCH(INDEX(_xlfn.TEXTSPLIT(Scope3[[#This Row],[Type]],"/"),2),'Scope 3-cal'!$AW$2:$AZ$2,0))*Scope3[[#This Row],[Amount]],
  Scope3[[#This Row],[Category]]="Wasteconstruction",INDEX('Scope 3-cal'!$BE$4:$BK$16,MATCH(INDEX(_xlfn.TEXTSPLIT(Scope3[[#This Row],[Type]],"/"),1),'Scope 3-cal'!$BC$4:$BC$16,0),MATCH(INDEX(_xlfn.TEXTSPLIT(Scope3[[#This Row],[Type]],"/"),2),'Scope 3-cal'!$BE$2:$BK$2,0))*Scope3[[#This Row],[Amount]],
  Scope3[[#This Row],[Category]]="Wasteother",INDEX('Scope 3-cal'!$BE$20:$BK$22,MATCH(INDEX(_xlfn.TEXTSPLIT(Scope3[[#This Row],[Type]],"/"),1),'Scope 3-cal'!$BC$20:$BC$22,0),MATCH(INDEX(_xlfn.TEXTSPLIT(Scope3[[#This Row],[Type]],"/"),2),'Scope 3-cal'!$BE$2:$BK$2,0))*Scope3[[#This Row],[Amount]],
  Scope3[[#This Row],[Category]]="Wasterefuse",INDEX('Scope 3-cal'!$BE$26:$BK$30,MATCH(INDEX(_xlfn.TEXTSPLIT(Scope3[[#This Row],[Type]],"/"),1),'Scope 3-cal'!$BC$26:$BC$30,0),MATCH(INDEX(_xlfn.TEXTSPLIT(Scope3[[#This Row],[Type]],"/"),2),'Scope 3-cal'!$BE$2:$BK$2,0))*Scope3[[#This Row],[Amount]],
  Scope3[[#This Row],[Category]]="Wasteelectrical",INDEX('Scope 3-cal'!$BE$34:$BK$38,MATCH(INDEX(_xlfn.TEXTSPLIT(Scope3[[#This Row],[Type]],"/"),1),'Scope 3-cal'!$BC$34:$BC$38,0),MATCH(INDEX(_xlfn.TEXTSPLIT(Scope3[[#This Row],[Type]],"/"),2),'Scope 3-cal'!$BE$2:$BK$2,0))*Scope3[[#This Row],[Amount]],
  Scope3[[#This Row],[Category]]="Wastemetal",INDEX('Scope 3-cal'!$BE$42:$BK$45,MATCH(INDEX(_xlfn.TEXTSPLIT(Scope3[[#This Row],[Type]],"/"),1),'Scope 3-cal'!$BC$42:$BC$45,0),MATCH(INDEX(_xlfn.TEXTSPLIT(Scope3[[#This Row],[Type]],"/"),2),'Scope 3-cal'!$BE$2:$BK$2,0))*Scope3[[#This Row],[Amount]],
  Scope3[[#This Row],[Category]]="Wasteplastic",INDEX('Scope 3-cal'!$BE$49:$BK$57,MATCH(INDEX(_xlfn.TEXTSPLIT(Scope3[[#This Row],[Type]],"/"),1),'Scope 3-cal'!$BC$49:$BC$57,0),MATCH(INDEX(_xlfn.TEXTSPLIT(Scope3[[#This Row],[Type]],"/"),2),'Scope 3-cal'!$BE$2:$BK$2,0))*Scope3[[#This Row],[Amount]],
  Scope3[[#This Row],[Category]]="Wastepaper",INDEX('Scope 3-cal'!$BE$61:$BK$63,MATCH(INDEX(_xlfn.TEXTSPLIT(Scope3[[#This Row],[Type]],"/"),1),'Scope 3-cal'!$BC$61:$BC$63,0),MATCH(INDEX(_xlfn.TEXTSPLIT(Scope3[[#This Row],[Type]],"/"),2),'Scope 3-cal'!$BE$2:$BK$2,0))*Scope3[[#This Row],[Amount]]
)/1000</f>
        <v>0.27425208000000001</v>
      </c>
    </row>
    <row r="21" spans="1:6">
      <c r="A21" t="s">
        <v>803</v>
      </c>
      <c r="B21" t="s">
        <v>805</v>
      </c>
      <c r="C21">
        <v>486</v>
      </c>
      <c r="D21" t="s">
        <v>107</v>
      </c>
      <c r="E21" t="s">
        <v>42</v>
      </c>
      <c r="F21" cm="1">
        <f t="array" ref="F21">_xlfn.IFS(
  Scope3[[#This Row],[Type]]="Water supply",VLOOKUP(Scope3[[#This Row],[Unit]],'Scope 3-cal'!$B$3:$C$4,2,FALSE)*Scope3[[#This Row],[Amount]],
  Scope3[[#This Row],[Type]]="Water treatment",VLOOKUP(Scope3[[#This Row],[Unit]],'Scope 3-cal'!$B$8:$C$9,2,FALSE)*Scope3[[#This Row],[Amount]],
  Scope3[[#This Row],[Category]]="Businessflight",VLOOKUP(Scope3[[#This Row],[Type]],'Scope 3-cal'!$E$3:$J$16,6,FALSE)*Scope3[[#This Row],[Amount]],
  Scope3[[#This Row],[Category]]="Businessferry",VLOOKUP(Scope3[[#This Row],[Type]],'Scope 3-cal'!$G$19:$I$21,3,FALSE)*Scope3[[#This Row],[Amount]],
  Scope3[[#This Row],[Category]]="Businesscar",INDEX('Scope 3-cal'!$I$25:$P$32,MATCH(INDEX(_xlfn.TEXTSPLIT(Scope3[[#This Row],[Type]],"/"),1)&amp;Scope3[[#This Row],[Unit]],'Scope 3-cal'!$E$25:$E$32,0),MATCH(INDEX(_xlfn.TEXTSPLIT(Scope3[[#This Row],[Type]],"/"),2),'Scope 3-cal'!$I$23:$P$23,0))*Scope3[[#This Row],[Amount]],
  Scope3[[#This Row],[Category]]="Businessmotorbike",VLOOKUP(Scope3[[#This Row],[Type]]&amp;Scope3[[#This Row],[Unit]],'Scope 3-cal'!$E$35:$I$42,5,FALSE)*Scope3[[#This Row],[Amount]],
  Scope3[[#This Row],[Category]]="Businesstaxis",VLOOKUP(Scope3[[#This Row],[Type]]&amp;Scope3[[#This Row],[Unit]],'Scope 3-cal'!$E$35:$I$42,5,FALSE)*Scope3[[#This Row],[Amount]],
  Scope3[[#This Row],[Category]]="Businessbus",VLOOKUP(Scope3[[#This Row],[Type]],'Scope 3-cal'!$G$51:$I$54,3,FALSE)*Scope3[[#This Row],[Amount]],
  Scope3[[#This Row],[Category]]="Businessrail",VLOOKUP(Scope3[[#This Row],[Type]],'Scope 3-cal'!$G$57:$I$60,3,FALSE)*Scope3[[#This Row],[Amount]],
  Scope3[[#This Row],[Category]]="Freightvans",INDEX('Scope 3-cal'!$AC$4:$AI$15,MATCH(INDEX(_xlfn.TEXTSPLIT(Scope3[[#This Row],[Type]],"/"),2)&amp;Scope3[[#This Row],[Unit]],'Scope 3-cal'!$Y$4:$Y$15,0),MATCH(INDEX(_xlfn.TEXTSPLIT(Scope3[[#This Row],[Type]],"/"),1),'Scope 3-cal'!$AC$2:$AI$2,0))*Scope3[[#This Row],[Amount]],
  Scope3[[#This Row],[Category]]="FreightHGV",INDEX('Scope 3-cal'!$AC$19:$AF$42,MATCH(INDEX(_xlfn.TEXTSPLIT(Scope3[[#This Row],[Type]],"/"),2)&amp;Scope3[[#This Row],[Unit]],'Scope 3-cal'!$Y$19:$Y$42,0),MATCH(INDEX(_xlfn.TEXTSPLIT(Scope3[[#This Row],[Type]],"/"),1),'Scope 3-cal'!$AC$17:$AF$17,0))*Scope3[[#This Row],[Amount]],
  Scope3[[#This Row],[Category]]="FreightHGVref",INDEX('Scope 3-cal'!$AC$46:$AF$69,MATCH(INDEX(_xlfn.TEXTSPLIT(Scope3[[#This Row],[Type]],"/"),2)&amp;Scope3[[#This Row],[Unit]],'Scope 3-cal'!$Y$46:$Y$69,0),MATCH(INDEX(_xlfn.TEXTSPLIT(Scope3[[#This Row],[Type]],"/"),1),'Scope 3-cal'!$AC$44:$AF$44,0))*Scope3[[#This Row],[Amount]],
  Scope3[[#This Row],[Category]]="Freightflights",VLOOKUP(Scope3[[#This Row],[Type]],'Scope 3-cal'!$AA$72:$AC$75,3,FALSE)*Scope3[[#This Row],[Amount]],
  Scope3[[#This Row],[Category]]="Freightrail",VLOOKUP(Scope3[[#This Row],[Type]],'Scope 3-cal'!$AA$78:$AC$78,3,FALSE)*Scope3[[#This Row],[Amount]],
  Scope3[[#This Row],[Category]]="Freightseatanker",INDEX('Scope 3-cal'!$AD$81:$AD$104,MATCH(Scope3[[#This Row],[Type]],'Scope 3-cal'!$Y$81:$Y$104,0),1)*Scope3[[#This Row],[Amount]],
  Scope3[[#This Row],[Category]]="Freightcargoship",INDEX('Scope 3-cal'!$AD$107:$AD$135,MATCH(Scope3[[#This Row],[Type]],'Scope 3-cal'!$Y$107:$Y$135,0),1)*Scope3[[#This Row],[Amount]],
  Scope3[[#This Row],[Category]]="Matconstruction",INDEX('Scope 3-cal'!$AW$4:$AZ$16,MATCH(INDEX(_xlfn.TEXTSPLIT(Scope3[[#This Row],[Type]],"/"),1),'Scope 3-cal'!$AU$4:$AU$16,0),MATCH(INDEX(_xlfn.TEXTSPLIT(Scope3[[#This Row],[Type]],"/"),2),'Scope 3-cal'!$AW$2:$AZ$2,0))*Scope3[[#This Row],[Amount]],
  Scope3[[#This Row],[Category]]="Matother",INDEX('Scope 3-cal'!$AW$20:$AZ$23,MATCH(INDEX(_xlfn.TEXTSPLIT(Scope3[[#This Row],[Type]],"/"),1),'Scope 3-cal'!$AU$20:$AU$23,0),MATCH(INDEX(_xlfn.TEXTSPLIT(Scope3[[#This Row],[Type]],"/"),2),'Scope 3-cal'!$AW$2:$AZ$2,0))*Scope3[[#This Row],[Amount]],
  Scope3[[#This Row],[Category]]="Matorganic",INDEX('Scope 3-cal'!$AW$27:$AZ$28,MATCH(INDEX(_xlfn.TEXTSPLIT(Scope3[[#This Row],[Type]],"/"),1),'Scope 3-cal'!$AU$27:$AU$28,0),MATCH(INDEX(_xlfn.TEXTSPLIT(Scope3[[#This Row],[Type]],"/"),2),'Scope 3-cal'!$AW$2:$AZ$2,0))*Scope3[[#This Row],[Amount]],
  Scope3[[#This Row],[Category]]="Matelectrical",INDEX('Scope 3-cal'!$AW$32:$AZ$38,MATCH(INDEX(_xlfn.TEXTSPLIT(Scope3[[#This Row],[Type]],"/"),1),'Scope 3-cal'!$AU$32:$AU$38,0),MATCH(INDEX(_xlfn.TEXTSPLIT(Scope3[[#This Row],[Type]],"/"),2),'Scope 3-cal'!$AW$2:$AZ$2,0))*Scope3[[#This Row],[Amount]],
  Scope3[[#This Row],[Category]]="Matmetal",INDEX('Scope 3-cal'!$AW$42:$AZ$45,MATCH(INDEX(_xlfn.TEXTSPLIT(Scope3[[#This Row],[Type]],"/"),1),'Scope 3-cal'!$AU$42:$AU$45,0),MATCH(INDEX(_xlfn.TEXTSPLIT(Scope3[[#This Row],[Type]],"/"),2),'Scope 3-cal'!$AW$2:$AZ$2,0))*Scope3[[#This Row],[Amount]],
  Scope3[[#This Row],[Category]]="Matplastic",INDEX('Scope 3-cal'!$AW$49:$AZ$57,MATCH(INDEX(_xlfn.TEXTSPLIT(Scope3[[#This Row],[Type]],"/"),1),'Scope 3-cal'!$AU$49:$AU$57,0),MATCH(INDEX(_xlfn.TEXTSPLIT(Scope3[[#This Row],[Type]],"/"),2),'Scope 3-cal'!$AW$2:$AZ$2,0))*Scope3[[#This Row],[Amount]],
  Scope3[[#This Row],[Category]]="Matpaper",INDEX('Scope 3-cal'!$AW$61:$AZ$63,MATCH(INDEX(_xlfn.TEXTSPLIT(Scope3[[#This Row],[Type]],"/"),1),'Scope 3-cal'!$AU$61:$AU$63,0),MATCH(INDEX(_xlfn.TEXTSPLIT(Scope3[[#This Row],[Type]],"/"),2),'Scope 3-cal'!$AW$2:$AZ$2,0))*Scope3[[#This Row],[Amount]],
  Scope3[[#This Row],[Category]]="Wasteconstruction",INDEX('Scope 3-cal'!$BE$4:$BK$16,MATCH(INDEX(_xlfn.TEXTSPLIT(Scope3[[#This Row],[Type]],"/"),1),'Scope 3-cal'!$BC$4:$BC$16,0),MATCH(INDEX(_xlfn.TEXTSPLIT(Scope3[[#This Row],[Type]],"/"),2),'Scope 3-cal'!$BE$2:$BK$2,0))*Scope3[[#This Row],[Amount]],
  Scope3[[#This Row],[Category]]="Wasteother",INDEX('Scope 3-cal'!$BE$20:$BK$22,MATCH(INDEX(_xlfn.TEXTSPLIT(Scope3[[#This Row],[Type]],"/"),1),'Scope 3-cal'!$BC$20:$BC$22,0),MATCH(INDEX(_xlfn.TEXTSPLIT(Scope3[[#This Row],[Type]],"/"),2),'Scope 3-cal'!$BE$2:$BK$2,0))*Scope3[[#This Row],[Amount]],
  Scope3[[#This Row],[Category]]="Wasterefuse",INDEX('Scope 3-cal'!$BE$26:$BK$30,MATCH(INDEX(_xlfn.TEXTSPLIT(Scope3[[#This Row],[Type]],"/"),1),'Scope 3-cal'!$BC$26:$BC$30,0),MATCH(INDEX(_xlfn.TEXTSPLIT(Scope3[[#This Row],[Type]],"/"),2),'Scope 3-cal'!$BE$2:$BK$2,0))*Scope3[[#This Row],[Amount]],
  Scope3[[#This Row],[Category]]="Wasteelectrical",INDEX('Scope 3-cal'!$BE$34:$BK$38,MATCH(INDEX(_xlfn.TEXTSPLIT(Scope3[[#This Row],[Type]],"/"),1),'Scope 3-cal'!$BC$34:$BC$38,0),MATCH(INDEX(_xlfn.TEXTSPLIT(Scope3[[#This Row],[Type]],"/"),2),'Scope 3-cal'!$BE$2:$BK$2,0))*Scope3[[#This Row],[Amount]],
  Scope3[[#This Row],[Category]]="Wastemetal",INDEX('Scope 3-cal'!$BE$42:$BK$45,MATCH(INDEX(_xlfn.TEXTSPLIT(Scope3[[#This Row],[Type]],"/"),1),'Scope 3-cal'!$BC$42:$BC$45,0),MATCH(INDEX(_xlfn.TEXTSPLIT(Scope3[[#This Row],[Type]],"/"),2),'Scope 3-cal'!$BE$2:$BK$2,0))*Scope3[[#This Row],[Amount]],
  Scope3[[#This Row],[Category]]="Wasteplastic",INDEX('Scope 3-cal'!$BE$49:$BK$57,MATCH(INDEX(_xlfn.TEXTSPLIT(Scope3[[#This Row],[Type]],"/"),1),'Scope 3-cal'!$BC$49:$BC$57,0),MATCH(INDEX(_xlfn.TEXTSPLIT(Scope3[[#This Row],[Type]],"/"),2),'Scope 3-cal'!$BE$2:$BK$2,0))*Scope3[[#This Row],[Amount]],
  Scope3[[#This Row],[Category]]="Wastepaper",INDEX('Scope 3-cal'!$BE$61:$BK$63,MATCH(INDEX(_xlfn.TEXTSPLIT(Scope3[[#This Row],[Type]],"/"),1),'Scope 3-cal'!$BC$61:$BC$63,0),MATCH(INDEX(_xlfn.TEXTSPLIT(Scope3[[#This Row],[Type]],"/"),2),'Scope 3-cal'!$BE$2:$BK$2,0))*Scope3[[#This Row],[Amount]]
)/1000</f>
        <v>3.8500920000000001E-2</v>
      </c>
    </row>
    <row r="22" spans="1:6">
      <c r="A22" t="s">
        <v>803</v>
      </c>
      <c r="B22" t="s">
        <v>806</v>
      </c>
      <c r="C22">
        <v>1467</v>
      </c>
      <c r="D22" t="s">
        <v>107</v>
      </c>
      <c r="E22" t="s">
        <v>44</v>
      </c>
      <c r="F22" cm="1">
        <f t="array" ref="F22">_xlfn.IFS(
  Scope3[[#This Row],[Type]]="Water supply",VLOOKUP(Scope3[[#This Row],[Unit]],'Scope 3-cal'!$B$3:$C$4,2,FALSE)*Scope3[[#This Row],[Amount]],
  Scope3[[#This Row],[Type]]="Water treatment",VLOOKUP(Scope3[[#This Row],[Unit]],'Scope 3-cal'!$B$8:$C$9,2,FALSE)*Scope3[[#This Row],[Amount]],
  Scope3[[#This Row],[Category]]="Businessflight",VLOOKUP(Scope3[[#This Row],[Type]],'Scope 3-cal'!$E$3:$J$16,6,FALSE)*Scope3[[#This Row],[Amount]],
  Scope3[[#This Row],[Category]]="Businessferry",VLOOKUP(Scope3[[#This Row],[Type]],'Scope 3-cal'!$G$19:$I$21,3,FALSE)*Scope3[[#This Row],[Amount]],
  Scope3[[#This Row],[Category]]="Businesscar",INDEX('Scope 3-cal'!$I$25:$P$32,MATCH(INDEX(_xlfn.TEXTSPLIT(Scope3[[#This Row],[Type]],"/"),1)&amp;Scope3[[#This Row],[Unit]],'Scope 3-cal'!$E$25:$E$32,0),MATCH(INDEX(_xlfn.TEXTSPLIT(Scope3[[#This Row],[Type]],"/"),2),'Scope 3-cal'!$I$23:$P$23,0))*Scope3[[#This Row],[Amount]],
  Scope3[[#This Row],[Category]]="Businessmotorbike",VLOOKUP(Scope3[[#This Row],[Type]]&amp;Scope3[[#This Row],[Unit]],'Scope 3-cal'!$E$35:$I$42,5,FALSE)*Scope3[[#This Row],[Amount]],
  Scope3[[#This Row],[Category]]="Businesstaxis",VLOOKUP(Scope3[[#This Row],[Type]]&amp;Scope3[[#This Row],[Unit]],'Scope 3-cal'!$E$35:$I$42,5,FALSE)*Scope3[[#This Row],[Amount]],
  Scope3[[#This Row],[Category]]="Businessbus",VLOOKUP(Scope3[[#This Row],[Type]],'Scope 3-cal'!$G$51:$I$54,3,FALSE)*Scope3[[#This Row],[Amount]],
  Scope3[[#This Row],[Category]]="Businessrail",VLOOKUP(Scope3[[#This Row],[Type]],'Scope 3-cal'!$G$57:$I$60,3,FALSE)*Scope3[[#This Row],[Amount]],
  Scope3[[#This Row],[Category]]="Freightvans",INDEX('Scope 3-cal'!$AC$4:$AI$15,MATCH(INDEX(_xlfn.TEXTSPLIT(Scope3[[#This Row],[Type]],"/"),2)&amp;Scope3[[#This Row],[Unit]],'Scope 3-cal'!$Y$4:$Y$15,0),MATCH(INDEX(_xlfn.TEXTSPLIT(Scope3[[#This Row],[Type]],"/"),1),'Scope 3-cal'!$AC$2:$AI$2,0))*Scope3[[#This Row],[Amount]],
  Scope3[[#This Row],[Category]]="FreightHGV",INDEX('Scope 3-cal'!$AC$19:$AF$42,MATCH(INDEX(_xlfn.TEXTSPLIT(Scope3[[#This Row],[Type]],"/"),2)&amp;Scope3[[#This Row],[Unit]],'Scope 3-cal'!$Y$19:$Y$42,0),MATCH(INDEX(_xlfn.TEXTSPLIT(Scope3[[#This Row],[Type]],"/"),1),'Scope 3-cal'!$AC$17:$AF$17,0))*Scope3[[#This Row],[Amount]],
  Scope3[[#This Row],[Category]]="FreightHGVref",INDEX('Scope 3-cal'!$AC$46:$AF$69,MATCH(INDEX(_xlfn.TEXTSPLIT(Scope3[[#This Row],[Type]],"/"),2)&amp;Scope3[[#This Row],[Unit]],'Scope 3-cal'!$Y$46:$Y$69,0),MATCH(INDEX(_xlfn.TEXTSPLIT(Scope3[[#This Row],[Type]],"/"),1),'Scope 3-cal'!$AC$44:$AF$44,0))*Scope3[[#This Row],[Amount]],
  Scope3[[#This Row],[Category]]="Freightflights",VLOOKUP(Scope3[[#This Row],[Type]],'Scope 3-cal'!$AA$72:$AC$75,3,FALSE)*Scope3[[#This Row],[Amount]],
  Scope3[[#This Row],[Category]]="Freightrail",VLOOKUP(Scope3[[#This Row],[Type]],'Scope 3-cal'!$AA$78:$AC$78,3,FALSE)*Scope3[[#This Row],[Amount]],
  Scope3[[#This Row],[Category]]="Freightseatanker",INDEX('Scope 3-cal'!$AD$81:$AD$104,MATCH(Scope3[[#This Row],[Type]],'Scope 3-cal'!$Y$81:$Y$104,0),1)*Scope3[[#This Row],[Amount]],
  Scope3[[#This Row],[Category]]="Freightcargoship",INDEX('Scope 3-cal'!$AD$107:$AD$135,MATCH(Scope3[[#This Row],[Type]],'Scope 3-cal'!$Y$107:$Y$135,0),1)*Scope3[[#This Row],[Amount]],
  Scope3[[#This Row],[Category]]="Matconstruction",INDEX('Scope 3-cal'!$AW$4:$AZ$16,MATCH(INDEX(_xlfn.TEXTSPLIT(Scope3[[#This Row],[Type]],"/"),1),'Scope 3-cal'!$AU$4:$AU$16,0),MATCH(INDEX(_xlfn.TEXTSPLIT(Scope3[[#This Row],[Type]],"/"),2),'Scope 3-cal'!$AW$2:$AZ$2,0))*Scope3[[#This Row],[Amount]],
  Scope3[[#This Row],[Category]]="Matother",INDEX('Scope 3-cal'!$AW$20:$AZ$23,MATCH(INDEX(_xlfn.TEXTSPLIT(Scope3[[#This Row],[Type]],"/"),1),'Scope 3-cal'!$AU$20:$AU$23,0),MATCH(INDEX(_xlfn.TEXTSPLIT(Scope3[[#This Row],[Type]],"/"),2),'Scope 3-cal'!$AW$2:$AZ$2,0))*Scope3[[#This Row],[Amount]],
  Scope3[[#This Row],[Category]]="Matorganic",INDEX('Scope 3-cal'!$AW$27:$AZ$28,MATCH(INDEX(_xlfn.TEXTSPLIT(Scope3[[#This Row],[Type]],"/"),1),'Scope 3-cal'!$AU$27:$AU$28,0),MATCH(INDEX(_xlfn.TEXTSPLIT(Scope3[[#This Row],[Type]],"/"),2),'Scope 3-cal'!$AW$2:$AZ$2,0))*Scope3[[#This Row],[Amount]],
  Scope3[[#This Row],[Category]]="Matelectrical",INDEX('Scope 3-cal'!$AW$32:$AZ$38,MATCH(INDEX(_xlfn.TEXTSPLIT(Scope3[[#This Row],[Type]],"/"),1),'Scope 3-cal'!$AU$32:$AU$38,0),MATCH(INDEX(_xlfn.TEXTSPLIT(Scope3[[#This Row],[Type]],"/"),2),'Scope 3-cal'!$AW$2:$AZ$2,0))*Scope3[[#This Row],[Amount]],
  Scope3[[#This Row],[Category]]="Matmetal",INDEX('Scope 3-cal'!$AW$42:$AZ$45,MATCH(INDEX(_xlfn.TEXTSPLIT(Scope3[[#This Row],[Type]],"/"),1),'Scope 3-cal'!$AU$42:$AU$45,0),MATCH(INDEX(_xlfn.TEXTSPLIT(Scope3[[#This Row],[Type]],"/"),2),'Scope 3-cal'!$AW$2:$AZ$2,0))*Scope3[[#This Row],[Amount]],
  Scope3[[#This Row],[Category]]="Matplastic",INDEX('Scope 3-cal'!$AW$49:$AZ$57,MATCH(INDEX(_xlfn.TEXTSPLIT(Scope3[[#This Row],[Type]],"/"),1),'Scope 3-cal'!$AU$49:$AU$57,0),MATCH(INDEX(_xlfn.TEXTSPLIT(Scope3[[#This Row],[Type]],"/"),2),'Scope 3-cal'!$AW$2:$AZ$2,0))*Scope3[[#This Row],[Amount]],
  Scope3[[#This Row],[Category]]="Matpaper",INDEX('Scope 3-cal'!$AW$61:$AZ$63,MATCH(INDEX(_xlfn.TEXTSPLIT(Scope3[[#This Row],[Type]],"/"),1),'Scope 3-cal'!$AU$61:$AU$63,0),MATCH(INDEX(_xlfn.TEXTSPLIT(Scope3[[#This Row],[Type]],"/"),2),'Scope 3-cal'!$AW$2:$AZ$2,0))*Scope3[[#This Row],[Amount]],
  Scope3[[#This Row],[Category]]="Wasteconstruction",INDEX('Scope 3-cal'!$BE$4:$BK$16,MATCH(INDEX(_xlfn.TEXTSPLIT(Scope3[[#This Row],[Type]],"/"),1),'Scope 3-cal'!$BC$4:$BC$16,0),MATCH(INDEX(_xlfn.TEXTSPLIT(Scope3[[#This Row],[Type]],"/"),2),'Scope 3-cal'!$BE$2:$BK$2,0))*Scope3[[#This Row],[Amount]],
  Scope3[[#This Row],[Category]]="Wasteother",INDEX('Scope 3-cal'!$BE$20:$BK$22,MATCH(INDEX(_xlfn.TEXTSPLIT(Scope3[[#This Row],[Type]],"/"),1),'Scope 3-cal'!$BC$20:$BC$22,0),MATCH(INDEX(_xlfn.TEXTSPLIT(Scope3[[#This Row],[Type]],"/"),2),'Scope 3-cal'!$BE$2:$BK$2,0))*Scope3[[#This Row],[Amount]],
  Scope3[[#This Row],[Category]]="Wasterefuse",INDEX('Scope 3-cal'!$BE$26:$BK$30,MATCH(INDEX(_xlfn.TEXTSPLIT(Scope3[[#This Row],[Type]],"/"),1),'Scope 3-cal'!$BC$26:$BC$30,0),MATCH(INDEX(_xlfn.TEXTSPLIT(Scope3[[#This Row],[Type]],"/"),2),'Scope 3-cal'!$BE$2:$BK$2,0))*Scope3[[#This Row],[Amount]],
  Scope3[[#This Row],[Category]]="Wasteelectrical",INDEX('Scope 3-cal'!$BE$34:$BK$38,MATCH(INDEX(_xlfn.TEXTSPLIT(Scope3[[#This Row],[Type]],"/"),1),'Scope 3-cal'!$BC$34:$BC$38,0),MATCH(INDEX(_xlfn.TEXTSPLIT(Scope3[[#This Row],[Type]],"/"),2),'Scope 3-cal'!$BE$2:$BK$2,0))*Scope3[[#This Row],[Amount]],
  Scope3[[#This Row],[Category]]="Wastemetal",INDEX('Scope 3-cal'!$BE$42:$BK$45,MATCH(INDEX(_xlfn.TEXTSPLIT(Scope3[[#This Row],[Type]],"/"),1),'Scope 3-cal'!$BC$42:$BC$45,0),MATCH(INDEX(_xlfn.TEXTSPLIT(Scope3[[#This Row],[Type]],"/"),2),'Scope 3-cal'!$BE$2:$BK$2,0))*Scope3[[#This Row],[Amount]],
  Scope3[[#This Row],[Category]]="Wasteplastic",INDEX('Scope 3-cal'!$BE$49:$BK$57,MATCH(INDEX(_xlfn.TEXTSPLIT(Scope3[[#This Row],[Type]],"/"),1),'Scope 3-cal'!$BC$49:$BC$57,0),MATCH(INDEX(_xlfn.TEXTSPLIT(Scope3[[#This Row],[Type]],"/"),2),'Scope 3-cal'!$BE$2:$BK$2,0))*Scope3[[#This Row],[Amount]],
  Scope3[[#This Row],[Category]]="Wastepaper",INDEX('Scope 3-cal'!$BE$61:$BK$63,MATCH(INDEX(_xlfn.TEXTSPLIT(Scope3[[#This Row],[Type]],"/"),1),'Scope 3-cal'!$BC$61:$BC$63,0),MATCH(INDEX(_xlfn.TEXTSPLIT(Scope3[[#This Row],[Type]],"/"),2),'Scope 3-cal'!$BE$2:$BK$2,0))*Scope3[[#This Row],[Amount]]
)/1000</f>
        <v>1.32882327</v>
      </c>
    </row>
    <row r="23" spans="1:6">
      <c r="A23" t="s">
        <v>803</v>
      </c>
      <c r="B23" t="s">
        <v>13</v>
      </c>
      <c r="C23">
        <v>4</v>
      </c>
      <c r="D23" t="s">
        <v>154</v>
      </c>
      <c r="E23" t="s">
        <v>13</v>
      </c>
      <c r="F23" cm="1">
        <f t="array" ref="F23">_xlfn.IFS(
  Scope3[[#This Row],[Type]]="Water supply",VLOOKUP(Scope3[[#This Row],[Unit]],'Scope 3-cal'!$B$3:$C$4,2,FALSE)*Scope3[[#This Row],[Amount]],
  Scope3[[#This Row],[Type]]="Water treatment",VLOOKUP(Scope3[[#This Row],[Unit]],'Scope 3-cal'!$B$8:$C$9,2,FALSE)*Scope3[[#This Row],[Amount]],
  Scope3[[#This Row],[Category]]="Businessflight",VLOOKUP(Scope3[[#This Row],[Type]],'Scope 3-cal'!$E$3:$J$16,6,FALSE)*Scope3[[#This Row],[Amount]],
  Scope3[[#This Row],[Category]]="Businessferry",VLOOKUP(Scope3[[#This Row],[Type]],'Scope 3-cal'!$G$19:$I$21,3,FALSE)*Scope3[[#This Row],[Amount]],
  Scope3[[#This Row],[Category]]="Businesscar",INDEX('Scope 3-cal'!$I$25:$P$32,MATCH(INDEX(_xlfn.TEXTSPLIT(Scope3[[#This Row],[Type]],"/"),1)&amp;Scope3[[#This Row],[Unit]],'Scope 3-cal'!$E$25:$E$32,0),MATCH(INDEX(_xlfn.TEXTSPLIT(Scope3[[#This Row],[Type]],"/"),2),'Scope 3-cal'!$I$23:$P$23,0))*Scope3[[#This Row],[Amount]],
  Scope3[[#This Row],[Category]]="Businessmotorbike",VLOOKUP(Scope3[[#This Row],[Type]]&amp;Scope3[[#This Row],[Unit]],'Scope 3-cal'!$E$35:$I$42,5,FALSE)*Scope3[[#This Row],[Amount]],
  Scope3[[#This Row],[Category]]="Businesstaxis",VLOOKUP(Scope3[[#This Row],[Type]]&amp;Scope3[[#This Row],[Unit]],'Scope 3-cal'!$E$35:$I$42,5,FALSE)*Scope3[[#This Row],[Amount]],
  Scope3[[#This Row],[Category]]="Businessbus",VLOOKUP(Scope3[[#This Row],[Type]],'Scope 3-cal'!$G$51:$I$54,3,FALSE)*Scope3[[#This Row],[Amount]],
  Scope3[[#This Row],[Category]]="Businessrail",VLOOKUP(Scope3[[#This Row],[Type]],'Scope 3-cal'!$G$57:$I$60,3,FALSE)*Scope3[[#This Row],[Amount]],
  Scope3[[#This Row],[Category]]="Freightvans",INDEX('Scope 3-cal'!$AC$4:$AI$15,MATCH(INDEX(_xlfn.TEXTSPLIT(Scope3[[#This Row],[Type]],"/"),2)&amp;Scope3[[#This Row],[Unit]],'Scope 3-cal'!$Y$4:$Y$15,0),MATCH(INDEX(_xlfn.TEXTSPLIT(Scope3[[#This Row],[Type]],"/"),1),'Scope 3-cal'!$AC$2:$AI$2,0))*Scope3[[#This Row],[Amount]],
  Scope3[[#This Row],[Category]]="FreightHGV",INDEX('Scope 3-cal'!$AC$19:$AF$42,MATCH(INDEX(_xlfn.TEXTSPLIT(Scope3[[#This Row],[Type]],"/"),2)&amp;Scope3[[#This Row],[Unit]],'Scope 3-cal'!$Y$19:$Y$42,0),MATCH(INDEX(_xlfn.TEXTSPLIT(Scope3[[#This Row],[Type]],"/"),1),'Scope 3-cal'!$AC$17:$AF$17,0))*Scope3[[#This Row],[Amount]],
  Scope3[[#This Row],[Category]]="FreightHGVref",INDEX('Scope 3-cal'!$AC$46:$AF$69,MATCH(INDEX(_xlfn.TEXTSPLIT(Scope3[[#This Row],[Type]],"/"),2)&amp;Scope3[[#This Row],[Unit]],'Scope 3-cal'!$Y$46:$Y$69,0),MATCH(INDEX(_xlfn.TEXTSPLIT(Scope3[[#This Row],[Type]],"/"),1),'Scope 3-cal'!$AC$44:$AF$44,0))*Scope3[[#This Row],[Amount]],
  Scope3[[#This Row],[Category]]="Freightflights",VLOOKUP(Scope3[[#This Row],[Type]],'Scope 3-cal'!$AA$72:$AC$75,3,FALSE)*Scope3[[#This Row],[Amount]],
  Scope3[[#This Row],[Category]]="Freightrail",VLOOKUP(Scope3[[#This Row],[Type]],'Scope 3-cal'!$AA$78:$AC$78,3,FALSE)*Scope3[[#This Row],[Amount]],
  Scope3[[#This Row],[Category]]="Freightseatanker",INDEX('Scope 3-cal'!$AD$81:$AD$104,MATCH(Scope3[[#This Row],[Type]],'Scope 3-cal'!$Y$81:$Y$104,0),1)*Scope3[[#This Row],[Amount]],
  Scope3[[#This Row],[Category]]="Freightcargoship",INDEX('Scope 3-cal'!$AD$107:$AD$135,MATCH(Scope3[[#This Row],[Type]],'Scope 3-cal'!$Y$107:$Y$135,0),1)*Scope3[[#This Row],[Amount]],
  Scope3[[#This Row],[Category]]="Matconstruction",INDEX('Scope 3-cal'!$AW$4:$AZ$16,MATCH(INDEX(_xlfn.TEXTSPLIT(Scope3[[#This Row],[Type]],"/"),1),'Scope 3-cal'!$AU$4:$AU$16,0),MATCH(INDEX(_xlfn.TEXTSPLIT(Scope3[[#This Row],[Type]],"/"),2),'Scope 3-cal'!$AW$2:$AZ$2,0))*Scope3[[#This Row],[Amount]],
  Scope3[[#This Row],[Category]]="Matother",INDEX('Scope 3-cal'!$AW$20:$AZ$23,MATCH(INDEX(_xlfn.TEXTSPLIT(Scope3[[#This Row],[Type]],"/"),1),'Scope 3-cal'!$AU$20:$AU$23,0),MATCH(INDEX(_xlfn.TEXTSPLIT(Scope3[[#This Row],[Type]],"/"),2),'Scope 3-cal'!$AW$2:$AZ$2,0))*Scope3[[#This Row],[Amount]],
  Scope3[[#This Row],[Category]]="Matorganic",INDEX('Scope 3-cal'!$AW$27:$AZ$28,MATCH(INDEX(_xlfn.TEXTSPLIT(Scope3[[#This Row],[Type]],"/"),1),'Scope 3-cal'!$AU$27:$AU$28,0),MATCH(INDEX(_xlfn.TEXTSPLIT(Scope3[[#This Row],[Type]],"/"),2),'Scope 3-cal'!$AW$2:$AZ$2,0))*Scope3[[#This Row],[Amount]],
  Scope3[[#This Row],[Category]]="Matelectrical",INDEX('Scope 3-cal'!$AW$32:$AZ$38,MATCH(INDEX(_xlfn.TEXTSPLIT(Scope3[[#This Row],[Type]],"/"),1),'Scope 3-cal'!$AU$32:$AU$38,0),MATCH(INDEX(_xlfn.TEXTSPLIT(Scope3[[#This Row],[Type]],"/"),2),'Scope 3-cal'!$AW$2:$AZ$2,0))*Scope3[[#This Row],[Amount]],
  Scope3[[#This Row],[Category]]="Matmetal",INDEX('Scope 3-cal'!$AW$42:$AZ$45,MATCH(INDEX(_xlfn.TEXTSPLIT(Scope3[[#This Row],[Type]],"/"),1),'Scope 3-cal'!$AU$42:$AU$45,0),MATCH(INDEX(_xlfn.TEXTSPLIT(Scope3[[#This Row],[Type]],"/"),2),'Scope 3-cal'!$AW$2:$AZ$2,0))*Scope3[[#This Row],[Amount]],
  Scope3[[#This Row],[Category]]="Matplastic",INDEX('Scope 3-cal'!$AW$49:$AZ$57,MATCH(INDEX(_xlfn.TEXTSPLIT(Scope3[[#This Row],[Type]],"/"),1),'Scope 3-cal'!$AU$49:$AU$57,0),MATCH(INDEX(_xlfn.TEXTSPLIT(Scope3[[#This Row],[Type]],"/"),2),'Scope 3-cal'!$AW$2:$AZ$2,0))*Scope3[[#This Row],[Amount]],
  Scope3[[#This Row],[Category]]="Matpaper",INDEX('Scope 3-cal'!$AW$61:$AZ$63,MATCH(INDEX(_xlfn.TEXTSPLIT(Scope3[[#This Row],[Type]],"/"),1),'Scope 3-cal'!$AU$61:$AU$63,0),MATCH(INDEX(_xlfn.TEXTSPLIT(Scope3[[#This Row],[Type]],"/"),2),'Scope 3-cal'!$AW$2:$AZ$2,0))*Scope3[[#This Row],[Amount]],
  Scope3[[#This Row],[Category]]="Wasteconstruction",INDEX('Scope 3-cal'!$BE$4:$BK$16,MATCH(INDEX(_xlfn.TEXTSPLIT(Scope3[[#This Row],[Type]],"/"),1),'Scope 3-cal'!$BC$4:$BC$16,0),MATCH(INDEX(_xlfn.TEXTSPLIT(Scope3[[#This Row],[Type]],"/"),2),'Scope 3-cal'!$BE$2:$BK$2,0))*Scope3[[#This Row],[Amount]],
  Scope3[[#This Row],[Category]]="Wasteother",INDEX('Scope 3-cal'!$BE$20:$BK$22,MATCH(INDEX(_xlfn.TEXTSPLIT(Scope3[[#This Row],[Type]],"/"),1),'Scope 3-cal'!$BC$20:$BC$22,0),MATCH(INDEX(_xlfn.TEXTSPLIT(Scope3[[#This Row],[Type]],"/"),2),'Scope 3-cal'!$BE$2:$BK$2,0))*Scope3[[#This Row],[Amount]],
  Scope3[[#This Row],[Category]]="Wasterefuse",INDEX('Scope 3-cal'!$BE$26:$BK$30,MATCH(INDEX(_xlfn.TEXTSPLIT(Scope3[[#This Row],[Type]],"/"),1),'Scope 3-cal'!$BC$26:$BC$30,0),MATCH(INDEX(_xlfn.TEXTSPLIT(Scope3[[#This Row],[Type]],"/"),2),'Scope 3-cal'!$BE$2:$BK$2,0))*Scope3[[#This Row],[Amount]],
  Scope3[[#This Row],[Category]]="Wasteelectrical",INDEX('Scope 3-cal'!$BE$34:$BK$38,MATCH(INDEX(_xlfn.TEXTSPLIT(Scope3[[#This Row],[Type]],"/"),1),'Scope 3-cal'!$BC$34:$BC$38,0),MATCH(INDEX(_xlfn.TEXTSPLIT(Scope3[[#This Row],[Type]],"/"),2),'Scope 3-cal'!$BE$2:$BK$2,0))*Scope3[[#This Row],[Amount]],
  Scope3[[#This Row],[Category]]="Wastemetal",INDEX('Scope 3-cal'!$BE$42:$BK$45,MATCH(INDEX(_xlfn.TEXTSPLIT(Scope3[[#This Row],[Type]],"/"),1),'Scope 3-cal'!$BC$42:$BC$45,0),MATCH(INDEX(_xlfn.TEXTSPLIT(Scope3[[#This Row],[Type]],"/"),2),'Scope 3-cal'!$BE$2:$BK$2,0))*Scope3[[#This Row],[Amount]],
  Scope3[[#This Row],[Category]]="Wasteplastic",INDEX('Scope 3-cal'!$BE$49:$BK$57,MATCH(INDEX(_xlfn.TEXTSPLIT(Scope3[[#This Row],[Type]],"/"),1),'Scope 3-cal'!$BC$49:$BC$57,0),MATCH(INDEX(_xlfn.TEXTSPLIT(Scope3[[#This Row],[Type]],"/"),2),'Scope 3-cal'!$BE$2:$BK$2,0))*Scope3[[#This Row],[Amount]],
  Scope3[[#This Row],[Category]]="Wastepaper",INDEX('Scope 3-cal'!$BE$61:$BK$63,MATCH(INDEX(_xlfn.TEXTSPLIT(Scope3[[#This Row],[Type]],"/"),1),'Scope 3-cal'!$BC$61:$BC$63,0),MATCH(INDEX(_xlfn.TEXTSPLIT(Scope3[[#This Row],[Type]],"/"),2),'Scope 3-cal'!$BE$2:$BK$2,0))*Scope3[[#This Row],[Amount]]
)/1000</f>
        <v>6.1244000000000001E-4</v>
      </c>
    </row>
    <row r="24" spans="1:6">
      <c r="A24" t="s">
        <v>803</v>
      </c>
      <c r="B24" t="s">
        <v>16</v>
      </c>
      <c r="C24">
        <v>3.8</v>
      </c>
      <c r="D24" t="s">
        <v>154</v>
      </c>
      <c r="E24" t="s">
        <v>807</v>
      </c>
      <c r="F24" cm="1">
        <f t="array" ref="F24">_xlfn.IFS(
  Scope3[[#This Row],[Type]]="Water supply",VLOOKUP(Scope3[[#This Row],[Unit]],'Scope 3-cal'!$B$3:$C$4,2,FALSE)*Scope3[[#This Row],[Amount]],
  Scope3[[#This Row],[Type]]="Water treatment",VLOOKUP(Scope3[[#This Row],[Unit]],'Scope 3-cal'!$B$8:$C$9,2,FALSE)*Scope3[[#This Row],[Amount]],
  Scope3[[#This Row],[Category]]="Businessflight",VLOOKUP(Scope3[[#This Row],[Type]],'Scope 3-cal'!$E$3:$J$16,6,FALSE)*Scope3[[#This Row],[Amount]],
  Scope3[[#This Row],[Category]]="Businessferry",VLOOKUP(Scope3[[#This Row],[Type]],'Scope 3-cal'!$G$19:$I$21,3,FALSE)*Scope3[[#This Row],[Amount]],
  Scope3[[#This Row],[Category]]="Businesscar",INDEX('Scope 3-cal'!$I$25:$P$32,MATCH(INDEX(_xlfn.TEXTSPLIT(Scope3[[#This Row],[Type]],"/"),1)&amp;Scope3[[#This Row],[Unit]],'Scope 3-cal'!$E$25:$E$32,0),MATCH(INDEX(_xlfn.TEXTSPLIT(Scope3[[#This Row],[Type]],"/"),2),'Scope 3-cal'!$I$23:$P$23,0))*Scope3[[#This Row],[Amount]],
  Scope3[[#This Row],[Category]]="Businessmotorbike",VLOOKUP(Scope3[[#This Row],[Type]]&amp;Scope3[[#This Row],[Unit]],'Scope 3-cal'!$E$35:$I$42,5,FALSE)*Scope3[[#This Row],[Amount]],
  Scope3[[#This Row],[Category]]="Businesstaxis",VLOOKUP(Scope3[[#This Row],[Type]]&amp;Scope3[[#This Row],[Unit]],'Scope 3-cal'!$E$35:$I$42,5,FALSE)*Scope3[[#This Row],[Amount]],
  Scope3[[#This Row],[Category]]="Businessbus",VLOOKUP(Scope3[[#This Row],[Type]],'Scope 3-cal'!$G$51:$I$54,3,FALSE)*Scope3[[#This Row],[Amount]],
  Scope3[[#This Row],[Category]]="Businessrail",VLOOKUP(Scope3[[#This Row],[Type]],'Scope 3-cal'!$G$57:$I$60,3,FALSE)*Scope3[[#This Row],[Amount]],
  Scope3[[#This Row],[Category]]="Freightvans",INDEX('Scope 3-cal'!$AC$4:$AI$15,MATCH(INDEX(_xlfn.TEXTSPLIT(Scope3[[#This Row],[Type]],"/"),2)&amp;Scope3[[#This Row],[Unit]],'Scope 3-cal'!$Y$4:$Y$15,0),MATCH(INDEX(_xlfn.TEXTSPLIT(Scope3[[#This Row],[Type]],"/"),1),'Scope 3-cal'!$AC$2:$AI$2,0))*Scope3[[#This Row],[Amount]],
  Scope3[[#This Row],[Category]]="FreightHGV",INDEX('Scope 3-cal'!$AC$19:$AF$42,MATCH(INDEX(_xlfn.TEXTSPLIT(Scope3[[#This Row],[Type]],"/"),2)&amp;Scope3[[#This Row],[Unit]],'Scope 3-cal'!$Y$19:$Y$42,0),MATCH(INDEX(_xlfn.TEXTSPLIT(Scope3[[#This Row],[Type]],"/"),1),'Scope 3-cal'!$AC$17:$AF$17,0))*Scope3[[#This Row],[Amount]],
  Scope3[[#This Row],[Category]]="FreightHGVref",INDEX('Scope 3-cal'!$AC$46:$AF$69,MATCH(INDEX(_xlfn.TEXTSPLIT(Scope3[[#This Row],[Type]],"/"),2)&amp;Scope3[[#This Row],[Unit]],'Scope 3-cal'!$Y$46:$Y$69,0),MATCH(INDEX(_xlfn.TEXTSPLIT(Scope3[[#This Row],[Type]],"/"),1),'Scope 3-cal'!$AC$44:$AF$44,0))*Scope3[[#This Row],[Amount]],
  Scope3[[#This Row],[Category]]="Freightflights",VLOOKUP(Scope3[[#This Row],[Type]],'Scope 3-cal'!$AA$72:$AC$75,3,FALSE)*Scope3[[#This Row],[Amount]],
  Scope3[[#This Row],[Category]]="Freightrail",VLOOKUP(Scope3[[#This Row],[Type]],'Scope 3-cal'!$AA$78:$AC$78,3,FALSE)*Scope3[[#This Row],[Amount]],
  Scope3[[#This Row],[Category]]="Freightseatanker",INDEX('Scope 3-cal'!$AD$81:$AD$104,MATCH(Scope3[[#This Row],[Type]],'Scope 3-cal'!$Y$81:$Y$104,0),1)*Scope3[[#This Row],[Amount]],
  Scope3[[#This Row],[Category]]="Freightcargoship",INDEX('Scope 3-cal'!$AD$107:$AD$135,MATCH(Scope3[[#This Row],[Type]],'Scope 3-cal'!$Y$107:$Y$135,0),1)*Scope3[[#This Row],[Amount]],
  Scope3[[#This Row],[Category]]="Matconstruction",INDEX('Scope 3-cal'!$AW$4:$AZ$16,MATCH(INDEX(_xlfn.TEXTSPLIT(Scope3[[#This Row],[Type]],"/"),1),'Scope 3-cal'!$AU$4:$AU$16,0),MATCH(INDEX(_xlfn.TEXTSPLIT(Scope3[[#This Row],[Type]],"/"),2),'Scope 3-cal'!$AW$2:$AZ$2,0))*Scope3[[#This Row],[Amount]],
  Scope3[[#This Row],[Category]]="Matother",INDEX('Scope 3-cal'!$AW$20:$AZ$23,MATCH(INDEX(_xlfn.TEXTSPLIT(Scope3[[#This Row],[Type]],"/"),1),'Scope 3-cal'!$AU$20:$AU$23,0),MATCH(INDEX(_xlfn.TEXTSPLIT(Scope3[[#This Row],[Type]],"/"),2),'Scope 3-cal'!$AW$2:$AZ$2,0))*Scope3[[#This Row],[Amount]],
  Scope3[[#This Row],[Category]]="Matorganic",INDEX('Scope 3-cal'!$AW$27:$AZ$28,MATCH(INDEX(_xlfn.TEXTSPLIT(Scope3[[#This Row],[Type]],"/"),1),'Scope 3-cal'!$AU$27:$AU$28,0),MATCH(INDEX(_xlfn.TEXTSPLIT(Scope3[[#This Row],[Type]],"/"),2),'Scope 3-cal'!$AW$2:$AZ$2,0))*Scope3[[#This Row],[Amount]],
  Scope3[[#This Row],[Category]]="Matelectrical",INDEX('Scope 3-cal'!$AW$32:$AZ$38,MATCH(INDEX(_xlfn.TEXTSPLIT(Scope3[[#This Row],[Type]],"/"),1),'Scope 3-cal'!$AU$32:$AU$38,0),MATCH(INDEX(_xlfn.TEXTSPLIT(Scope3[[#This Row],[Type]],"/"),2),'Scope 3-cal'!$AW$2:$AZ$2,0))*Scope3[[#This Row],[Amount]],
  Scope3[[#This Row],[Category]]="Matmetal",INDEX('Scope 3-cal'!$AW$42:$AZ$45,MATCH(INDEX(_xlfn.TEXTSPLIT(Scope3[[#This Row],[Type]],"/"),1),'Scope 3-cal'!$AU$42:$AU$45,0),MATCH(INDEX(_xlfn.TEXTSPLIT(Scope3[[#This Row],[Type]],"/"),2),'Scope 3-cal'!$AW$2:$AZ$2,0))*Scope3[[#This Row],[Amount]],
  Scope3[[#This Row],[Category]]="Matplastic",INDEX('Scope 3-cal'!$AW$49:$AZ$57,MATCH(INDEX(_xlfn.TEXTSPLIT(Scope3[[#This Row],[Type]],"/"),1),'Scope 3-cal'!$AU$49:$AU$57,0),MATCH(INDEX(_xlfn.TEXTSPLIT(Scope3[[#This Row],[Type]],"/"),2),'Scope 3-cal'!$AW$2:$AZ$2,0))*Scope3[[#This Row],[Amount]],
  Scope3[[#This Row],[Category]]="Matpaper",INDEX('Scope 3-cal'!$AW$61:$AZ$63,MATCH(INDEX(_xlfn.TEXTSPLIT(Scope3[[#This Row],[Type]],"/"),1),'Scope 3-cal'!$AU$61:$AU$63,0),MATCH(INDEX(_xlfn.TEXTSPLIT(Scope3[[#This Row],[Type]],"/"),2),'Scope 3-cal'!$AW$2:$AZ$2,0))*Scope3[[#This Row],[Amount]],
  Scope3[[#This Row],[Category]]="Wasteconstruction",INDEX('Scope 3-cal'!$BE$4:$BK$16,MATCH(INDEX(_xlfn.TEXTSPLIT(Scope3[[#This Row],[Type]],"/"),1),'Scope 3-cal'!$BC$4:$BC$16,0),MATCH(INDEX(_xlfn.TEXTSPLIT(Scope3[[#This Row],[Type]],"/"),2),'Scope 3-cal'!$BE$2:$BK$2,0))*Scope3[[#This Row],[Amount]],
  Scope3[[#This Row],[Category]]="Wasteother",INDEX('Scope 3-cal'!$BE$20:$BK$22,MATCH(INDEX(_xlfn.TEXTSPLIT(Scope3[[#This Row],[Type]],"/"),1),'Scope 3-cal'!$BC$20:$BC$22,0),MATCH(INDEX(_xlfn.TEXTSPLIT(Scope3[[#This Row],[Type]],"/"),2),'Scope 3-cal'!$BE$2:$BK$2,0))*Scope3[[#This Row],[Amount]],
  Scope3[[#This Row],[Category]]="Wasterefuse",INDEX('Scope 3-cal'!$BE$26:$BK$30,MATCH(INDEX(_xlfn.TEXTSPLIT(Scope3[[#This Row],[Type]],"/"),1),'Scope 3-cal'!$BC$26:$BC$30,0),MATCH(INDEX(_xlfn.TEXTSPLIT(Scope3[[#This Row],[Type]],"/"),2),'Scope 3-cal'!$BE$2:$BK$2,0))*Scope3[[#This Row],[Amount]],
  Scope3[[#This Row],[Category]]="Wasteelectrical",INDEX('Scope 3-cal'!$BE$34:$BK$38,MATCH(INDEX(_xlfn.TEXTSPLIT(Scope3[[#This Row],[Type]],"/"),1),'Scope 3-cal'!$BC$34:$BC$38,0),MATCH(INDEX(_xlfn.TEXTSPLIT(Scope3[[#This Row],[Type]],"/"),2),'Scope 3-cal'!$BE$2:$BK$2,0))*Scope3[[#This Row],[Amount]],
  Scope3[[#This Row],[Category]]="Wastemetal",INDEX('Scope 3-cal'!$BE$42:$BK$45,MATCH(INDEX(_xlfn.TEXTSPLIT(Scope3[[#This Row],[Type]],"/"),1),'Scope 3-cal'!$BC$42:$BC$45,0),MATCH(INDEX(_xlfn.TEXTSPLIT(Scope3[[#This Row],[Type]],"/"),2),'Scope 3-cal'!$BE$2:$BK$2,0))*Scope3[[#This Row],[Amount]],
  Scope3[[#This Row],[Category]]="Wasteplastic",INDEX('Scope 3-cal'!$BE$49:$BK$57,MATCH(INDEX(_xlfn.TEXTSPLIT(Scope3[[#This Row],[Type]],"/"),1),'Scope 3-cal'!$BC$49:$BC$57,0),MATCH(INDEX(_xlfn.TEXTSPLIT(Scope3[[#This Row],[Type]],"/"),2),'Scope 3-cal'!$BE$2:$BK$2,0))*Scope3[[#This Row],[Amount]],
  Scope3[[#This Row],[Category]]="Wastepaper",INDEX('Scope 3-cal'!$BE$61:$BK$63,MATCH(INDEX(_xlfn.TEXTSPLIT(Scope3[[#This Row],[Type]],"/"),1),'Scope 3-cal'!$BC$61:$BC$63,0),MATCH(INDEX(_xlfn.TEXTSPLIT(Scope3[[#This Row],[Type]],"/"),2),'Scope 3-cal'!$BE$2:$BK$2,0))*Scope3[[#This Row],[Amount]]
)/1000</f>
        <v>7.0581199999999989E-4</v>
      </c>
    </row>
    <row r="25" spans="1:6">
      <c r="A25" t="s">
        <v>808</v>
      </c>
      <c r="B25" t="s">
        <v>13</v>
      </c>
      <c r="C25">
        <v>120</v>
      </c>
      <c r="D25" t="s">
        <v>154</v>
      </c>
      <c r="E25" t="s">
        <v>13</v>
      </c>
      <c r="F25" cm="1">
        <f t="array" ref="F25">_xlfn.IFS(
  Scope3[[#This Row],[Type]]="Water supply",VLOOKUP(Scope3[[#This Row],[Unit]],'Scope 3-cal'!$B$3:$C$4,2,FALSE)*Scope3[[#This Row],[Amount]],
  Scope3[[#This Row],[Type]]="Water treatment",VLOOKUP(Scope3[[#This Row],[Unit]],'Scope 3-cal'!$B$8:$C$9,2,FALSE)*Scope3[[#This Row],[Amount]],
  Scope3[[#This Row],[Category]]="Businessflight",VLOOKUP(Scope3[[#This Row],[Type]],'Scope 3-cal'!$E$3:$J$16,6,FALSE)*Scope3[[#This Row],[Amount]],
  Scope3[[#This Row],[Category]]="Businessferry",VLOOKUP(Scope3[[#This Row],[Type]],'Scope 3-cal'!$G$19:$I$21,3,FALSE)*Scope3[[#This Row],[Amount]],
  Scope3[[#This Row],[Category]]="Businesscar",INDEX('Scope 3-cal'!$I$25:$P$32,MATCH(INDEX(_xlfn.TEXTSPLIT(Scope3[[#This Row],[Type]],"/"),1)&amp;Scope3[[#This Row],[Unit]],'Scope 3-cal'!$E$25:$E$32,0),MATCH(INDEX(_xlfn.TEXTSPLIT(Scope3[[#This Row],[Type]],"/"),2),'Scope 3-cal'!$I$23:$P$23,0))*Scope3[[#This Row],[Amount]],
  Scope3[[#This Row],[Category]]="Businessmotorbike",VLOOKUP(Scope3[[#This Row],[Type]]&amp;Scope3[[#This Row],[Unit]],'Scope 3-cal'!$E$35:$I$42,5,FALSE)*Scope3[[#This Row],[Amount]],
  Scope3[[#This Row],[Category]]="Businesstaxis",VLOOKUP(Scope3[[#This Row],[Type]]&amp;Scope3[[#This Row],[Unit]],'Scope 3-cal'!$E$35:$I$42,5,FALSE)*Scope3[[#This Row],[Amount]],
  Scope3[[#This Row],[Category]]="Businessbus",VLOOKUP(Scope3[[#This Row],[Type]],'Scope 3-cal'!$G$51:$I$54,3,FALSE)*Scope3[[#This Row],[Amount]],
  Scope3[[#This Row],[Category]]="Businessrail",VLOOKUP(Scope3[[#This Row],[Type]],'Scope 3-cal'!$G$57:$I$60,3,FALSE)*Scope3[[#This Row],[Amount]],
  Scope3[[#This Row],[Category]]="Freightvans",INDEX('Scope 3-cal'!$AC$4:$AI$15,MATCH(INDEX(_xlfn.TEXTSPLIT(Scope3[[#This Row],[Type]],"/"),2)&amp;Scope3[[#This Row],[Unit]],'Scope 3-cal'!$Y$4:$Y$15,0),MATCH(INDEX(_xlfn.TEXTSPLIT(Scope3[[#This Row],[Type]],"/"),1),'Scope 3-cal'!$AC$2:$AI$2,0))*Scope3[[#This Row],[Amount]],
  Scope3[[#This Row],[Category]]="FreightHGV",INDEX('Scope 3-cal'!$AC$19:$AF$42,MATCH(INDEX(_xlfn.TEXTSPLIT(Scope3[[#This Row],[Type]],"/"),2)&amp;Scope3[[#This Row],[Unit]],'Scope 3-cal'!$Y$19:$Y$42,0),MATCH(INDEX(_xlfn.TEXTSPLIT(Scope3[[#This Row],[Type]],"/"),1),'Scope 3-cal'!$AC$17:$AF$17,0))*Scope3[[#This Row],[Amount]],
  Scope3[[#This Row],[Category]]="FreightHGVref",INDEX('Scope 3-cal'!$AC$46:$AF$69,MATCH(INDEX(_xlfn.TEXTSPLIT(Scope3[[#This Row],[Type]],"/"),2)&amp;Scope3[[#This Row],[Unit]],'Scope 3-cal'!$Y$46:$Y$69,0),MATCH(INDEX(_xlfn.TEXTSPLIT(Scope3[[#This Row],[Type]],"/"),1),'Scope 3-cal'!$AC$44:$AF$44,0))*Scope3[[#This Row],[Amount]],
  Scope3[[#This Row],[Category]]="Freightflights",VLOOKUP(Scope3[[#This Row],[Type]],'Scope 3-cal'!$AA$72:$AC$75,3,FALSE)*Scope3[[#This Row],[Amount]],
  Scope3[[#This Row],[Category]]="Freightrail",VLOOKUP(Scope3[[#This Row],[Type]],'Scope 3-cal'!$AA$78:$AC$78,3,FALSE)*Scope3[[#This Row],[Amount]],
  Scope3[[#This Row],[Category]]="Freightseatanker",INDEX('Scope 3-cal'!$AD$81:$AD$104,MATCH(Scope3[[#This Row],[Type]],'Scope 3-cal'!$Y$81:$Y$104,0),1)*Scope3[[#This Row],[Amount]],
  Scope3[[#This Row],[Category]]="Freightcargoship",INDEX('Scope 3-cal'!$AD$107:$AD$135,MATCH(Scope3[[#This Row],[Type]],'Scope 3-cal'!$Y$107:$Y$135,0),1)*Scope3[[#This Row],[Amount]],
  Scope3[[#This Row],[Category]]="Matconstruction",INDEX('Scope 3-cal'!$AW$4:$AZ$16,MATCH(INDEX(_xlfn.TEXTSPLIT(Scope3[[#This Row],[Type]],"/"),1),'Scope 3-cal'!$AU$4:$AU$16,0),MATCH(INDEX(_xlfn.TEXTSPLIT(Scope3[[#This Row],[Type]],"/"),2),'Scope 3-cal'!$AW$2:$AZ$2,0))*Scope3[[#This Row],[Amount]],
  Scope3[[#This Row],[Category]]="Matother",INDEX('Scope 3-cal'!$AW$20:$AZ$23,MATCH(INDEX(_xlfn.TEXTSPLIT(Scope3[[#This Row],[Type]],"/"),1),'Scope 3-cal'!$AU$20:$AU$23,0),MATCH(INDEX(_xlfn.TEXTSPLIT(Scope3[[#This Row],[Type]],"/"),2),'Scope 3-cal'!$AW$2:$AZ$2,0))*Scope3[[#This Row],[Amount]],
  Scope3[[#This Row],[Category]]="Matorganic",INDEX('Scope 3-cal'!$AW$27:$AZ$28,MATCH(INDEX(_xlfn.TEXTSPLIT(Scope3[[#This Row],[Type]],"/"),1),'Scope 3-cal'!$AU$27:$AU$28,0),MATCH(INDEX(_xlfn.TEXTSPLIT(Scope3[[#This Row],[Type]],"/"),2),'Scope 3-cal'!$AW$2:$AZ$2,0))*Scope3[[#This Row],[Amount]],
  Scope3[[#This Row],[Category]]="Matelectrical",INDEX('Scope 3-cal'!$AW$32:$AZ$38,MATCH(INDEX(_xlfn.TEXTSPLIT(Scope3[[#This Row],[Type]],"/"),1),'Scope 3-cal'!$AU$32:$AU$38,0),MATCH(INDEX(_xlfn.TEXTSPLIT(Scope3[[#This Row],[Type]],"/"),2),'Scope 3-cal'!$AW$2:$AZ$2,0))*Scope3[[#This Row],[Amount]],
  Scope3[[#This Row],[Category]]="Matmetal",INDEX('Scope 3-cal'!$AW$42:$AZ$45,MATCH(INDEX(_xlfn.TEXTSPLIT(Scope3[[#This Row],[Type]],"/"),1),'Scope 3-cal'!$AU$42:$AU$45,0),MATCH(INDEX(_xlfn.TEXTSPLIT(Scope3[[#This Row],[Type]],"/"),2),'Scope 3-cal'!$AW$2:$AZ$2,0))*Scope3[[#This Row],[Amount]],
  Scope3[[#This Row],[Category]]="Matplastic",INDEX('Scope 3-cal'!$AW$49:$AZ$57,MATCH(INDEX(_xlfn.TEXTSPLIT(Scope3[[#This Row],[Type]],"/"),1),'Scope 3-cal'!$AU$49:$AU$57,0),MATCH(INDEX(_xlfn.TEXTSPLIT(Scope3[[#This Row],[Type]],"/"),2),'Scope 3-cal'!$AW$2:$AZ$2,0))*Scope3[[#This Row],[Amount]],
  Scope3[[#This Row],[Category]]="Matpaper",INDEX('Scope 3-cal'!$AW$61:$AZ$63,MATCH(INDEX(_xlfn.TEXTSPLIT(Scope3[[#This Row],[Type]],"/"),1),'Scope 3-cal'!$AU$61:$AU$63,0),MATCH(INDEX(_xlfn.TEXTSPLIT(Scope3[[#This Row],[Type]],"/"),2),'Scope 3-cal'!$AW$2:$AZ$2,0))*Scope3[[#This Row],[Amount]],
  Scope3[[#This Row],[Category]]="Wasteconstruction",INDEX('Scope 3-cal'!$BE$4:$BK$16,MATCH(INDEX(_xlfn.TEXTSPLIT(Scope3[[#This Row],[Type]],"/"),1),'Scope 3-cal'!$BC$4:$BC$16,0),MATCH(INDEX(_xlfn.TEXTSPLIT(Scope3[[#This Row],[Type]],"/"),2),'Scope 3-cal'!$BE$2:$BK$2,0))*Scope3[[#This Row],[Amount]],
  Scope3[[#This Row],[Category]]="Wasteother",INDEX('Scope 3-cal'!$BE$20:$BK$22,MATCH(INDEX(_xlfn.TEXTSPLIT(Scope3[[#This Row],[Type]],"/"),1),'Scope 3-cal'!$BC$20:$BC$22,0),MATCH(INDEX(_xlfn.TEXTSPLIT(Scope3[[#This Row],[Type]],"/"),2),'Scope 3-cal'!$BE$2:$BK$2,0))*Scope3[[#This Row],[Amount]],
  Scope3[[#This Row],[Category]]="Wasterefuse",INDEX('Scope 3-cal'!$BE$26:$BK$30,MATCH(INDEX(_xlfn.TEXTSPLIT(Scope3[[#This Row],[Type]],"/"),1),'Scope 3-cal'!$BC$26:$BC$30,0),MATCH(INDEX(_xlfn.TEXTSPLIT(Scope3[[#This Row],[Type]],"/"),2),'Scope 3-cal'!$BE$2:$BK$2,0))*Scope3[[#This Row],[Amount]],
  Scope3[[#This Row],[Category]]="Wasteelectrical",INDEX('Scope 3-cal'!$BE$34:$BK$38,MATCH(INDEX(_xlfn.TEXTSPLIT(Scope3[[#This Row],[Type]],"/"),1),'Scope 3-cal'!$BC$34:$BC$38,0),MATCH(INDEX(_xlfn.TEXTSPLIT(Scope3[[#This Row],[Type]],"/"),2),'Scope 3-cal'!$BE$2:$BK$2,0))*Scope3[[#This Row],[Amount]],
  Scope3[[#This Row],[Category]]="Wastemetal",INDEX('Scope 3-cal'!$BE$42:$BK$45,MATCH(INDEX(_xlfn.TEXTSPLIT(Scope3[[#This Row],[Type]],"/"),1),'Scope 3-cal'!$BC$42:$BC$45,0),MATCH(INDEX(_xlfn.TEXTSPLIT(Scope3[[#This Row],[Type]],"/"),2),'Scope 3-cal'!$BE$2:$BK$2,0))*Scope3[[#This Row],[Amount]],
  Scope3[[#This Row],[Category]]="Wasteplastic",INDEX('Scope 3-cal'!$BE$49:$BK$57,MATCH(INDEX(_xlfn.TEXTSPLIT(Scope3[[#This Row],[Type]],"/"),1),'Scope 3-cal'!$BC$49:$BC$57,0),MATCH(INDEX(_xlfn.TEXTSPLIT(Scope3[[#This Row],[Type]],"/"),2),'Scope 3-cal'!$BE$2:$BK$2,0))*Scope3[[#This Row],[Amount]],
  Scope3[[#This Row],[Category]]="Wastepaper",INDEX('Scope 3-cal'!$BE$61:$BK$63,MATCH(INDEX(_xlfn.TEXTSPLIT(Scope3[[#This Row],[Type]],"/"),1),'Scope 3-cal'!$BC$61:$BC$63,0),MATCH(INDEX(_xlfn.TEXTSPLIT(Scope3[[#This Row],[Type]],"/"),2),'Scope 3-cal'!$BE$2:$BK$2,0))*Scope3[[#This Row],[Amount]]
)/1000</f>
        <v>1.8373199999999999E-2</v>
      </c>
    </row>
    <row r="26" spans="1:6">
      <c r="A26" t="s">
        <v>808</v>
      </c>
      <c r="B26" t="s">
        <v>16</v>
      </c>
      <c r="C26">
        <v>120</v>
      </c>
      <c r="D26" t="s">
        <v>154</v>
      </c>
      <c r="E26" t="s">
        <v>809</v>
      </c>
      <c r="F26" cm="1">
        <f t="array" ref="F26">_xlfn.IFS(
  Scope3[[#This Row],[Type]]="Water supply",VLOOKUP(Scope3[[#This Row],[Unit]],'Scope 3-cal'!$B$3:$C$4,2,FALSE)*Scope3[[#This Row],[Amount]],
  Scope3[[#This Row],[Type]]="Water treatment",VLOOKUP(Scope3[[#This Row],[Unit]],'Scope 3-cal'!$B$8:$C$9,2,FALSE)*Scope3[[#This Row],[Amount]],
  Scope3[[#This Row],[Category]]="Businessflight",VLOOKUP(Scope3[[#This Row],[Type]],'Scope 3-cal'!$E$3:$J$16,6,FALSE)*Scope3[[#This Row],[Amount]],
  Scope3[[#This Row],[Category]]="Businessferry",VLOOKUP(Scope3[[#This Row],[Type]],'Scope 3-cal'!$G$19:$I$21,3,FALSE)*Scope3[[#This Row],[Amount]],
  Scope3[[#This Row],[Category]]="Businesscar",INDEX('Scope 3-cal'!$I$25:$P$32,MATCH(INDEX(_xlfn.TEXTSPLIT(Scope3[[#This Row],[Type]],"/"),1)&amp;Scope3[[#This Row],[Unit]],'Scope 3-cal'!$E$25:$E$32,0),MATCH(INDEX(_xlfn.TEXTSPLIT(Scope3[[#This Row],[Type]],"/"),2),'Scope 3-cal'!$I$23:$P$23,0))*Scope3[[#This Row],[Amount]],
  Scope3[[#This Row],[Category]]="Businessmotorbike",VLOOKUP(Scope3[[#This Row],[Type]]&amp;Scope3[[#This Row],[Unit]],'Scope 3-cal'!$E$35:$I$42,5,FALSE)*Scope3[[#This Row],[Amount]],
  Scope3[[#This Row],[Category]]="Businesstaxis",VLOOKUP(Scope3[[#This Row],[Type]]&amp;Scope3[[#This Row],[Unit]],'Scope 3-cal'!$E$35:$I$42,5,FALSE)*Scope3[[#This Row],[Amount]],
  Scope3[[#This Row],[Category]]="Businessbus",VLOOKUP(Scope3[[#This Row],[Type]],'Scope 3-cal'!$G$51:$I$54,3,FALSE)*Scope3[[#This Row],[Amount]],
  Scope3[[#This Row],[Category]]="Businessrail",VLOOKUP(Scope3[[#This Row],[Type]],'Scope 3-cal'!$G$57:$I$60,3,FALSE)*Scope3[[#This Row],[Amount]],
  Scope3[[#This Row],[Category]]="Freightvans",INDEX('Scope 3-cal'!$AC$4:$AI$15,MATCH(INDEX(_xlfn.TEXTSPLIT(Scope3[[#This Row],[Type]],"/"),2)&amp;Scope3[[#This Row],[Unit]],'Scope 3-cal'!$Y$4:$Y$15,0),MATCH(INDEX(_xlfn.TEXTSPLIT(Scope3[[#This Row],[Type]],"/"),1),'Scope 3-cal'!$AC$2:$AI$2,0))*Scope3[[#This Row],[Amount]],
  Scope3[[#This Row],[Category]]="FreightHGV",INDEX('Scope 3-cal'!$AC$19:$AF$42,MATCH(INDEX(_xlfn.TEXTSPLIT(Scope3[[#This Row],[Type]],"/"),2)&amp;Scope3[[#This Row],[Unit]],'Scope 3-cal'!$Y$19:$Y$42,0),MATCH(INDEX(_xlfn.TEXTSPLIT(Scope3[[#This Row],[Type]],"/"),1),'Scope 3-cal'!$AC$17:$AF$17,0))*Scope3[[#This Row],[Amount]],
  Scope3[[#This Row],[Category]]="FreightHGVref",INDEX('Scope 3-cal'!$AC$46:$AF$69,MATCH(INDEX(_xlfn.TEXTSPLIT(Scope3[[#This Row],[Type]],"/"),2)&amp;Scope3[[#This Row],[Unit]],'Scope 3-cal'!$Y$46:$Y$69,0),MATCH(INDEX(_xlfn.TEXTSPLIT(Scope3[[#This Row],[Type]],"/"),1),'Scope 3-cal'!$AC$44:$AF$44,0))*Scope3[[#This Row],[Amount]],
  Scope3[[#This Row],[Category]]="Freightflights",VLOOKUP(Scope3[[#This Row],[Type]],'Scope 3-cal'!$AA$72:$AC$75,3,FALSE)*Scope3[[#This Row],[Amount]],
  Scope3[[#This Row],[Category]]="Freightrail",VLOOKUP(Scope3[[#This Row],[Type]],'Scope 3-cal'!$AA$78:$AC$78,3,FALSE)*Scope3[[#This Row],[Amount]],
  Scope3[[#This Row],[Category]]="Freightseatanker",INDEX('Scope 3-cal'!$AD$81:$AD$104,MATCH(Scope3[[#This Row],[Type]],'Scope 3-cal'!$Y$81:$Y$104,0),1)*Scope3[[#This Row],[Amount]],
  Scope3[[#This Row],[Category]]="Freightcargoship",INDEX('Scope 3-cal'!$AD$107:$AD$135,MATCH(Scope3[[#This Row],[Type]],'Scope 3-cal'!$Y$107:$Y$135,0),1)*Scope3[[#This Row],[Amount]],
  Scope3[[#This Row],[Category]]="Matconstruction",INDEX('Scope 3-cal'!$AW$4:$AZ$16,MATCH(INDEX(_xlfn.TEXTSPLIT(Scope3[[#This Row],[Type]],"/"),1),'Scope 3-cal'!$AU$4:$AU$16,0),MATCH(INDEX(_xlfn.TEXTSPLIT(Scope3[[#This Row],[Type]],"/"),2),'Scope 3-cal'!$AW$2:$AZ$2,0))*Scope3[[#This Row],[Amount]],
  Scope3[[#This Row],[Category]]="Matother",INDEX('Scope 3-cal'!$AW$20:$AZ$23,MATCH(INDEX(_xlfn.TEXTSPLIT(Scope3[[#This Row],[Type]],"/"),1),'Scope 3-cal'!$AU$20:$AU$23,0),MATCH(INDEX(_xlfn.TEXTSPLIT(Scope3[[#This Row],[Type]],"/"),2),'Scope 3-cal'!$AW$2:$AZ$2,0))*Scope3[[#This Row],[Amount]],
  Scope3[[#This Row],[Category]]="Matorganic",INDEX('Scope 3-cal'!$AW$27:$AZ$28,MATCH(INDEX(_xlfn.TEXTSPLIT(Scope3[[#This Row],[Type]],"/"),1),'Scope 3-cal'!$AU$27:$AU$28,0),MATCH(INDEX(_xlfn.TEXTSPLIT(Scope3[[#This Row],[Type]],"/"),2),'Scope 3-cal'!$AW$2:$AZ$2,0))*Scope3[[#This Row],[Amount]],
  Scope3[[#This Row],[Category]]="Matelectrical",INDEX('Scope 3-cal'!$AW$32:$AZ$38,MATCH(INDEX(_xlfn.TEXTSPLIT(Scope3[[#This Row],[Type]],"/"),1),'Scope 3-cal'!$AU$32:$AU$38,0),MATCH(INDEX(_xlfn.TEXTSPLIT(Scope3[[#This Row],[Type]],"/"),2),'Scope 3-cal'!$AW$2:$AZ$2,0))*Scope3[[#This Row],[Amount]],
  Scope3[[#This Row],[Category]]="Matmetal",INDEX('Scope 3-cal'!$AW$42:$AZ$45,MATCH(INDEX(_xlfn.TEXTSPLIT(Scope3[[#This Row],[Type]],"/"),1),'Scope 3-cal'!$AU$42:$AU$45,0),MATCH(INDEX(_xlfn.TEXTSPLIT(Scope3[[#This Row],[Type]],"/"),2),'Scope 3-cal'!$AW$2:$AZ$2,0))*Scope3[[#This Row],[Amount]],
  Scope3[[#This Row],[Category]]="Matplastic",INDEX('Scope 3-cal'!$AW$49:$AZ$57,MATCH(INDEX(_xlfn.TEXTSPLIT(Scope3[[#This Row],[Type]],"/"),1),'Scope 3-cal'!$AU$49:$AU$57,0),MATCH(INDEX(_xlfn.TEXTSPLIT(Scope3[[#This Row],[Type]],"/"),2),'Scope 3-cal'!$AW$2:$AZ$2,0))*Scope3[[#This Row],[Amount]],
  Scope3[[#This Row],[Category]]="Matpaper",INDEX('Scope 3-cal'!$AW$61:$AZ$63,MATCH(INDEX(_xlfn.TEXTSPLIT(Scope3[[#This Row],[Type]],"/"),1),'Scope 3-cal'!$AU$61:$AU$63,0),MATCH(INDEX(_xlfn.TEXTSPLIT(Scope3[[#This Row],[Type]],"/"),2),'Scope 3-cal'!$AW$2:$AZ$2,0))*Scope3[[#This Row],[Amount]],
  Scope3[[#This Row],[Category]]="Wasteconstruction",INDEX('Scope 3-cal'!$BE$4:$BK$16,MATCH(INDEX(_xlfn.TEXTSPLIT(Scope3[[#This Row],[Type]],"/"),1),'Scope 3-cal'!$BC$4:$BC$16,0),MATCH(INDEX(_xlfn.TEXTSPLIT(Scope3[[#This Row],[Type]],"/"),2),'Scope 3-cal'!$BE$2:$BK$2,0))*Scope3[[#This Row],[Amount]],
  Scope3[[#This Row],[Category]]="Wasteother",INDEX('Scope 3-cal'!$BE$20:$BK$22,MATCH(INDEX(_xlfn.TEXTSPLIT(Scope3[[#This Row],[Type]],"/"),1),'Scope 3-cal'!$BC$20:$BC$22,0),MATCH(INDEX(_xlfn.TEXTSPLIT(Scope3[[#This Row],[Type]],"/"),2),'Scope 3-cal'!$BE$2:$BK$2,0))*Scope3[[#This Row],[Amount]],
  Scope3[[#This Row],[Category]]="Wasterefuse",INDEX('Scope 3-cal'!$BE$26:$BK$30,MATCH(INDEX(_xlfn.TEXTSPLIT(Scope3[[#This Row],[Type]],"/"),1),'Scope 3-cal'!$BC$26:$BC$30,0),MATCH(INDEX(_xlfn.TEXTSPLIT(Scope3[[#This Row],[Type]],"/"),2),'Scope 3-cal'!$BE$2:$BK$2,0))*Scope3[[#This Row],[Amount]],
  Scope3[[#This Row],[Category]]="Wasteelectrical",INDEX('Scope 3-cal'!$BE$34:$BK$38,MATCH(INDEX(_xlfn.TEXTSPLIT(Scope3[[#This Row],[Type]],"/"),1),'Scope 3-cal'!$BC$34:$BC$38,0),MATCH(INDEX(_xlfn.TEXTSPLIT(Scope3[[#This Row],[Type]],"/"),2),'Scope 3-cal'!$BE$2:$BK$2,0))*Scope3[[#This Row],[Amount]],
  Scope3[[#This Row],[Category]]="Wastemetal",INDEX('Scope 3-cal'!$BE$42:$BK$45,MATCH(INDEX(_xlfn.TEXTSPLIT(Scope3[[#This Row],[Type]],"/"),1),'Scope 3-cal'!$BC$42:$BC$45,0),MATCH(INDEX(_xlfn.TEXTSPLIT(Scope3[[#This Row],[Type]],"/"),2),'Scope 3-cal'!$BE$2:$BK$2,0))*Scope3[[#This Row],[Amount]],
  Scope3[[#This Row],[Category]]="Wasteplastic",INDEX('Scope 3-cal'!$BE$49:$BK$57,MATCH(INDEX(_xlfn.TEXTSPLIT(Scope3[[#This Row],[Type]],"/"),1),'Scope 3-cal'!$BC$49:$BC$57,0),MATCH(INDEX(_xlfn.TEXTSPLIT(Scope3[[#This Row],[Type]],"/"),2),'Scope 3-cal'!$BE$2:$BK$2,0))*Scope3[[#This Row],[Amount]],
  Scope3[[#This Row],[Category]]="Wastepaper",INDEX('Scope 3-cal'!$BE$61:$BK$63,MATCH(INDEX(_xlfn.TEXTSPLIT(Scope3[[#This Row],[Type]],"/"),1),'Scope 3-cal'!$BC$61:$BC$63,0),MATCH(INDEX(_xlfn.TEXTSPLIT(Scope3[[#This Row],[Type]],"/"),2),'Scope 3-cal'!$BE$2:$BK$2,0))*Scope3[[#This Row],[Amount]]
)/1000</f>
        <v>2.2288799999999998E-2</v>
      </c>
    </row>
    <row r="27" spans="1:6">
      <c r="A27" t="s">
        <v>808</v>
      </c>
      <c r="B27" t="s">
        <v>812</v>
      </c>
      <c r="C27">
        <v>2</v>
      </c>
      <c r="D27" t="s">
        <v>96</v>
      </c>
      <c r="E27" t="s">
        <v>72</v>
      </c>
      <c r="F27" cm="1">
        <f t="array" ref="F27">_xlfn.IFS(
  Scope3[[#This Row],[Type]]="Water supply",VLOOKUP(Scope3[[#This Row],[Unit]],'Scope 3-cal'!$B$3:$C$4,2,FALSE)*Scope3[[#This Row],[Amount]],
  Scope3[[#This Row],[Type]]="Water treatment",VLOOKUP(Scope3[[#This Row],[Unit]],'Scope 3-cal'!$B$8:$C$9,2,FALSE)*Scope3[[#This Row],[Amount]],
  Scope3[[#This Row],[Category]]="Businessflight",VLOOKUP(Scope3[[#This Row],[Type]],'Scope 3-cal'!$E$3:$J$16,6,FALSE)*Scope3[[#This Row],[Amount]],
  Scope3[[#This Row],[Category]]="Businessferry",VLOOKUP(Scope3[[#This Row],[Type]],'Scope 3-cal'!$G$19:$I$21,3,FALSE)*Scope3[[#This Row],[Amount]],
  Scope3[[#This Row],[Category]]="Businesscar",INDEX('Scope 3-cal'!$I$25:$P$32,MATCH(INDEX(_xlfn.TEXTSPLIT(Scope3[[#This Row],[Type]],"/"),1)&amp;Scope3[[#This Row],[Unit]],'Scope 3-cal'!$E$25:$E$32,0),MATCH(INDEX(_xlfn.TEXTSPLIT(Scope3[[#This Row],[Type]],"/"),2),'Scope 3-cal'!$I$23:$P$23,0))*Scope3[[#This Row],[Amount]],
  Scope3[[#This Row],[Category]]="Businessmotorbike",VLOOKUP(Scope3[[#This Row],[Type]]&amp;Scope3[[#This Row],[Unit]],'Scope 3-cal'!$E$35:$I$42,5,FALSE)*Scope3[[#This Row],[Amount]],
  Scope3[[#This Row],[Category]]="Businesstaxis",VLOOKUP(Scope3[[#This Row],[Type]]&amp;Scope3[[#This Row],[Unit]],'Scope 3-cal'!$E$35:$I$42,5,FALSE)*Scope3[[#This Row],[Amount]],
  Scope3[[#This Row],[Category]]="Businessbus",VLOOKUP(Scope3[[#This Row],[Type]],'Scope 3-cal'!$G$51:$I$54,3,FALSE)*Scope3[[#This Row],[Amount]],
  Scope3[[#This Row],[Category]]="Businessrail",VLOOKUP(Scope3[[#This Row],[Type]],'Scope 3-cal'!$G$57:$I$60,3,FALSE)*Scope3[[#This Row],[Amount]],
  Scope3[[#This Row],[Category]]="Freightvans",INDEX('Scope 3-cal'!$AC$4:$AI$15,MATCH(INDEX(_xlfn.TEXTSPLIT(Scope3[[#This Row],[Type]],"/"),2)&amp;Scope3[[#This Row],[Unit]],'Scope 3-cal'!$Y$4:$Y$15,0),MATCH(INDEX(_xlfn.TEXTSPLIT(Scope3[[#This Row],[Type]],"/"),1),'Scope 3-cal'!$AC$2:$AI$2,0))*Scope3[[#This Row],[Amount]],
  Scope3[[#This Row],[Category]]="FreightHGV",INDEX('Scope 3-cal'!$AC$19:$AF$42,MATCH(INDEX(_xlfn.TEXTSPLIT(Scope3[[#This Row],[Type]],"/"),2)&amp;Scope3[[#This Row],[Unit]],'Scope 3-cal'!$Y$19:$Y$42,0),MATCH(INDEX(_xlfn.TEXTSPLIT(Scope3[[#This Row],[Type]],"/"),1),'Scope 3-cal'!$AC$17:$AF$17,0))*Scope3[[#This Row],[Amount]],
  Scope3[[#This Row],[Category]]="FreightHGVref",INDEX('Scope 3-cal'!$AC$46:$AF$69,MATCH(INDEX(_xlfn.TEXTSPLIT(Scope3[[#This Row],[Type]],"/"),2)&amp;Scope3[[#This Row],[Unit]],'Scope 3-cal'!$Y$46:$Y$69,0),MATCH(INDEX(_xlfn.TEXTSPLIT(Scope3[[#This Row],[Type]],"/"),1),'Scope 3-cal'!$AC$44:$AF$44,0))*Scope3[[#This Row],[Amount]],
  Scope3[[#This Row],[Category]]="Freightflights",VLOOKUP(Scope3[[#This Row],[Type]],'Scope 3-cal'!$AA$72:$AC$75,3,FALSE)*Scope3[[#This Row],[Amount]],
  Scope3[[#This Row],[Category]]="Freightrail",VLOOKUP(Scope3[[#This Row],[Type]],'Scope 3-cal'!$AA$78:$AC$78,3,FALSE)*Scope3[[#This Row],[Amount]],
  Scope3[[#This Row],[Category]]="Freightseatanker",INDEX('Scope 3-cal'!$AD$81:$AD$104,MATCH(Scope3[[#This Row],[Type]],'Scope 3-cal'!$Y$81:$Y$104,0),1)*Scope3[[#This Row],[Amount]],
  Scope3[[#This Row],[Category]]="Freightcargoship",INDEX('Scope 3-cal'!$AD$107:$AD$135,MATCH(Scope3[[#This Row],[Type]],'Scope 3-cal'!$Y$107:$Y$135,0),1)*Scope3[[#This Row],[Amount]],
  Scope3[[#This Row],[Category]]="Matconstruction",INDEX('Scope 3-cal'!$AW$4:$AZ$16,MATCH(INDEX(_xlfn.TEXTSPLIT(Scope3[[#This Row],[Type]],"/"),1),'Scope 3-cal'!$AU$4:$AU$16,0),MATCH(INDEX(_xlfn.TEXTSPLIT(Scope3[[#This Row],[Type]],"/"),2),'Scope 3-cal'!$AW$2:$AZ$2,0))*Scope3[[#This Row],[Amount]],
  Scope3[[#This Row],[Category]]="Matother",INDEX('Scope 3-cal'!$AW$20:$AZ$23,MATCH(INDEX(_xlfn.TEXTSPLIT(Scope3[[#This Row],[Type]],"/"),1),'Scope 3-cal'!$AU$20:$AU$23,0),MATCH(INDEX(_xlfn.TEXTSPLIT(Scope3[[#This Row],[Type]],"/"),2),'Scope 3-cal'!$AW$2:$AZ$2,0))*Scope3[[#This Row],[Amount]],
  Scope3[[#This Row],[Category]]="Matorganic",INDEX('Scope 3-cal'!$AW$27:$AZ$28,MATCH(INDEX(_xlfn.TEXTSPLIT(Scope3[[#This Row],[Type]],"/"),1),'Scope 3-cal'!$AU$27:$AU$28,0),MATCH(INDEX(_xlfn.TEXTSPLIT(Scope3[[#This Row],[Type]],"/"),2),'Scope 3-cal'!$AW$2:$AZ$2,0))*Scope3[[#This Row],[Amount]],
  Scope3[[#This Row],[Category]]="Matelectrical",INDEX('Scope 3-cal'!$AW$32:$AZ$38,MATCH(INDEX(_xlfn.TEXTSPLIT(Scope3[[#This Row],[Type]],"/"),1),'Scope 3-cal'!$AU$32:$AU$38,0),MATCH(INDEX(_xlfn.TEXTSPLIT(Scope3[[#This Row],[Type]],"/"),2),'Scope 3-cal'!$AW$2:$AZ$2,0))*Scope3[[#This Row],[Amount]],
  Scope3[[#This Row],[Category]]="Matmetal",INDEX('Scope 3-cal'!$AW$42:$AZ$45,MATCH(INDEX(_xlfn.TEXTSPLIT(Scope3[[#This Row],[Type]],"/"),1),'Scope 3-cal'!$AU$42:$AU$45,0),MATCH(INDEX(_xlfn.TEXTSPLIT(Scope3[[#This Row],[Type]],"/"),2),'Scope 3-cal'!$AW$2:$AZ$2,0))*Scope3[[#This Row],[Amount]],
  Scope3[[#This Row],[Category]]="Matplastic",INDEX('Scope 3-cal'!$AW$49:$AZ$57,MATCH(INDEX(_xlfn.TEXTSPLIT(Scope3[[#This Row],[Type]],"/"),1),'Scope 3-cal'!$AU$49:$AU$57,0),MATCH(INDEX(_xlfn.TEXTSPLIT(Scope3[[#This Row],[Type]],"/"),2),'Scope 3-cal'!$AW$2:$AZ$2,0))*Scope3[[#This Row],[Amount]],
  Scope3[[#This Row],[Category]]="Matpaper",INDEX('Scope 3-cal'!$AW$61:$AZ$63,MATCH(INDEX(_xlfn.TEXTSPLIT(Scope3[[#This Row],[Type]],"/"),1),'Scope 3-cal'!$AU$61:$AU$63,0),MATCH(INDEX(_xlfn.TEXTSPLIT(Scope3[[#This Row],[Type]],"/"),2),'Scope 3-cal'!$AW$2:$AZ$2,0))*Scope3[[#This Row],[Amount]],
  Scope3[[#This Row],[Category]]="Wasteconstruction",INDEX('Scope 3-cal'!$BE$4:$BK$16,MATCH(INDEX(_xlfn.TEXTSPLIT(Scope3[[#This Row],[Type]],"/"),1),'Scope 3-cal'!$BC$4:$BC$16,0),MATCH(INDEX(_xlfn.TEXTSPLIT(Scope3[[#This Row],[Type]],"/"),2),'Scope 3-cal'!$BE$2:$BK$2,0))*Scope3[[#This Row],[Amount]],
  Scope3[[#This Row],[Category]]="Wasteother",INDEX('Scope 3-cal'!$BE$20:$BK$22,MATCH(INDEX(_xlfn.TEXTSPLIT(Scope3[[#This Row],[Type]],"/"),1),'Scope 3-cal'!$BC$20:$BC$22,0),MATCH(INDEX(_xlfn.TEXTSPLIT(Scope3[[#This Row],[Type]],"/"),2),'Scope 3-cal'!$BE$2:$BK$2,0))*Scope3[[#This Row],[Amount]],
  Scope3[[#This Row],[Category]]="Wasterefuse",INDEX('Scope 3-cal'!$BE$26:$BK$30,MATCH(INDEX(_xlfn.TEXTSPLIT(Scope3[[#This Row],[Type]],"/"),1),'Scope 3-cal'!$BC$26:$BC$30,0),MATCH(INDEX(_xlfn.TEXTSPLIT(Scope3[[#This Row],[Type]],"/"),2),'Scope 3-cal'!$BE$2:$BK$2,0))*Scope3[[#This Row],[Amount]],
  Scope3[[#This Row],[Category]]="Wasteelectrical",INDEX('Scope 3-cal'!$BE$34:$BK$38,MATCH(INDEX(_xlfn.TEXTSPLIT(Scope3[[#This Row],[Type]],"/"),1),'Scope 3-cal'!$BC$34:$BC$38,0),MATCH(INDEX(_xlfn.TEXTSPLIT(Scope3[[#This Row],[Type]],"/"),2),'Scope 3-cal'!$BE$2:$BK$2,0))*Scope3[[#This Row],[Amount]],
  Scope3[[#This Row],[Category]]="Wastemetal",INDEX('Scope 3-cal'!$BE$42:$BK$45,MATCH(INDEX(_xlfn.TEXTSPLIT(Scope3[[#This Row],[Type]],"/"),1),'Scope 3-cal'!$BC$42:$BC$45,0),MATCH(INDEX(_xlfn.TEXTSPLIT(Scope3[[#This Row],[Type]],"/"),2),'Scope 3-cal'!$BE$2:$BK$2,0))*Scope3[[#This Row],[Amount]],
  Scope3[[#This Row],[Category]]="Wasteplastic",INDEX('Scope 3-cal'!$BE$49:$BK$57,MATCH(INDEX(_xlfn.TEXTSPLIT(Scope3[[#This Row],[Type]],"/"),1),'Scope 3-cal'!$BC$49:$BC$57,0),MATCH(INDEX(_xlfn.TEXTSPLIT(Scope3[[#This Row],[Type]],"/"),2),'Scope 3-cal'!$BE$2:$BK$2,0))*Scope3[[#This Row],[Amount]],
  Scope3[[#This Row],[Category]]="Wastepaper",INDEX('Scope 3-cal'!$BE$61:$BK$63,MATCH(INDEX(_xlfn.TEXTSPLIT(Scope3[[#This Row],[Type]],"/"),1),'Scope 3-cal'!$BC$61:$BC$63,0),MATCH(INDEX(_xlfn.TEXTSPLIT(Scope3[[#This Row],[Type]],"/"),2),'Scope 3-cal'!$BE$2:$BK$2,0))*Scope3[[#This Row],[Amount]]
)/1000</f>
        <v>2.3287803</v>
      </c>
    </row>
    <row r="28" spans="1:6">
      <c r="A28" t="s">
        <v>808</v>
      </c>
      <c r="B28" t="s">
        <v>813</v>
      </c>
      <c r="C28">
        <v>1</v>
      </c>
      <c r="D28" t="s">
        <v>96</v>
      </c>
      <c r="E28" t="s">
        <v>62</v>
      </c>
      <c r="F28" cm="1">
        <f t="array" ref="F28">_xlfn.IFS(
  Scope3[[#This Row],[Type]]="Water supply",VLOOKUP(Scope3[[#This Row],[Unit]],'Scope 3-cal'!$B$3:$C$4,2,FALSE)*Scope3[[#This Row],[Amount]],
  Scope3[[#This Row],[Type]]="Water treatment",VLOOKUP(Scope3[[#This Row],[Unit]],'Scope 3-cal'!$B$8:$C$9,2,FALSE)*Scope3[[#This Row],[Amount]],
  Scope3[[#This Row],[Category]]="Businessflight",VLOOKUP(Scope3[[#This Row],[Type]],'Scope 3-cal'!$E$3:$J$16,6,FALSE)*Scope3[[#This Row],[Amount]],
  Scope3[[#This Row],[Category]]="Businessferry",VLOOKUP(Scope3[[#This Row],[Type]],'Scope 3-cal'!$G$19:$I$21,3,FALSE)*Scope3[[#This Row],[Amount]],
  Scope3[[#This Row],[Category]]="Businesscar",INDEX('Scope 3-cal'!$I$25:$P$32,MATCH(INDEX(_xlfn.TEXTSPLIT(Scope3[[#This Row],[Type]],"/"),1)&amp;Scope3[[#This Row],[Unit]],'Scope 3-cal'!$E$25:$E$32,0),MATCH(INDEX(_xlfn.TEXTSPLIT(Scope3[[#This Row],[Type]],"/"),2),'Scope 3-cal'!$I$23:$P$23,0))*Scope3[[#This Row],[Amount]],
  Scope3[[#This Row],[Category]]="Businessmotorbike",VLOOKUP(Scope3[[#This Row],[Type]]&amp;Scope3[[#This Row],[Unit]],'Scope 3-cal'!$E$35:$I$42,5,FALSE)*Scope3[[#This Row],[Amount]],
  Scope3[[#This Row],[Category]]="Businesstaxis",VLOOKUP(Scope3[[#This Row],[Type]]&amp;Scope3[[#This Row],[Unit]],'Scope 3-cal'!$E$35:$I$42,5,FALSE)*Scope3[[#This Row],[Amount]],
  Scope3[[#This Row],[Category]]="Businessbus",VLOOKUP(Scope3[[#This Row],[Type]],'Scope 3-cal'!$G$51:$I$54,3,FALSE)*Scope3[[#This Row],[Amount]],
  Scope3[[#This Row],[Category]]="Businessrail",VLOOKUP(Scope3[[#This Row],[Type]],'Scope 3-cal'!$G$57:$I$60,3,FALSE)*Scope3[[#This Row],[Amount]],
  Scope3[[#This Row],[Category]]="Freightvans",INDEX('Scope 3-cal'!$AC$4:$AI$15,MATCH(INDEX(_xlfn.TEXTSPLIT(Scope3[[#This Row],[Type]],"/"),2)&amp;Scope3[[#This Row],[Unit]],'Scope 3-cal'!$Y$4:$Y$15,0),MATCH(INDEX(_xlfn.TEXTSPLIT(Scope3[[#This Row],[Type]],"/"),1),'Scope 3-cal'!$AC$2:$AI$2,0))*Scope3[[#This Row],[Amount]],
  Scope3[[#This Row],[Category]]="FreightHGV",INDEX('Scope 3-cal'!$AC$19:$AF$42,MATCH(INDEX(_xlfn.TEXTSPLIT(Scope3[[#This Row],[Type]],"/"),2)&amp;Scope3[[#This Row],[Unit]],'Scope 3-cal'!$Y$19:$Y$42,0),MATCH(INDEX(_xlfn.TEXTSPLIT(Scope3[[#This Row],[Type]],"/"),1),'Scope 3-cal'!$AC$17:$AF$17,0))*Scope3[[#This Row],[Amount]],
  Scope3[[#This Row],[Category]]="FreightHGVref",INDEX('Scope 3-cal'!$AC$46:$AF$69,MATCH(INDEX(_xlfn.TEXTSPLIT(Scope3[[#This Row],[Type]],"/"),2)&amp;Scope3[[#This Row],[Unit]],'Scope 3-cal'!$Y$46:$Y$69,0),MATCH(INDEX(_xlfn.TEXTSPLIT(Scope3[[#This Row],[Type]],"/"),1),'Scope 3-cal'!$AC$44:$AF$44,0))*Scope3[[#This Row],[Amount]],
  Scope3[[#This Row],[Category]]="Freightflights",VLOOKUP(Scope3[[#This Row],[Type]],'Scope 3-cal'!$AA$72:$AC$75,3,FALSE)*Scope3[[#This Row],[Amount]],
  Scope3[[#This Row],[Category]]="Freightrail",VLOOKUP(Scope3[[#This Row],[Type]],'Scope 3-cal'!$AA$78:$AC$78,3,FALSE)*Scope3[[#This Row],[Amount]],
  Scope3[[#This Row],[Category]]="Freightseatanker",INDEX('Scope 3-cal'!$AD$81:$AD$104,MATCH(Scope3[[#This Row],[Type]],'Scope 3-cal'!$Y$81:$Y$104,0),1)*Scope3[[#This Row],[Amount]],
  Scope3[[#This Row],[Category]]="Freightcargoship",INDEX('Scope 3-cal'!$AD$107:$AD$135,MATCH(Scope3[[#This Row],[Type]],'Scope 3-cal'!$Y$107:$Y$135,0),1)*Scope3[[#This Row],[Amount]],
  Scope3[[#This Row],[Category]]="Matconstruction",INDEX('Scope 3-cal'!$AW$4:$AZ$16,MATCH(INDEX(_xlfn.TEXTSPLIT(Scope3[[#This Row],[Type]],"/"),1),'Scope 3-cal'!$AU$4:$AU$16,0),MATCH(INDEX(_xlfn.TEXTSPLIT(Scope3[[#This Row],[Type]],"/"),2),'Scope 3-cal'!$AW$2:$AZ$2,0))*Scope3[[#This Row],[Amount]],
  Scope3[[#This Row],[Category]]="Matother",INDEX('Scope 3-cal'!$AW$20:$AZ$23,MATCH(INDEX(_xlfn.TEXTSPLIT(Scope3[[#This Row],[Type]],"/"),1),'Scope 3-cal'!$AU$20:$AU$23,0),MATCH(INDEX(_xlfn.TEXTSPLIT(Scope3[[#This Row],[Type]],"/"),2),'Scope 3-cal'!$AW$2:$AZ$2,0))*Scope3[[#This Row],[Amount]],
  Scope3[[#This Row],[Category]]="Matorganic",INDEX('Scope 3-cal'!$AW$27:$AZ$28,MATCH(INDEX(_xlfn.TEXTSPLIT(Scope3[[#This Row],[Type]],"/"),1),'Scope 3-cal'!$AU$27:$AU$28,0),MATCH(INDEX(_xlfn.TEXTSPLIT(Scope3[[#This Row],[Type]],"/"),2),'Scope 3-cal'!$AW$2:$AZ$2,0))*Scope3[[#This Row],[Amount]],
  Scope3[[#This Row],[Category]]="Matelectrical",INDEX('Scope 3-cal'!$AW$32:$AZ$38,MATCH(INDEX(_xlfn.TEXTSPLIT(Scope3[[#This Row],[Type]],"/"),1),'Scope 3-cal'!$AU$32:$AU$38,0),MATCH(INDEX(_xlfn.TEXTSPLIT(Scope3[[#This Row],[Type]],"/"),2),'Scope 3-cal'!$AW$2:$AZ$2,0))*Scope3[[#This Row],[Amount]],
  Scope3[[#This Row],[Category]]="Matmetal",INDEX('Scope 3-cal'!$AW$42:$AZ$45,MATCH(INDEX(_xlfn.TEXTSPLIT(Scope3[[#This Row],[Type]],"/"),1),'Scope 3-cal'!$AU$42:$AU$45,0),MATCH(INDEX(_xlfn.TEXTSPLIT(Scope3[[#This Row],[Type]],"/"),2),'Scope 3-cal'!$AW$2:$AZ$2,0))*Scope3[[#This Row],[Amount]],
  Scope3[[#This Row],[Category]]="Matplastic",INDEX('Scope 3-cal'!$AW$49:$AZ$57,MATCH(INDEX(_xlfn.TEXTSPLIT(Scope3[[#This Row],[Type]],"/"),1),'Scope 3-cal'!$AU$49:$AU$57,0),MATCH(INDEX(_xlfn.TEXTSPLIT(Scope3[[#This Row],[Type]],"/"),2),'Scope 3-cal'!$AW$2:$AZ$2,0))*Scope3[[#This Row],[Amount]],
  Scope3[[#This Row],[Category]]="Matpaper",INDEX('Scope 3-cal'!$AW$61:$AZ$63,MATCH(INDEX(_xlfn.TEXTSPLIT(Scope3[[#This Row],[Type]],"/"),1),'Scope 3-cal'!$AU$61:$AU$63,0),MATCH(INDEX(_xlfn.TEXTSPLIT(Scope3[[#This Row],[Type]],"/"),2),'Scope 3-cal'!$AW$2:$AZ$2,0))*Scope3[[#This Row],[Amount]],
  Scope3[[#This Row],[Category]]="Wasteconstruction",INDEX('Scope 3-cal'!$BE$4:$BK$16,MATCH(INDEX(_xlfn.TEXTSPLIT(Scope3[[#This Row],[Type]],"/"),1),'Scope 3-cal'!$BC$4:$BC$16,0),MATCH(INDEX(_xlfn.TEXTSPLIT(Scope3[[#This Row],[Type]],"/"),2),'Scope 3-cal'!$BE$2:$BK$2,0))*Scope3[[#This Row],[Amount]],
  Scope3[[#This Row],[Category]]="Wasteother",INDEX('Scope 3-cal'!$BE$20:$BK$22,MATCH(INDEX(_xlfn.TEXTSPLIT(Scope3[[#This Row],[Type]],"/"),1),'Scope 3-cal'!$BC$20:$BC$22,0),MATCH(INDEX(_xlfn.TEXTSPLIT(Scope3[[#This Row],[Type]],"/"),2),'Scope 3-cal'!$BE$2:$BK$2,0))*Scope3[[#This Row],[Amount]],
  Scope3[[#This Row],[Category]]="Wasterefuse",INDEX('Scope 3-cal'!$BE$26:$BK$30,MATCH(INDEX(_xlfn.TEXTSPLIT(Scope3[[#This Row],[Type]],"/"),1),'Scope 3-cal'!$BC$26:$BC$30,0),MATCH(INDEX(_xlfn.TEXTSPLIT(Scope3[[#This Row],[Type]],"/"),2),'Scope 3-cal'!$BE$2:$BK$2,0))*Scope3[[#This Row],[Amount]],
  Scope3[[#This Row],[Category]]="Wasteelectrical",INDEX('Scope 3-cal'!$BE$34:$BK$38,MATCH(INDEX(_xlfn.TEXTSPLIT(Scope3[[#This Row],[Type]],"/"),1),'Scope 3-cal'!$BC$34:$BC$38,0),MATCH(INDEX(_xlfn.TEXTSPLIT(Scope3[[#This Row],[Type]],"/"),2),'Scope 3-cal'!$BE$2:$BK$2,0))*Scope3[[#This Row],[Amount]],
  Scope3[[#This Row],[Category]]="Wastemetal",INDEX('Scope 3-cal'!$BE$42:$BK$45,MATCH(INDEX(_xlfn.TEXTSPLIT(Scope3[[#This Row],[Type]],"/"),1),'Scope 3-cal'!$BC$42:$BC$45,0),MATCH(INDEX(_xlfn.TEXTSPLIT(Scope3[[#This Row],[Type]],"/"),2),'Scope 3-cal'!$BE$2:$BK$2,0))*Scope3[[#This Row],[Amount]],
  Scope3[[#This Row],[Category]]="Wasteplastic",INDEX('Scope 3-cal'!$BE$49:$BK$57,MATCH(INDEX(_xlfn.TEXTSPLIT(Scope3[[#This Row],[Type]],"/"),1),'Scope 3-cal'!$BC$49:$BC$57,0),MATCH(INDEX(_xlfn.TEXTSPLIT(Scope3[[#This Row],[Type]],"/"),2),'Scope 3-cal'!$BE$2:$BK$2,0))*Scope3[[#This Row],[Amount]],
  Scope3[[#This Row],[Category]]="Wastepaper",INDEX('Scope 3-cal'!$BE$61:$BK$63,MATCH(INDEX(_xlfn.TEXTSPLIT(Scope3[[#This Row],[Type]],"/"),1),'Scope 3-cal'!$BC$61:$BC$63,0),MATCH(INDEX(_xlfn.TEXTSPLIT(Scope3[[#This Row],[Type]],"/"),2),'Scope 3-cal'!$BE$2:$BK$2,0))*Scope3[[#This Row],[Amount]]
)/1000</f>
        <v>6.3079999999999998</v>
      </c>
    </row>
    <row r="29" spans="1:6">
      <c r="A29" t="s">
        <v>808</v>
      </c>
      <c r="B29" t="s">
        <v>573</v>
      </c>
      <c r="C29">
        <v>1440</v>
      </c>
      <c r="D29" t="s">
        <v>113</v>
      </c>
      <c r="E29" t="s">
        <v>42</v>
      </c>
      <c r="F29" cm="1">
        <f t="array" ref="F29">_xlfn.IFS(
  Scope3[[#This Row],[Type]]="Water supply",VLOOKUP(Scope3[[#This Row],[Unit]],'Scope 3-cal'!$B$3:$C$4,2,FALSE)*Scope3[[#This Row],[Amount]],
  Scope3[[#This Row],[Type]]="Water treatment",VLOOKUP(Scope3[[#This Row],[Unit]],'Scope 3-cal'!$B$8:$C$9,2,FALSE)*Scope3[[#This Row],[Amount]],
  Scope3[[#This Row],[Category]]="Businessflight",VLOOKUP(Scope3[[#This Row],[Type]],'Scope 3-cal'!$E$3:$J$16,6,FALSE)*Scope3[[#This Row],[Amount]],
  Scope3[[#This Row],[Category]]="Businessferry",VLOOKUP(Scope3[[#This Row],[Type]],'Scope 3-cal'!$G$19:$I$21,3,FALSE)*Scope3[[#This Row],[Amount]],
  Scope3[[#This Row],[Category]]="Businesscar",INDEX('Scope 3-cal'!$I$25:$P$32,MATCH(INDEX(_xlfn.TEXTSPLIT(Scope3[[#This Row],[Type]],"/"),1)&amp;Scope3[[#This Row],[Unit]],'Scope 3-cal'!$E$25:$E$32,0),MATCH(INDEX(_xlfn.TEXTSPLIT(Scope3[[#This Row],[Type]],"/"),2),'Scope 3-cal'!$I$23:$P$23,0))*Scope3[[#This Row],[Amount]],
  Scope3[[#This Row],[Category]]="Businessmotorbike",VLOOKUP(Scope3[[#This Row],[Type]]&amp;Scope3[[#This Row],[Unit]],'Scope 3-cal'!$E$35:$I$42,5,FALSE)*Scope3[[#This Row],[Amount]],
  Scope3[[#This Row],[Category]]="Businesstaxis",VLOOKUP(Scope3[[#This Row],[Type]]&amp;Scope3[[#This Row],[Unit]],'Scope 3-cal'!$E$35:$I$42,5,FALSE)*Scope3[[#This Row],[Amount]],
  Scope3[[#This Row],[Category]]="Businessbus",VLOOKUP(Scope3[[#This Row],[Type]],'Scope 3-cal'!$G$51:$I$54,3,FALSE)*Scope3[[#This Row],[Amount]],
  Scope3[[#This Row],[Category]]="Businessrail",VLOOKUP(Scope3[[#This Row],[Type]],'Scope 3-cal'!$G$57:$I$60,3,FALSE)*Scope3[[#This Row],[Amount]],
  Scope3[[#This Row],[Category]]="Freightvans",INDEX('Scope 3-cal'!$AC$4:$AI$15,MATCH(INDEX(_xlfn.TEXTSPLIT(Scope3[[#This Row],[Type]],"/"),2)&amp;Scope3[[#This Row],[Unit]],'Scope 3-cal'!$Y$4:$Y$15,0),MATCH(INDEX(_xlfn.TEXTSPLIT(Scope3[[#This Row],[Type]],"/"),1),'Scope 3-cal'!$AC$2:$AI$2,0))*Scope3[[#This Row],[Amount]],
  Scope3[[#This Row],[Category]]="FreightHGV",INDEX('Scope 3-cal'!$AC$19:$AF$42,MATCH(INDEX(_xlfn.TEXTSPLIT(Scope3[[#This Row],[Type]],"/"),2)&amp;Scope3[[#This Row],[Unit]],'Scope 3-cal'!$Y$19:$Y$42,0),MATCH(INDEX(_xlfn.TEXTSPLIT(Scope3[[#This Row],[Type]],"/"),1),'Scope 3-cal'!$AC$17:$AF$17,0))*Scope3[[#This Row],[Amount]],
  Scope3[[#This Row],[Category]]="FreightHGVref",INDEX('Scope 3-cal'!$AC$46:$AF$69,MATCH(INDEX(_xlfn.TEXTSPLIT(Scope3[[#This Row],[Type]],"/"),2)&amp;Scope3[[#This Row],[Unit]],'Scope 3-cal'!$Y$46:$Y$69,0),MATCH(INDEX(_xlfn.TEXTSPLIT(Scope3[[#This Row],[Type]],"/"),1),'Scope 3-cal'!$AC$44:$AF$44,0))*Scope3[[#This Row],[Amount]],
  Scope3[[#This Row],[Category]]="Freightflights",VLOOKUP(Scope3[[#This Row],[Type]],'Scope 3-cal'!$AA$72:$AC$75,3,FALSE)*Scope3[[#This Row],[Amount]],
  Scope3[[#This Row],[Category]]="Freightrail",VLOOKUP(Scope3[[#This Row],[Type]],'Scope 3-cal'!$AA$78:$AC$78,3,FALSE)*Scope3[[#This Row],[Amount]],
  Scope3[[#This Row],[Category]]="Freightseatanker",INDEX('Scope 3-cal'!$AD$81:$AD$104,MATCH(Scope3[[#This Row],[Type]],'Scope 3-cal'!$Y$81:$Y$104,0),1)*Scope3[[#This Row],[Amount]],
  Scope3[[#This Row],[Category]]="Freightcargoship",INDEX('Scope 3-cal'!$AD$107:$AD$135,MATCH(Scope3[[#This Row],[Type]],'Scope 3-cal'!$Y$107:$Y$135,0),1)*Scope3[[#This Row],[Amount]],
  Scope3[[#This Row],[Category]]="Matconstruction",INDEX('Scope 3-cal'!$AW$4:$AZ$16,MATCH(INDEX(_xlfn.TEXTSPLIT(Scope3[[#This Row],[Type]],"/"),1),'Scope 3-cal'!$AU$4:$AU$16,0),MATCH(INDEX(_xlfn.TEXTSPLIT(Scope3[[#This Row],[Type]],"/"),2),'Scope 3-cal'!$AW$2:$AZ$2,0))*Scope3[[#This Row],[Amount]],
  Scope3[[#This Row],[Category]]="Matother",INDEX('Scope 3-cal'!$AW$20:$AZ$23,MATCH(INDEX(_xlfn.TEXTSPLIT(Scope3[[#This Row],[Type]],"/"),1),'Scope 3-cal'!$AU$20:$AU$23,0),MATCH(INDEX(_xlfn.TEXTSPLIT(Scope3[[#This Row],[Type]],"/"),2),'Scope 3-cal'!$AW$2:$AZ$2,0))*Scope3[[#This Row],[Amount]],
  Scope3[[#This Row],[Category]]="Matorganic",INDEX('Scope 3-cal'!$AW$27:$AZ$28,MATCH(INDEX(_xlfn.TEXTSPLIT(Scope3[[#This Row],[Type]],"/"),1),'Scope 3-cal'!$AU$27:$AU$28,0),MATCH(INDEX(_xlfn.TEXTSPLIT(Scope3[[#This Row],[Type]],"/"),2),'Scope 3-cal'!$AW$2:$AZ$2,0))*Scope3[[#This Row],[Amount]],
  Scope3[[#This Row],[Category]]="Matelectrical",INDEX('Scope 3-cal'!$AW$32:$AZ$38,MATCH(INDEX(_xlfn.TEXTSPLIT(Scope3[[#This Row],[Type]],"/"),1),'Scope 3-cal'!$AU$32:$AU$38,0),MATCH(INDEX(_xlfn.TEXTSPLIT(Scope3[[#This Row],[Type]],"/"),2),'Scope 3-cal'!$AW$2:$AZ$2,0))*Scope3[[#This Row],[Amount]],
  Scope3[[#This Row],[Category]]="Matmetal",INDEX('Scope 3-cal'!$AW$42:$AZ$45,MATCH(INDEX(_xlfn.TEXTSPLIT(Scope3[[#This Row],[Type]],"/"),1),'Scope 3-cal'!$AU$42:$AU$45,0),MATCH(INDEX(_xlfn.TEXTSPLIT(Scope3[[#This Row],[Type]],"/"),2),'Scope 3-cal'!$AW$2:$AZ$2,0))*Scope3[[#This Row],[Amount]],
  Scope3[[#This Row],[Category]]="Matplastic",INDEX('Scope 3-cal'!$AW$49:$AZ$57,MATCH(INDEX(_xlfn.TEXTSPLIT(Scope3[[#This Row],[Type]],"/"),1),'Scope 3-cal'!$AU$49:$AU$57,0),MATCH(INDEX(_xlfn.TEXTSPLIT(Scope3[[#This Row],[Type]],"/"),2),'Scope 3-cal'!$AW$2:$AZ$2,0))*Scope3[[#This Row],[Amount]],
  Scope3[[#This Row],[Category]]="Matpaper",INDEX('Scope 3-cal'!$AW$61:$AZ$63,MATCH(INDEX(_xlfn.TEXTSPLIT(Scope3[[#This Row],[Type]],"/"),1),'Scope 3-cal'!$AU$61:$AU$63,0),MATCH(INDEX(_xlfn.TEXTSPLIT(Scope3[[#This Row],[Type]],"/"),2),'Scope 3-cal'!$AW$2:$AZ$2,0))*Scope3[[#This Row],[Amount]],
  Scope3[[#This Row],[Category]]="Wasteconstruction",INDEX('Scope 3-cal'!$BE$4:$BK$16,MATCH(INDEX(_xlfn.TEXTSPLIT(Scope3[[#This Row],[Type]],"/"),1),'Scope 3-cal'!$BC$4:$BC$16,0),MATCH(INDEX(_xlfn.TEXTSPLIT(Scope3[[#This Row],[Type]],"/"),2),'Scope 3-cal'!$BE$2:$BK$2,0))*Scope3[[#This Row],[Amount]],
  Scope3[[#This Row],[Category]]="Wasteother",INDEX('Scope 3-cal'!$BE$20:$BK$22,MATCH(INDEX(_xlfn.TEXTSPLIT(Scope3[[#This Row],[Type]],"/"),1),'Scope 3-cal'!$BC$20:$BC$22,0),MATCH(INDEX(_xlfn.TEXTSPLIT(Scope3[[#This Row],[Type]],"/"),2),'Scope 3-cal'!$BE$2:$BK$2,0))*Scope3[[#This Row],[Amount]],
  Scope3[[#This Row],[Category]]="Wasterefuse",INDEX('Scope 3-cal'!$BE$26:$BK$30,MATCH(INDEX(_xlfn.TEXTSPLIT(Scope3[[#This Row],[Type]],"/"),1),'Scope 3-cal'!$BC$26:$BC$30,0),MATCH(INDEX(_xlfn.TEXTSPLIT(Scope3[[#This Row],[Type]],"/"),2),'Scope 3-cal'!$BE$2:$BK$2,0))*Scope3[[#This Row],[Amount]],
  Scope3[[#This Row],[Category]]="Wasteelectrical",INDEX('Scope 3-cal'!$BE$34:$BK$38,MATCH(INDEX(_xlfn.TEXTSPLIT(Scope3[[#This Row],[Type]],"/"),1),'Scope 3-cal'!$BC$34:$BC$38,0),MATCH(INDEX(_xlfn.TEXTSPLIT(Scope3[[#This Row],[Type]],"/"),2),'Scope 3-cal'!$BE$2:$BK$2,0))*Scope3[[#This Row],[Amount]],
  Scope3[[#This Row],[Category]]="Wastemetal",INDEX('Scope 3-cal'!$BE$42:$BK$45,MATCH(INDEX(_xlfn.TEXTSPLIT(Scope3[[#This Row],[Type]],"/"),1),'Scope 3-cal'!$BC$42:$BC$45,0),MATCH(INDEX(_xlfn.TEXTSPLIT(Scope3[[#This Row],[Type]],"/"),2),'Scope 3-cal'!$BE$2:$BK$2,0))*Scope3[[#This Row],[Amount]],
  Scope3[[#This Row],[Category]]="Wasteplastic",INDEX('Scope 3-cal'!$BE$49:$BK$57,MATCH(INDEX(_xlfn.TEXTSPLIT(Scope3[[#This Row],[Type]],"/"),1),'Scope 3-cal'!$BC$49:$BC$57,0),MATCH(INDEX(_xlfn.TEXTSPLIT(Scope3[[#This Row],[Type]],"/"),2),'Scope 3-cal'!$BE$2:$BK$2,0))*Scope3[[#This Row],[Amount]],
  Scope3[[#This Row],[Category]]="Wastepaper",INDEX('Scope 3-cal'!$BE$61:$BK$63,MATCH(INDEX(_xlfn.TEXTSPLIT(Scope3[[#This Row],[Type]],"/"),1),'Scope 3-cal'!$BC$61:$BC$63,0),MATCH(INDEX(_xlfn.TEXTSPLIT(Scope3[[#This Row],[Type]],"/"),2),'Scope 3-cal'!$BE$2:$BK$2,0))*Scope3[[#This Row],[Amount]]
)/1000</f>
        <v>0.57782880000000003</v>
      </c>
    </row>
    <row r="30" spans="1:6">
      <c r="A30" t="s">
        <v>814</v>
      </c>
      <c r="B30" t="s">
        <v>815</v>
      </c>
      <c r="C30">
        <v>5200</v>
      </c>
      <c r="D30" t="s">
        <v>113</v>
      </c>
      <c r="E30" t="s">
        <v>28</v>
      </c>
      <c r="F30" cm="1">
        <f t="array" ref="F30">_xlfn.IFS(
  Scope3[[#This Row],[Type]]="Water supply",VLOOKUP(Scope3[[#This Row],[Unit]],'Scope 3-cal'!$B$3:$C$4,2,FALSE)*Scope3[[#This Row],[Amount]],
  Scope3[[#This Row],[Type]]="Water treatment",VLOOKUP(Scope3[[#This Row],[Unit]],'Scope 3-cal'!$B$8:$C$9,2,FALSE)*Scope3[[#This Row],[Amount]],
  Scope3[[#This Row],[Category]]="Businessflight",VLOOKUP(Scope3[[#This Row],[Type]],'Scope 3-cal'!$E$3:$J$16,6,FALSE)*Scope3[[#This Row],[Amount]],
  Scope3[[#This Row],[Category]]="Businessferry",VLOOKUP(Scope3[[#This Row],[Type]],'Scope 3-cal'!$G$19:$I$21,3,FALSE)*Scope3[[#This Row],[Amount]],
  Scope3[[#This Row],[Category]]="Businesscar",INDEX('Scope 3-cal'!$I$25:$P$32,MATCH(INDEX(_xlfn.TEXTSPLIT(Scope3[[#This Row],[Type]],"/"),1)&amp;Scope3[[#This Row],[Unit]],'Scope 3-cal'!$E$25:$E$32,0),MATCH(INDEX(_xlfn.TEXTSPLIT(Scope3[[#This Row],[Type]],"/"),2),'Scope 3-cal'!$I$23:$P$23,0))*Scope3[[#This Row],[Amount]],
  Scope3[[#This Row],[Category]]="Businessmotorbike",VLOOKUP(Scope3[[#This Row],[Type]]&amp;Scope3[[#This Row],[Unit]],'Scope 3-cal'!$E$35:$I$42,5,FALSE)*Scope3[[#This Row],[Amount]],
  Scope3[[#This Row],[Category]]="Businesstaxis",VLOOKUP(Scope3[[#This Row],[Type]]&amp;Scope3[[#This Row],[Unit]],'Scope 3-cal'!$E$35:$I$42,5,FALSE)*Scope3[[#This Row],[Amount]],
  Scope3[[#This Row],[Category]]="Businessbus",VLOOKUP(Scope3[[#This Row],[Type]],'Scope 3-cal'!$G$51:$I$54,3,FALSE)*Scope3[[#This Row],[Amount]],
  Scope3[[#This Row],[Category]]="Businessrail",VLOOKUP(Scope3[[#This Row],[Type]],'Scope 3-cal'!$G$57:$I$60,3,FALSE)*Scope3[[#This Row],[Amount]],
  Scope3[[#This Row],[Category]]="Freightvans",INDEX('Scope 3-cal'!$AC$4:$AI$15,MATCH(INDEX(_xlfn.TEXTSPLIT(Scope3[[#This Row],[Type]],"/"),2)&amp;Scope3[[#This Row],[Unit]],'Scope 3-cal'!$Y$4:$Y$15,0),MATCH(INDEX(_xlfn.TEXTSPLIT(Scope3[[#This Row],[Type]],"/"),1),'Scope 3-cal'!$AC$2:$AI$2,0))*Scope3[[#This Row],[Amount]],
  Scope3[[#This Row],[Category]]="FreightHGV",INDEX('Scope 3-cal'!$AC$19:$AF$42,MATCH(INDEX(_xlfn.TEXTSPLIT(Scope3[[#This Row],[Type]],"/"),2)&amp;Scope3[[#This Row],[Unit]],'Scope 3-cal'!$Y$19:$Y$42,0),MATCH(INDEX(_xlfn.TEXTSPLIT(Scope3[[#This Row],[Type]],"/"),1),'Scope 3-cal'!$AC$17:$AF$17,0))*Scope3[[#This Row],[Amount]],
  Scope3[[#This Row],[Category]]="FreightHGVref",INDEX('Scope 3-cal'!$AC$46:$AF$69,MATCH(INDEX(_xlfn.TEXTSPLIT(Scope3[[#This Row],[Type]],"/"),2)&amp;Scope3[[#This Row],[Unit]],'Scope 3-cal'!$Y$46:$Y$69,0),MATCH(INDEX(_xlfn.TEXTSPLIT(Scope3[[#This Row],[Type]],"/"),1),'Scope 3-cal'!$AC$44:$AF$44,0))*Scope3[[#This Row],[Amount]],
  Scope3[[#This Row],[Category]]="Freightflights",VLOOKUP(Scope3[[#This Row],[Type]],'Scope 3-cal'!$AA$72:$AC$75,3,FALSE)*Scope3[[#This Row],[Amount]],
  Scope3[[#This Row],[Category]]="Freightrail",VLOOKUP(Scope3[[#This Row],[Type]],'Scope 3-cal'!$AA$78:$AC$78,3,FALSE)*Scope3[[#This Row],[Amount]],
  Scope3[[#This Row],[Category]]="Freightseatanker",INDEX('Scope 3-cal'!$AD$81:$AD$104,MATCH(Scope3[[#This Row],[Type]],'Scope 3-cal'!$Y$81:$Y$104,0),1)*Scope3[[#This Row],[Amount]],
  Scope3[[#This Row],[Category]]="Freightcargoship",INDEX('Scope 3-cal'!$AD$107:$AD$135,MATCH(Scope3[[#This Row],[Type]],'Scope 3-cal'!$Y$107:$Y$135,0),1)*Scope3[[#This Row],[Amount]],
  Scope3[[#This Row],[Category]]="Matconstruction",INDEX('Scope 3-cal'!$AW$4:$AZ$16,MATCH(INDEX(_xlfn.TEXTSPLIT(Scope3[[#This Row],[Type]],"/"),1),'Scope 3-cal'!$AU$4:$AU$16,0),MATCH(INDEX(_xlfn.TEXTSPLIT(Scope3[[#This Row],[Type]],"/"),2),'Scope 3-cal'!$AW$2:$AZ$2,0))*Scope3[[#This Row],[Amount]],
  Scope3[[#This Row],[Category]]="Matother",INDEX('Scope 3-cal'!$AW$20:$AZ$23,MATCH(INDEX(_xlfn.TEXTSPLIT(Scope3[[#This Row],[Type]],"/"),1),'Scope 3-cal'!$AU$20:$AU$23,0),MATCH(INDEX(_xlfn.TEXTSPLIT(Scope3[[#This Row],[Type]],"/"),2),'Scope 3-cal'!$AW$2:$AZ$2,0))*Scope3[[#This Row],[Amount]],
  Scope3[[#This Row],[Category]]="Matorganic",INDEX('Scope 3-cal'!$AW$27:$AZ$28,MATCH(INDEX(_xlfn.TEXTSPLIT(Scope3[[#This Row],[Type]],"/"),1),'Scope 3-cal'!$AU$27:$AU$28,0),MATCH(INDEX(_xlfn.TEXTSPLIT(Scope3[[#This Row],[Type]],"/"),2),'Scope 3-cal'!$AW$2:$AZ$2,0))*Scope3[[#This Row],[Amount]],
  Scope3[[#This Row],[Category]]="Matelectrical",INDEX('Scope 3-cal'!$AW$32:$AZ$38,MATCH(INDEX(_xlfn.TEXTSPLIT(Scope3[[#This Row],[Type]],"/"),1),'Scope 3-cal'!$AU$32:$AU$38,0),MATCH(INDEX(_xlfn.TEXTSPLIT(Scope3[[#This Row],[Type]],"/"),2),'Scope 3-cal'!$AW$2:$AZ$2,0))*Scope3[[#This Row],[Amount]],
  Scope3[[#This Row],[Category]]="Matmetal",INDEX('Scope 3-cal'!$AW$42:$AZ$45,MATCH(INDEX(_xlfn.TEXTSPLIT(Scope3[[#This Row],[Type]],"/"),1),'Scope 3-cal'!$AU$42:$AU$45,0),MATCH(INDEX(_xlfn.TEXTSPLIT(Scope3[[#This Row],[Type]],"/"),2),'Scope 3-cal'!$AW$2:$AZ$2,0))*Scope3[[#This Row],[Amount]],
  Scope3[[#This Row],[Category]]="Matplastic",INDEX('Scope 3-cal'!$AW$49:$AZ$57,MATCH(INDEX(_xlfn.TEXTSPLIT(Scope3[[#This Row],[Type]],"/"),1),'Scope 3-cal'!$AU$49:$AU$57,0),MATCH(INDEX(_xlfn.TEXTSPLIT(Scope3[[#This Row],[Type]],"/"),2),'Scope 3-cal'!$AW$2:$AZ$2,0))*Scope3[[#This Row],[Amount]],
  Scope3[[#This Row],[Category]]="Matpaper",INDEX('Scope 3-cal'!$AW$61:$AZ$63,MATCH(INDEX(_xlfn.TEXTSPLIT(Scope3[[#This Row],[Type]],"/"),1),'Scope 3-cal'!$AU$61:$AU$63,0),MATCH(INDEX(_xlfn.TEXTSPLIT(Scope3[[#This Row],[Type]],"/"),2),'Scope 3-cal'!$AW$2:$AZ$2,0))*Scope3[[#This Row],[Amount]],
  Scope3[[#This Row],[Category]]="Wasteconstruction",INDEX('Scope 3-cal'!$BE$4:$BK$16,MATCH(INDEX(_xlfn.TEXTSPLIT(Scope3[[#This Row],[Type]],"/"),1),'Scope 3-cal'!$BC$4:$BC$16,0),MATCH(INDEX(_xlfn.TEXTSPLIT(Scope3[[#This Row],[Type]],"/"),2),'Scope 3-cal'!$BE$2:$BK$2,0))*Scope3[[#This Row],[Amount]],
  Scope3[[#This Row],[Category]]="Wasteother",INDEX('Scope 3-cal'!$BE$20:$BK$22,MATCH(INDEX(_xlfn.TEXTSPLIT(Scope3[[#This Row],[Type]],"/"),1),'Scope 3-cal'!$BC$20:$BC$22,0),MATCH(INDEX(_xlfn.TEXTSPLIT(Scope3[[#This Row],[Type]],"/"),2),'Scope 3-cal'!$BE$2:$BK$2,0))*Scope3[[#This Row],[Amount]],
  Scope3[[#This Row],[Category]]="Wasterefuse",INDEX('Scope 3-cal'!$BE$26:$BK$30,MATCH(INDEX(_xlfn.TEXTSPLIT(Scope3[[#This Row],[Type]],"/"),1),'Scope 3-cal'!$BC$26:$BC$30,0),MATCH(INDEX(_xlfn.TEXTSPLIT(Scope3[[#This Row],[Type]],"/"),2),'Scope 3-cal'!$BE$2:$BK$2,0))*Scope3[[#This Row],[Amount]],
  Scope3[[#This Row],[Category]]="Wasteelectrical",INDEX('Scope 3-cal'!$BE$34:$BK$38,MATCH(INDEX(_xlfn.TEXTSPLIT(Scope3[[#This Row],[Type]],"/"),1),'Scope 3-cal'!$BC$34:$BC$38,0),MATCH(INDEX(_xlfn.TEXTSPLIT(Scope3[[#This Row],[Type]],"/"),2),'Scope 3-cal'!$BE$2:$BK$2,0))*Scope3[[#This Row],[Amount]],
  Scope3[[#This Row],[Category]]="Wastemetal",INDEX('Scope 3-cal'!$BE$42:$BK$45,MATCH(INDEX(_xlfn.TEXTSPLIT(Scope3[[#This Row],[Type]],"/"),1),'Scope 3-cal'!$BC$42:$BC$45,0),MATCH(INDEX(_xlfn.TEXTSPLIT(Scope3[[#This Row],[Type]],"/"),2),'Scope 3-cal'!$BE$2:$BK$2,0))*Scope3[[#This Row],[Amount]],
  Scope3[[#This Row],[Category]]="Wasteplastic",INDEX('Scope 3-cal'!$BE$49:$BK$57,MATCH(INDEX(_xlfn.TEXTSPLIT(Scope3[[#This Row],[Type]],"/"),1),'Scope 3-cal'!$BC$49:$BC$57,0),MATCH(INDEX(_xlfn.TEXTSPLIT(Scope3[[#This Row],[Type]],"/"),2),'Scope 3-cal'!$BE$2:$BK$2,0))*Scope3[[#This Row],[Amount]],
  Scope3[[#This Row],[Category]]="Wastepaper",INDEX('Scope 3-cal'!$BE$61:$BK$63,MATCH(INDEX(_xlfn.TEXTSPLIT(Scope3[[#This Row],[Type]],"/"),1),'Scope 3-cal'!$BC$61:$BC$63,0),MATCH(INDEX(_xlfn.TEXTSPLIT(Scope3[[#This Row],[Type]],"/"),2),'Scope 3-cal'!$BE$2:$BK$2,0))*Scope3[[#This Row],[Amount]]
)/1000</f>
        <v>0.35853999999999997</v>
      </c>
    </row>
    <row r="31" spans="1:6">
      <c r="A31" t="s">
        <v>814</v>
      </c>
      <c r="B31" t="s">
        <v>816</v>
      </c>
      <c r="C31">
        <v>5201</v>
      </c>
      <c r="D31" t="s">
        <v>113</v>
      </c>
      <c r="E31" t="s">
        <v>28</v>
      </c>
      <c r="F31" cm="1">
        <f t="array" ref="F31">_xlfn.IFS(
  Scope3[[#This Row],[Type]]="Water supply",VLOOKUP(Scope3[[#This Row],[Unit]],'Scope 3-cal'!$B$3:$C$4,2,FALSE)*Scope3[[#This Row],[Amount]],
  Scope3[[#This Row],[Type]]="Water treatment",VLOOKUP(Scope3[[#This Row],[Unit]],'Scope 3-cal'!$B$8:$C$9,2,FALSE)*Scope3[[#This Row],[Amount]],
  Scope3[[#This Row],[Category]]="Businessflight",VLOOKUP(Scope3[[#This Row],[Type]],'Scope 3-cal'!$E$3:$J$16,6,FALSE)*Scope3[[#This Row],[Amount]],
  Scope3[[#This Row],[Category]]="Businessferry",VLOOKUP(Scope3[[#This Row],[Type]],'Scope 3-cal'!$G$19:$I$21,3,FALSE)*Scope3[[#This Row],[Amount]],
  Scope3[[#This Row],[Category]]="Businesscar",INDEX('Scope 3-cal'!$I$25:$P$32,MATCH(INDEX(_xlfn.TEXTSPLIT(Scope3[[#This Row],[Type]],"/"),1)&amp;Scope3[[#This Row],[Unit]],'Scope 3-cal'!$E$25:$E$32,0),MATCH(INDEX(_xlfn.TEXTSPLIT(Scope3[[#This Row],[Type]],"/"),2),'Scope 3-cal'!$I$23:$P$23,0))*Scope3[[#This Row],[Amount]],
  Scope3[[#This Row],[Category]]="Businessmotorbike",VLOOKUP(Scope3[[#This Row],[Type]]&amp;Scope3[[#This Row],[Unit]],'Scope 3-cal'!$E$35:$I$42,5,FALSE)*Scope3[[#This Row],[Amount]],
  Scope3[[#This Row],[Category]]="Businesstaxis",VLOOKUP(Scope3[[#This Row],[Type]]&amp;Scope3[[#This Row],[Unit]],'Scope 3-cal'!$E$35:$I$42,5,FALSE)*Scope3[[#This Row],[Amount]],
  Scope3[[#This Row],[Category]]="Businessbus",VLOOKUP(Scope3[[#This Row],[Type]],'Scope 3-cal'!$G$51:$I$54,3,FALSE)*Scope3[[#This Row],[Amount]],
  Scope3[[#This Row],[Category]]="Businessrail",VLOOKUP(Scope3[[#This Row],[Type]],'Scope 3-cal'!$G$57:$I$60,3,FALSE)*Scope3[[#This Row],[Amount]],
  Scope3[[#This Row],[Category]]="Freightvans",INDEX('Scope 3-cal'!$AC$4:$AI$15,MATCH(INDEX(_xlfn.TEXTSPLIT(Scope3[[#This Row],[Type]],"/"),2)&amp;Scope3[[#This Row],[Unit]],'Scope 3-cal'!$Y$4:$Y$15,0),MATCH(INDEX(_xlfn.TEXTSPLIT(Scope3[[#This Row],[Type]],"/"),1),'Scope 3-cal'!$AC$2:$AI$2,0))*Scope3[[#This Row],[Amount]],
  Scope3[[#This Row],[Category]]="FreightHGV",INDEX('Scope 3-cal'!$AC$19:$AF$42,MATCH(INDEX(_xlfn.TEXTSPLIT(Scope3[[#This Row],[Type]],"/"),2)&amp;Scope3[[#This Row],[Unit]],'Scope 3-cal'!$Y$19:$Y$42,0),MATCH(INDEX(_xlfn.TEXTSPLIT(Scope3[[#This Row],[Type]],"/"),1),'Scope 3-cal'!$AC$17:$AF$17,0))*Scope3[[#This Row],[Amount]],
  Scope3[[#This Row],[Category]]="FreightHGVref",INDEX('Scope 3-cal'!$AC$46:$AF$69,MATCH(INDEX(_xlfn.TEXTSPLIT(Scope3[[#This Row],[Type]],"/"),2)&amp;Scope3[[#This Row],[Unit]],'Scope 3-cal'!$Y$46:$Y$69,0),MATCH(INDEX(_xlfn.TEXTSPLIT(Scope3[[#This Row],[Type]],"/"),1),'Scope 3-cal'!$AC$44:$AF$44,0))*Scope3[[#This Row],[Amount]],
  Scope3[[#This Row],[Category]]="Freightflights",VLOOKUP(Scope3[[#This Row],[Type]],'Scope 3-cal'!$AA$72:$AC$75,3,FALSE)*Scope3[[#This Row],[Amount]],
  Scope3[[#This Row],[Category]]="Freightrail",VLOOKUP(Scope3[[#This Row],[Type]],'Scope 3-cal'!$AA$78:$AC$78,3,FALSE)*Scope3[[#This Row],[Amount]],
  Scope3[[#This Row],[Category]]="Freightseatanker",INDEX('Scope 3-cal'!$AD$81:$AD$104,MATCH(Scope3[[#This Row],[Type]],'Scope 3-cal'!$Y$81:$Y$104,0),1)*Scope3[[#This Row],[Amount]],
  Scope3[[#This Row],[Category]]="Freightcargoship",INDEX('Scope 3-cal'!$AD$107:$AD$135,MATCH(Scope3[[#This Row],[Type]],'Scope 3-cal'!$Y$107:$Y$135,0),1)*Scope3[[#This Row],[Amount]],
  Scope3[[#This Row],[Category]]="Matconstruction",INDEX('Scope 3-cal'!$AW$4:$AZ$16,MATCH(INDEX(_xlfn.TEXTSPLIT(Scope3[[#This Row],[Type]],"/"),1),'Scope 3-cal'!$AU$4:$AU$16,0),MATCH(INDEX(_xlfn.TEXTSPLIT(Scope3[[#This Row],[Type]],"/"),2),'Scope 3-cal'!$AW$2:$AZ$2,0))*Scope3[[#This Row],[Amount]],
  Scope3[[#This Row],[Category]]="Matother",INDEX('Scope 3-cal'!$AW$20:$AZ$23,MATCH(INDEX(_xlfn.TEXTSPLIT(Scope3[[#This Row],[Type]],"/"),1),'Scope 3-cal'!$AU$20:$AU$23,0),MATCH(INDEX(_xlfn.TEXTSPLIT(Scope3[[#This Row],[Type]],"/"),2),'Scope 3-cal'!$AW$2:$AZ$2,0))*Scope3[[#This Row],[Amount]],
  Scope3[[#This Row],[Category]]="Matorganic",INDEX('Scope 3-cal'!$AW$27:$AZ$28,MATCH(INDEX(_xlfn.TEXTSPLIT(Scope3[[#This Row],[Type]],"/"),1),'Scope 3-cal'!$AU$27:$AU$28,0),MATCH(INDEX(_xlfn.TEXTSPLIT(Scope3[[#This Row],[Type]],"/"),2),'Scope 3-cal'!$AW$2:$AZ$2,0))*Scope3[[#This Row],[Amount]],
  Scope3[[#This Row],[Category]]="Matelectrical",INDEX('Scope 3-cal'!$AW$32:$AZ$38,MATCH(INDEX(_xlfn.TEXTSPLIT(Scope3[[#This Row],[Type]],"/"),1),'Scope 3-cal'!$AU$32:$AU$38,0),MATCH(INDEX(_xlfn.TEXTSPLIT(Scope3[[#This Row],[Type]],"/"),2),'Scope 3-cal'!$AW$2:$AZ$2,0))*Scope3[[#This Row],[Amount]],
  Scope3[[#This Row],[Category]]="Matmetal",INDEX('Scope 3-cal'!$AW$42:$AZ$45,MATCH(INDEX(_xlfn.TEXTSPLIT(Scope3[[#This Row],[Type]],"/"),1),'Scope 3-cal'!$AU$42:$AU$45,0),MATCH(INDEX(_xlfn.TEXTSPLIT(Scope3[[#This Row],[Type]],"/"),2),'Scope 3-cal'!$AW$2:$AZ$2,0))*Scope3[[#This Row],[Amount]],
  Scope3[[#This Row],[Category]]="Matplastic",INDEX('Scope 3-cal'!$AW$49:$AZ$57,MATCH(INDEX(_xlfn.TEXTSPLIT(Scope3[[#This Row],[Type]],"/"),1),'Scope 3-cal'!$AU$49:$AU$57,0),MATCH(INDEX(_xlfn.TEXTSPLIT(Scope3[[#This Row],[Type]],"/"),2),'Scope 3-cal'!$AW$2:$AZ$2,0))*Scope3[[#This Row],[Amount]],
  Scope3[[#This Row],[Category]]="Matpaper",INDEX('Scope 3-cal'!$AW$61:$AZ$63,MATCH(INDEX(_xlfn.TEXTSPLIT(Scope3[[#This Row],[Type]],"/"),1),'Scope 3-cal'!$AU$61:$AU$63,0),MATCH(INDEX(_xlfn.TEXTSPLIT(Scope3[[#This Row],[Type]],"/"),2),'Scope 3-cal'!$AW$2:$AZ$2,0))*Scope3[[#This Row],[Amount]],
  Scope3[[#This Row],[Category]]="Wasteconstruction",INDEX('Scope 3-cal'!$BE$4:$BK$16,MATCH(INDEX(_xlfn.TEXTSPLIT(Scope3[[#This Row],[Type]],"/"),1),'Scope 3-cal'!$BC$4:$BC$16,0),MATCH(INDEX(_xlfn.TEXTSPLIT(Scope3[[#This Row],[Type]],"/"),2),'Scope 3-cal'!$BE$2:$BK$2,0))*Scope3[[#This Row],[Amount]],
  Scope3[[#This Row],[Category]]="Wasteother",INDEX('Scope 3-cal'!$BE$20:$BK$22,MATCH(INDEX(_xlfn.TEXTSPLIT(Scope3[[#This Row],[Type]],"/"),1),'Scope 3-cal'!$BC$20:$BC$22,0),MATCH(INDEX(_xlfn.TEXTSPLIT(Scope3[[#This Row],[Type]],"/"),2),'Scope 3-cal'!$BE$2:$BK$2,0))*Scope3[[#This Row],[Amount]],
  Scope3[[#This Row],[Category]]="Wasterefuse",INDEX('Scope 3-cal'!$BE$26:$BK$30,MATCH(INDEX(_xlfn.TEXTSPLIT(Scope3[[#This Row],[Type]],"/"),1),'Scope 3-cal'!$BC$26:$BC$30,0),MATCH(INDEX(_xlfn.TEXTSPLIT(Scope3[[#This Row],[Type]],"/"),2),'Scope 3-cal'!$BE$2:$BK$2,0))*Scope3[[#This Row],[Amount]],
  Scope3[[#This Row],[Category]]="Wasteelectrical",INDEX('Scope 3-cal'!$BE$34:$BK$38,MATCH(INDEX(_xlfn.TEXTSPLIT(Scope3[[#This Row],[Type]],"/"),1),'Scope 3-cal'!$BC$34:$BC$38,0),MATCH(INDEX(_xlfn.TEXTSPLIT(Scope3[[#This Row],[Type]],"/"),2),'Scope 3-cal'!$BE$2:$BK$2,0))*Scope3[[#This Row],[Amount]],
  Scope3[[#This Row],[Category]]="Wastemetal",INDEX('Scope 3-cal'!$BE$42:$BK$45,MATCH(INDEX(_xlfn.TEXTSPLIT(Scope3[[#This Row],[Type]],"/"),1),'Scope 3-cal'!$BC$42:$BC$45,0),MATCH(INDEX(_xlfn.TEXTSPLIT(Scope3[[#This Row],[Type]],"/"),2),'Scope 3-cal'!$BE$2:$BK$2,0))*Scope3[[#This Row],[Amount]],
  Scope3[[#This Row],[Category]]="Wasteplastic",INDEX('Scope 3-cal'!$BE$49:$BK$57,MATCH(INDEX(_xlfn.TEXTSPLIT(Scope3[[#This Row],[Type]],"/"),1),'Scope 3-cal'!$BC$49:$BC$57,0),MATCH(INDEX(_xlfn.TEXTSPLIT(Scope3[[#This Row],[Type]],"/"),2),'Scope 3-cal'!$BE$2:$BK$2,0))*Scope3[[#This Row],[Amount]],
  Scope3[[#This Row],[Category]]="Wastepaper",INDEX('Scope 3-cal'!$BE$61:$BK$63,MATCH(INDEX(_xlfn.TEXTSPLIT(Scope3[[#This Row],[Type]],"/"),1),'Scope 3-cal'!$BC$61:$BC$63,0),MATCH(INDEX(_xlfn.TEXTSPLIT(Scope3[[#This Row],[Type]],"/"),2),'Scope 3-cal'!$BE$2:$BK$2,0))*Scope3[[#This Row],[Amount]]
)/1000</f>
        <v>1.1713692200000001</v>
      </c>
    </row>
    <row r="32" spans="1:6">
      <c r="A32" t="s">
        <v>814</v>
      </c>
      <c r="B32" t="s">
        <v>817</v>
      </c>
      <c r="C32">
        <v>5202</v>
      </c>
      <c r="D32" t="s">
        <v>113</v>
      </c>
      <c r="E32" t="s">
        <v>28</v>
      </c>
      <c r="F32" cm="1">
        <f t="array" ref="F32">_xlfn.IFS(
  Scope3[[#This Row],[Type]]="Water supply",VLOOKUP(Scope3[[#This Row],[Unit]],'Scope 3-cal'!$B$3:$C$4,2,FALSE)*Scope3[[#This Row],[Amount]],
  Scope3[[#This Row],[Type]]="Water treatment",VLOOKUP(Scope3[[#This Row],[Unit]],'Scope 3-cal'!$B$8:$C$9,2,FALSE)*Scope3[[#This Row],[Amount]],
  Scope3[[#This Row],[Category]]="Businessflight",VLOOKUP(Scope3[[#This Row],[Type]],'Scope 3-cal'!$E$3:$J$16,6,FALSE)*Scope3[[#This Row],[Amount]],
  Scope3[[#This Row],[Category]]="Businessferry",VLOOKUP(Scope3[[#This Row],[Type]],'Scope 3-cal'!$G$19:$I$21,3,FALSE)*Scope3[[#This Row],[Amount]],
  Scope3[[#This Row],[Category]]="Businesscar",INDEX('Scope 3-cal'!$I$25:$P$32,MATCH(INDEX(_xlfn.TEXTSPLIT(Scope3[[#This Row],[Type]],"/"),1)&amp;Scope3[[#This Row],[Unit]],'Scope 3-cal'!$E$25:$E$32,0),MATCH(INDEX(_xlfn.TEXTSPLIT(Scope3[[#This Row],[Type]],"/"),2),'Scope 3-cal'!$I$23:$P$23,0))*Scope3[[#This Row],[Amount]],
  Scope3[[#This Row],[Category]]="Businessmotorbike",VLOOKUP(Scope3[[#This Row],[Type]]&amp;Scope3[[#This Row],[Unit]],'Scope 3-cal'!$E$35:$I$42,5,FALSE)*Scope3[[#This Row],[Amount]],
  Scope3[[#This Row],[Category]]="Businesstaxis",VLOOKUP(Scope3[[#This Row],[Type]]&amp;Scope3[[#This Row],[Unit]],'Scope 3-cal'!$E$35:$I$42,5,FALSE)*Scope3[[#This Row],[Amount]],
  Scope3[[#This Row],[Category]]="Businessbus",VLOOKUP(Scope3[[#This Row],[Type]],'Scope 3-cal'!$G$51:$I$54,3,FALSE)*Scope3[[#This Row],[Amount]],
  Scope3[[#This Row],[Category]]="Businessrail",VLOOKUP(Scope3[[#This Row],[Type]],'Scope 3-cal'!$G$57:$I$60,3,FALSE)*Scope3[[#This Row],[Amount]],
  Scope3[[#This Row],[Category]]="Freightvans",INDEX('Scope 3-cal'!$AC$4:$AI$15,MATCH(INDEX(_xlfn.TEXTSPLIT(Scope3[[#This Row],[Type]],"/"),2)&amp;Scope3[[#This Row],[Unit]],'Scope 3-cal'!$Y$4:$Y$15,0),MATCH(INDEX(_xlfn.TEXTSPLIT(Scope3[[#This Row],[Type]],"/"),1),'Scope 3-cal'!$AC$2:$AI$2,0))*Scope3[[#This Row],[Amount]],
  Scope3[[#This Row],[Category]]="FreightHGV",INDEX('Scope 3-cal'!$AC$19:$AF$42,MATCH(INDEX(_xlfn.TEXTSPLIT(Scope3[[#This Row],[Type]],"/"),2)&amp;Scope3[[#This Row],[Unit]],'Scope 3-cal'!$Y$19:$Y$42,0),MATCH(INDEX(_xlfn.TEXTSPLIT(Scope3[[#This Row],[Type]],"/"),1),'Scope 3-cal'!$AC$17:$AF$17,0))*Scope3[[#This Row],[Amount]],
  Scope3[[#This Row],[Category]]="FreightHGVref",INDEX('Scope 3-cal'!$AC$46:$AF$69,MATCH(INDEX(_xlfn.TEXTSPLIT(Scope3[[#This Row],[Type]],"/"),2)&amp;Scope3[[#This Row],[Unit]],'Scope 3-cal'!$Y$46:$Y$69,0),MATCH(INDEX(_xlfn.TEXTSPLIT(Scope3[[#This Row],[Type]],"/"),1),'Scope 3-cal'!$AC$44:$AF$44,0))*Scope3[[#This Row],[Amount]],
  Scope3[[#This Row],[Category]]="Freightflights",VLOOKUP(Scope3[[#This Row],[Type]],'Scope 3-cal'!$AA$72:$AC$75,3,FALSE)*Scope3[[#This Row],[Amount]],
  Scope3[[#This Row],[Category]]="Freightrail",VLOOKUP(Scope3[[#This Row],[Type]],'Scope 3-cal'!$AA$78:$AC$78,3,FALSE)*Scope3[[#This Row],[Amount]],
  Scope3[[#This Row],[Category]]="Freightseatanker",INDEX('Scope 3-cal'!$AD$81:$AD$104,MATCH(Scope3[[#This Row],[Type]],'Scope 3-cal'!$Y$81:$Y$104,0),1)*Scope3[[#This Row],[Amount]],
  Scope3[[#This Row],[Category]]="Freightcargoship",INDEX('Scope 3-cal'!$AD$107:$AD$135,MATCH(Scope3[[#This Row],[Type]],'Scope 3-cal'!$Y$107:$Y$135,0),1)*Scope3[[#This Row],[Amount]],
  Scope3[[#This Row],[Category]]="Matconstruction",INDEX('Scope 3-cal'!$AW$4:$AZ$16,MATCH(INDEX(_xlfn.TEXTSPLIT(Scope3[[#This Row],[Type]],"/"),1),'Scope 3-cal'!$AU$4:$AU$16,0),MATCH(INDEX(_xlfn.TEXTSPLIT(Scope3[[#This Row],[Type]],"/"),2),'Scope 3-cal'!$AW$2:$AZ$2,0))*Scope3[[#This Row],[Amount]],
  Scope3[[#This Row],[Category]]="Matother",INDEX('Scope 3-cal'!$AW$20:$AZ$23,MATCH(INDEX(_xlfn.TEXTSPLIT(Scope3[[#This Row],[Type]],"/"),1),'Scope 3-cal'!$AU$20:$AU$23,0),MATCH(INDEX(_xlfn.TEXTSPLIT(Scope3[[#This Row],[Type]],"/"),2),'Scope 3-cal'!$AW$2:$AZ$2,0))*Scope3[[#This Row],[Amount]],
  Scope3[[#This Row],[Category]]="Matorganic",INDEX('Scope 3-cal'!$AW$27:$AZ$28,MATCH(INDEX(_xlfn.TEXTSPLIT(Scope3[[#This Row],[Type]],"/"),1),'Scope 3-cal'!$AU$27:$AU$28,0),MATCH(INDEX(_xlfn.TEXTSPLIT(Scope3[[#This Row],[Type]],"/"),2),'Scope 3-cal'!$AW$2:$AZ$2,0))*Scope3[[#This Row],[Amount]],
  Scope3[[#This Row],[Category]]="Matelectrical",INDEX('Scope 3-cal'!$AW$32:$AZ$38,MATCH(INDEX(_xlfn.TEXTSPLIT(Scope3[[#This Row],[Type]],"/"),1),'Scope 3-cal'!$AU$32:$AU$38,0),MATCH(INDEX(_xlfn.TEXTSPLIT(Scope3[[#This Row],[Type]],"/"),2),'Scope 3-cal'!$AW$2:$AZ$2,0))*Scope3[[#This Row],[Amount]],
  Scope3[[#This Row],[Category]]="Matmetal",INDEX('Scope 3-cal'!$AW$42:$AZ$45,MATCH(INDEX(_xlfn.TEXTSPLIT(Scope3[[#This Row],[Type]],"/"),1),'Scope 3-cal'!$AU$42:$AU$45,0),MATCH(INDEX(_xlfn.TEXTSPLIT(Scope3[[#This Row],[Type]],"/"),2),'Scope 3-cal'!$AW$2:$AZ$2,0))*Scope3[[#This Row],[Amount]],
  Scope3[[#This Row],[Category]]="Matplastic",INDEX('Scope 3-cal'!$AW$49:$AZ$57,MATCH(INDEX(_xlfn.TEXTSPLIT(Scope3[[#This Row],[Type]],"/"),1),'Scope 3-cal'!$AU$49:$AU$57,0),MATCH(INDEX(_xlfn.TEXTSPLIT(Scope3[[#This Row],[Type]],"/"),2),'Scope 3-cal'!$AW$2:$AZ$2,0))*Scope3[[#This Row],[Amount]],
  Scope3[[#This Row],[Category]]="Matpaper",INDEX('Scope 3-cal'!$AW$61:$AZ$63,MATCH(INDEX(_xlfn.TEXTSPLIT(Scope3[[#This Row],[Type]],"/"),1),'Scope 3-cal'!$AU$61:$AU$63,0),MATCH(INDEX(_xlfn.TEXTSPLIT(Scope3[[#This Row],[Type]],"/"),2),'Scope 3-cal'!$AW$2:$AZ$2,0))*Scope3[[#This Row],[Amount]],
  Scope3[[#This Row],[Category]]="Wasteconstruction",INDEX('Scope 3-cal'!$BE$4:$BK$16,MATCH(INDEX(_xlfn.TEXTSPLIT(Scope3[[#This Row],[Type]],"/"),1),'Scope 3-cal'!$BC$4:$BC$16,0),MATCH(INDEX(_xlfn.TEXTSPLIT(Scope3[[#This Row],[Type]],"/"),2),'Scope 3-cal'!$BE$2:$BK$2,0))*Scope3[[#This Row],[Amount]],
  Scope3[[#This Row],[Category]]="Wasteother",INDEX('Scope 3-cal'!$BE$20:$BK$22,MATCH(INDEX(_xlfn.TEXTSPLIT(Scope3[[#This Row],[Type]],"/"),1),'Scope 3-cal'!$BC$20:$BC$22,0),MATCH(INDEX(_xlfn.TEXTSPLIT(Scope3[[#This Row],[Type]],"/"),2),'Scope 3-cal'!$BE$2:$BK$2,0))*Scope3[[#This Row],[Amount]],
  Scope3[[#This Row],[Category]]="Wasterefuse",INDEX('Scope 3-cal'!$BE$26:$BK$30,MATCH(INDEX(_xlfn.TEXTSPLIT(Scope3[[#This Row],[Type]],"/"),1),'Scope 3-cal'!$BC$26:$BC$30,0),MATCH(INDEX(_xlfn.TEXTSPLIT(Scope3[[#This Row],[Type]],"/"),2),'Scope 3-cal'!$BE$2:$BK$2,0))*Scope3[[#This Row],[Amount]],
  Scope3[[#This Row],[Category]]="Wasteelectrical",INDEX('Scope 3-cal'!$BE$34:$BK$38,MATCH(INDEX(_xlfn.TEXTSPLIT(Scope3[[#This Row],[Type]],"/"),1),'Scope 3-cal'!$BC$34:$BC$38,0),MATCH(INDEX(_xlfn.TEXTSPLIT(Scope3[[#This Row],[Type]],"/"),2),'Scope 3-cal'!$BE$2:$BK$2,0))*Scope3[[#This Row],[Amount]],
  Scope3[[#This Row],[Category]]="Wastemetal",INDEX('Scope 3-cal'!$BE$42:$BK$45,MATCH(INDEX(_xlfn.TEXTSPLIT(Scope3[[#This Row],[Type]],"/"),1),'Scope 3-cal'!$BC$42:$BC$45,0),MATCH(INDEX(_xlfn.TEXTSPLIT(Scope3[[#This Row],[Type]],"/"),2),'Scope 3-cal'!$BE$2:$BK$2,0))*Scope3[[#This Row],[Amount]],
  Scope3[[#This Row],[Category]]="Wasteplastic",INDEX('Scope 3-cal'!$BE$49:$BK$57,MATCH(INDEX(_xlfn.TEXTSPLIT(Scope3[[#This Row],[Type]],"/"),1),'Scope 3-cal'!$BC$49:$BC$57,0),MATCH(INDEX(_xlfn.TEXTSPLIT(Scope3[[#This Row],[Type]],"/"),2),'Scope 3-cal'!$BE$2:$BK$2,0))*Scope3[[#This Row],[Amount]],
  Scope3[[#This Row],[Category]]="Wastepaper",INDEX('Scope 3-cal'!$BE$61:$BK$63,MATCH(INDEX(_xlfn.TEXTSPLIT(Scope3[[#This Row],[Type]],"/"),1),'Scope 3-cal'!$BC$61:$BC$63,0),MATCH(INDEX(_xlfn.TEXTSPLIT(Scope3[[#This Row],[Type]],"/"),2),'Scope 3-cal'!$BE$2:$BK$2,0))*Scope3[[#This Row],[Amount]]
)/1000</f>
        <v>1.20301452</v>
      </c>
    </row>
    <row r="33" spans="1:6">
      <c r="A33" t="s">
        <v>814</v>
      </c>
      <c r="B33" t="s">
        <v>818</v>
      </c>
      <c r="C33">
        <v>11</v>
      </c>
      <c r="D33" t="s">
        <v>96</v>
      </c>
      <c r="E33" t="s">
        <v>78</v>
      </c>
      <c r="F33" cm="1">
        <f t="array" ref="F33">_xlfn.IFS(
  Scope3[[#This Row],[Type]]="Water supply",VLOOKUP(Scope3[[#This Row],[Unit]],'Scope 3-cal'!$B$3:$C$4,2,FALSE)*Scope3[[#This Row],[Amount]],
  Scope3[[#This Row],[Type]]="Water treatment",VLOOKUP(Scope3[[#This Row],[Unit]],'Scope 3-cal'!$B$8:$C$9,2,FALSE)*Scope3[[#This Row],[Amount]],
  Scope3[[#This Row],[Category]]="Businessflight",VLOOKUP(Scope3[[#This Row],[Type]],'Scope 3-cal'!$E$3:$J$16,6,FALSE)*Scope3[[#This Row],[Amount]],
  Scope3[[#This Row],[Category]]="Businessferry",VLOOKUP(Scope3[[#This Row],[Type]],'Scope 3-cal'!$G$19:$I$21,3,FALSE)*Scope3[[#This Row],[Amount]],
  Scope3[[#This Row],[Category]]="Businesscar",INDEX('Scope 3-cal'!$I$25:$P$32,MATCH(INDEX(_xlfn.TEXTSPLIT(Scope3[[#This Row],[Type]],"/"),1)&amp;Scope3[[#This Row],[Unit]],'Scope 3-cal'!$E$25:$E$32,0),MATCH(INDEX(_xlfn.TEXTSPLIT(Scope3[[#This Row],[Type]],"/"),2),'Scope 3-cal'!$I$23:$P$23,0))*Scope3[[#This Row],[Amount]],
  Scope3[[#This Row],[Category]]="Businessmotorbike",VLOOKUP(Scope3[[#This Row],[Type]]&amp;Scope3[[#This Row],[Unit]],'Scope 3-cal'!$E$35:$I$42,5,FALSE)*Scope3[[#This Row],[Amount]],
  Scope3[[#This Row],[Category]]="Businesstaxis",VLOOKUP(Scope3[[#This Row],[Type]]&amp;Scope3[[#This Row],[Unit]],'Scope 3-cal'!$E$35:$I$42,5,FALSE)*Scope3[[#This Row],[Amount]],
  Scope3[[#This Row],[Category]]="Businessbus",VLOOKUP(Scope3[[#This Row],[Type]],'Scope 3-cal'!$G$51:$I$54,3,FALSE)*Scope3[[#This Row],[Amount]],
  Scope3[[#This Row],[Category]]="Businessrail",VLOOKUP(Scope3[[#This Row],[Type]],'Scope 3-cal'!$G$57:$I$60,3,FALSE)*Scope3[[#This Row],[Amount]],
  Scope3[[#This Row],[Category]]="Freightvans",INDEX('Scope 3-cal'!$AC$4:$AI$15,MATCH(INDEX(_xlfn.TEXTSPLIT(Scope3[[#This Row],[Type]],"/"),2)&amp;Scope3[[#This Row],[Unit]],'Scope 3-cal'!$Y$4:$Y$15,0),MATCH(INDEX(_xlfn.TEXTSPLIT(Scope3[[#This Row],[Type]],"/"),1),'Scope 3-cal'!$AC$2:$AI$2,0))*Scope3[[#This Row],[Amount]],
  Scope3[[#This Row],[Category]]="FreightHGV",INDEX('Scope 3-cal'!$AC$19:$AF$42,MATCH(INDEX(_xlfn.TEXTSPLIT(Scope3[[#This Row],[Type]],"/"),2)&amp;Scope3[[#This Row],[Unit]],'Scope 3-cal'!$Y$19:$Y$42,0),MATCH(INDEX(_xlfn.TEXTSPLIT(Scope3[[#This Row],[Type]],"/"),1),'Scope 3-cal'!$AC$17:$AF$17,0))*Scope3[[#This Row],[Amount]],
  Scope3[[#This Row],[Category]]="FreightHGVref",INDEX('Scope 3-cal'!$AC$46:$AF$69,MATCH(INDEX(_xlfn.TEXTSPLIT(Scope3[[#This Row],[Type]],"/"),2)&amp;Scope3[[#This Row],[Unit]],'Scope 3-cal'!$Y$46:$Y$69,0),MATCH(INDEX(_xlfn.TEXTSPLIT(Scope3[[#This Row],[Type]],"/"),1),'Scope 3-cal'!$AC$44:$AF$44,0))*Scope3[[#This Row],[Amount]],
  Scope3[[#This Row],[Category]]="Freightflights",VLOOKUP(Scope3[[#This Row],[Type]],'Scope 3-cal'!$AA$72:$AC$75,3,FALSE)*Scope3[[#This Row],[Amount]],
  Scope3[[#This Row],[Category]]="Freightrail",VLOOKUP(Scope3[[#This Row],[Type]],'Scope 3-cal'!$AA$78:$AC$78,3,FALSE)*Scope3[[#This Row],[Amount]],
  Scope3[[#This Row],[Category]]="Freightseatanker",INDEX('Scope 3-cal'!$AD$81:$AD$104,MATCH(Scope3[[#This Row],[Type]],'Scope 3-cal'!$Y$81:$Y$104,0),1)*Scope3[[#This Row],[Amount]],
  Scope3[[#This Row],[Category]]="Freightcargoship",INDEX('Scope 3-cal'!$AD$107:$AD$135,MATCH(Scope3[[#This Row],[Type]],'Scope 3-cal'!$Y$107:$Y$135,0),1)*Scope3[[#This Row],[Amount]],
  Scope3[[#This Row],[Category]]="Matconstruction",INDEX('Scope 3-cal'!$AW$4:$AZ$16,MATCH(INDEX(_xlfn.TEXTSPLIT(Scope3[[#This Row],[Type]],"/"),1),'Scope 3-cal'!$AU$4:$AU$16,0),MATCH(INDEX(_xlfn.TEXTSPLIT(Scope3[[#This Row],[Type]],"/"),2),'Scope 3-cal'!$AW$2:$AZ$2,0))*Scope3[[#This Row],[Amount]],
  Scope3[[#This Row],[Category]]="Matother",INDEX('Scope 3-cal'!$AW$20:$AZ$23,MATCH(INDEX(_xlfn.TEXTSPLIT(Scope3[[#This Row],[Type]],"/"),1),'Scope 3-cal'!$AU$20:$AU$23,0),MATCH(INDEX(_xlfn.TEXTSPLIT(Scope3[[#This Row],[Type]],"/"),2),'Scope 3-cal'!$AW$2:$AZ$2,0))*Scope3[[#This Row],[Amount]],
  Scope3[[#This Row],[Category]]="Matorganic",INDEX('Scope 3-cal'!$AW$27:$AZ$28,MATCH(INDEX(_xlfn.TEXTSPLIT(Scope3[[#This Row],[Type]],"/"),1),'Scope 3-cal'!$AU$27:$AU$28,0),MATCH(INDEX(_xlfn.TEXTSPLIT(Scope3[[#This Row],[Type]],"/"),2),'Scope 3-cal'!$AW$2:$AZ$2,0))*Scope3[[#This Row],[Amount]],
  Scope3[[#This Row],[Category]]="Matelectrical",INDEX('Scope 3-cal'!$AW$32:$AZ$38,MATCH(INDEX(_xlfn.TEXTSPLIT(Scope3[[#This Row],[Type]],"/"),1),'Scope 3-cal'!$AU$32:$AU$38,0),MATCH(INDEX(_xlfn.TEXTSPLIT(Scope3[[#This Row],[Type]],"/"),2),'Scope 3-cal'!$AW$2:$AZ$2,0))*Scope3[[#This Row],[Amount]],
  Scope3[[#This Row],[Category]]="Matmetal",INDEX('Scope 3-cal'!$AW$42:$AZ$45,MATCH(INDEX(_xlfn.TEXTSPLIT(Scope3[[#This Row],[Type]],"/"),1),'Scope 3-cal'!$AU$42:$AU$45,0),MATCH(INDEX(_xlfn.TEXTSPLIT(Scope3[[#This Row],[Type]],"/"),2),'Scope 3-cal'!$AW$2:$AZ$2,0))*Scope3[[#This Row],[Amount]],
  Scope3[[#This Row],[Category]]="Matplastic",INDEX('Scope 3-cal'!$AW$49:$AZ$57,MATCH(INDEX(_xlfn.TEXTSPLIT(Scope3[[#This Row],[Type]],"/"),1),'Scope 3-cal'!$AU$49:$AU$57,0),MATCH(INDEX(_xlfn.TEXTSPLIT(Scope3[[#This Row],[Type]],"/"),2),'Scope 3-cal'!$AW$2:$AZ$2,0))*Scope3[[#This Row],[Amount]],
  Scope3[[#This Row],[Category]]="Matpaper",INDEX('Scope 3-cal'!$AW$61:$AZ$63,MATCH(INDEX(_xlfn.TEXTSPLIT(Scope3[[#This Row],[Type]],"/"),1),'Scope 3-cal'!$AU$61:$AU$63,0),MATCH(INDEX(_xlfn.TEXTSPLIT(Scope3[[#This Row],[Type]],"/"),2),'Scope 3-cal'!$AW$2:$AZ$2,0))*Scope3[[#This Row],[Amount]],
  Scope3[[#This Row],[Category]]="Wasteconstruction",INDEX('Scope 3-cal'!$BE$4:$BK$16,MATCH(INDEX(_xlfn.TEXTSPLIT(Scope3[[#This Row],[Type]],"/"),1),'Scope 3-cal'!$BC$4:$BC$16,0),MATCH(INDEX(_xlfn.TEXTSPLIT(Scope3[[#This Row],[Type]],"/"),2),'Scope 3-cal'!$BE$2:$BK$2,0))*Scope3[[#This Row],[Amount]],
  Scope3[[#This Row],[Category]]="Wasteother",INDEX('Scope 3-cal'!$BE$20:$BK$22,MATCH(INDEX(_xlfn.TEXTSPLIT(Scope3[[#This Row],[Type]],"/"),1),'Scope 3-cal'!$BC$20:$BC$22,0),MATCH(INDEX(_xlfn.TEXTSPLIT(Scope3[[#This Row],[Type]],"/"),2),'Scope 3-cal'!$BE$2:$BK$2,0))*Scope3[[#This Row],[Amount]],
  Scope3[[#This Row],[Category]]="Wasterefuse",INDEX('Scope 3-cal'!$BE$26:$BK$30,MATCH(INDEX(_xlfn.TEXTSPLIT(Scope3[[#This Row],[Type]],"/"),1),'Scope 3-cal'!$BC$26:$BC$30,0),MATCH(INDEX(_xlfn.TEXTSPLIT(Scope3[[#This Row],[Type]],"/"),2),'Scope 3-cal'!$BE$2:$BK$2,0))*Scope3[[#This Row],[Amount]],
  Scope3[[#This Row],[Category]]="Wasteelectrical",INDEX('Scope 3-cal'!$BE$34:$BK$38,MATCH(INDEX(_xlfn.TEXTSPLIT(Scope3[[#This Row],[Type]],"/"),1),'Scope 3-cal'!$BC$34:$BC$38,0),MATCH(INDEX(_xlfn.TEXTSPLIT(Scope3[[#This Row],[Type]],"/"),2),'Scope 3-cal'!$BE$2:$BK$2,0))*Scope3[[#This Row],[Amount]],
  Scope3[[#This Row],[Category]]="Wastemetal",INDEX('Scope 3-cal'!$BE$42:$BK$45,MATCH(INDEX(_xlfn.TEXTSPLIT(Scope3[[#This Row],[Type]],"/"),1),'Scope 3-cal'!$BC$42:$BC$45,0),MATCH(INDEX(_xlfn.TEXTSPLIT(Scope3[[#This Row],[Type]],"/"),2),'Scope 3-cal'!$BE$2:$BK$2,0))*Scope3[[#This Row],[Amount]],
  Scope3[[#This Row],[Category]]="Wasteplastic",INDEX('Scope 3-cal'!$BE$49:$BK$57,MATCH(INDEX(_xlfn.TEXTSPLIT(Scope3[[#This Row],[Type]],"/"),1),'Scope 3-cal'!$BC$49:$BC$57,0),MATCH(INDEX(_xlfn.TEXTSPLIT(Scope3[[#This Row],[Type]],"/"),2),'Scope 3-cal'!$BE$2:$BK$2,0))*Scope3[[#This Row],[Amount]],
  Scope3[[#This Row],[Category]]="Wastepaper",INDEX('Scope 3-cal'!$BE$61:$BK$63,MATCH(INDEX(_xlfn.TEXTSPLIT(Scope3[[#This Row],[Type]],"/"),1),'Scope 3-cal'!$BC$61:$BC$63,0),MATCH(INDEX(_xlfn.TEXTSPLIT(Scope3[[#This Row],[Type]],"/"),2),'Scope 3-cal'!$BE$2:$BK$2,0))*Scope3[[#This Row],[Amount]]
)/1000</f>
        <v>7.051671000000001E-2</v>
      </c>
    </row>
    <row r="34" spans="1:6">
      <c r="A34" t="s">
        <v>814</v>
      </c>
      <c r="B34" t="s">
        <v>819</v>
      </c>
      <c r="C34">
        <v>1414</v>
      </c>
      <c r="D34" t="s">
        <v>113</v>
      </c>
      <c r="E34" t="s">
        <v>44</v>
      </c>
      <c r="F34" cm="1">
        <f t="array" ref="F34">_xlfn.IFS(
  Scope3[[#This Row],[Type]]="Water supply",VLOOKUP(Scope3[[#This Row],[Unit]],'Scope 3-cal'!$B$3:$C$4,2,FALSE)*Scope3[[#This Row],[Amount]],
  Scope3[[#This Row],[Type]]="Water treatment",VLOOKUP(Scope3[[#This Row],[Unit]],'Scope 3-cal'!$B$8:$C$9,2,FALSE)*Scope3[[#This Row],[Amount]],
  Scope3[[#This Row],[Category]]="Businessflight",VLOOKUP(Scope3[[#This Row],[Type]],'Scope 3-cal'!$E$3:$J$16,6,FALSE)*Scope3[[#This Row],[Amount]],
  Scope3[[#This Row],[Category]]="Businessferry",VLOOKUP(Scope3[[#This Row],[Type]],'Scope 3-cal'!$G$19:$I$21,3,FALSE)*Scope3[[#This Row],[Amount]],
  Scope3[[#This Row],[Category]]="Businesscar",INDEX('Scope 3-cal'!$I$25:$P$32,MATCH(INDEX(_xlfn.TEXTSPLIT(Scope3[[#This Row],[Type]],"/"),1)&amp;Scope3[[#This Row],[Unit]],'Scope 3-cal'!$E$25:$E$32,0),MATCH(INDEX(_xlfn.TEXTSPLIT(Scope3[[#This Row],[Type]],"/"),2),'Scope 3-cal'!$I$23:$P$23,0))*Scope3[[#This Row],[Amount]],
  Scope3[[#This Row],[Category]]="Businessmotorbike",VLOOKUP(Scope3[[#This Row],[Type]]&amp;Scope3[[#This Row],[Unit]],'Scope 3-cal'!$E$35:$I$42,5,FALSE)*Scope3[[#This Row],[Amount]],
  Scope3[[#This Row],[Category]]="Businesstaxis",VLOOKUP(Scope3[[#This Row],[Type]]&amp;Scope3[[#This Row],[Unit]],'Scope 3-cal'!$E$35:$I$42,5,FALSE)*Scope3[[#This Row],[Amount]],
  Scope3[[#This Row],[Category]]="Businessbus",VLOOKUP(Scope3[[#This Row],[Type]],'Scope 3-cal'!$G$51:$I$54,3,FALSE)*Scope3[[#This Row],[Amount]],
  Scope3[[#This Row],[Category]]="Businessrail",VLOOKUP(Scope3[[#This Row],[Type]],'Scope 3-cal'!$G$57:$I$60,3,FALSE)*Scope3[[#This Row],[Amount]],
  Scope3[[#This Row],[Category]]="Freightvans",INDEX('Scope 3-cal'!$AC$4:$AI$15,MATCH(INDEX(_xlfn.TEXTSPLIT(Scope3[[#This Row],[Type]],"/"),2)&amp;Scope3[[#This Row],[Unit]],'Scope 3-cal'!$Y$4:$Y$15,0),MATCH(INDEX(_xlfn.TEXTSPLIT(Scope3[[#This Row],[Type]],"/"),1),'Scope 3-cal'!$AC$2:$AI$2,0))*Scope3[[#This Row],[Amount]],
  Scope3[[#This Row],[Category]]="FreightHGV",INDEX('Scope 3-cal'!$AC$19:$AF$42,MATCH(INDEX(_xlfn.TEXTSPLIT(Scope3[[#This Row],[Type]],"/"),2)&amp;Scope3[[#This Row],[Unit]],'Scope 3-cal'!$Y$19:$Y$42,0),MATCH(INDEX(_xlfn.TEXTSPLIT(Scope3[[#This Row],[Type]],"/"),1),'Scope 3-cal'!$AC$17:$AF$17,0))*Scope3[[#This Row],[Amount]],
  Scope3[[#This Row],[Category]]="FreightHGVref",INDEX('Scope 3-cal'!$AC$46:$AF$69,MATCH(INDEX(_xlfn.TEXTSPLIT(Scope3[[#This Row],[Type]],"/"),2)&amp;Scope3[[#This Row],[Unit]],'Scope 3-cal'!$Y$46:$Y$69,0),MATCH(INDEX(_xlfn.TEXTSPLIT(Scope3[[#This Row],[Type]],"/"),1),'Scope 3-cal'!$AC$44:$AF$44,0))*Scope3[[#This Row],[Amount]],
  Scope3[[#This Row],[Category]]="Freightflights",VLOOKUP(Scope3[[#This Row],[Type]],'Scope 3-cal'!$AA$72:$AC$75,3,FALSE)*Scope3[[#This Row],[Amount]],
  Scope3[[#This Row],[Category]]="Freightrail",VLOOKUP(Scope3[[#This Row],[Type]],'Scope 3-cal'!$AA$78:$AC$78,3,FALSE)*Scope3[[#This Row],[Amount]],
  Scope3[[#This Row],[Category]]="Freightseatanker",INDEX('Scope 3-cal'!$AD$81:$AD$104,MATCH(Scope3[[#This Row],[Type]],'Scope 3-cal'!$Y$81:$Y$104,0),1)*Scope3[[#This Row],[Amount]],
  Scope3[[#This Row],[Category]]="Freightcargoship",INDEX('Scope 3-cal'!$AD$107:$AD$135,MATCH(Scope3[[#This Row],[Type]],'Scope 3-cal'!$Y$107:$Y$135,0),1)*Scope3[[#This Row],[Amount]],
  Scope3[[#This Row],[Category]]="Matconstruction",INDEX('Scope 3-cal'!$AW$4:$AZ$16,MATCH(INDEX(_xlfn.TEXTSPLIT(Scope3[[#This Row],[Type]],"/"),1),'Scope 3-cal'!$AU$4:$AU$16,0),MATCH(INDEX(_xlfn.TEXTSPLIT(Scope3[[#This Row],[Type]],"/"),2),'Scope 3-cal'!$AW$2:$AZ$2,0))*Scope3[[#This Row],[Amount]],
  Scope3[[#This Row],[Category]]="Matother",INDEX('Scope 3-cal'!$AW$20:$AZ$23,MATCH(INDEX(_xlfn.TEXTSPLIT(Scope3[[#This Row],[Type]],"/"),1),'Scope 3-cal'!$AU$20:$AU$23,0),MATCH(INDEX(_xlfn.TEXTSPLIT(Scope3[[#This Row],[Type]],"/"),2),'Scope 3-cal'!$AW$2:$AZ$2,0))*Scope3[[#This Row],[Amount]],
  Scope3[[#This Row],[Category]]="Matorganic",INDEX('Scope 3-cal'!$AW$27:$AZ$28,MATCH(INDEX(_xlfn.TEXTSPLIT(Scope3[[#This Row],[Type]],"/"),1),'Scope 3-cal'!$AU$27:$AU$28,0),MATCH(INDEX(_xlfn.TEXTSPLIT(Scope3[[#This Row],[Type]],"/"),2),'Scope 3-cal'!$AW$2:$AZ$2,0))*Scope3[[#This Row],[Amount]],
  Scope3[[#This Row],[Category]]="Matelectrical",INDEX('Scope 3-cal'!$AW$32:$AZ$38,MATCH(INDEX(_xlfn.TEXTSPLIT(Scope3[[#This Row],[Type]],"/"),1),'Scope 3-cal'!$AU$32:$AU$38,0),MATCH(INDEX(_xlfn.TEXTSPLIT(Scope3[[#This Row],[Type]],"/"),2),'Scope 3-cal'!$AW$2:$AZ$2,0))*Scope3[[#This Row],[Amount]],
  Scope3[[#This Row],[Category]]="Matmetal",INDEX('Scope 3-cal'!$AW$42:$AZ$45,MATCH(INDEX(_xlfn.TEXTSPLIT(Scope3[[#This Row],[Type]],"/"),1),'Scope 3-cal'!$AU$42:$AU$45,0),MATCH(INDEX(_xlfn.TEXTSPLIT(Scope3[[#This Row],[Type]],"/"),2),'Scope 3-cal'!$AW$2:$AZ$2,0))*Scope3[[#This Row],[Amount]],
  Scope3[[#This Row],[Category]]="Matplastic",INDEX('Scope 3-cal'!$AW$49:$AZ$57,MATCH(INDEX(_xlfn.TEXTSPLIT(Scope3[[#This Row],[Type]],"/"),1),'Scope 3-cal'!$AU$49:$AU$57,0),MATCH(INDEX(_xlfn.TEXTSPLIT(Scope3[[#This Row],[Type]],"/"),2),'Scope 3-cal'!$AW$2:$AZ$2,0))*Scope3[[#This Row],[Amount]],
  Scope3[[#This Row],[Category]]="Matpaper",INDEX('Scope 3-cal'!$AW$61:$AZ$63,MATCH(INDEX(_xlfn.TEXTSPLIT(Scope3[[#This Row],[Type]],"/"),1),'Scope 3-cal'!$AU$61:$AU$63,0),MATCH(INDEX(_xlfn.TEXTSPLIT(Scope3[[#This Row],[Type]],"/"),2),'Scope 3-cal'!$AW$2:$AZ$2,0))*Scope3[[#This Row],[Amount]],
  Scope3[[#This Row],[Category]]="Wasteconstruction",INDEX('Scope 3-cal'!$BE$4:$BK$16,MATCH(INDEX(_xlfn.TEXTSPLIT(Scope3[[#This Row],[Type]],"/"),1),'Scope 3-cal'!$BC$4:$BC$16,0),MATCH(INDEX(_xlfn.TEXTSPLIT(Scope3[[#This Row],[Type]],"/"),2),'Scope 3-cal'!$BE$2:$BK$2,0))*Scope3[[#This Row],[Amount]],
  Scope3[[#This Row],[Category]]="Wasteother",INDEX('Scope 3-cal'!$BE$20:$BK$22,MATCH(INDEX(_xlfn.TEXTSPLIT(Scope3[[#This Row],[Type]],"/"),1),'Scope 3-cal'!$BC$20:$BC$22,0),MATCH(INDEX(_xlfn.TEXTSPLIT(Scope3[[#This Row],[Type]],"/"),2),'Scope 3-cal'!$BE$2:$BK$2,0))*Scope3[[#This Row],[Amount]],
  Scope3[[#This Row],[Category]]="Wasterefuse",INDEX('Scope 3-cal'!$BE$26:$BK$30,MATCH(INDEX(_xlfn.TEXTSPLIT(Scope3[[#This Row],[Type]],"/"),1),'Scope 3-cal'!$BC$26:$BC$30,0),MATCH(INDEX(_xlfn.TEXTSPLIT(Scope3[[#This Row],[Type]],"/"),2),'Scope 3-cal'!$BE$2:$BK$2,0))*Scope3[[#This Row],[Amount]],
  Scope3[[#This Row],[Category]]="Wasteelectrical",INDEX('Scope 3-cal'!$BE$34:$BK$38,MATCH(INDEX(_xlfn.TEXTSPLIT(Scope3[[#This Row],[Type]],"/"),1),'Scope 3-cal'!$BC$34:$BC$38,0),MATCH(INDEX(_xlfn.TEXTSPLIT(Scope3[[#This Row],[Type]],"/"),2),'Scope 3-cal'!$BE$2:$BK$2,0))*Scope3[[#This Row],[Amount]],
  Scope3[[#This Row],[Category]]="Wastemetal",INDEX('Scope 3-cal'!$BE$42:$BK$45,MATCH(INDEX(_xlfn.TEXTSPLIT(Scope3[[#This Row],[Type]],"/"),1),'Scope 3-cal'!$BC$42:$BC$45,0),MATCH(INDEX(_xlfn.TEXTSPLIT(Scope3[[#This Row],[Type]],"/"),2),'Scope 3-cal'!$BE$2:$BK$2,0))*Scope3[[#This Row],[Amount]],
  Scope3[[#This Row],[Category]]="Wasteplastic",INDEX('Scope 3-cal'!$BE$49:$BK$57,MATCH(INDEX(_xlfn.TEXTSPLIT(Scope3[[#This Row],[Type]],"/"),1),'Scope 3-cal'!$BC$49:$BC$57,0),MATCH(INDEX(_xlfn.TEXTSPLIT(Scope3[[#This Row],[Type]],"/"),2),'Scope 3-cal'!$BE$2:$BK$2,0))*Scope3[[#This Row],[Amount]],
  Scope3[[#This Row],[Category]]="Wastepaper",INDEX('Scope 3-cal'!$BE$61:$BK$63,MATCH(INDEX(_xlfn.TEXTSPLIT(Scope3[[#This Row],[Type]],"/"),1),'Scope 3-cal'!$BC$61:$BC$63,0),MATCH(INDEX(_xlfn.TEXTSPLIT(Scope3[[#This Row],[Type]],"/"),2),'Scope 3-cal'!$BE$2:$BK$2,0))*Scope3[[#This Row],[Amount]]
)/1000</f>
        <v>2.0764024400000003</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E2B23D-B69E-4A77-B384-9D75D84CCDA9}">
  <dimension ref="B1:S58"/>
  <sheetViews>
    <sheetView zoomScale="70" zoomScaleNormal="70" workbookViewId="0">
      <selection activeCell="N8" sqref="N8"/>
    </sheetView>
  </sheetViews>
  <sheetFormatPr defaultRowHeight="15"/>
  <cols>
    <col min="1" max="1" width="9.140625" customWidth="1"/>
    <col min="2" max="2" width="18.85546875" bestFit="1" customWidth="1"/>
    <col min="3" max="3" width="31.5703125" customWidth="1"/>
    <col min="4" max="4" width="41.85546875" bestFit="1" customWidth="1"/>
    <col min="5" max="5" width="12" bestFit="1" customWidth="1"/>
    <col min="6" max="6" width="8.85546875" customWidth="1"/>
    <col min="7" max="7" width="62.5703125" bestFit="1" customWidth="1"/>
    <col min="8" max="8" width="11.42578125" bestFit="1" customWidth="1"/>
    <col min="9" max="10" width="11.42578125" customWidth="1"/>
    <col min="11" max="11" width="9.140625" customWidth="1"/>
    <col min="14" max="14" width="18.85546875" bestFit="1" customWidth="1"/>
    <col min="15" max="15" width="21.85546875" bestFit="1" customWidth="1"/>
    <col min="16" max="16" width="11.140625" hidden="1" customWidth="1"/>
    <col min="17" max="17" width="59" hidden="1" customWidth="1"/>
    <col min="18" max="18" width="19.85546875" hidden="1" customWidth="1"/>
    <col min="19" max="19" width="0" hidden="1" customWidth="1"/>
  </cols>
  <sheetData>
    <row r="1" spans="2:19">
      <c r="B1" t="s">
        <v>576</v>
      </c>
    </row>
    <row r="2" spans="2:19">
      <c r="P2" t="s">
        <v>577</v>
      </c>
      <c r="Q2" t="s">
        <v>578</v>
      </c>
      <c r="R2" t="s">
        <v>579</v>
      </c>
      <c r="S2" t="s">
        <v>580</v>
      </c>
    </row>
    <row r="3" spans="2:19">
      <c r="B3" s="14" t="s">
        <v>581</v>
      </c>
      <c r="C3" s="10" cm="1">
        <f t="array" aca="1" ref="C3" ca="1">SUMPRODUCT(SUBTOTAL(109, OFFSET(Query1[tCO2e], ROW(Query1[tCO2e])-MIN(ROW(Query1[tCO2e])), 0, 1)), --(Query1[Scope]=B3) )</f>
        <v>76.71143683999999</v>
      </c>
      <c r="D3" s="19" t="s">
        <v>559</v>
      </c>
      <c r="P3" t="str" cm="1">
        <f t="array" ref="P3:P10">_xlfn.UNIQUE(Query1[Company''s name])</f>
        <v>FS</v>
      </c>
      <c r="Q3" t="s">
        <v>582</v>
      </c>
      <c r="R3" t="s">
        <v>562</v>
      </c>
      <c r="S3" t="str" cm="1">
        <f t="array" ref="S3">_xlfn.SWITCH(R3,"FS", "Construction","NT", "Wholesale and retail trade; repair of motor vehicles and motorcycles","TGWS", "Construction","ไม่พบข้อมูล")</f>
        <v>Wholesale and retail trade; repair of motor vehicles and motorcycles</v>
      </c>
    </row>
    <row r="4" spans="2:19">
      <c r="B4" s="14" t="s">
        <v>583</v>
      </c>
      <c r="C4" s="10" cm="1">
        <f t="array" aca="1" ref="C4" ca="1">SUMPRODUCT(SUBTOTAL(109, OFFSET(Query1[tCO2e], ROW(Query1[tCO2e])-MIN(ROW(Query1[tCO2e])), 0, 1)), --(Query1[Scope]=B4) )</f>
        <v>30.728021334999998</v>
      </c>
      <c r="D4" s="19" t="s">
        <v>559</v>
      </c>
      <c r="P4" t="str">
        <v>NT</v>
      </c>
      <c r="Q4" t="s">
        <v>584</v>
      </c>
    </row>
    <row r="5" spans="2:19">
      <c r="B5" s="23" t="s">
        <v>585</v>
      </c>
      <c r="C5" s="16" cm="1">
        <f t="array" aca="1" ref="C5" ca="1">SUMPRODUCT(SUBTOTAL(109, OFFSET(Query1[tCO2e], ROW(Query1[tCO2e])-MIN(ROW(Query1[tCO2e])), 0, 1)), --(Query1[Scope]=B5) )</f>
        <v>701.80556849105005</v>
      </c>
      <c r="D5" s="24" t="s">
        <v>559</v>
      </c>
      <c r="P5" t="str">
        <v>TGWS</v>
      </c>
      <c r="Q5" t="s">
        <v>386</v>
      </c>
    </row>
    <row r="6" spans="2:19">
      <c r="B6" s="2" t="s">
        <v>799</v>
      </c>
      <c r="C6" s="26">
        <f ca="1">SUM(C3:C5)</f>
        <v>809.24502666605008</v>
      </c>
      <c r="D6" s="25" t="s">
        <v>559</v>
      </c>
      <c r="P6" t="str">
        <v>IL</v>
      </c>
      <c r="Q6" t="s">
        <v>586</v>
      </c>
    </row>
    <row r="7" spans="2:19">
      <c r="P7" t="str">
        <v>IP</v>
      </c>
      <c r="Q7" t="s">
        <v>588</v>
      </c>
    </row>
    <row r="8" spans="2:19">
      <c r="B8" t="s">
        <v>5</v>
      </c>
      <c r="C8" t="s">
        <v>6</v>
      </c>
      <c r="D8" t="s">
        <v>9</v>
      </c>
      <c r="E8" t="s">
        <v>559</v>
      </c>
      <c r="F8" t="s">
        <v>587</v>
      </c>
      <c r="G8" t="s">
        <v>797</v>
      </c>
      <c r="P8" t="str">
        <v>TGLR</v>
      </c>
      <c r="Q8" t="s">
        <v>589</v>
      </c>
    </row>
    <row r="9" spans="2:19">
      <c r="B9" t="s">
        <v>561</v>
      </c>
      <c r="C9" t="s">
        <v>222</v>
      </c>
      <c r="D9" t="s">
        <v>17</v>
      </c>
      <c r="E9">
        <v>28.86</v>
      </c>
      <c r="F9" t="s">
        <v>581</v>
      </c>
      <c r="G9" t="str">
        <f>VLOOKUP(Query1[[#This Row],[Company''s name]],List[],3,FALSE)</f>
        <v>Manufacturing</v>
      </c>
      <c r="P9" t="str">
        <v>KL</v>
      </c>
      <c r="Q9" t="s">
        <v>590</v>
      </c>
    </row>
    <row r="10" spans="2:19">
      <c r="B10" t="s">
        <v>562</v>
      </c>
      <c r="C10" t="s">
        <v>210</v>
      </c>
      <c r="D10" t="s">
        <v>11</v>
      </c>
      <c r="E10">
        <v>19.961625000000002</v>
      </c>
      <c r="F10" t="s">
        <v>581</v>
      </c>
      <c r="G10" t="str">
        <f>VLOOKUP(Query1[[#This Row],[Company''s name]],List[],3,FALSE)</f>
        <v>Wholesale and retail trade; repair of motor vehicles and motorcycles</v>
      </c>
      <c r="P10" t="str">
        <v>OTL</v>
      </c>
      <c r="Q10" t="s">
        <v>591</v>
      </c>
    </row>
    <row r="11" spans="2:19">
      <c r="B11" t="s">
        <v>562</v>
      </c>
      <c r="C11" t="s">
        <v>216</v>
      </c>
      <c r="D11" t="s">
        <v>11</v>
      </c>
      <c r="E11">
        <v>6.3498599999999996</v>
      </c>
      <c r="F11" t="s">
        <v>581</v>
      </c>
      <c r="G11" t="str">
        <f>VLOOKUP(Query1[[#This Row],[Company''s name]],List[],3,FALSE)</f>
        <v>Wholesale and retail trade; repair of motor vehicles and motorcycles</v>
      </c>
    </row>
    <row r="12" spans="2:19">
      <c r="B12" t="s">
        <v>562</v>
      </c>
      <c r="C12" t="s">
        <v>222</v>
      </c>
      <c r="D12" t="s">
        <v>17</v>
      </c>
      <c r="E12">
        <v>1.4430000000000001</v>
      </c>
      <c r="F12" t="s">
        <v>581</v>
      </c>
      <c r="G12" t="str">
        <f>VLOOKUP(Query1[[#This Row],[Company''s name]],List[],3,FALSE)</f>
        <v>Wholesale and retail trade; repair of motor vehicles and motorcycles</v>
      </c>
    </row>
    <row r="13" spans="2:19">
      <c r="B13" t="s">
        <v>562</v>
      </c>
      <c r="C13" t="s">
        <v>87</v>
      </c>
      <c r="D13" t="s">
        <v>592</v>
      </c>
      <c r="E13">
        <v>1.0190399999999999</v>
      </c>
      <c r="F13" t="s">
        <v>581</v>
      </c>
      <c r="G13" t="str">
        <f>VLOOKUP(Query1[[#This Row],[Company''s name]],List[],3,FALSE)</f>
        <v>Wholesale and retail trade; repair of motor vehicles and motorcycles</v>
      </c>
    </row>
    <row r="14" spans="2:19">
      <c r="B14" t="s">
        <v>562</v>
      </c>
      <c r="C14" t="s">
        <v>88</v>
      </c>
      <c r="D14" t="s">
        <v>592</v>
      </c>
      <c r="E14">
        <v>0.98699999999999999</v>
      </c>
      <c r="F14" t="s">
        <v>581</v>
      </c>
      <c r="G14" t="str">
        <f>VLOOKUP(Query1[[#This Row],[Company''s name]],List[],3,FALSE)</f>
        <v>Wholesale and retail trade; repair of motor vehicles and motorcycles</v>
      </c>
    </row>
    <row r="15" spans="2:19">
      <c r="B15" t="s">
        <v>564</v>
      </c>
      <c r="C15" t="s">
        <v>210</v>
      </c>
      <c r="D15" t="s">
        <v>11</v>
      </c>
      <c r="E15">
        <v>7.8888341999999998</v>
      </c>
      <c r="F15" t="s">
        <v>581</v>
      </c>
      <c r="G15" t="str">
        <f>VLOOKUP(Query1[[#This Row],[Company''s name]],List[],3,FALSE)</f>
        <v>Construction</v>
      </c>
    </row>
    <row r="16" spans="2:19">
      <c r="B16" t="s">
        <v>802</v>
      </c>
      <c r="C16" t="s">
        <v>251</v>
      </c>
      <c r="D16" t="s">
        <v>11</v>
      </c>
      <c r="E16">
        <v>6.6129839999999991</v>
      </c>
      <c r="F16" t="s">
        <v>581</v>
      </c>
      <c r="G16" t="str">
        <f>VLOOKUP(Query1[[#This Row],[Company''s name]],List[],3,FALSE)</f>
        <v>Professional, scientific and technical activities</v>
      </c>
      <c r="L16" t="s">
        <v>593</v>
      </c>
    </row>
    <row r="17" spans="2:7">
      <c r="B17" t="s">
        <v>802</v>
      </c>
      <c r="C17" t="s">
        <v>97</v>
      </c>
      <c r="D17" t="s">
        <v>14</v>
      </c>
      <c r="E17">
        <v>0.10812000000000001</v>
      </c>
      <c r="F17" t="s">
        <v>581</v>
      </c>
      <c r="G17" t="str">
        <f>VLOOKUP(Query1[[#This Row],[Company''s name]],List[],3,FALSE)</f>
        <v>Professional, scientific and technical activities</v>
      </c>
    </row>
    <row r="18" spans="2:7">
      <c r="B18" t="s">
        <v>802</v>
      </c>
      <c r="C18" t="s">
        <v>87</v>
      </c>
      <c r="D18" t="s">
        <v>592</v>
      </c>
      <c r="E18">
        <v>0.12228479999999999</v>
      </c>
      <c r="F18" t="s">
        <v>581</v>
      </c>
      <c r="G18" t="str">
        <f>VLOOKUP(Query1[[#This Row],[Company''s name]],List[],3,FALSE)</f>
        <v>Professional, scientific and technical activities</v>
      </c>
    </row>
    <row r="19" spans="2:7">
      <c r="B19" t="s">
        <v>802</v>
      </c>
      <c r="C19" t="s">
        <v>88</v>
      </c>
      <c r="D19" t="s">
        <v>592</v>
      </c>
      <c r="E19">
        <v>9.8699999999999996E-2</v>
      </c>
      <c r="F19" t="s">
        <v>581</v>
      </c>
      <c r="G19" t="str">
        <f>VLOOKUP(Query1[[#This Row],[Company''s name]],List[],3,FALSE)</f>
        <v>Professional, scientific and technical activities</v>
      </c>
    </row>
    <row r="20" spans="2:7">
      <c r="B20" t="s">
        <v>808</v>
      </c>
      <c r="C20" t="s">
        <v>811</v>
      </c>
      <c r="D20" t="s">
        <v>810</v>
      </c>
      <c r="E20">
        <v>3.2599888400000001</v>
      </c>
      <c r="F20" t="s">
        <v>581</v>
      </c>
      <c r="G20" t="str">
        <f>VLOOKUP(Query1[[#This Row],[Company''s name]],List[],3,FALSE)</f>
        <v>Administrative and support service activities</v>
      </c>
    </row>
    <row r="21" spans="2:7">
      <c r="B21" t="s">
        <v>564</v>
      </c>
      <c r="C21" t="s">
        <v>12</v>
      </c>
      <c r="D21" t="s">
        <v>12</v>
      </c>
      <c r="E21">
        <v>2.3266208500000003</v>
      </c>
      <c r="F21" t="s">
        <v>583</v>
      </c>
      <c r="G21" t="str">
        <f>VLOOKUP(Query1[[#This Row],[Company''s name]],List[],3,FALSE)</f>
        <v>Construction</v>
      </c>
    </row>
    <row r="22" spans="2:7">
      <c r="B22" t="s">
        <v>561</v>
      </c>
      <c r="C22" t="s">
        <v>12</v>
      </c>
      <c r="D22" t="s">
        <v>12</v>
      </c>
      <c r="E22">
        <v>1.552875</v>
      </c>
      <c r="F22" t="s">
        <v>583</v>
      </c>
      <c r="G22" t="str">
        <f>VLOOKUP(Query1[[#This Row],[Company''s name]],List[],3,FALSE)</f>
        <v>Manufacturing</v>
      </c>
    </row>
    <row r="23" spans="2:7">
      <c r="B23" t="s">
        <v>802</v>
      </c>
      <c r="C23" t="s">
        <v>12</v>
      </c>
      <c r="D23" t="s">
        <v>12</v>
      </c>
      <c r="E23">
        <v>0.51431220000000011</v>
      </c>
      <c r="F23" t="s">
        <v>583</v>
      </c>
      <c r="G23" t="str">
        <f>VLOOKUP(Query1[[#This Row],[Company''s name]],List[],3,FALSE)</f>
        <v>Professional, scientific and technical activities</v>
      </c>
    </row>
    <row r="24" spans="2:7">
      <c r="B24" t="s">
        <v>803</v>
      </c>
      <c r="C24" t="s">
        <v>12</v>
      </c>
      <c r="D24" t="s">
        <v>12</v>
      </c>
      <c r="E24">
        <v>0.40747440000000001</v>
      </c>
      <c r="F24" t="s">
        <v>583</v>
      </c>
      <c r="G24" t="str">
        <f>VLOOKUP(Query1[[#This Row],[Company''s name]],List[],3,FALSE)</f>
        <v>Wholesale and retail trade; repair of motor vehicles and motorcycles</v>
      </c>
    </row>
    <row r="25" spans="2:7">
      <c r="B25" t="s">
        <v>808</v>
      </c>
      <c r="C25" t="s">
        <v>12</v>
      </c>
      <c r="D25" t="s">
        <v>12</v>
      </c>
      <c r="E25">
        <v>5.3116607</v>
      </c>
      <c r="F25" t="s">
        <v>583</v>
      </c>
      <c r="G25" t="str">
        <f>VLOOKUP(Query1[[#This Row],[Company''s name]],List[],3,FALSE)</f>
        <v>Administrative and support service activities</v>
      </c>
    </row>
    <row r="26" spans="2:7">
      <c r="B26" t="s">
        <v>814</v>
      </c>
      <c r="C26" t="s">
        <v>12</v>
      </c>
      <c r="D26" t="s">
        <v>12</v>
      </c>
      <c r="E26">
        <v>2.4214497500000003</v>
      </c>
      <c r="F26" t="s">
        <v>583</v>
      </c>
      <c r="G26" t="str">
        <f>VLOOKUP(Query1[[#This Row],[Company''s name]],List[],3,FALSE)</f>
        <v>Manufacturing</v>
      </c>
    </row>
    <row r="27" spans="2:7">
      <c r="B27" t="s">
        <v>820</v>
      </c>
      <c r="C27" t="s">
        <v>12</v>
      </c>
      <c r="D27" t="s">
        <v>12</v>
      </c>
      <c r="E27">
        <v>18.193628434999997</v>
      </c>
      <c r="F27" t="s">
        <v>583</v>
      </c>
      <c r="G27" t="str">
        <f>VLOOKUP(Query1[[#This Row],[Company''s name]],List[],3,FALSE)</f>
        <v>Manufacturing</v>
      </c>
    </row>
    <row r="28" spans="2:7">
      <c r="B28" t="s">
        <v>564</v>
      </c>
      <c r="C28" t="s">
        <v>566</v>
      </c>
      <c r="D28" t="s">
        <v>28</v>
      </c>
      <c r="E28">
        <v>0.91437742</v>
      </c>
      <c r="F28" t="s">
        <v>585</v>
      </c>
      <c r="G28" t="str">
        <f>VLOOKUP(Query1[[#This Row],[Company''s name]],List[],3,FALSE)</f>
        <v>Construction</v>
      </c>
    </row>
    <row r="29" spans="2:7">
      <c r="B29" t="s">
        <v>564</v>
      </c>
      <c r="C29" t="s">
        <v>567</v>
      </c>
      <c r="D29" t="s">
        <v>28</v>
      </c>
      <c r="E29">
        <v>6.8335000000000008</v>
      </c>
      <c r="F29" t="s">
        <v>585</v>
      </c>
      <c r="G29" t="str">
        <f>VLOOKUP(Query1[[#This Row],[Company''s name]],List[],3,FALSE)</f>
        <v>Construction</v>
      </c>
    </row>
    <row r="30" spans="2:7">
      <c r="B30" t="s">
        <v>564</v>
      </c>
      <c r="C30" t="s">
        <v>568</v>
      </c>
      <c r="D30" t="s">
        <v>28</v>
      </c>
      <c r="E30">
        <v>0.61087999999999998</v>
      </c>
      <c r="F30" t="s">
        <v>585</v>
      </c>
      <c r="G30" t="str">
        <f>VLOOKUP(Query1[[#This Row],[Company''s name]],List[],3,FALSE)</f>
        <v>Construction</v>
      </c>
    </row>
    <row r="31" spans="2:7">
      <c r="B31" t="s">
        <v>561</v>
      </c>
      <c r="C31" t="s">
        <v>13</v>
      </c>
      <c r="D31" t="s">
        <v>13</v>
      </c>
      <c r="E31">
        <v>1.22488</v>
      </c>
      <c r="F31" t="s">
        <v>585</v>
      </c>
      <c r="G31" t="str">
        <f>VLOOKUP(Query1[[#This Row],[Company''s name]],List[],3,FALSE)</f>
        <v>Manufacturing</v>
      </c>
    </row>
    <row r="32" spans="2:7">
      <c r="B32" t="s">
        <v>561</v>
      </c>
      <c r="C32" t="s">
        <v>16</v>
      </c>
      <c r="D32" t="s">
        <v>16</v>
      </c>
      <c r="E32">
        <v>1.4859199999999999</v>
      </c>
      <c r="F32" t="s">
        <v>585</v>
      </c>
      <c r="G32" t="str">
        <f>VLOOKUP(Query1[[#This Row],[Company''s name]],List[],3,FALSE)</f>
        <v>Manufacturing</v>
      </c>
    </row>
    <row r="33" spans="2:7">
      <c r="B33" t="s">
        <v>561</v>
      </c>
      <c r="C33" t="s">
        <v>569</v>
      </c>
      <c r="D33" t="s">
        <v>20</v>
      </c>
      <c r="E33">
        <v>0.43047597999999998</v>
      </c>
      <c r="F33" t="s">
        <v>585</v>
      </c>
      <c r="G33" t="str">
        <f>VLOOKUP(Query1[[#This Row],[Company''s name]],List[],3,FALSE)</f>
        <v>Manufacturing</v>
      </c>
    </row>
    <row r="34" spans="2:7">
      <c r="B34" t="s">
        <v>561</v>
      </c>
      <c r="C34" t="s">
        <v>570</v>
      </c>
      <c r="D34" t="s">
        <v>20</v>
      </c>
      <c r="E34">
        <v>2.4553562149999997</v>
      </c>
      <c r="F34" t="s">
        <v>585</v>
      </c>
      <c r="G34" t="str">
        <f>VLOOKUP(Query1[[#This Row],[Company''s name]],List[],3,FALSE)</f>
        <v>Manufacturing</v>
      </c>
    </row>
    <row r="35" spans="2:7">
      <c r="B35" t="s">
        <v>561</v>
      </c>
      <c r="C35" t="s">
        <v>571</v>
      </c>
      <c r="D35" t="s">
        <v>74</v>
      </c>
      <c r="E35">
        <v>9.6159149999999998E-4</v>
      </c>
      <c r="F35" t="s">
        <v>585</v>
      </c>
      <c r="G35" t="str">
        <f>VLOOKUP(Query1[[#This Row],[Company''s name]],List[],3,FALSE)</f>
        <v>Manufacturing</v>
      </c>
    </row>
    <row r="36" spans="2:7">
      <c r="B36" t="s">
        <v>561</v>
      </c>
      <c r="C36" t="s">
        <v>572</v>
      </c>
      <c r="D36" t="s">
        <v>64</v>
      </c>
      <c r="E36">
        <v>4.5534592550000003E-2</v>
      </c>
      <c r="F36" t="s">
        <v>585</v>
      </c>
      <c r="G36" t="str">
        <f>VLOOKUP(Query1[[#This Row],[Company''s name]],List[],3,FALSE)</f>
        <v>Manufacturing</v>
      </c>
    </row>
    <row r="37" spans="2:7">
      <c r="B37" t="s">
        <v>561</v>
      </c>
      <c r="C37" t="s">
        <v>573</v>
      </c>
      <c r="D37" t="s">
        <v>42</v>
      </c>
      <c r="E37">
        <v>2.4934000000000001E-2</v>
      </c>
      <c r="F37" t="s">
        <v>585</v>
      </c>
      <c r="G37" t="str">
        <f>VLOOKUP(Query1[[#This Row],[Company''s name]],List[],3,FALSE)</f>
        <v>Manufacturing</v>
      </c>
    </row>
    <row r="38" spans="2:7">
      <c r="B38" t="s">
        <v>562</v>
      </c>
      <c r="C38" t="s">
        <v>574</v>
      </c>
      <c r="D38" t="s">
        <v>28</v>
      </c>
      <c r="E38">
        <v>0.51822500000000005</v>
      </c>
      <c r="F38" t="s">
        <v>585</v>
      </c>
      <c r="G38" t="str">
        <f>VLOOKUP(Query1[[#This Row],[Company''s name]],List[],3,FALSE)</f>
        <v>Wholesale and retail trade; repair of motor vehicles and motorcycles</v>
      </c>
    </row>
    <row r="39" spans="2:7">
      <c r="B39" t="s">
        <v>562</v>
      </c>
      <c r="C39" t="s">
        <v>575</v>
      </c>
      <c r="D39" t="s">
        <v>20</v>
      </c>
      <c r="E39">
        <v>0.70947072</v>
      </c>
      <c r="F39" t="s">
        <v>585</v>
      </c>
      <c r="G39" t="str">
        <f>VLOOKUP(Query1[[#This Row],[Company''s name]],List[],3,FALSE)</f>
        <v>Wholesale and retail trade; repair of motor vehicles and motorcycles</v>
      </c>
    </row>
    <row r="40" spans="2:7">
      <c r="B40" t="s">
        <v>562</v>
      </c>
      <c r="C40" t="s">
        <v>13</v>
      </c>
      <c r="D40" t="s">
        <v>13</v>
      </c>
      <c r="E40">
        <v>0.15311</v>
      </c>
      <c r="F40" t="s">
        <v>585</v>
      </c>
      <c r="G40" t="str">
        <f>VLOOKUP(Query1[[#This Row],[Company''s name]],List[],3,FALSE)</f>
        <v>Wholesale and retail trade; repair of motor vehicles and motorcycles</v>
      </c>
    </row>
    <row r="41" spans="2:7">
      <c r="B41" t="s">
        <v>802</v>
      </c>
      <c r="C41" t="s">
        <v>13</v>
      </c>
      <c r="D41" t="s">
        <v>13</v>
      </c>
      <c r="E41">
        <v>0.55119600000000002</v>
      </c>
      <c r="F41" t="s">
        <v>585</v>
      </c>
      <c r="G41" t="str">
        <f>VLOOKUP(Query1[[#This Row],[Company''s name]],List[],3,FALSE)</f>
        <v>Professional, scientific and technical activities</v>
      </c>
    </row>
    <row r="42" spans="2:7">
      <c r="B42" t="s">
        <v>802</v>
      </c>
      <c r="C42" t="s">
        <v>16</v>
      </c>
      <c r="D42" t="s">
        <v>16</v>
      </c>
      <c r="E42">
        <v>668.66831999999999</v>
      </c>
      <c r="F42" t="s">
        <v>585</v>
      </c>
      <c r="G42" t="str">
        <f>VLOOKUP(Query1[[#This Row],[Company''s name]],List[],3,FALSE)</f>
        <v>Professional, scientific and technical activities</v>
      </c>
    </row>
    <row r="43" spans="2:7">
      <c r="B43" t="s">
        <v>802</v>
      </c>
      <c r="C43" t="s">
        <v>569</v>
      </c>
      <c r="D43" t="s">
        <v>20</v>
      </c>
      <c r="E43">
        <v>1.40041846</v>
      </c>
      <c r="F43" t="s">
        <v>585</v>
      </c>
      <c r="G43" t="str">
        <f>VLOOKUP(Query1[[#This Row],[Company''s name]],List[],3,FALSE)</f>
        <v>Professional, scientific and technical activities</v>
      </c>
    </row>
    <row r="44" spans="2:7">
      <c r="B44" t="s">
        <v>803</v>
      </c>
      <c r="C44" t="s">
        <v>804</v>
      </c>
      <c r="D44" t="s">
        <v>42</v>
      </c>
      <c r="E44">
        <v>0.27425208000000001</v>
      </c>
      <c r="F44" t="s">
        <v>585</v>
      </c>
      <c r="G44" t="str">
        <f>VLOOKUP(Query1[[#This Row],[Company''s name]],List[],3,FALSE)</f>
        <v>Wholesale and retail trade; repair of motor vehicles and motorcycles</v>
      </c>
    </row>
    <row r="45" spans="2:7">
      <c r="B45" t="s">
        <v>803</v>
      </c>
      <c r="C45" t="s">
        <v>805</v>
      </c>
      <c r="D45" t="s">
        <v>42</v>
      </c>
      <c r="E45">
        <v>3.8500920000000001E-2</v>
      </c>
      <c r="F45" t="s">
        <v>585</v>
      </c>
      <c r="G45" t="str">
        <f>VLOOKUP(Query1[[#This Row],[Company''s name]],List[],3,FALSE)</f>
        <v>Wholesale and retail trade; repair of motor vehicles and motorcycles</v>
      </c>
    </row>
    <row r="46" spans="2:7">
      <c r="B46" t="s">
        <v>803</v>
      </c>
      <c r="C46" t="s">
        <v>806</v>
      </c>
      <c r="D46" t="s">
        <v>44</v>
      </c>
      <c r="E46">
        <v>1.32882327</v>
      </c>
      <c r="F46" t="s">
        <v>585</v>
      </c>
      <c r="G46" t="str">
        <f>VLOOKUP(Query1[[#This Row],[Company''s name]],List[],3,FALSE)</f>
        <v>Wholesale and retail trade; repair of motor vehicles and motorcycles</v>
      </c>
    </row>
    <row r="47" spans="2:7">
      <c r="B47" t="s">
        <v>803</v>
      </c>
      <c r="C47" t="s">
        <v>13</v>
      </c>
      <c r="D47" t="s">
        <v>13</v>
      </c>
      <c r="E47">
        <v>6.1244000000000001E-4</v>
      </c>
      <c r="F47" t="s">
        <v>585</v>
      </c>
      <c r="G47" t="str">
        <f>VLOOKUP(Query1[[#This Row],[Company''s name]],List[],3,FALSE)</f>
        <v>Wholesale and retail trade; repair of motor vehicles and motorcycles</v>
      </c>
    </row>
    <row r="48" spans="2:7">
      <c r="B48" t="s">
        <v>803</v>
      </c>
      <c r="C48" t="s">
        <v>16</v>
      </c>
      <c r="D48" t="s">
        <v>807</v>
      </c>
      <c r="E48">
        <v>7.0581199999999989E-4</v>
      </c>
      <c r="F48" t="s">
        <v>585</v>
      </c>
      <c r="G48" t="str">
        <f>VLOOKUP(Query1[[#This Row],[Company''s name]],List[],3,FALSE)</f>
        <v>Wholesale and retail trade; repair of motor vehicles and motorcycles</v>
      </c>
    </row>
    <row r="49" spans="2:7">
      <c r="B49" t="s">
        <v>808</v>
      </c>
      <c r="C49" t="s">
        <v>13</v>
      </c>
      <c r="D49" t="s">
        <v>13</v>
      </c>
      <c r="E49">
        <v>1.8373199999999999E-2</v>
      </c>
      <c r="F49" t="s">
        <v>585</v>
      </c>
      <c r="G49" t="str">
        <f>VLOOKUP(Query1[[#This Row],[Company''s name]],List[],3,FALSE)</f>
        <v>Administrative and support service activities</v>
      </c>
    </row>
    <row r="50" spans="2:7">
      <c r="B50" t="s">
        <v>808</v>
      </c>
      <c r="C50" t="s">
        <v>16</v>
      </c>
      <c r="D50" t="s">
        <v>809</v>
      </c>
      <c r="E50">
        <v>2.2288799999999998E-2</v>
      </c>
      <c r="F50" t="s">
        <v>585</v>
      </c>
      <c r="G50" t="str">
        <f>VLOOKUP(Query1[[#This Row],[Company''s name]],List[],3,FALSE)</f>
        <v>Administrative and support service activities</v>
      </c>
    </row>
    <row r="51" spans="2:7">
      <c r="B51" t="s">
        <v>808</v>
      </c>
      <c r="C51" t="s">
        <v>812</v>
      </c>
      <c r="D51" t="s">
        <v>72</v>
      </c>
      <c r="E51">
        <v>2.3287803</v>
      </c>
      <c r="F51" t="s">
        <v>585</v>
      </c>
      <c r="G51" t="str">
        <f>VLOOKUP(Query1[[#This Row],[Company''s name]],List[],3,FALSE)</f>
        <v>Administrative and support service activities</v>
      </c>
    </row>
    <row r="52" spans="2:7">
      <c r="B52" t="s">
        <v>808</v>
      </c>
      <c r="C52" t="s">
        <v>813</v>
      </c>
      <c r="D52" t="s">
        <v>62</v>
      </c>
      <c r="E52">
        <v>6.3079999999999998</v>
      </c>
      <c r="F52" t="s">
        <v>585</v>
      </c>
      <c r="G52" t="str">
        <f>VLOOKUP(Query1[[#This Row],[Company''s name]],List[],3,FALSE)</f>
        <v>Administrative and support service activities</v>
      </c>
    </row>
    <row r="53" spans="2:7">
      <c r="B53" t="s">
        <v>808</v>
      </c>
      <c r="C53" t="s">
        <v>573</v>
      </c>
      <c r="D53" t="s">
        <v>42</v>
      </c>
      <c r="E53">
        <v>0.57782880000000003</v>
      </c>
      <c r="F53" t="s">
        <v>585</v>
      </c>
      <c r="G53" t="str">
        <f>VLOOKUP(Query1[[#This Row],[Company''s name]],List[],3,FALSE)</f>
        <v>Administrative and support service activities</v>
      </c>
    </row>
    <row r="54" spans="2:7">
      <c r="B54" t="s">
        <v>814</v>
      </c>
      <c r="C54" t="s">
        <v>815</v>
      </c>
      <c r="D54" t="s">
        <v>28</v>
      </c>
      <c r="E54">
        <v>0.35853999999999997</v>
      </c>
      <c r="F54" t="s">
        <v>585</v>
      </c>
      <c r="G54" t="str">
        <f>VLOOKUP(Query1[[#This Row],[Company''s name]],List[],3,FALSE)</f>
        <v>Manufacturing</v>
      </c>
    </row>
    <row r="55" spans="2:7">
      <c r="B55" t="s">
        <v>814</v>
      </c>
      <c r="C55" t="s">
        <v>816</v>
      </c>
      <c r="D55" t="s">
        <v>28</v>
      </c>
      <c r="E55">
        <v>1.1713692200000001</v>
      </c>
      <c r="F55" t="s">
        <v>585</v>
      </c>
      <c r="G55" t="str">
        <f>VLOOKUP(Query1[[#This Row],[Company''s name]],List[],3,FALSE)</f>
        <v>Manufacturing</v>
      </c>
    </row>
    <row r="56" spans="2:7">
      <c r="B56" t="s">
        <v>814</v>
      </c>
      <c r="C56" t="s">
        <v>817</v>
      </c>
      <c r="D56" t="s">
        <v>28</v>
      </c>
      <c r="E56">
        <v>1.20301452</v>
      </c>
      <c r="F56" t="s">
        <v>585</v>
      </c>
      <c r="G56" t="str">
        <f>VLOOKUP(Query1[[#This Row],[Company''s name]],List[],3,FALSE)</f>
        <v>Manufacturing</v>
      </c>
    </row>
    <row r="57" spans="2:7">
      <c r="B57" t="s">
        <v>814</v>
      </c>
      <c r="C57" t="s">
        <v>818</v>
      </c>
      <c r="D57" t="s">
        <v>78</v>
      </c>
      <c r="E57">
        <v>7.051671000000001E-2</v>
      </c>
      <c r="F57" t="s">
        <v>585</v>
      </c>
      <c r="G57" t="str">
        <f>VLOOKUP(Query1[[#This Row],[Company''s name]],List[],3,FALSE)</f>
        <v>Manufacturing</v>
      </c>
    </row>
    <row r="58" spans="2:7">
      <c r="B58" t="s">
        <v>814</v>
      </c>
      <c r="C58" t="s">
        <v>819</v>
      </c>
      <c r="D58" t="s">
        <v>44</v>
      </c>
      <c r="E58">
        <v>2.0764024400000003</v>
      </c>
      <c r="F58" t="s">
        <v>585</v>
      </c>
      <c r="G58" t="str">
        <f>VLOOKUP(Query1[[#This Row],[Company''s name]],List[],3,FALSE)</f>
        <v>Manufacturing</v>
      </c>
    </row>
  </sheetData>
  <dataConsolidate>
    <dataRefs count="3">
      <dataRef ref="A3:F4" sheet="Scope 1"/>
      <dataRef ref="A3:F4" sheet="Scope 2"/>
      <dataRef ref="A3:F4" sheet="Scope 3"/>
    </dataRefs>
  </dataConsolidate>
  <dataValidations count="1">
    <dataValidation allowBlank="1" showInputMessage="1" showErrorMessage="1" sqref="Q5" xr:uid="{F44D42AC-FFE8-41DF-B9AD-C5A323EAF892}"/>
  </dataValidations>
  <pageMargins left="0.7" right="0.7" top="0.75" bottom="0.75" header="0.3" footer="0.3"/>
  <drawing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687A5-E145-4C1C-BC2E-4F02C1937121}">
  <dimension ref="A1:E7"/>
  <sheetViews>
    <sheetView topLeftCell="B1" workbookViewId="0">
      <selection activeCell="C3" sqref="C3"/>
    </sheetView>
  </sheetViews>
  <sheetFormatPr defaultRowHeight="15"/>
  <cols>
    <col min="1" max="1" width="4.5703125" hidden="1" customWidth="1"/>
    <col min="3" max="3" width="30.5703125" customWidth="1"/>
    <col min="4" max="4" width="17.85546875" customWidth="1"/>
  </cols>
  <sheetData>
    <row r="1" spans="1:5">
      <c r="A1" t="str" cm="1">
        <f t="array" ref="A1:A5">_xlfn.UNIQUE(Query1[Sector])</f>
        <v>Manufacturing</v>
      </c>
    </row>
    <row r="2" spans="1:5">
      <c r="A2" t="str">
        <v>Wholesale and retail trade; repair of motor vehicles and motorcycles</v>
      </c>
      <c r="C2" t="s">
        <v>798</v>
      </c>
    </row>
    <row r="3" spans="1:5">
      <c r="A3" t="str">
        <v>Construction</v>
      </c>
      <c r="C3" s="27" t="s">
        <v>386</v>
      </c>
    </row>
    <row r="4" spans="1:5">
      <c r="A4" t="str">
        <v>Professional, scientific and technical activities</v>
      </c>
      <c r="C4" s="14" t="s">
        <v>581</v>
      </c>
      <c r="D4" s="10" cm="1">
        <f t="array" aca="1" ref="D4" ca="1">SUMPRODUCT(SUBTOTAL(109, OFFSET(Query1[tCO2e], ROW(Query1[tCO2e])-MIN(ROW(Query1[tCO2e])), 0, 1)), --(Query1[Scope]=C4), --(Query1[Sector]=$C$3) )</f>
        <v>7.8888341999999998</v>
      </c>
      <c r="E4" s="19" t="s">
        <v>559</v>
      </c>
    </row>
    <row r="5" spans="1:5">
      <c r="A5" t="str">
        <v>Administrative and support service activities</v>
      </c>
      <c r="C5" s="14" t="s">
        <v>583</v>
      </c>
      <c r="D5" s="10" cm="1">
        <f t="array" aca="1" ref="D5" ca="1">SUMPRODUCT(SUBTOTAL(109, OFFSET(Query1[tCO2e], ROW(Query1[tCO2e])-MIN(ROW(Query1[tCO2e])), 0, 1)), --(Query1[Scope]=C5), --(Query1[Sector]=$C$3) )</f>
        <v>2.3266208500000003</v>
      </c>
      <c r="E5" s="19" t="s">
        <v>559</v>
      </c>
    </row>
    <row r="6" spans="1:5">
      <c r="C6" s="23" t="s">
        <v>585</v>
      </c>
      <c r="D6" s="10" cm="1">
        <f t="array" aca="1" ref="D6" ca="1">SUMPRODUCT(SUBTOTAL(109, OFFSET(Query1[tCO2e], ROW(Query1[tCO2e])-MIN(ROW(Query1[tCO2e])), 0, 1)), --(Query1[Scope]=C6), --(Query1[Sector]=$C$3) )</f>
        <v>8.3587574200000017</v>
      </c>
      <c r="E6" s="24" t="s">
        <v>559</v>
      </c>
    </row>
    <row r="7" spans="1:5">
      <c r="C7" s="2" t="s">
        <v>799</v>
      </c>
      <c r="D7" s="26">
        <f ca="1">SUM(D4:D6)</f>
        <v>18.574212469999999</v>
      </c>
      <c r="E7" s="25" t="s">
        <v>559</v>
      </c>
    </row>
  </sheetData>
  <pageMargins left="0.7" right="0.7" top="0.75" bottom="0.75" header="0.3" footer="0.3"/>
  <drawing r:id="rId1"/>
  <extLst>
    <ext xmlns:x14="http://schemas.microsoft.com/office/spreadsheetml/2009/9/main" uri="{CCE6A557-97BC-4b89-ADB6-D9C93CAAB3DF}">
      <x14:dataValidations xmlns:xm="http://schemas.microsoft.com/office/excel/2006/main" count="1">
        <x14:dataValidation type="list" allowBlank="1" showInputMessage="1" showErrorMessage="1" xr:uid="{34955CF5-A3A6-4B1B-8A8A-9878D238A360}">
          <x14:formula1>
            <xm:f>'Company list'!$A$1:$A$8</xm:f>
          </x14:formula1>
          <xm:sqref>C3</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6A0749-3EB7-4E4B-A169-2E100E86F7B4}">
  <dimension ref="A1:G17"/>
  <sheetViews>
    <sheetView topLeftCell="B1" workbookViewId="0">
      <selection activeCell="C3" sqref="C3"/>
    </sheetView>
  </sheetViews>
  <sheetFormatPr defaultRowHeight="15"/>
  <cols>
    <col min="1" max="1" width="9.140625" hidden="1" customWidth="1"/>
    <col min="3" max="3" width="18.7109375" customWidth="1"/>
    <col min="4" max="4" width="43.140625" customWidth="1"/>
  </cols>
  <sheetData>
    <row r="1" spans="1:7">
      <c r="A1" t="str" cm="1">
        <f t="array" ref="A1:A8">_xlfn.UNIQUE(Query1[Company''s name])</f>
        <v>FS</v>
      </c>
    </row>
    <row r="2" spans="1:7">
      <c r="A2" t="str">
        <v>NT</v>
      </c>
      <c r="C2" t="s">
        <v>594</v>
      </c>
    </row>
    <row r="3" spans="1:7">
      <c r="A3" t="str">
        <v>TGWS</v>
      </c>
      <c r="C3" s="22" t="s">
        <v>562</v>
      </c>
    </row>
    <row r="4" spans="1:7">
      <c r="A4" t="str">
        <v>IL</v>
      </c>
      <c r="C4" s="14" t="s">
        <v>581</v>
      </c>
      <c r="D4" s="10" cm="1">
        <f t="array" aca="1" ref="D4" ca="1">SUMPRODUCT(SUBTOTAL(109, OFFSET(Query1[tCO2e], ROW(Query1[tCO2e])-MIN(ROW(Query1[tCO2e])), 0, 1)), --(Query1[Scope]="Scope1"), --(Query1[Company''s name]=$C$3) )</f>
        <v>29.760525000000001</v>
      </c>
      <c r="E4" s="19" t="s">
        <v>559</v>
      </c>
    </row>
    <row r="5" spans="1:7">
      <c r="A5" t="str">
        <v>IP</v>
      </c>
      <c r="C5" s="14" t="s">
        <v>583</v>
      </c>
      <c r="D5" s="10" cm="1">
        <f t="array" aca="1" ref="D5" ca="1">SUMPRODUCT(SUBTOTAL(109, OFFSET(Query1[tCO2e], ROW(Query1[tCO2e])-MIN(ROW(Query1[tCO2e])), 0, 1)), --(Query1[Scope]="Scope2"), --(Query1[Company''s name]=$C$3) )</f>
        <v>0</v>
      </c>
      <c r="E5" s="19" t="s">
        <v>559</v>
      </c>
    </row>
    <row r="6" spans="1:7">
      <c r="A6" t="str">
        <v>TGLR</v>
      </c>
      <c r="C6" s="23" t="s">
        <v>585</v>
      </c>
      <c r="D6" s="16" cm="1">
        <f t="array" aca="1" ref="D6" ca="1">SUMPRODUCT(SUBTOTAL(109, OFFSET(Query1[tCO2e], ROW(Query1[tCO2e])-MIN(ROW(Query1[tCO2e])), 0, 1)), --(Query1[Scope]="Scope3"), --(Query1[Company''s name]=$C$3) )</f>
        <v>1.3808057200000001</v>
      </c>
      <c r="E6" s="24" t="s">
        <v>559</v>
      </c>
    </row>
    <row r="7" spans="1:7">
      <c r="A7" t="str">
        <v>KL</v>
      </c>
      <c r="C7" s="2" t="s">
        <v>799</v>
      </c>
      <c r="D7" s="26">
        <f ca="1">SUM(D4:D6)</f>
        <v>31.141330720000003</v>
      </c>
      <c r="E7" s="25" t="s">
        <v>559</v>
      </c>
    </row>
    <row r="8" spans="1:7">
      <c r="A8" t="str">
        <v>OTL</v>
      </c>
    </row>
    <row r="9" spans="1:7">
      <c r="C9" s="21" t="s">
        <v>5</v>
      </c>
      <c r="D9" s="21" t="s">
        <v>6</v>
      </c>
      <c r="E9" s="21" t="s">
        <v>9</v>
      </c>
      <c r="F9" s="21" t="s">
        <v>559</v>
      </c>
      <c r="G9" s="21" t="s">
        <v>587</v>
      </c>
    </row>
    <row r="10" spans="1:7">
      <c r="C10" t="str" cm="1">
        <f t="array" ref="C10:G17">_xlfn._xlws.FILTER(Query1[[Company''s name]:[Scope]], Query1[Company''s name]=C3)</f>
        <v>NT</v>
      </c>
      <c r="D10" t="str">
        <v>Diesel (100% mineral diesel)</v>
      </c>
      <c r="E10" t="str">
        <v>Fuels</v>
      </c>
      <c r="F10">
        <v>19.961625000000002</v>
      </c>
      <c r="G10" t="str">
        <v>Scope1</v>
      </c>
    </row>
    <row r="11" spans="1:7">
      <c r="C11" t="str">
        <v>NT</v>
      </c>
      <c r="D11" t="str">
        <v>Fuel oil</v>
      </c>
      <c r="E11" t="str">
        <v>Fuels</v>
      </c>
      <c r="F11">
        <v>6.3498599999999996</v>
      </c>
      <c r="G11" t="str">
        <v>Scope1</v>
      </c>
    </row>
    <row r="12" spans="1:7">
      <c r="C12" t="str">
        <v>NT</v>
      </c>
      <c r="D12" t="str">
        <v>R410A</v>
      </c>
      <c r="E12" t="str">
        <v>Refrigerant</v>
      </c>
      <c r="F12">
        <v>1.4430000000000001</v>
      </c>
      <c r="G12" t="str">
        <v>Scope1</v>
      </c>
    </row>
    <row r="13" spans="1:7">
      <c r="C13" t="str">
        <v>NT</v>
      </c>
      <c r="D13" t="str">
        <v>Diesel</v>
      </c>
      <c r="E13" t="str">
        <v>Passengeraveragekm</v>
      </c>
      <c r="F13">
        <v>1.0190399999999999</v>
      </c>
      <c r="G13" t="str">
        <v>Scope1</v>
      </c>
    </row>
    <row r="14" spans="1:7">
      <c r="C14" t="str">
        <v>NT</v>
      </c>
      <c r="D14" t="str">
        <v>Petrol</v>
      </c>
      <c r="E14" t="str">
        <v>Passengeraveragekm</v>
      </c>
      <c r="F14">
        <v>0.98699999999999999</v>
      </c>
      <c r="G14" t="str">
        <v>Scope1</v>
      </c>
    </row>
    <row r="15" spans="1:7">
      <c r="C15" t="str">
        <v>NT</v>
      </c>
      <c r="D15" t="str">
        <v>Large car/Diesel</v>
      </c>
      <c r="E15" t="str">
        <v>Businesscar</v>
      </c>
      <c r="F15">
        <v>0.51822500000000005</v>
      </c>
      <c r="G15" t="str">
        <v>Scope3</v>
      </c>
    </row>
    <row r="16" spans="1:7">
      <c r="C16" t="str">
        <v>NT</v>
      </c>
      <c r="D16" t="str">
        <v>Short-haul, to/from UK/Average passenger</v>
      </c>
      <c r="E16" t="str">
        <v>Businessflight</v>
      </c>
      <c r="F16">
        <v>0.70947072</v>
      </c>
      <c r="G16" t="str">
        <v>Scope3</v>
      </c>
    </row>
    <row r="17" spans="3:7">
      <c r="C17" t="str">
        <v>NT</v>
      </c>
      <c r="D17" t="str">
        <v>Water supply</v>
      </c>
      <c r="E17" t="str">
        <v>Water supply</v>
      </c>
      <c r="F17">
        <v>0.15311</v>
      </c>
      <c r="G17" t="str">
        <v>Scope3</v>
      </c>
    </row>
  </sheetData>
  <autoFilter ref="C9:G9" xr:uid="{8E6A0749-3EB7-4E4B-A169-2E100E86F7B4}"/>
  <dataValidations count="1">
    <dataValidation type="list" allowBlank="1" showInputMessage="1" showErrorMessage="1" sqref="C3" xr:uid="{7C48927C-CFEA-45DA-AD6E-63E5CB3422F6}">
      <formula1>$A:$A</formula1>
    </dataValidation>
  </dataValidations>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bb0b3410-32c3-41b6-b8c8-9762a3600477"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685DDBC858C0B4F9B83F2950CAD9A67" ma:contentTypeVersion="6" ma:contentTypeDescription="Create a new document." ma:contentTypeScope="" ma:versionID="7e58502cfa082fa9ef386cc3a45f51fa">
  <xsd:schema xmlns:xsd="http://www.w3.org/2001/XMLSchema" xmlns:xs="http://www.w3.org/2001/XMLSchema" xmlns:p="http://schemas.microsoft.com/office/2006/metadata/properties" xmlns:ns3="bb0b3410-32c3-41b6-b8c8-9762a3600477" targetNamespace="http://schemas.microsoft.com/office/2006/metadata/properties" ma:root="true" ma:fieldsID="83476948e9e402acfeb3842298ccb409" ns3:_="">
    <xsd:import namespace="bb0b3410-32c3-41b6-b8c8-9762a3600477"/>
    <xsd:element name="properties">
      <xsd:complexType>
        <xsd:sequence>
          <xsd:element name="documentManagement">
            <xsd:complexType>
              <xsd:all>
                <xsd:element ref="ns3:MediaServiceDateTaken" minOccurs="0"/>
                <xsd:element ref="ns3:MediaServiceMetadata" minOccurs="0"/>
                <xsd:element ref="ns3:MediaServiceFastMetadata" minOccurs="0"/>
                <xsd:element ref="ns3:MediaServiceSearchProperties" minOccurs="0"/>
                <xsd:element ref="ns3:MediaServiceObjectDetectorVersions" minOccurs="0"/>
                <xsd:element ref="ns3: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b0b3410-32c3-41b6-b8c8-9762a3600477" elementFormDefault="qualified">
    <xsd:import namespace="http://schemas.microsoft.com/office/2006/documentManagement/types"/>
    <xsd:import namespace="http://schemas.microsoft.com/office/infopath/2007/PartnerControls"/>
    <xsd:element name="MediaServiceDateTaken" ma:index="8" nillable="true" ma:displayName="MediaServiceDateTaken" ma:hidden="true" ma:indexed="true" ma:internalName="MediaServiceDateTaken" ma:readOnly="true">
      <xsd:simpleType>
        <xsd:restriction base="dms:Text"/>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_activity" ma:index="13" nillable="true" ma:displayName="_activity" ma:hidden="true" ma:internalName="_activity">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E1A33E5-0D33-4F9C-A44B-6A7E21E0FA36}">
  <ds:schemaRefs>
    <ds:schemaRef ds:uri="http://purl.org/dc/elements/1.1/"/>
    <ds:schemaRef ds:uri="bb0b3410-32c3-41b6-b8c8-9762a3600477"/>
    <ds:schemaRef ds:uri="http://www.w3.org/XML/1998/namespace"/>
    <ds:schemaRef ds:uri="http://purl.org/dc/dcmitype/"/>
    <ds:schemaRef ds:uri="http://schemas.microsoft.com/office/infopath/2007/PartnerControls"/>
    <ds:schemaRef ds:uri="http://schemas.microsoft.com/office/2006/metadata/properties"/>
    <ds:schemaRef ds:uri="http://schemas.microsoft.com/office/2006/documentManagement/types"/>
    <ds:schemaRef ds:uri="http://schemas.openxmlformats.org/package/2006/metadata/core-properties"/>
    <ds:schemaRef ds:uri="http://purl.org/dc/terms/"/>
  </ds:schemaRefs>
</ds:datastoreItem>
</file>

<file path=customXml/itemProps2.xml><?xml version="1.0" encoding="utf-8"?>
<ds:datastoreItem xmlns:ds="http://schemas.openxmlformats.org/officeDocument/2006/customXml" ds:itemID="{697183A8-3B39-4F3C-B0D0-6B5067A19E6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b0b3410-32c3-41b6-b8c8-9762a360047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6574405-B9A9-403C-9BF8-08A51A82FB52}">
  <ds:schemaRefs>
    <ds:schemaRef ds:uri="http://schemas.microsoft.com/DataMashup"/>
  </ds:schemaRefs>
</ds:datastoreItem>
</file>

<file path=customXml/itemProps4.xml><?xml version="1.0" encoding="utf-8"?>
<ds:datastoreItem xmlns:ds="http://schemas.openxmlformats.org/officeDocument/2006/customXml" ds:itemID="{3CB4BAF8-9D63-494F-9E0F-2B856694F4B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GHG Calculation</vt:lpstr>
      <vt:lpstr>Company list</vt:lpstr>
      <vt:lpstr>Scope 1-cal</vt:lpstr>
      <vt:lpstr>Scope 2-cal</vt:lpstr>
      <vt:lpstr>Scope 3-cal</vt:lpstr>
      <vt:lpstr>Scope 1</vt:lpstr>
      <vt:lpstr>Scope 2</vt:lpstr>
      <vt:lpstr>Scope 3</vt:lpstr>
      <vt:lpstr>Summary</vt:lpstr>
      <vt:lpstr>Sector</vt:lpstr>
      <vt:lpstr>Company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[Student] Nasatawat Potejanasaja</dc:creator>
  <cp:keywords/>
  <dc:description/>
  <cp:lastModifiedBy>[Student] Nasatawat Potejanasaja</cp:lastModifiedBy>
  <cp:revision/>
  <dcterms:created xsi:type="dcterms:W3CDTF">2025-04-14T09:52:51Z</dcterms:created>
  <dcterms:modified xsi:type="dcterms:W3CDTF">2025-05-09T10:46:19Z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0x010100E685DDBC858C0B4F9B83F2950CAD9A67</vt:lpwstr>
  </property>
</Properties>
</file>