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FALCON2\Desktop\Documents - ETERNIA\"/>
    </mc:Choice>
  </mc:AlternateContent>
  <bookViews>
    <workbookView xWindow="0" yWindow="0" windowWidth="20490" windowHeight="7755" tabRatio="852" firstSheet="3" activeTab="5"/>
  </bookViews>
  <sheets>
    <sheet name="labour+material (Mulund)" sheetId="18" state="hidden" r:id="rId1"/>
    <sheet name="Checklist" sheetId="19" state="hidden" r:id="rId2"/>
    <sheet name="Invoice" sheetId="7" state="hidden" r:id="rId3"/>
    <sheet name="Abstract Sheet" sheetId="4" r:id="rId4"/>
    <sheet name="Actual Certified Qty" sheetId="6" r:id="rId5"/>
    <sheet name="Supply Summary" sheetId="3" r:id="rId6"/>
    <sheet name="Installation Summary" sheetId="5" r:id="rId7"/>
    <sheet name="DAY CARE" sheetId="9" state="hidden" r:id="rId8"/>
    <sheet name="CAFE" sheetId="10" state="hidden" r:id="rId9"/>
    <sheet name="GYM" sheetId="11" state="hidden" r:id="rId10"/>
    <sheet name="SQUASH COURT" sheetId="13" state="hidden" r:id="rId11"/>
    <sheet name="VCD" sheetId="14" state="hidden" r:id="rId12"/>
    <sheet name="PLENUM" sheetId="16" state="hidden" r:id="rId13"/>
  </sheets>
  <definedNames>
    <definedName name="_xlnm._FilterDatabase" localSheetId="3" hidden="1">'Abstract Sheet'!$A$7:$M$41</definedName>
    <definedName name="_xlnm._FilterDatabase" localSheetId="4" hidden="1">'Actual Certified Qty'!$B$4:$P$34</definedName>
    <definedName name="_xlnm._FilterDatabase" localSheetId="8" hidden="1">CAFE!$A$6:$R$112</definedName>
    <definedName name="_xlnm._FilterDatabase" localSheetId="5" hidden="1">'Supply Summary'!$B$5:$G$30</definedName>
    <definedName name="_xlnm.Print_Area" localSheetId="3">'Abstract Sheet'!$A$5:$L$41</definedName>
    <definedName name="_xlnm.Print_Area" localSheetId="4">'Actual Certified Qty'!$B$1:$P$34</definedName>
    <definedName name="_xlnm.Print_Area" localSheetId="8">CAFE!$A$1:$R$114</definedName>
    <definedName name="_xlnm.Print_Area" localSheetId="1">Checklist!$A$1:$O$171</definedName>
    <definedName name="_xlnm.Print_Area" localSheetId="7">'DAY CARE'!$A$1:$R$51</definedName>
    <definedName name="_xlnm.Print_Area" localSheetId="9">GYM!$A$1:$Q$140</definedName>
    <definedName name="_xlnm.Print_Area" localSheetId="6">'Installation Summary'!$B$1:$AO$30</definedName>
    <definedName name="_xlnm.Print_Area" localSheetId="2">Invoice!$B$1:$G$49</definedName>
    <definedName name="_xlnm.Print_Area" localSheetId="0">'labour+material (Mulund)'!$A$1:$D$38</definedName>
    <definedName name="_xlnm.Print_Area" localSheetId="10">'SQUASH COURT'!$A$1:$Q$31</definedName>
    <definedName name="_xlnm.Print_Area" localSheetId="5">'Supply Summary'!$B$1:$Y$30</definedName>
    <definedName name="_xlnm.Print_Titles" localSheetId="3">'Abstract Sheet'!$6:$7</definedName>
    <definedName name="_xlnm.Print_Titles" localSheetId="4">'Actual Certified Qty'!$1:$4</definedName>
    <definedName name="_xlnm.Print_Titles" localSheetId="8">CAFE!$4:$5</definedName>
    <definedName name="_xlnm.Print_Titles" localSheetId="1">Checklist!$7:$7</definedName>
    <definedName name="_xlnm.Print_Titles" localSheetId="7">'DAY CARE'!$4:$5</definedName>
    <definedName name="_xlnm.Print_Titles" localSheetId="9">GYM!$4:$5</definedName>
    <definedName name="_xlnm.Print_Titles" localSheetId="6">'Installation Summary'!$1:$3</definedName>
    <definedName name="_xlnm.Print_Titles" localSheetId="5">'Supply Summary'!$1:$5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6" l="1"/>
  <c r="G23" i="6"/>
  <c r="G24" i="6"/>
  <c r="G25" i="6"/>
  <c r="G26" i="6"/>
  <c r="G27" i="6"/>
  <c r="G28" i="6"/>
  <c r="G29" i="6"/>
  <c r="G30" i="6"/>
  <c r="G31" i="6"/>
  <c r="G32" i="6"/>
  <c r="G21" i="6"/>
  <c r="G7" i="6"/>
  <c r="G8" i="6"/>
  <c r="G9" i="6"/>
  <c r="G10" i="6"/>
  <c r="G11" i="6"/>
  <c r="G12" i="6"/>
  <c r="G13" i="6"/>
  <c r="G14" i="6"/>
  <c r="G15" i="6"/>
  <c r="G16" i="6"/>
  <c r="G17" i="6"/>
  <c r="G6" i="6"/>
  <c r="I22" i="6" l="1"/>
  <c r="I23" i="6"/>
  <c r="I24" i="6"/>
  <c r="I25" i="6"/>
  <c r="I26" i="6"/>
  <c r="I27" i="6"/>
  <c r="I28" i="6"/>
  <c r="I29" i="6"/>
  <c r="I30" i="6"/>
  <c r="I31" i="6"/>
  <c r="I32" i="6"/>
  <c r="I21" i="6"/>
  <c r="I7" i="6"/>
  <c r="I8" i="6"/>
  <c r="I9" i="6"/>
  <c r="I10" i="6"/>
  <c r="I11" i="6"/>
  <c r="I12" i="6"/>
  <c r="I13" i="6"/>
  <c r="I14" i="6"/>
  <c r="I15" i="6"/>
  <c r="I16" i="6"/>
  <c r="I17" i="6"/>
  <c r="I6" i="6"/>
  <c r="AI21" i="5" l="1"/>
  <c r="AI22" i="5"/>
  <c r="AI23" i="5"/>
  <c r="AI24" i="5"/>
  <c r="AI25" i="5"/>
  <c r="AI26" i="5"/>
  <c r="AI27" i="5"/>
  <c r="AI28" i="5"/>
  <c r="AI29" i="5"/>
  <c r="AI30" i="5"/>
  <c r="AI31" i="5"/>
  <c r="AI20" i="5"/>
  <c r="AO15" i="5"/>
  <c r="AN15" i="5"/>
  <c r="AL15" i="5"/>
  <c r="AJ15" i="5"/>
  <c r="AI15" i="5"/>
  <c r="L17" i="6"/>
  <c r="K17" i="6" s="1"/>
  <c r="L31" i="3"/>
  <c r="T31" i="3" s="1"/>
  <c r="L17" i="3"/>
  <c r="T17" i="3" s="1"/>
  <c r="AN30" i="5"/>
  <c r="AN31" i="5"/>
  <c r="AL31" i="5"/>
  <c r="AJ31" i="5"/>
  <c r="F35" i="4"/>
  <c r="F20" i="4"/>
  <c r="J35" i="4"/>
  <c r="I35" i="4"/>
  <c r="L35" i="4" s="1"/>
  <c r="M35" i="4" s="1"/>
  <c r="J20" i="4"/>
  <c r="N17" i="6" l="1"/>
  <c r="P17" i="6" s="1"/>
  <c r="H17" i="6"/>
  <c r="AO31" i="5"/>
  <c r="L32" i="6" s="1"/>
  <c r="H35" i="4"/>
  <c r="K35" i="4" s="1"/>
  <c r="K32" i="6" l="1"/>
  <c r="N32" i="6" l="1"/>
  <c r="P32" i="6" s="1"/>
  <c r="H32" i="6"/>
  <c r="AI14" i="5"/>
  <c r="AI5" i="5"/>
  <c r="AI6" i="5"/>
  <c r="AI7" i="5"/>
  <c r="AI8" i="5"/>
  <c r="AI9" i="5"/>
  <c r="AI10" i="5"/>
  <c r="AI11" i="5"/>
  <c r="AI12" i="5"/>
  <c r="AI13" i="5"/>
  <c r="AI4" i="5"/>
  <c r="N20" i="6" l="1"/>
  <c r="N19" i="6"/>
  <c r="N18" i="6"/>
  <c r="I20" i="4" s="1"/>
  <c r="H20" i="4" l="1"/>
  <c r="K20" i="4" s="1"/>
  <c r="L20" i="4"/>
  <c r="M20" i="4" s="1"/>
  <c r="L30" i="3"/>
  <c r="L6" i="3" l="1"/>
  <c r="AN4" i="5"/>
  <c r="AJ29" i="5"/>
  <c r="AJ30" i="5"/>
  <c r="AJ19" i="5"/>
  <c r="AJ4" i="5" l="1"/>
  <c r="AL4" i="5"/>
  <c r="F25" i="4" l="1"/>
  <c r="F26" i="4"/>
  <c r="F27" i="4"/>
  <c r="F28" i="4"/>
  <c r="F29" i="4"/>
  <c r="F30" i="4"/>
  <c r="F31" i="4"/>
  <c r="F32" i="4"/>
  <c r="F33" i="4"/>
  <c r="F34" i="4"/>
  <c r="F24" i="4"/>
  <c r="F10" i="4"/>
  <c r="F11" i="4"/>
  <c r="F12" i="4"/>
  <c r="F13" i="4"/>
  <c r="F14" i="4"/>
  <c r="F15" i="4"/>
  <c r="F16" i="4"/>
  <c r="F17" i="4"/>
  <c r="F18" i="4"/>
  <c r="AN12" i="5" l="1"/>
  <c r="AN7" i="5"/>
  <c r="AN5" i="5"/>
  <c r="AN8" i="5"/>
  <c r="AN9" i="5"/>
  <c r="AN10" i="5"/>
  <c r="AN11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6" i="5"/>
  <c r="AN13" i="5" l="1"/>
  <c r="AN14" i="5"/>
  <c r="S7" i="3"/>
  <c r="S8" i="3"/>
  <c r="S9" i="3"/>
  <c r="S10" i="3"/>
  <c r="S11" i="3"/>
  <c r="S12" i="3"/>
  <c r="S13" i="3"/>
  <c r="S14" i="3"/>
  <c r="S15" i="3"/>
  <c r="S16" i="3"/>
  <c r="S20" i="3"/>
  <c r="S21" i="3"/>
  <c r="S24" i="3"/>
  <c r="S25" i="3"/>
  <c r="S26" i="3"/>
  <c r="S27" i="3"/>
  <c r="S28" i="3"/>
  <c r="S29" i="3"/>
  <c r="S30" i="3"/>
  <c r="S6" i="3"/>
  <c r="S23" i="3" l="1"/>
  <c r="S22" i="3"/>
  <c r="I20" i="14" l="1"/>
  <c r="G43" i="9" l="1"/>
  <c r="E46" i="7"/>
  <c r="F20" i="14" l="1"/>
  <c r="H20" i="14" s="1"/>
  <c r="O45" i="9"/>
  <c r="O50" i="9" s="1"/>
  <c r="F8" i="14" l="1"/>
  <c r="F9" i="14"/>
  <c r="H9" i="14" s="1"/>
  <c r="F10" i="14"/>
  <c r="H10" i="14" s="1"/>
  <c r="F11" i="14"/>
  <c r="H11" i="14" s="1"/>
  <c r="F12" i="14"/>
  <c r="H12" i="14" s="1"/>
  <c r="F13" i="14"/>
  <c r="H13" i="14" s="1"/>
  <c r="F14" i="14"/>
  <c r="F15" i="14"/>
  <c r="H15" i="14" s="1"/>
  <c r="F16" i="14"/>
  <c r="F17" i="14"/>
  <c r="H17" i="14" s="1"/>
  <c r="H57" i="11"/>
  <c r="H56" i="11"/>
  <c r="H33" i="11"/>
  <c r="H32" i="11"/>
  <c r="H21" i="11"/>
  <c r="H20" i="11"/>
  <c r="H16" i="11"/>
  <c r="M16" i="11" s="1"/>
  <c r="H15" i="11"/>
  <c r="H14" i="14"/>
  <c r="J106" i="10"/>
  <c r="K106" i="10" s="1"/>
  <c r="N106" i="10" s="1"/>
  <c r="P6" i="3"/>
  <c r="G7" i="16"/>
  <c r="A7" i="16"/>
  <c r="A8" i="16" s="1"/>
  <c r="A9" i="16" s="1"/>
  <c r="G6" i="16"/>
  <c r="H16" i="14"/>
  <c r="H8" i="14"/>
  <c r="F7" i="14"/>
  <c r="H7" i="14" s="1"/>
  <c r="O29" i="13"/>
  <c r="J25" i="13"/>
  <c r="G25" i="13"/>
  <c r="G24" i="13"/>
  <c r="M24" i="13" s="1"/>
  <c r="G23" i="13"/>
  <c r="M23" i="13" s="1"/>
  <c r="G22" i="13"/>
  <c r="M22" i="13" s="1"/>
  <c r="G21" i="13"/>
  <c r="M21" i="13" s="1"/>
  <c r="G20" i="13"/>
  <c r="J20" i="13" s="1"/>
  <c r="G19" i="13"/>
  <c r="J19" i="13" s="1"/>
  <c r="G18" i="13"/>
  <c r="P18" i="13" s="1"/>
  <c r="J15" i="13"/>
  <c r="K15" i="13" s="1"/>
  <c r="G15" i="13"/>
  <c r="G14" i="13"/>
  <c r="J14" i="13" s="1"/>
  <c r="K14" i="13" s="1"/>
  <c r="G13" i="13"/>
  <c r="M13" i="13" s="1"/>
  <c r="G12" i="13"/>
  <c r="M12" i="13" s="1"/>
  <c r="G11" i="13"/>
  <c r="G10" i="13"/>
  <c r="J10" i="13" s="1"/>
  <c r="G9" i="13"/>
  <c r="J9" i="13" s="1"/>
  <c r="G8" i="13"/>
  <c r="P8" i="13" s="1"/>
  <c r="P139" i="11"/>
  <c r="N139" i="11"/>
  <c r="G137" i="11"/>
  <c r="J137" i="11" s="1"/>
  <c r="G136" i="11"/>
  <c r="J136" i="11" s="1"/>
  <c r="K136" i="11" s="1"/>
  <c r="O133" i="11"/>
  <c r="J132" i="11"/>
  <c r="G132" i="11"/>
  <c r="G131" i="11"/>
  <c r="J130" i="11"/>
  <c r="K130" i="11" s="1"/>
  <c r="G130" i="11"/>
  <c r="M130" i="11" s="1"/>
  <c r="G129" i="11"/>
  <c r="M129" i="11" s="1"/>
  <c r="M128" i="11"/>
  <c r="G128" i="11"/>
  <c r="J128" i="11" s="1"/>
  <c r="K128" i="11" s="1"/>
  <c r="J126" i="11"/>
  <c r="G126" i="11"/>
  <c r="G125" i="11"/>
  <c r="G124" i="11"/>
  <c r="A124" i="11"/>
  <c r="A125" i="11" s="1"/>
  <c r="A126" i="11" s="1"/>
  <c r="A128" i="11" s="1"/>
  <c r="A129" i="11" s="1"/>
  <c r="A130" i="11" s="1"/>
  <c r="A131" i="11" s="1"/>
  <c r="A132" i="11" s="1"/>
  <c r="A133" i="11" s="1"/>
  <c r="G123" i="11"/>
  <c r="J123" i="11" s="1"/>
  <c r="K123" i="11" s="1"/>
  <c r="J120" i="11"/>
  <c r="G120" i="11"/>
  <c r="G119" i="11"/>
  <c r="A119" i="11"/>
  <c r="A120" i="11" s="1"/>
  <c r="G118" i="11"/>
  <c r="M117" i="11"/>
  <c r="J116" i="11"/>
  <c r="G116" i="11"/>
  <c r="M115" i="11"/>
  <c r="J115" i="11"/>
  <c r="K115" i="11" s="1"/>
  <c r="G115" i="11"/>
  <c r="M114" i="11"/>
  <c r="J114" i="11"/>
  <c r="K114" i="11" s="1"/>
  <c r="M113" i="11"/>
  <c r="J113" i="11"/>
  <c r="K113" i="11" s="1"/>
  <c r="G112" i="11"/>
  <c r="A112" i="11"/>
  <c r="A113" i="11" s="1"/>
  <c r="A114" i="11" s="1"/>
  <c r="A115" i="11" s="1"/>
  <c r="A116" i="11" s="1"/>
  <c r="G111" i="11"/>
  <c r="M111" i="11" s="1"/>
  <c r="M110" i="11"/>
  <c r="J109" i="11"/>
  <c r="G109" i="11"/>
  <c r="M108" i="11"/>
  <c r="G108" i="11"/>
  <c r="J108" i="11" s="1"/>
  <c r="K108" i="11" s="1"/>
  <c r="A108" i="11"/>
  <c r="A109" i="11" s="1"/>
  <c r="G107" i="11"/>
  <c r="M106" i="11"/>
  <c r="J105" i="11"/>
  <c r="G105" i="11"/>
  <c r="G104" i="11"/>
  <c r="M104" i="11" s="1"/>
  <c r="G103" i="11"/>
  <c r="M103" i="11" s="1"/>
  <c r="G102" i="11"/>
  <c r="G101" i="11"/>
  <c r="M101" i="11" s="1"/>
  <c r="G100" i="11"/>
  <c r="J99" i="11"/>
  <c r="K99" i="11" s="1"/>
  <c r="G99" i="11"/>
  <c r="M99" i="11" s="1"/>
  <c r="G98" i="11"/>
  <c r="G97" i="11"/>
  <c r="M97" i="11" s="1"/>
  <c r="J96" i="11"/>
  <c r="L96" i="11" s="1"/>
  <c r="G96" i="11"/>
  <c r="M96" i="11" s="1"/>
  <c r="G95" i="11"/>
  <c r="M95" i="11" s="1"/>
  <c r="G94" i="11"/>
  <c r="G93" i="11"/>
  <c r="A93" i="1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G92" i="11"/>
  <c r="M92" i="11" s="1"/>
  <c r="G91" i="11"/>
  <c r="G90" i="11"/>
  <c r="M90" i="11" s="1"/>
  <c r="O87" i="11"/>
  <c r="G86" i="11"/>
  <c r="J86" i="11" s="1"/>
  <c r="G85" i="11"/>
  <c r="K84" i="11"/>
  <c r="J84" i="11"/>
  <c r="G84" i="11"/>
  <c r="M84" i="11" s="1"/>
  <c r="G83" i="11"/>
  <c r="J83" i="11" s="1"/>
  <c r="K83" i="11" s="1"/>
  <c r="G82" i="11"/>
  <c r="J80" i="11"/>
  <c r="K80" i="11" s="1"/>
  <c r="G80" i="11"/>
  <c r="G79" i="11"/>
  <c r="A79" i="11"/>
  <c r="A80" i="11" s="1"/>
  <c r="A82" i="11" s="1"/>
  <c r="A83" i="11" s="1"/>
  <c r="A84" i="11" s="1"/>
  <c r="A85" i="11" s="1"/>
  <c r="A86" i="11" s="1"/>
  <c r="A87" i="11" s="1"/>
  <c r="G78" i="11"/>
  <c r="M78" i="11" s="1"/>
  <c r="M77" i="11"/>
  <c r="J76" i="11"/>
  <c r="M76" i="11" s="1"/>
  <c r="G76" i="11"/>
  <c r="G75" i="11"/>
  <c r="M75" i="11" s="1"/>
  <c r="G74" i="11"/>
  <c r="M74" i="11" s="1"/>
  <c r="M73" i="11"/>
  <c r="G73" i="11"/>
  <c r="J73" i="11" s="1"/>
  <c r="K73" i="11" s="1"/>
  <c r="G72" i="11"/>
  <c r="G71" i="11"/>
  <c r="M71" i="11" s="1"/>
  <c r="G70" i="11"/>
  <c r="M70" i="11" s="1"/>
  <c r="A70" i="11"/>
  <c r="A71" i="11" s="1"/>
  <c r="A72" i="11" s="1"/>
  <c r="A73" i="11" s="1"/>
  <c r="A74" i="11" s="1"/>
  <c r="A75" i="11" s="1"/>
  <c r="A76" i="11" s="1"/>
  <c r="G69" i="11"/>
  <c r="M69" i="11" s="1"/>
  <c r="M68" i="11"/>
  <c r="K67" i="11"/>
  <c r="J67" i="11"/>
  <c r="M67" i="11" s="1"/>
  <c r="G67" i="11"/>
  <c r="A67" i="11"/>
  <c r="G66" i="11"/>
  <c r="G65" i="11"/>
  <c r="J65" i="11" s="1"/>
  <c r="K65" i="11" s="1"/>
  <c r="A65" i="11"/>
  <c r="G64" i="11"/>
  <c r="M64" i="11" s="1"/>
  <c r="M63" i="11"/>
  <c r="J62" i="11"/>
  <c r="K62" i="11" s="1"/>
  <c r="G62" i="11"/>
  <c r="M61" i="11"/>
  <c r="G61" i="11"/>
  <c r="J61" i="11" s="1"/>
  <c r="K61" i="11" s="1"/>
  <c r="G60" i="11"/>
  <c r="G59" i="11"/>
  <c r="J59" i="11" s="1"/>
  <c r="K59" i="11" s="1"/>
  <c r="G58" i="11"/>
  <c r="G57" i="11"/>
  <c r="J57" i="11" s="1"/>
  <c r="K57" i="11" s="1"/>
  <c r="G56" i="11"/>
  <c r="G55" i="11"/>
  <c r="J55" i="11" s="1"/>
  <c r="L55" i="11" s="1"/>
  <c r="G54" i="11"/>
  <c r="G53" i="11"/>
  <c r="J53" i="11" s="1"/>
  <c r="L53" i="11" s="1"/>
  <c r="O50" i="11"/>
  <c r="O139" i="11" s="1"/>
  <c r="G49" i="11"/>
  <c r="J49" i="11" s="1"/>
  <c r="M49" i="11" s="1"/>
  <c r="G48" i="11"/>
  <c r="M48" i="11" s="1"/>
  <c r="J47" i="11"/>
  <c r="K47" i="11" s="1"/>
  <c r="G47" i="11"/>
  <c r="M47" i="11" s="1"/>
  <c r="G46" i="11"/>
  <c r="M46" i="11" s="1"/>
  <c r="J45" i="11"/>
  <c r="K45" i="11" s="1"/>
  <c r="G45" i="11"/>
  <c r="M45" i="11" s="1"/>
  <c r="J44" i="11"/>
  <c r="K44" i="11" s="1"/>
  <c r="G44" i="11"/>
  <c r="M44" i="11" s="1"/>
  <c r="G43" i="11"/>
  <c r="A43" i="11"/>
  <c r="A44" i="11" s="1"/>
  <c r="A45" i="11" s="1"/>
  <c r="A46" i="11" s="1"/>
  <c r="A47" i="11" s="1"/>
  <c r="A48" i="11" s="1"/>
  <c r="A49" i="11" s="1"/>
  <c r="A50" i="11" s="1"/>
  <c r="G42" i="11"/>
  <c r="M42" i="11" s="1"/>
  <c r="J40" i="11"/>
  <c r="G40" i="11"/>
  <c r="G39" i="11"/>
  <c r="M39" i="11" s="1"/>
  <c r="A39" i="11"/>
  <c r="A40" i="11" s="1"/>
  <c r="G38" i="11"/>
  <c r="J38" i="11" s="1"/>
  <c r="K38" i="11" s="1"/>
  <c r="J36" i="11"/>
  <c r="K36" i="11" s="1"/>
  <c r="G36" i="11"/>
  <c r="G35" i="11"/>
  <c r="J35" i="11" s="1"/>
  <c r="K35" i="11" s="1"/>
  <c r="G34" i="11"/>
  <c r="G33" i="11"/>
  <c r="G32" i="11"/>
  <c r="M32" i="11" s="1"/>
  <c r="A32" i="11"/>
  <c r="A33" i="11" s="1"/>
  <c r="A34" i="11" s="1"/>
  <c r="A35" i="11" s="1"/>
  <c r="A36" i="11" s="1"/>
  <c r="G31" i="11"/>
  <c r="J31" i="11" s="1"/>
  <c r="K31" i="11" s="1"/>
  <c r="A31" i="11"/>
  <c r="G30" i="11"/>
  <c r="J28" i="11"/>
  <c r="G28" i="11"/>
  <c r="G27" i="11"/>
  <c r="A27" i="11"/>
  <c r="A28" i="11" s="1"/>
  <c r="G26" i="11"/>
  <c r="J26" i="11" s="1"/>
  <c r="K26" i="11" s="1"/>
  <c r="J24" i="11"/>
  <c r="K24" i="11" s="1"/>
  <c r="G24" i="11"/>
  <c r="G23" i="11"/>
  <c r="M22" i="11"/>
  <c r="G22" i="11"/>
  <c r="J22" i="11" s="1"/>
  <c r="K22" i="11" s="1"/>
  <c r="G21" i="11"/>
  <c r="M21" i="11" s="1"/>
  <c r="M20" i="11"/>
  <c r="G20" i="11"/>
  <c r="J20" i="11" s="1"/>
  <c r="K20" i="11" s="1"/>
  <c r="M19" i="11"/>
  <c r="G19" i="11"/>
  <c r="J19" i="11" s="1"/>
  <c r="K19" i="11" s="1"/>
  <c r="G18" i="11"/>
  <c r="J18" i="11" s="1"/>
  <c r="K18" i="11" s="1"/>
  <c r="G17" i="11"/>
  <c r="J16" i="11"/>
  <c r="K16" i="11" s="1"/>
  <c r="G16" i="11"/>
  <c r="G15" i="11"/>
  <c r="M15" i="11" s="1"/>
  <c r="G14" i="11"/>
  <c r="M14" i="11" s="1"/>
  <c r="G13" i="11"/>
  <c r="J13" i="11" s="1"/>
  <c r="G12" i="11"/>
  <c r="J12" i="11" s="1"/>
  <c r="L12" i="11" s="1"/>
  <c r="G11" i="11"/>
  <c r="J11" i="11" s="1"/>
  <c r="L11" i="11" s="1"/>
  <c r="G10" i="11"/>
  <c r="J10" i="11" s="1"/>
  <c r="L10" i="11" s="1"/>
  <c r="G9" i="11"/>
  <c r="J9" i="11" s="1"/>
  <c r="L9" i="11" s="1"/>
  <c r="G8" i="11"/>
  <c r="J8" i="11" s="1"/>
  <c r="L8" i="11" s="1"/>
  <c r="P110" i="10"/>
  <c r="P109" i="10"/>
  <c r="G107" i="10"/>
  <c r="J107" i="10" s="1"/>
  <c r="G106" i="10"/>
  <c r="G104" i="10"/>
  <c r="N104" i="10" s="1"/>
  <c r="G103" i="10"/>
  <c r="N103" i="10" s="1"/>
  <c r="G101" i="10"/>
  <c r="N101" i="10" s="1"/>
  <c r="J100" i="10"/>
  <c r="K100" i="10" s="1"/>
  <c r="G100" i="10"/>
  <c r="N100" i="10" s="1"/>
  <c r="G99" i="10"/>
  <c r="N99" i="10" s="1"/>
  <c r="G98" i="10"/>
  <c r="N98" i="10" s="1"/>
  <c r="J96" i="10"/>
  <c r="K96" i="10" s="1"/>
  <c r="N96" i="10" s="1"/>
  <c r="G96" i="10"/>
  <c r="A96" i="10"/>
  <c r="G95" i="10"/>
  <c r="J95" i="10" s="1"/>
  <c r="K95" i="10" s="1"/>
  <c r="J94" i="10"/>
  <c r="K94" i="10" s="1"/>
  <c r="G94" i="10"/>
  <c r="A94" i="10"/>
  <c r="G93" i="10"/>
  <c r="G92" i="10"/>
  <c r="G91" i="10"/>
  <c r="N91" i="10" s="1"/>
  <c r="G90" i="10"/>
  <c r="N90" i="10" s="1"/>
  <c r="G89" i="10"/>
  <c r="J89" i="10" s="1"/>
  <c r="K89" i="10" s="1"/>
  <c r="G88" i="10"/>
  <c r="A88" i="10"/>
  <c r="A89" i="10" s="1"/>
  <c r="A90" i="10" s="1"/>
  <c r="A91" i="10" s="1"/>
  <c r="A92" i="10" s="1"/>
  <c r="G87" i="10"/>
  <c r="N87" i="10" s="1"/>
  <c r="J84" i="10"/>
  <c r="G84" i="10"/>
  <c r="N83" i="10"/>
  <c r="G83" i="10"/>
  <c r="J83" i="10" s="1"/>
  <c r="K83" i="10" s="1"/>
  <c r="G82" i="10"/>
  <c r="J82" i="10" s="1"/>
  <c r="K82" i="10" s="1"/>
  <c r="J81" i="10"/>
  <c r="N81" i="10" s="1"/>
  <c r="G81" i="10"/>
  <c r="G80" i="10"/>
  <c r="N80" i="10" s="1"/>
  <c r="N79" i="10"/>
  <c r="G79" i="10"/>
  <c r="J79" i="10" s="1"/>
  <c r="K79" i="10" s="1"/>
  <c r="G78" i="10"/>
  <c r="J78" i="10" s="1"/>
  <c r="K78" i="10" s="1"/>
  <c r="G77" i="10"/>
  <c r="A77" i="10"/>
  <c r="A78" i="10" s="1"/>
  <c r="A79" i="10" s="1"/>
  <c r="A80" i="10" s="1"/>
  <c r="A81" i="10" s="1"/>
  <c r="A82" i="10" s="1"/>
  <c r="A83" i="10" s="1"/>
  <c r="A84" i="10" s="1"/>
  <c r="G76" i="10"/>
  <c r="N76" i="10" s="1"/>
  <c r="A76" i="10"/>
  <c r="N75" i="10"/>
  <c r="G75" i="10"/>
  <c r="J75" i="10" s="1"/>
  <c r="K75" i="10" s="1"/>
  <c r="J73" i="10"/>
  <c r="G73" i="10"/>
  <c r="G72" i="10"/>
  <c r="J72" i="10" s="1"/>
  <c r="K72" i="10" s="1"/>
  <c r="N71" i="10"/>
  <c r="G71" i="10"/>
  <c r="J71" i="10" s="1"/>
  <c r="K71" i="10" s="1"/>
  <c r="J70" i="10"/>
  <c r="K70" i="10" s="1"/>
  <c r="G70" i="10"/>
  <c r="N69" i="10"/>
  <c r="G69" i="10"/>
  <c r="J69" i="10" s="1"/>
  <c r="K69" i="10" s="1"/>
  <c r="G68" i="10"/>
  <c r="N67" i="10"/>
  <c r="G67" i="10"/>
  <c r="J67" i="10" s="1"/>
  <c r="K67" i="10" s="1"/>
  <c r="G66" i="10"/>
  <c r="N65" i="10"/>
  <c r="G65" i="10"/>
  <c r="J65" i="10" s="1"/>
  <c r="K65" i="10" s="1"/>
  <c r="G64" i="10"/>
  <c r="N62" i="10"/>
  <c r="J62" i="10"/>
  <c r="K62" i="10" s="1"/>
  <c r="G62" i="10"/>
  <c r="N61" i="10"/>
  <c r="G61" i="10"/>
  <c r="J61" i="10" s="1"/>
  <c r="K61" i="10" s="1"/>
  <c r="G60" i="10"/>
  <c r="J59" i="10"/>
  <c r="K59" i="10" s="1"/>
  <c r="G59" i="10"/>
  <c r="N59" i="10" s="1"/>
  <c r="G58" i="10"/>
  <c r="N58" i="10" s="1"/>
  <c r="G57" i="10"/>
  <c r="J57" i="10" s="1"/>
  <c r="K57" i="10" s="1"/>
  <c r="G56" i="10"/>
  <c r="J55" i="10"/>
  <c r="K55" i="10" s="1"/>
  <c r="G55" i="10"/>
  <c r="N55" i="10" s="1"/>
  <c r="G54" i="10"/>
  <c r="A54" i="10"/>
  <c r="A55" i="10" s="1"/>
  <c r="A56" i="10" s="1"/>
  <c r="A57" i="10" s="1"/>
  <c r="A58" i="10" s="1"/>
  <c r="A59" i="10" s="1"/>
  <c r="A60" i="10" s="1"/>
  <c r="A61" i="10" s="1"/>
  <c r="A62" i="10" s="1"/>
  <c r="G53" i="10"/>
  <c r="J53" i="10" s="1"/>
  <c r="K53" i="10" s="1"/>
  <c r="J51" i="10"/>
  <c r="N51" i="10" s="1"/>
  <c r="G50" i="10"/>
  <c r="N49" i="10"/>
  <c r="G49" i="10"/>
  <c r="J49" i="10" s="1"/>
  <c r="K49" i="10" s="1"/>
  <c r="N48" i="10"/>
  <c r="J48" i="10"/>
  <c r="K48" i="10" s="1"/>
  <c r="G48" i="10"/>
  <c r="G47" i="10"/>
  <c r="N47" i="10" s="1"/>
  <c r="G46" i="10"/>
  <c r="N45" i="10"/>
  <c r="G45" i="10"/>
  <c r="J45" i="10" s="1"/>
  <c r="K45" i="10" s="1"/>
  <c r="G44" i="10"/>
  <c r="J44" i="10" s="1"/>
  <c r="K44" i="10" s="1"/>
  <c r="G43" i="10"/>
  <c r="G42" i="10"/>
  <c r="N42" i="10" s="1"/>
  <c r="G41" i="10"/>
  <c r="N41" i="10" s="1"/>
  <c r="G40" i="10"/>
  <c r="J40" i="10" s="1"/>
  <c r="K40" i="10" s="1"/>
  <c r="A40" i="10"/>
  <c r="A41" i="10" s="1"/>
  <c r="A42" i="10" s="1"/>
  <c r="A43" i="10" s="1"/>
  <c r="A44" i="10" s="1"/>
  <c r="A45" i="10" s="1"/>
  <c r="G39" i="10"/>
  <c r="G38" i="10"/>
  <c r="G37" i="10"/>
  <c r="G36" i="10"/>
  <c r="G35" i="10"/>
  <c r="G34" i="10"/>
  <c r="J34" i="10" s="1"/>
  <c r="G33" i="10"/>
  <c r="J33" i="10" s="1"/>
  <c r="J31" i="10"/>
  <c r="N31" i="10" s="1"/>
  <c r="G30" i="10"/>
  <c r="G29" i="10"/>
  <c r="N29" i="10" s="1"/>
  <c r="G28" i="10"/>
  <c r="J28" i="10" s="1"/>
  <c r="K28" i="10" s="1"/>
  <c r="G27" i="10"/>
  <c r="J27" i="10" s="1"/>
  <c r="K27" i="10" s="1"/>
  <c r="G26" i="10"/>
  <c r="N26" i="10" s="1"/>
  <c r="G25" i="10"/>
  <c r="N25" i="10" s="1"/>
  <c r="G24" i="10"/>
  <c r="N24" i="10" s="1"/>
  <c r="G23" i="10"/>
  <c r="J23" i="10" s="1"/>
  <c r="K23" i="10" s="1"/>
  <c r="G22" i="10"/>
  <c r="J21" i="10"/>
  <c r="K21" i="10" s="1"/>
  <c r="G21" i="10"/>
  <c r="N21" i="10" s="1"/>
  <c r="G20" i="10"/>
  <c r="G19" i="10"/>
  <c r="J19" i="10" s="1"/>
  <c r="L19" i="10" s="1"/>
  <c r="G18" i="10"/>
  <c r="N18" i="10" s="1"/>
  <c r="G17" i="10"/>
  <c r="N17" i="10" s="1"/>
  <c r="G16" i="10"/>
  <c r="J16" i="10" s="1"/>
  <c r="L16" i="10" s="1"/>
  <c r="G15" i="10"/>
  <c r="J15" i="10" s="1"/>
  <c r="G14" i="10"/>
  <c r="J14" i="10" s="1"/>
  <c r="J13" i="10"/>
  <c r="O13" i="10" s="1"/>
  <c r="G13" i="10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G12" i="10"/>
  <c r="J12" i="10" s="1"/>
  <c r="G11" i="10"/>
  <c r="J11" i="10" s="1"/>
  <c r="G10" i="10"/>
  <c r="J10" i="10" s="1"/>
  <c r="G9" i="10"/>
  <c r="J9" i="10" s="1"/>
  <c r="G8" i="10"/>
  <c r="J8" i="10" s="1"/>
  <c r="G7" i="10"/>
  <c r="Q7" i="10" s="1"/>
  <c r="Q113" i="10" s="1"/>
  <c r="G48" i="9"/>
  <c r="J48" i="9" s="1"/>
  <c r="J43" i="9"/>
  <c r="J42" i="9"/>
  <c r="K42" i="9" s="1"/>
  <c r="G42" i="9"/>
  <c r="M42" i="9" s="1"/>
  <c r="G41" i="9"/>
  <c r="M41" i="9" s="1"/>
  <c r="J40" i="9"/>
  <c r="K40" i="9" s="1"/>
  <c r="G40" i="9"/>
  <c r="M40" i="9" s="1"/>
  <c r="A40" i="9"/>
  <c r="A41" i="9" s="1"/>
  <c r="A42" i="9" s="1"/>
  <c r="A43" i="9" s="1"/>
  <c r="G39" i="9"/>
  <c r="M39" i="9" s="1"/>
  <c r="J37" i="9"/>
  <c r="G36" i="9"/>
  <c r="M36" i="9" s="1"/>
  <c r="G35" i="9"/>
  <c r="M35" i="9" s="1"/>
  <c r="G34" i="9"/>
  <c r="M34" i="9" s="1"/>
  <c r="G33" i="9"/>
  <c r="M33" i="9" s="1"/>
  <c r="G32" i="9"/>
  <c r="M32" i="9" s="1"/>
  <c r="G31" i="9"/>
  <c r="M31" i="9" s="1"/>
  <c r="G30" i="9"/>
  <c r="M30" i="9" s="1"/>
  <c r="G29" i="9"/>
  <c r="M29" i="9" s="1"/>
  <c r="G28" i="9"/>
  <c r="M28" i="9" s="1"/>
  <c r="A28" i="9"/>
  <c r="A29" i="9" s="1"/>
  <c r="A30" i="9" s="1"/>
  <c r="A31" i="9" s="1"/>
  <c r="A32" i="9" s="1"/>
  <c r="A33" i="9" s="1"/>
  <c r="A34" i="9" s="1"/>
  <c r="A35" i="9" s="1"/>
  <c r="A36" i="9" s="1"/>
  <c r="G27" i="9"/>
  <c r="M27" i="9" s="1"/>
  <c r="J25" i="9"/>
  <c r="G24" i="9"/>
  <c r="M24" i="9" s="1"/>
  <c r="G23" i="9"/>
  <c r="M23" i="9" s="1"/>
  <c r="G22" i="9"/>
  <c r="M22" i="9" s="1"/>
  <c r="G21" i="9"/>
  <c r="M21" i="9" s="1"/>
  <c r="G20" i="9"/>
  <c r="M20" i="9" s="1"/>
  <c r="G19" i="9"/>
  <c r="M19" i="9" s="1"/>
  <c r="G18" i="9"/>
  <c r="M18" i="9" s="1"/>
  <c r="G17" i="9"/>
  <c r="M17" i="9" s="1"/>
  <c r="G16" i="9"/>
  <c r="M16" i="9" s="1"/>
  <c r="G15" i="9"/>
  <c r="G14" i="9"/>
  <c r="M14" i="9" s="1"/>
  <c r="G13" i="9"/>
  <c r="M13" i="9" s="1"/>
  <c r="G12" i="9"/>
  <c r="M12" i="9" s="1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G11" i="9"/>
  <c r="J11" i="9" s="1"/>
  <c r="G10" i="9"/>
  <c r="J10" i="9" s="1"/>
  <c r="G9" i="9"/>
  <c r="J9" i="9" s="1"/>
  <c r="G8" i="9"/>
  <c r="J64" i="10" l="1"/>
  <c r="K64" i="10" s="1"/>
  <c r="N64" i="10"/>
  <c r="J72" i="11"/>
  <c r="K72" i="11" s="1"/>
  <c r="M72" i="11"/>
  <c r="M132" i="11"/>
  <c r="K132" i="11"/>
  <c r="J17" i="10"/>
  <c r="L17" i="10" s="1"/>
  <c r="J98" i="10"/>
  <c r="K98" i="10" s="1"/>
  <c r="J14" i="11"/>
  <c r="L14" i="11" s="1"/>
  <c r="M17" i="11"/>
  <c r="J17" i="11"/>
  <c r="K17" i="11" s="1"/>
  <c r="L15" i="10"/>
  <c r="O15" i="10"/>
  <c r="N44" i="10"/>
  <c r="N54" i="10"/>
  <c r="J54" i="10"/>
  <c r="K54" i="10" s="1"/>
  <c r="J68" i="10"/>
  <c r="K68" i="10" s="1"/>
  <c r="N68" i="10"/>
  <c r="M23" i="11"/>
  <c r="J23" i="11"/>
  <c r="K23" i="11" s="1"/>
  <c r="M30" i="11"/>
  <c r="J30" i="11"/>
  <c r="K30" i="11" s="1"/>
  <c r="J131" i="11"/>
  <c r="K131" i="11" s="1"/>
  <c r="M131" i="11"/>
  <c r="N20" i="10"/>
  <c r="J20" i="10"/>
  <c r="L20" i="10" s="1"/>
  <c r="M126" i="11"/>
  <c r="K126" i="11"/>
  <c r="N46" i="10"/>
  <c r="J46" i="10"/>
  <c r="K46" i="10" s="1"/>
  <c r="N50" i="10"/>
  <c r="J50" i="10"/>
  <c r="K50" i="10" s="1"/>
  <c r="J34" i="9"/>
  <c r="K34" i="9" s="1"/>
  <c r="N22" i="10"/>
  <c r="J22" i="10"/>
  <c r="K22" i="10" s="1"/>
  <c r="J47" i="10"/>
  <c r="K47" i="10" s="1"/>
  <c r="K51" i="10"/>
  <c r="J66" i="10"/>
  <c r="K66" i="10" s="1"/>
  <c r="N66" i="10"/>
  <c r="K73" i="10"/>
  <c r="N73" i="10"/>
  <c r="J103" i="10"/>
  <c r="K103" i="10" s="1"/>
  <c r="M27" i="11"/>
  <c r="J27" i="11"/>
  <c r="K27" i="11" s="1"/>
  <c r="J32" i="11"/>
  <c r="K32" i="11" s="1"/>
  <c r="J46" i="11"/>
  <c r="K46" i="11" s="1"/>
  <c r="M53" i="11"/>
  <c r="J103" i="11"/>
  <c r="K103" i="11" s="1"/>
  <c r="M14" i="13"/>
  <c r="N57" i="10"/>
  <c r="N70" i="10"/>
  <c r="N72" i="10"/>
  <c r="J76" i="10"/>
  <c r="K76" i="10" s="1"/>
  <c r="N78" i="10"/>
  <c r="N94" i="10"/>
  <c r="J99" i="10"/>
  <c r="K99" i="10" s="1"/>
  <c r="J101" i="10"/>
  <c r="K101" i="10" s="1"/>
  <c r="P113" i="10"/>
  <c r="M13" i="11"/>
  <c r="M35" i="11"/>
  <c r="M38" i="11"/>
  <c r="M57" i="11"/>
  <c r="M62" i="11"/>
  <c r="J69" i="11"/>
  <c r="K69" i="11" s="1"/>
  <c r="J71" i="11"/>
  <c r="K71" i="11" s="1"/>
  <c r="M80" i="11"/>
  <c r="J101" i="11"/>
  <c r="K101" i="11" s="1"/>
  <c r="M123" i="11"/>
  <c r="P29" i="13"/>
  <c r="J23" i="13"/>
  <c r="K23" i="13" s="1"/>
  <c r="J21" i="13"/>
  <c r="K21" i="13" s="1"/>
  <c r="N20" i="13"/>
  <c r="K20" i="13"/>
  <c r="K10" i="13"/>
  <c r="N10" i="13"/>
  <c r="N19" i="13"/>
  <c r="L19" i="13"/>
  <c r="J13" i="13"/>
  <c r="K13" i="13" s="1"/>
  <c r="J22" i="13"/>
  <c r="K22" i="13" s="1"/>
  <c r="J24" i="13"/>
  <c r="K24" i="13" s="1"/>
  <c r="K137" i="11"/>
  <c r="M137" i="11"/>
  <c r="M8" i="11"/>
  <c r="M9" i="11"/>
  <c r="M10" i="11"/>
  <c r="M11" i="11"/>
  <c r="M12" i="11"/>
  <c r="J15" i="11"/>
  <c r="K15" i="11" s="1"/>
  <c r="M18" i="11"/>
  <c r="J21" i="11"/>
  <c r="K21" i="11" s="1"/>
  <c r="M24" i="11"/>
  <c r="M26" i="11"/>
  <c r="M31" i="11"/>
  <c r="M36" i="11"/>
  <c r="J48" i="11"/>
  <c r="K48" i="11" s="1"/>
  <c r="K49" i="11"/>
  <c r="M59" i="11"/>
  <c r="J70" i="11"/>
  <c r="K70" i="11" s="1"/>
  <c r="J75" i="11"/>
  <c r="K75" i="11" s="1"/>
  <c r="K76" i="11"/>
  <c r="J78" i="11"/>
  <c r="K78" i="11" s="1"/>
  <c r="M83" i="11"/>
  <c r="J90" i="11"/>
  <c r="L90" i="11" s="1"/>
  <c r="J95" i="11"/>
  <c r="L95" i="11" s="1"/>
  <c r="M33" i="11"/>
  <c r="J74" i="11"/>
  <c r="K74" i="11" s="1"/>
  <c r="J111" i="11"/>
  <c r="K111" i="11" s="1"/>
  <c r="J129" i="11"/>
  <c r="K129" i="11" s="1"/>
  <c r="J33" i="11"/>
  <c r="K33" i="11" s="1"/>
  <c r="J39" i="11"/>
  <c r="K39" i="11" s="1"/>
  <c r="M55" i="11"/>
  <c r="J64" i="11"/>
  <c r="K64" i="11" s="1"/>
  <c r="M65" i="11"/>
  <c r="L13" i="11"/>
  <c r="M10" i="10"/>
  <c r="O10" i="10"/>
  <c r="M11" i="10"/>
  <c r="O11" i="10"/>
  <c r="K107" i="10"/>
  <c r="N107" i="10"/>
  <c r="L9" i="10"/>
  <c r="O9" i="10"/>
  <c r="L8" i="10"/>
  <c r="O8" i="10"/>
  <c r="M12" i="10"/>
  <c r="O12" i="10"/>
  <c r="N16" i="10"/>
  <c r="J24" i="10"/>
  <c r="K24" i="10" s="1"/>
  <c r="J25" i="10"/>
  <c r="K25" i="10" s="1"/>
  <c r="N27" i="10"/>
  <c r="N28" i="10"/>
  <c r="J41" i="10"/>
  <c r="K41" i="10" s="1"/>
  <c r="J42" i="10"/>
  <c r="K42" i="10" s="1"/>
  <c r="N53" i="10"/>
  <c r="J58" i="10"/>
  <c r="K58" i="10" s="1"/>
  <c r="J90" i="10"/>
  <c r="K90" i="10" s="1"/>
  <c r="J91" i="10"/>
  <c r="K91" i="10" s="1"/>
  <c r="J104" i="10"/>
  <c r="K104" i="10" s="1"/>
  <c r="J80" i="10"/>
  <c r="K80" i="10" s="1"/>
  <c r="N82" i="10"/>
  <c r="J87" i="10"/>
  <c r="K87" i="10" s="1"/>
  <c r="N95" i="10"/>
  <c r="J26" i="10"/>
  <c r="K26" i="10" s="1"/>
  <c r="J29" i="10"/>
  <c r="K29" i="10" s="1"/>
  <c r="N40" i="10"/>
  <c r="N89" i="10"/>
  <c r="J17" i="9"/>
  <c r="K17" i="9" s="1"/>
  <c r="J41" i="9"/>
  <c r="K41" i="9" s="1"/>
  <c r="J29" i="9"/>
  <c r="K29" i="9" s="1"/>
  <c r="J19" i="9"/>
  <c r="K19" i="9" s="1"/>
  <c r="N48" i="9"/>
  <c r="K48" i="9"/>
  <c r="L9" i="9"/>
  <c r="N9" i="9"/>
  <c r="J15" i="9"/>
  <c r="M15" i="9"/>
  <c r="J23" i="9"/>
  <c r="K23" i="9" s="1"/>
  <c r="J39" i="9"/>
  <c r="K39" i="9" s="1"/>
  <c r="K43" i="9"/>
  <c r="M43" i="9"/>
  <c r="N10" i="9"/>
  <c r="L10" i="9"/>
  <c r="L11" i="9"/>
  <c r="N11" i="9"/>
  <c r="J13" i="9"/>
  <c r="J21" i="9"/>
  <c r="K21" i="9" s="1"/>
  <c r="J30" i="9"/>
  <c r="K30" i="9" s="1"/>
  <c r="J33" i="9"/>
  <c r="K33" i="9" s="1"/>
  <c r="P8" i="9"/>
  <c r="P50" i="9" s="1"/>
  <c r="K25" i="9"/>
  <c r="M25" i="9"/>
  <c r="M37" i="9"/>
  <c r="K37" i="9"/>
  <c r="M15" i="13"/>
  <c r="I7" i="14"/>
  <c r="O14" i="10"/>
  <c r="L14" i="10"/>
  <c r="J27" i="9"/>
  <c r="K27" i="9" s="1"/>
  <c r="J35" i="9"/>
  <c r="K35" i="9" s="1"/>
  <c r="J12" i="9"/>
  <c r="J36" i="9"/>
  <c r="K36" i="9" s="1"/>
  <c r="N19" i="10"/>
  <c r="O33" i="10"/>
  <c r="L33" i="10"/>
  <c r="N37" i="10"/>
  <c r="J37" i="10"/>
  <c r="K37" i="10" s="1"/>
  <c r="N43" i="10"/>
  <c r="J43" i="10"/>
  <c r="K43" i="10" s="1"/>
  <c r="N56" i="10"/>
  <c r="J56" i="10"/>
  <c r="K56" i="10" s="1"/>
  <c r="N92" i="10"/>
  <c r="J92" i="10"/>
  <c r="K92" i="10" s="1"/>
  <c r="J56" i="11"/>
  <c r="K56" i="11" s="1"/>
  <c r="M56" i="11"/>
  <c r="M79" i="11"/>
  <c r="J79" i="11"/>
  <c r="K79" i="11" s="1"/>
  <c r="K105" i="11"/>
  <c r="M105" i="11"/>
  <c r="L9" i="13"/>
  <c r="N9" i="13"/>
  <c r="J14" i="9"/>
  <c r="J16" i="9"/>
  <c r="J18" i="9"/>
  <c r="K18" i="9" s="1"/>
  <c r="J20" i="9"/>
  <c r="K20" i="9" s="1"/>
  <c r="J22" i="9"/>
  <c r="K22" i="9" s="1"/>
  <c r="J24" i="9"/>
  <c r="K24" i="9" s="1"/>
  <c r="J28" i="9"/>
  <c r="K28" i="9" s="1"/>
  <c r="J32" i="9"/>
  <c r="K32" i="9" s="1"/>
  <c r="M13" i="10"/>
  <c r="J18" i="10"/>
  <c r="L18" i="10" s="1"/>
  <c r="N23" i="10"/>
  <c r="N30" i="10"/>
  <c r="J30" i="10"/>
  <c r="K30" i="10" s="1"/>
  <c r="O34" i="10"/>
  <c r="L34" i="10"/>
  <c r="N38" i="10"/>
  <c r="J38" i="10"/>
  <c r="K38" i="10" s="1"/>
  <c r="N93" i="10"/>
  <c r="J93" i="10"/>
  <c r="K93" i="10" s="1"/>
  <c r="J43" i="11"/>
  <c r="K43" i="11" s="1"/>
  <c r="M43" i="11"/>
  <c r="J54" i="11"/>
  <c r="L54" i="11" s="1"/>
  <c r="M54" i="11"/>
  <c r="M85" i="11"/>
  <c r="J85" i="11"/>
  <c r="K85" i="11" s="1"/>
  <c r="J31" i="9"/>
  <c r="K31" i="9" s="1"/>
  <c r="N36" i="10"/>
  <c r="J36" i="10"/>
  <c r="L36" i="10" s="1"/>
  <c r="J58" i="11"/>
  <c r="K58" i="11" s="1"/>
  <c r="M58" i="11"/>
  <c r="M91" i="11"/>
  <c r="J91" i="11"/>
  <c r="L91" i="11" s="1"/>
  <c r="M100" i="11"/>
  <c r="J100" i="11"/>
  <c r="K100" i="11" s="1"/>
  <c r="N35" i="10"/>
  <c r="J35" i="10"/>
  <c r="L35" i="10" s="1"/>
  <c r="N39" i="10"/>
  <c r="J39" i="10"/>
  <c r="K39" i="10" s="1"/>
  <c r="N60" i="10"/>
  <c r="J60" i="10"/>
  <c r="K60" i="10" s="1"/>
  <c r="N77" i="10"/>
  <c r="J77" i="10"/>
  <c r="K77" i="10" s="1"/>
  <c r="N84" i="10"/>
  <c r="K84" i="10"/>
  <c r="N88" i="10"/>
  <c r="J88" i="10"/>
  <c r="K88" i="10" s="1"/>
  <c r="M34" i="11"/>
  <c r="J34" i="11"/>
  <c r="K34" i="11" s="1"/>
  <c r="M40" i="11"/>
  <c r="K40" i="11"/>
  <c r="J60" i="11"/>
  <c r="K60" i="11" s="1"/>
  <c r="M60" i="11"/>
  <c r="M93" i="11"/>
  <c r="J93" i="11"/>
  <c r="L93" i="11" s="1"/>
  <c r="J102" i="11"/>
  <c r="K102" i="11" s="1"/>
  <c r="M102" i="11"/>
  <c r="M118" i="11"/>
  <c r="J118" i="11"/>
  <c r="K118" i="11" s="1"/>
  <c r="M109" i="11"/>
  <c r="K109" i="11"/>
  <c r="M125" i="11"/>
  <c r="J125" i="11"/>
  <c r="K125" i="11" s="1"/>
  <c r="M11" i="13"/>
  <c r="J11" i="13"/>
  <c r="K11" i="13" s="1"/>
  <c r="M25" i="13"/>
  <c r="K25" i="13"/>
  <c r="K31" i="10"/>
  <c r="K81" i="10"/>
  <c r="M28" i="11"/>
  <c r="K28" i="11"/>
  <c r="J42" i="11"/>
  <c r="K42" i="11" s="1"/>
  <c r="J82" i="11"/>
  <c r="K82" i="11" s="1"/>
  <c r="M82" i="11"/>
  <c r="M86" i="11"/>
  <c r="K86" i="11"/>
  <c r="J92" i="11"/>
  <c r="L92" i="11" s="1"/>
  <c r="L139" i="11" s="1"/>
  <c r="J94" i="11"/>
  <c r="L94" i="11" s="1"/>
  <c r="M94" i="11"/>
  <c r="J97" i="11"/>
  <c r="K97" i="11" s="1"/>
  <c r="J104" i="11"/>
  <c r="K104" i="11" s="1"/>
  <c r="J107" i="11"/>
  <c r="K107" i="11" s="1"/>
  <c r="M107" i="11"/>
  <c r="J112" i="11"/>
  <c r="K112" i="11" s="1"/>
  <c r="M112" i="11"/>
  <c r="M116" i="11"/>
  <c r="K116" i="11"/>
  <c r="M120" i="11"/>
  <c r="K120" i="11"/>
  <c r="M66" i="11"/>
  <c r="J66" i="11"/>
  <c r="K66" i="11" s="1"/>
  <c r="J98" i="11"/>
  <c r="K98" i="11" s="1"/>
  <c r="M98" i="11"/>
  <c r="J119" i="11"/>
  <c r="K119" i="11" s="1"/>
  <c r="M119" i="11"/>
  <c r="M124" i="11"/>
  <c r="J124" i="11"/>
  <c r="K124" i="11" s="1"/>
  <c r="M136" i="11"/>
  <c r="J12" i="13"/>
  <c r="K12" i="13" s="1"/>
  <c r="P30" i="3"/>
  <c r="T30" i="3" s="1"/>
  <c r="L29" i="13" l="1"/>
  <c r="M29" i="13"/>
  <c r="N29" i="13"/>
  <c r="J113" i="10"/>
  <c r="K113" i="10"/>
  <c r="O113" i="10"/>
  <c r="N113" i="10"/>
  <c r="L113" i="10"/>
  <c r="M113" i="10"/>
  <c r="M50" i="9"/>
  <c r="K16" i="9"/>
  <c r="L15" i="9"/>
  <c r="L14" i="9"/>
  <c r="L13" i="9"/>
  <c r="J50" i="9"/>
  <c r="K50" i="9"/>
  <c r="N50" i="9"/>
  <c r="L12" i="9"/>
  <c r="K139" i="11"/>
  <c r="M139" i="11"/>
  <c r="K29" i="13"/>
  <c r="J29" i="13"/>
  <c r="J139" i="11"/>
  <c r="L50" i="9" l="1"/>
  <c r="L29" i="3" l="1"/>
  <c r="L28" i="3"/>
  <c r="L27" i="3"/>
  <c r="L26" i="3"/>
  <c r="L25" i="3"/>
  <c r="L24" i="3"/>
  <c r="L23" i="3"/>
  <c r="L22" i="3"/>
  <c r="L21" i="3"/>
  <c r="L20" i="3"/>
  <c r="L16" i="3"/>
  <c r="L15" i="3"/>
  <c r="L14" i="3"/>
  <c r="L13" i="3"/>
  <c r="L12" i="3"/>
  <c r="L11" i="3"/>
  <c r="L10" i="3"/>
  <c r="L9" i="3"/>
  <c r="L8" i="3"/>
  <c r="L7" i="3"/>
  <c r="T6" i="3"/>
  <c r="AL29" i="5"/>
  <c r="AO29" i="5" s="1"/>
  <c r="L30" i="6" s="1"/>
  <c r="AL30" i="5"/>
  <c r="AO30" i="5" s="1"/>
  <c r="L31" i="6" s="1"/>
  <c r="K30" i="6" l="1"/>
  <c r="H30" i="6" s="1"/>
  <c r="K31" i="6"/>
  <c r="H31" i="6" s="1"/>
  <c r="E33" i="7"/>
  <c r="E32" i="7"/>
  <c r="N31" i="6" l="1"/>
  <c r="P31" i="6" s="1"/>
  <c r="N30" i="6"/>
  <c r="AL5" i="5"/>
  <c r="AL6" i="5"/>
  <c r="AL7" i="5"/>
  <c r="AL8" i="5"/>
  <c r="AL9" i="5"/>
  <c r="AL10" i="5"/>
  <c r="AL11" i="5"/>
  <c r="AL12" i="5"/>
  <c r="AL13" i="5"/>
  <c r="AL14" i="5"/>
  <c r="AL18" i="5"/>
  <c r="AL19" i="5"/>
  <c r="AL20" i="5"/>
  <c r="AL21" i="5"/>
  <c r="AL22" i="5"/>
  <c r="AL23" i="5"/>
  <c r="AL24" i="5"/>
  <c r="AL25" i="5"/>
  <c r="AL26" i="5"/>
  <c r="AL27" i="5"/>
  <c r="AL28" i="5"/>
  <c r="P7" i="3"/>
  <c r="T7" i="3" s="1"/>
  <c r="P8" i="3"/>
  <c r="T8" i="3" s="1"/>
  <c r="P9" i="3"/>
  <c r="T9" i="3" s="1"/>
  <c r="P10" i="3"/>
  <c r="T10" i="3" s="1"/>
  <c r="P11" i="3"/>
  <c r="T11" i="3" s="1"/>
  <c r="P12" i="3"/>
  <c r="T12" i="3" s="1"/>
  <c r="P13" i="3"/>
  <c r="T13" i="3" s="1"/>
  <c r="P14" i="3"/>
  <c r="T14" i="3" s="1"/>
  <c r="P15" i="3"/>
  <c r="T15" i="3" s="1"/>
  <c r="P16" i="3"/>
  <c r="T16" i="3" s="1"/>
  <c r="P20" i="3"/>
  <c r="T20" i="3" s="1"/>
  <c r="P21" i="3"/>
  <c r="T21" i="3" s="1"/>
  <c r="P22" i="3"/>
  <c r="T22" i="3" s="1"/>
  <c r="P23" i="3"/>
  <c r="T23" i="3" s="1"/>
  <c r="P24" i="3"/>
  <c r="T24" i="3" s="1"/>
  <c r="P25" i="3"/>
  <c r="T25" i="3" s="1"/>
  <c r="P26" i="3"/>
  <c r="T26" i="3" s="1"/>
  <c r="P27" i="3"/>
  <c r="T27" i="3" s="1"/>
  <c r="P28" i="3"/>
  <c r="T28" i="3" s="1"/>
  <c r="P29" i="3"/>
  <c r="T29" i="3" s="1"/>
  <c r="I34" i="4" l="1"/>
  <c r="H34" i="4" s="1"/>
  <c r="G42" i="7"/>
  <c r="F42" i="7"/>
  <c r="E42" i="7"/>
  <c r="J34" i="4" l="1"/>
  <c r="J33" i="4"/>
  <c r="J32" i="4"/>
  <c r="J31" i="4"/>
  <c r="J30" i="4"/>
  <c r="J29" i="4"/>
  <c r="J28" i="4"/>
  <c r="J27" i="4"/>
  <c r="J26" i="4"/>
  <c r="J25" i="4"/>
  <c r="I22" i="4"/>
  <c r="F19" i="4"/>
  <c r="F9" i="4"/>
  <c r="AJ28" i="5"/>
  <c r="AO28" i="5" s="1"/>
  <c r="L29" i="6" s="1"/>
  <c r="AJ27" i="5"/>
  <c r="AO27" i="5" s="1"/>
  <c r="L28" i="6" s="1"/>
  <c r="AJ26" i="5"/>
  <c r="AO26" i="5" s="1"/>
  <c r="L27" i="6" s="1"/>
  <c r="AJ25" i="5"/>
  <c r="AO25" i="5" s="1"/>
  <c r="L26" i="6" s="1"/>
  <c r="AJ24" i="5"/>
  <c r="AO24" i="5" s="1"/>
  <c r="L25" i="6" s="1"/>
  <c r="AJ23" i="5"/>
  <c r="AO23" i="5" s="1"/>
  <c r="L24" i="6" s="1"/>
  <c r="AJ22" i="5"/>
  <c r="AO22" i="5" s="1"/>
  <c r="L23" i="6" s="1"/>
  <c r="AJ21" i="5"/>
  <c r="AO21" i="5" s="1"/>
  <c r="L22" i="6" s="1"/>
  <c r="AJ20" i="5"/>
  <c r="AO20" i="5" s="1"/>
  <c r="AO19" i="5"/>
  <c r="AJ18" i="5"/>
  <c r="AO18" i="5" s="1"/>
  <c r="AJ14" i="5"/>
  <c r="AO14" i="5" s="1"/>
  <c r="AJ13" i="5"/>
  <c r="AO13" i="5" s="1"/>
  <c r="AJ12" i="5"/>
  <c r="AO12" i="5" s="1"/>
  <c r="AJ11" i="5"/>
  <c r="AO11" i="5" s="1"/>
  <c r="AJ10" i="5"/>
  <c r="AO10" i="5" s="1"/>
  <c r="AJ9" i="5"/>
  <c r="AO9" i="5" s="1"/>
  <c r="AJ8" i="5"/>
  <c r="AO8" i="5" s="1"/>
  <c r="AJ7" i="5"/>
  <c r="AO7" i="5" s="1"/>
  <c r="AJ6" i="5"/>
  <c r="AO6" i="5" s="1"/>
  <c r="AJ5" i="5"/>
  <c r="AO5" i="5" s="1"/>
  <c r="K23" i="6" l="1"/>
  <c r="H23" i="6" s="1"/>
  <c r="K25" i="6"/>
  <c r="H25" i="6" s="1"/>
  <c r="K27" i="6"/>
  <c r="H27" i="6" s="1"/>
  <c r="K29" i="6"/>
  <c r="H29" i="6" s="1"/>
  <c r="K22" i="6"/>
  <c r="H22" i="6" s="1"/>
  <c r="K24" i="6"/>
  <c r="H24" i="6" s="1"/>
  <c r="K26" i="6"/>
  <c r="H26" i="6" s="1"/>
  <c r="K28" i="6"/>
  <c r="H28" i="6" s="1"/>
  <c r="I33" i="4"/>
  <c r="H33" i="4" s="1"/>
  <c r="AO4" i="5"/>
  <c r="F22" i="4"/>
  <c r="J37" i="4"/>
  <c r="F37" i="4"/>
  <c r="L15" i="6"/>
  <c r="K15" i="6" s="1"/>
  <c r="H15" i="6" s="1"/>
  <c r="L16" i="6"/>
  <c r="K16" i="6" s="1"/>
  <c r="H16" i="6" s="1"/>
  <c r="L21" i="6"/>
  <c r="K21" i="6" s="1"/>
  <c r="H21" i="6" s="1"/>
  <c r="L9" i="6"/>
  <c r="K9" i="6" s="1"/>
  <c r="H9" i="6" s="1"/>
  <c r="L13" i="6"/>
  <c r="K13" i="6" s="1"/>
  <c r="H13" i="6" s="1"/>
  <c r="L14" i="6"/>
  <c r="K14" i="6" s="1"/>
  <c r="H14" i="6" s="1"/>
  <c r="N14" i="6" l="1"/>
  <c r="N16" i="6"/>
  <c r="N28" i="6"/>
  <c r="I31" i="4" s="1"/>
  <c r="H31" i="4" s="1"/>
  <c r="N22" i="6"/>
  <c r="I25" i="4" s="1"/>
  <c r="H25" i="4" s="1"/>
  <c r="K25" i="4" s="1"/>
  <c r="N23" i="6"/>
  <c r="N9" i="6"/>
  <c r="N15" i="6"/>
  <c r="N26" i="6"/>
  <c r="I29" i="4" s="1"/>
  <c r="H29" i="4" s="1"/>
  <c r="N24" i="6"/>
  <c r="I27" i="4" s="1"/>
  <c r="H27" i="4" s="1"/>
  <c r="N29" i="6"/>
  <c r="I32" i="4" s="1"/>
  <c r="H32" i="4" s="1"/>
  <c r="N27" i="6"/>
  <c r="N25" i="6"/>
  <c r="I28" i="4" s="1"/>
  <c r="H28" i="4" s="1"/>
  <c r="N13" i="6"/>
  <c r="N21" i="6"/>
  <c r="L6" i="6"/>
  <c r="K6" i="6" s="1"/>
  <c r="H6" i="6" s="1"/>
  <c r="I19" i="4"/>
  <c r="I18" i="4"/>
  <c r="P34" i="6"/>
  <c r="F38" i="4"/>
  <c r="L34" i="4"/>
  <c r="M34" i="4" s="1"/>
  <c r="J17" i="4"/>
  <c r="J18" i="4"/>
  <c r="J16" i="4"/>
  <c r="J12" i="4"/>
  <c r="L8" i="6"/>
  <c r="L12" i="6"/>
  <c r="K12" i="6" s="1"/>
  <c r="H12" i="6" s="1"/>
  <c r="L10" i="6"/>
  <c r="K10" i="6" s="1"/>
  <c r="H10" i="6" s="1"/>
  <c r="L7" i="6"/>
  <c r="K7" i="6" s="1"/>
  <c r="H7" i="6" s="1"/>
  <c r="L11" i="6"/>
  <c r="K11" i="6" s="1"/>
  <c r="H11" i="6" s="1"/>
  <c r="H19" i="4" l="1"/>
  <c r="L19" i="4"/>
  <c r="M19" i="4" s="1"/>
  <c r="I16" i="4"/>
  <c r="L16" i="4" s="1"/>
  <c r="M16" i="4" s="1"/>
  <c r="I12" i="4"/>
  <c r="L12" i="4" s="1"/>
  <c r="M12" i="4" s="1"/>
  <c r="I24" i="4"/>
  <c r="H24" i="4" s="1"/>
  <c r="K24" i="4" s="1"/>
  <c r="N7" i="6"/>
  <c r="N12" i="6"/>
  <c r="N11" i="6"/>
  <c r="N10" i="6"/>
  <c r="N6" i="6"/>
  <c r="K8" i="6"/>
  <c r="H8" i="6" s="1"/>
  <c r="L18" i="4"/>
  <c r="M18" i="4" s="1"/>
  <c r="H18" i="4"/>
  <c r="K18" i="4" s="1"/>
  <c r="P27" i="6"/>
  <c r="I30" i="4"/>
  <c r="P23" i="6"/>
  <c r="I26" i="4"/>
  <c r="H26" i="4" s="1"/>
  <c r="L28" i="4"/>
  <c r="M28" i="4" s="1"/>
  <c r="F40" i="4"/>
  <c r="F39" i="4"/>
  <c r="P19" i="6"/>
  <c r="L25" i="4"/>
  <c r="M25" i="4" s="1"/>
  <c r="K27" i="4"/>
  <c r="L32" i="4"/>
  <c r="M32" i="4" s="1"/>
  <c r="K33" i="4"/>
  <c r="K29" i="4"/>
  <c r="J19" i="4"/>
  <c r="L31" i="4"/>
  <c r="M31" i="4" s="1"/>
  <c r="P25" i="6"/>
  <c r="P29" i="6"/>
  <c r="P13" i="6"/>
  <c r="P18" i="6"/>
  <c r="P9" i="6"/>
  <c r="P20" i="6"/>
  <c r="P24" i="6"/>
  <c r="P28" i="6"/>
  <c r="J14" i="4"/>
  <c r="J13" i="4"/>
  <c r="J9" i="4"/>
  <c r="P22" i="6"/>
  <c r="P21" i="6"/>
  <c r="P26" i="6"/>
  <c r="P15" i="6"/>
  <c r="P30" i="6"/>
  <c r="J15" i="4"/>
  <c r="J10" i="4"/>
  <c r="K34" i="4"/>
  <c r="K28" i="4"/>
  <c r="L24" i="4" l="1"/>
  <c r="M24" i="4" s="1"/>
  <c r="H12" i="4"/>
  <c r="K12" i="4" s="1"/>
  <c r="H16" i="4"/>
  <c r="K16" i="4" s="1"/>
  <c r="I9" i="4"/>
  <c r="H9" i="4" s="1"/>
  <c r="K9" i="4" s="1"/>
  <c r="N8" i="6"/>
  <c r="L30" i="4"/>
  <c r="M30" i="4" s="1"/>
  <c r="H30" i="4"/>
  <c r="K30" i="4" s="1"/>
  <c r="L9" i="4"/>
  <c r="M9" i="4" s="1"/>
  <c r="I17" i="4"/>
  <c r="P14" i="6"/>
  <c r="K26" i="4"/>
  <c r="F25" i="7"/>
  <c r="F41" i="4"/>
  <c r="K31" i="4"/>
  <c r="L27" i="4"/>
  <c r="M27" i="4" s="1"/>
  <c r="L33" i="4"/>
  <c r="M33" i="4" s="1"/>
  <c r="K32" i="4"/>
  <c r="L26" i="4"/>
  <c r="L29" i="4"/>
  <c r="M29" i="4" s="1"/>
  <c r="P16" i="6"/>
  <c r="K19" i="4"/>
  <c r="P6" i="6"/>
  <c r="I11" i="4"/>
  <c r="K37" i="4" l="1"/>
  <c r="L11" i="4"/>
  <c r="M11" i="4" s="1"/>
  <c r="H11" i="4"/>
  <c r="L17" i="4"/>
  <c r="M17" i="4" s="1"/>
  <c r="H17" i="4"/>
  <c r="K17" i="4" s="1"/>
  <c r="P7" i="6"/>
  <c r="I10" i="4"/>
  <c r="I15" i="4"/>
  <c r="P12" i="6"/>
  <c r="I14" i="4"/>
  <c r="P11" i="6"/>
  <c r="I13" i="4"/>
  <c r="P10" i="6"/>
  <c r="M26" i="4"/>
  <c r="L37" i="4"/>
  <c r="P8" i="6"/>
  <c r="G25" i="7"/>
  <c r="L10" i="4" l="1"/>
  <c r="M10" i="4" s="1"/>
  <c r="H10" i="4"/>
  <c r="K10" i="4" s="1"/>
  <c r="L13" i="4"/>
  <c r="M13" i="4" s="1"/>
  <c r="H13" i="4"/>
  <c r="K13" i="4" s="1"/>
  <c r="L14" i="4"/>
  <c r="M14" i="4" s="1"/>
  <c r="H14" i="4"/>
  <c r="K14" i="4" s="1"/>
  <c r="L15" i="4"/>
  <c r="M15" i="4" s="1"/>
  <c r="H15" i="4"/>
  <c r="K15" i="4" s="1"/>
  <c r="M37" i="4"/>
  <c r="F26" i="7"/>
  <c r="F32" i="7" s="1"/>
  <c r="G32" i="7" s="1"/>
  <c r="L22" i="4"/>
  <c r="L38" i="4" s="1"/>
  <c r="J11" i="4"/>
  <c r="J22" i="4" s="1"/>
  <c r="J38" i="4" s="1"/>
  <c r="K11" i="4"/>
  <c r="J40" i="4" l="1"/>
  <c r="J39" i="4"/>
  <c r="L40" i="4"/>
  <c r="L39" i="4"/>
  <c r="M38" i="4"/>
  <c r="M22" i="4"/>
  <c r="K22" i="4"/>
  <c r="K38" i="4" s="1"/>
  <c r="F33" i="7"/>
  <c r="G33" i="7" s="1"/>
  <c r="G26" i="7"/>
  <c r="F24" i="7" l="1"/>
  <c r="F31" i="7" s="1"/>
  <c r="E24" i="7"/>
  <c r="K39" i="4" l="1"/>
  <c r="K40" i="4"/>
  <c r="F30" i="7"/>
  <c r="F34" i="7" s="1"/>
  <c r="F27" i="7"/>
  <c r="J41" i="4"/>
  <c r="L41" i="4"/>
  <c r="E31" i="7"/>
  <c r="G31" i="7" s="1"/>
  <c r="E30" i="7"/>
  <c r="E27" i="7"/>
  <c r="G24" i="7"/>
  <c r="G27" i="7" s="1"/>
  <c r="K41" i="4" l="1"/>
  <c r="F36" i="7"/>
  <c r="F44" i="7" s="1"/>
  <c r="E34" i="7"/>
  <c r="E36" i="7" s="1"/>
  <c r="E44" i="7" s="1"/>
  <c r="G30" i="7"/>
  <c r="G34" i="7" s="1"/>
  <c r="G36" i="7" s="1"/>
  <c r="G44" i="7" s="1"/>
</calcChain>
</file>

<file path=xl/sharedStrings.xml><?xml version="1.0" encoding="utf-8"?>
<sst xmlns="http://schemas.openxmlformats.org/spreadsheetml/2006/main" count="1232" uniqueCount="436">
  <si>
    <t>NOS</t>
  </si>
  <si>
    <t>Item no</t>
  </si>
  <si>
    <t>Item Text</t>
  </si>
  <si>
    <t>Order Qty</t>
  </si>
  <si>
    <t>Unit</t>
  </si>
  <si>
    <t>RA 01</t>
  </si>
  <si>
    <t>RA 02</t>
  </si>
  <si>
    <t>Sub-total 
RA01</t>
  </si>
  <si>
    <t>Sub-total 
RA02</t>
  </si>
  <si>
    <t>DC Date</t>
  </si>
  <si>
    <t>MIR No.</t>
  </si>
  <si>
    <t>Item Description</t>
  </si>
  <si>
    <t>BOQ 
Sr. No</t>
  </si>
  <si>
    <t>Cumulative supplied till date</t>
  </si>
  <si>
    <t>Cumulative Installation till date</t>
  </si>
  <si>
    <t>WIR 1</t>
  </si>
  <si>
    <t>WIR 2</t>
  </si>
  <si>
    <t>Rate</t>
  </si>
  <si>
    <t>Qty</t>
  </si>
  <si>
    <t>Amount</t>
  </si>
  <si>
    <t>BOQ No.</t>
  </si>
  <si>
    <t>5% against T,C &amp; Handingover</t>
  </si>
  <si>
    <t>Previous Payable</t>
  </si>
  <si>
    <t>Current Payable</t>
  </si>
  <si>
    <t xml:space="preserve">BILLED AMOUNT </t>
  </si>
  <si>
    <t>% COMPL</t>
  </si>
  <si>
    <t>Previous</t>
  </si>
  <si>
    <t>Present</t>
  </si>
  <si>
    <t>Cum.</t>
  </si>
  <si>
    <t>QTY CERTIFIED</t>
  </si>
  <si>
    <t>SUB TOTAL</t>
  </si>
  <si>
    <t>GRAND TOTAL</t>
  </si>
  <si>
    <t>PROFORMA INVOICE</t>
  </si>
  <si>
    <t>Original for Recipient</t>
  </si>
  <si>
    <t>Contractor Details:</t>
  </si>
  <si>
    <t>Details of Receiver (Billed to)</t>
  </si>
  <si>
    <t>Name</t>
  </si>
  <si>
    <t>Name: M/s Oberoi Constructions Ltd.</t>
  </si>
  <si>
    <t>Address</t>
  </si>
  <si>
    <t>PAN NO : AAACO1805E</t>
  </si>
  <si>
    <t>Invoice No.</t>
  </si>
  <si>
    <t>State: Mahatashtra</t>
  </si>
  <si>
    <t>Date of Invoice</t>
  </si>
  <si>
    <t>State Code: 27</t>
  </si>
  <si>
    <t>W.O. No.</t>
  </si>
  <si>
    <t xml:space="preserve">  </t>
  </si>
  <si>
    <t>No</t>
  </si>
  <si>
    <t>Details of Consignee (Shipped to)</t>
  </si>
  <si>
    <t>Adderss: Oberoi Constructions Ltd, Mulund , Mumbai.</t>
  </si>
  <si>
    <t>State: Maharashtra</t>
  </si>
  <si>
    <t xml:space="preserve">GSTIN / Unique ID:  27AAACO1805E1ZX  </t>
  </si>
  <si>
    <t>Place of Supply: Mumbai, Maharashtra</t>
  </si>
  <si>
    <t>Sr. No.</t>
  </si>
  <si>
    <t>Description</t>
  </si>
  <si>
    <t>Previous Bill Amount INR</t>
  </si>
  <si>
    <t>This Bill Amount 
INR</t>
  </si>
  <si>
    <t xml:space="preserve">Cumulative Bill Amount INR </t>
  </si>
  <si>
    <t>SAC CODE : 9954</t>
  </si>
  <si>
    <t>A</t>
  </si>
  <si>
    <t>i</t>
  </si>
  <si>
    <t xml:space="preserve">Total : </t>
  </si>
  <si>
    <t>B</t>
  </si>
  <si>
    <t>Add Taxes</t>
  </si>
  <si>
    <t>ii</t>
  </si>
  <si>
    <t>C</t>
  </si>
  <si>
    <t>D</t>
  </si>
  <si>
    <t>Recoveries (if any)</t>
  </si>
  <si>
    <t>(D)</t>
  </si>
  <si>
    <t xml:space="preserve">Total Deductions </t>
  </si>
  <si>
    <t>E</t>
  </si>
  <si>
    <t>NET PAYABLE AMOUNT IN WORDS (INR) :-</t>
  </si>
  <si>
    <t>(Name, Designation &amp; Signature of Authirised Person)</t>
  </si>
  <si>
    <t>iii</t>
  </si>
  <si>
    <t>iv</t>
  </si>
  <si>
    <t>CGST - (@14%) on [(A)]</t>
  </si>
  <si>
    <t>SGST - (@14%) on [(A)]</t>
  </si>
  <si>
    <t>CGST - (@9%) on [(B)]</t>
  </si>
  <si>
    <t>SGST - (@9%) on [(B)]</t>
  </si>
  <si>
    <t>TEAMONE HVAC SERVICES PVT. LTD.</t>
  </si>
  <si>
    <t>Office No. 306, Jhalawar Building, Patanwala Compound, Opp. Shreyas Cinema, Ghatkopar west, Mumbai - 400086</t>
  </si>
  <si>
    <t>Hi-Side Supply of VRV System</t>
  </si>
  <si>
    <t>D.C. No.</t>
  </si>
  <si>
    <t>F</t>
  </si>
  <si>
    <t>Hi-Side Installation of VRV System</t>
  </si>
  <si>
    <t>Total : [D.i + D.ii + D,iii + D,iv]</t>
  </si>
  <si>
    <t>(F)</t>
  </si>
  <si>
    <t>G</t>
  </si>
  <si>
    <t>NET PAYABLE AMOUNT  [E - (F)]</t>
  </si>
  <si>
    <t>Reverse Charge:(Yes/No)</t>
  </si>
  <si>
    <t>GSTIN No.</t>
  </si>
  <si>
    <t>PAN No.</t>
  </si>
  <si>
    <t>W.O.No. 4610008036, Dated: 30.11.2020</t>
  </si>
  <si>
    <t>Project: Supply &amp; Installation of Clubhouse HVAC Work at Eternia at LBS Road, Near Johnson &amp; Johnson, Mulund West, Mumbai  - 400 080</t>
  </si>
  <si>
    <t>Address: Commerz, 3rd Floor, International Business Park, Oberoi Garden City, Off Western Express Highway, Goregaon(E), Mumbai- 400063</t>
  </si>
  <si>
    <t>19.12.20</t>
  </si>
  <si>
    <t>25.03.21</t>
  </si>
  <si>
    <t>34 &amp; 35</t>
  </si>
  <si>
    <t>Gross Work Done Amount Including Taxes [A+B+C+(D)]</t>
  </si>
  <si>
    <t>Low-Side Supply &amp; Installation of VRV System</t>
  </si>
  <si>
    <t>GSTIN/Unique ID: 27AAACO1805E1ZX</t>
  </si>
  <si>
    <t>AADCT2310C</t>
  </si>
  <si>
    <t>THS/21-22/004-OCL</t>
  </si>
  <si>
    <t>09.04.21</t>
  </si>
  <si>
    <t>ABSTRACT SHEET</t>
  </si>
  <si>
    <t>SUPPLY SUMMARY</t>
  </si>
  <si>
    <t>INSTALLATION SUMMARY</t>
  </si>
  <si>
    <t>ACTUAL CERTIFIED QTY.</t>
  </si>
  <si>
    <t>DUCTING MEASUREMENT</t>
  </si>
  <si>
    <t>PROJECT NAME :  OBEROI ETERNIA - MULUND ( CLUBHOUSE )</t>
  </si>
  <si>
    <t>Sr. 
No.</t>
  </si>
  <si>
    <t>Width</t>
  </si>
  <si>
    <t>Height</t>
  </si>
  <si>
    <t>Perimeter</t>
  </si>
  <si>
    <t>Length</t>
  </si>
  <si>
    <t>Area
(Sq.Mtr.)</t>
  </si>
  <si>
    <t>Ducting</t>
  </si>
  <si>
    <t>Thermal Insulation</t>
  </si>
  <si>
    <t>Accoustic Insulation</t>
  </si>
  <si>
    <t>Flexible Duct</t>
  </si>
  <si>
    <t>Canvas Connection</t>
  </si>
  <si>
    <t>Remarks</t>
  </si>
  <si>
    <t>22 G</t>
  </si>
  <si>
    <t>DAY CARE</t>
  </si>
  <si>
    <t>IDU-01</t>
  </si>
  <si>
    <t>CANVAS</t>
  </si>
  <si>
    <t>CON</t>
  </si>
  <si>
    <t>ST</t>
  </si>
  <si>
    <t>EL</t>
  </si>
  <si>
    <t>Y-EL-01</t>
  </si>
  <si>
    <t>Y-TP-02</t>
  </si>
  <si>
    <t>TP</t>
  </si>
  <si>
    <t>D/E</t>
  </si>
  <si>
    <t>SHU-COL</t>
  </si>
  <si>
    <t>RING</t>
  </si>
  <si>
    <t>FLEXIBLE DUCT</t>
  </si>
  <si>
    <t xml:space="preserve">RETURN AIR </t>
  </si>
  <si>
    <t>RAD-01</t>
  </si>
  <si>
    <t>TOTAL</t>
  </si>
  <si>
    <t>SQMTR</t>
  </si>
  <si>
    <t>RMT</t>
  </si>
  <si>
    <t>24 G</t>
  </si>
  <si>
    <t>20 G</t>
  </si>
  <si>
    <t>CAFÉ</t>
  </si>
  <si>
    <t>G.L. COLLAR</t>
  </si>
  <si>
    <t>PLNM-ST</t>
  </si>
  <si>
    <t>COLLAR</t>
  </si>
  <si>
    <t>OFF-TP</t>
  </si>
  <si>
    <t>45-EL</t>
  </si>
  <si>
    <t>SHU-BR</t>
  </si>
  <si>
    <t>Y-EL-02</t>
  </si>
  <si>
    <t>SHO COL</t>
  </si>
  <si>
    <t>SHU COLL</t>
  </si>
  <si>
    <t>GYM Area</t>
  </si>
  <si>
    <t>IDU-4A</t>
  </si>
  <si>
    <t>OFF</t>
  </si>
  <si>
    <t>IDU-4B</t>
  </si>
  <si>
    <t>IDU-4C</t>
  </si>
  <si>
    <t>RAD-02</t>
  </si>
  <si>
    <t>SQUASH COURT</t>
  </si>
  <si>
    <t>IDU-5</t>
  </si>
  <si>
    <t>TA</t>
  </si>
  <si>
    <t>IDU-6</t>
  </si>
  <si>
    <t>MEASUREMENT SHEET</t>
  </si>
  <si>
    <t>VOLUME CONTROL DAMPER</t>
  </si>
  <si>
    <t>SR. NO.</t>
  </si>
  <si>
    <t>LOCATION</t>
  </si>
  <si>
    <t>DAMPER WIDTH</t>
  </si>
  <si>
    <t>DAMPER HEIGHT</t>
  </si>
  <si>
    <t>UNIT</t>
  </si>
  <si>
    <t>AREA</t>
  </si>
  <si>
    <t>QTY.</t>
  </si>
  <si>
    <t>TOTAL AREA</t>
  </si>
  <si>
    <t>GRAND TOTAL           (IN SQ.MTR.)</t>
  </si>
  <si>
    <t>( MM )</t>
  </si>
  <si>
    <t>SQ.MT</t>
  </si>
  <si>
    <t>GYM IDU 4A</t>
  </si>
  <si>
    <t>GYM</t>
  </si>
  <si>
    <t>GYM IDU 4B</t>
  </si>
  <si>
    <t>GYM IDU 4C</t>
  </si>
  <si>
    <t>NON-RETURN DAMPER</t>
  </si>
  <si>
    <t>SUPPLY AIR PLENUM</t>
  </si>
  <si>
    <t>PLENUM LENGTH</t>
  </si>
  <si>
    <t>PLENUM WIDTH</t>
  </si>
  <si>
    <t>TOTAL QTY</t>
  </si>
  <si>
    <t>GYM AREA</t>
  </si>
  <si>
    <t>NOS.</t>
  </si>
  <si>
    <t>SQUASH COURT 1 &amp; 2</t>
  </si>
  <si>
    <t>Eternia</t>
  </si>
  <si>
    <t>Work Order Sizes differes from Execution Size</t>
  </si>
  <si>
    <t>27AADCT2310C1ZX</t>
  </si>
  <si>
    <t>Project Incharge</t>
  </si>
  <si>
    <t>OBEROI CONSTRUCTIONS LIMITED</t>
  </si>
  <si>
    <t>Project :</t>
  </si>
  <si>
    <r>
      <t xml:space="preserve">                                        </t>
    </r>
    <r>
      <rPr>
        <b/>
        <u/>
        <sz val="12"/>
        <color theme="1"/>
        <rFont val="Calibri"/>
        <family val="2"/>
        <scheme val="minor"/>
      </rPr>
      <t>VENDOR EVALUATION FORM</t>
    </r>
    <r>
      <rPr>
        <u/>
        <sz val="12"/>
        <color theme="1"/>
        <rFont val="Times New Roman"/>
        <family val="1"/>
      </rPr>
      <t xml:space="preserve"> </t>
    </r>
  </si>
  <si>
    <t xml:space="preserve"> </t>
  </si>
  <si>
    <t>NAME OF CONTRACTOR : Teamone HVAC Services Pvt. Ltd.</t>
  </si>
  <si>
    <t>WORK ORDER NO :- 4610008036</t>
  </si>
  <si>
    <t>BILLING PERIOD :- Upto April 2021</t>
  </si>
  <si>
    <t>WORK DESCRIPATION :- SITC of HVAC System -Clubhouse</t>
  </si>
  <si>
    <t>SR. No.</t>
  </si>
  <si>
    <t>Evaluation Criteria</t>
  </si>
  <si>
    <t xml:space="preserve">OCL Rating </t>
  </si>
  <si>
    <t>A.</t>
  </si>
  <si>
    <t>QUALITY</t>
  </si>
  <si>
    <t>Quality of Work</t>
  </si>
  <si>
    <t>Skill of Manpower / Workmanship</t>
  </si>
  <si>
    <t>Prompt Rectification</t>
  </si>
  <si>
    <t xml:space="preserve">              </t>
  </si>
  <si>
    <t>Wastage Norms Adherence</t>
  </si>
  <si>
    <t>Adequacy of Plants &amp; Machinery</t>
  </si>
  <si>
    <t>B.</t>
  </si>
  <si>
    <t>PROGRESS</t>
  </si>
  <si>
    <t>Preparation of Schedule</t>
  </si>
  <si>
    <t>Following the Schedule</t>
  </si>
  <si>
    <t>Adequacy of Manpower</t>
  </si>
  <si>
    <t>C.</t>
  </si>
  <si>
    <t>BEHAVIOR</t>
  </si>
  <si>
    <t>Co-operation, Communication &amp; Co-ordination</t>
  </si>
  <si>
    <t>Housekeeping</t>
  </si>
  <si>
    <t>Change Management</t>
  </si>
  <si>
    <t>Dispute Resolution</t>
  </si>
  <si>
    <t>D.</t>
  </si>
  <si>
    <t>COMPLIANCES</t>
  </si>
  <si>
    <t>Statutory Compliances</t>
  </si>
  <si>
    <t>Financial Compliances</t>
  </si>
  <si>
    <t>Emergency &amp; Safety Compliances</t>
  </si>
  <si>
    <r>
      <t xml:space="preserve">Scale: </t>
    </r>
    <r>
      <rPr>
        <b/>
        <i/>
        <sz val="11"/>
        <color rgb="FFFF0000"/>
        <rFont val="Calibri"/>
        <family val="2"/>
        <scheme val="minor"/>
      </rPr>
      <t xml:space="preserve">Poor </t>
    </r>
    <r>
      <rPr>
        <b/>
        <i/>
        <sz val="11"/>
        <color theme="1"/>
        <rFont val="Calibri"/>
        <family val="2"/>
        <scheme val="minor"/>
      </rPr>
      <t xml:space="preserve">&lt;, :3 / </t>
    </r>
    <r>
      <rPr>
        <b/>
        <i/>
        <sz val="11"/>
        <color rgb="FFFF0000"/>
        <rFont val="Calibri"/>
        <family val="2"/>
        <scheme val="minor"/>
      </rPr>
      <t xml:space="preserve">Average </t>
    </r>
    <r>
      <rPr>
        <b/>
        <i/>
        <sz val="11"/>
        <color theme="1"/>
        <rFont val="Calibri"/>
        <family val="2"/>
        <scheme val="minor"/>
      </rPr>
      <t xml:space="preserve">: 4 – 5 / </t>
    </r>
    <r>
      <rPr>
        <b/>
        <i/>
        <sz val="11"/>
        <color rgb="FFFF0000"/>
        <rFont val="Calibri"/>
        <family val="2"/>
        <scheme val="minor"/>
      </rPr>
      <t xml:space="preserve">Satisfactory </t>
    </r>
    <r>
      <rPr>
        <b/>
        <i/>
        <sz val="11"/>
        <color theme="1"/>
        <rFont val="Calibri"/>
        <family val="2"/>
        <scheme val="minor"/>
      </rPr>
      <t xml:space="preserve">: 6 / </t>
    </r>
    <r>
      <rPr>
        <b/>
        <i/>
        <sz val="11"/>
        <color rgb="FFFF0000"/>
        <rFont val="Calibri"/>
        <family val="2"/>
        <scheme val="minor"/>
      </rPr>
      <t xml:space="preserve">Good </t>
    </r>
    <r>
      <rPr>
        <b/>
        <i/>
        <sz val="11"/>
        <color theme="1"/>
        <rFont val="Calibri"/>
        <family val="2"/>
        <scheme val="minor"/>
      </rPr>
      <t xml:space="preserve">: 7 / </t>
    </r>
    <r>
      <rPr>
        <b/>
        <i/>
        <sz val="11"/>
        <color rgb="FFFF0000"/>
        <rFont val="Calibri"/>
        <family val="2"/>
        <scheme val="minor"/>
      </rPr>
      <t>Very Good</t>
    </r>
    <r>
      <rPr>
        <b/>
        <i/>
        <sz val="11"/>
        <color theme="1"/>
        <rFont val="Calibri"/>
        <family val="2"/>
        <scheme val="minor"/>
      </rPr>
      <t xml:space="preserve"> : 8 / </t>
    </r>
    <r>
      <rPr>
        <b/>
        <i/>
        <sz val="11"/>
        <color rgb="FFFF0000"/>
        <rFont val="Calibri"/>
        <family val="2"/>
        <scheme val="minor"/>
      </rPr>
      <t xml:space="preserve">Excellent </t>
    </r>
    <r>
      <rPr>
        <b/>
        <i/>
        <sz val="11"/>
        <color theme="1"/>
        <rFont val="Calibri"/>
        <family val="2"/>
        <scheme val="minor"/>
      </rPr>
      <t>: 9 - 10</t>
    </r>
  </si>
  <si>
    <t>Note :-Below 4 rating justification remark compulsory</t>
  </si>
  <si>
    <t>Kaustubh Burange</t>
  </si>
  <si>
    <t>SITE ENGG / SECTION INCHARGE</t>
  </si>
  <si>
    <t>PROJECT</t>
  </si>
  <si>
    <t>: ETERNIA</t>
  </si>
  <si>
    <t>W. O. No.</t>
  </si>
  <si>
    <t>: 4610008036</t>
  </si>
  <si>
    <t>VENDOR</t>
  </si>
  <si>
    <t>: TEAMONE HVAC SERVICES PVT. LTD.</t>
  </si>
  <si>
    <t xml:space="preserve">W. O. Date </t>
  </si>
  <si>
    <t>: 30/11/2020</t>
  </si>
  <si>
    <t xml:space="preserve">Invoice Date </t>
  </si>
  <si>
    <t>Scope of Work</t>
  </si>
  <si>
    <t>RA Bill No.</t>
  </si>
  <si>
    <t>Billing Period</t>
  </si>
  <si>
    <t>: Upto April 2021</t>
  </si>
  <si>
    <t>CHECKLIST FOR WO INVOICES</t>
  </si>
  <si>
    <r>
      <t>To be checked by</t>
    </r>
    <r>
      <rPr>
        <u/>
        <sz val="10"/>
        <color rgb="FFFF0000"/>
        <rFont val="Arial"/>
        <family val="2"/>
      </rPr>
      <t>*</t>
    </r>
  </si>
  <si>
    <t>YES</t>
  </si>
  <si>
    <t>NO</t>
  </si>
  <si>
    <t>Not Applicable</t>
  </si>
  <si>
    <t>Comment</t>
  </si>
  <si>
    <t>SITE CHECKLIST</t>
  </si>
  <si>
    <t>&gt;</t>
  </si>
  <si>
    <t>MEASUREMENT</t>
  </si>
  <si>
    <t>- Approved Master Measurement Sheet</t>
  </si>
  <si>
    <t>S</t>
  </si>
  <si>
    <t>ü</t>
  </si>
  <si>
    <t>- Measurement Certification Status Log / Vector Sheet</t>
  </si>
  <si>
    <t>………………</t>
  </si>
  <si>
    <t>- Vendor Measurement Sheet / Abstract Sheet</t>
  </si>
  <si>
    <t>- Reconciliation Statement</t>
  </si>
  <si>
    <t>- Material Escalation Statement with backups</t>
  </si>
  <si>
    <t>- Debit / Credit Notes</t>
  </si>
  <si>
    <t>- Debit / Credit Register</t>
  </si>
  <si>
    <t>ENCLOSURES</t>
  </si>
  <si>
    <t>- Delivery Challans / GRN</t>
  </si>
  <si>
    <t>- Test reports</t>
  </si>
  <si>
    <t>- Pour Card Summary</t>
  </si>
  <si>
    <t>- QA reports</t>
  </si>
  <si>
    <t>- Safety report</t>
  </si>
  <si>
    <t>- Price Escalation statement / Break up</t>
  </si>
  <si>
    <t>- NC Annexure attached</t>
  </si>
  <si>
    <t>STATUTORY TAXATION INFO</t>
  </si>
  <si>
    <t>- GST No.</t>
  </si>
  <si>
    <t>- PAN No.</t>
  </si>
  <si>
    <t>- HSN/SAC Code</t>
  </si>
  <si>
    <t>- Any Other (Pl specify …………………………)</t>
  </si>
  <si>
    <t>- Compliance checklist, as verified by HO Compliance team, attached?</t>
  </si>
  <si>
    <t>- Does the Compliance checklist match with the Billing Period?</t>
  </si>
  <si>
    <t>- Compliance Stamp</t>
  </si>
  <si>
    <t>MISCELLANEOUS</t>
  </si>
  <si>
    <t>- Does the work done period on the submitted measurement sheet match with the period of measurement mentioned on the invoice?</t>
  </si>
  <si>
    <t>- Invoice as per provision amount</t>
  </si>
  <si>
    <t>- Is the tax component in vendor's bill in line with the regulations currently in force?</t>
  </si>
  <si>
    <t>- Vendor's bill invoice value satisfies "Minmum Bill amount" stipulated in the W.O</t>
  </si>
  <si>
    <t xml:space="preserve">  - PBG: Amount……………. (Expiry Date: …... )</t>
  </si>
  <si>
    <t>- ABG: Amount…Rs ....…..…...  (Expiry Date:….......)</t>
  </si>
  <si>
    <t>- RBG: Amount…………..  (Expiry Date: ……….)</t>
  </si>
  <si>
    <t>SUBMISSIONS FOR FINAL BILL</t>
  </si>
  <si>
    <t>- No Dues certificate</t>
  </si>
  <si>
    <t>- Warranty Certificate</t>
  </si>
  <si>
    <t>- DLP Guarantee Certificate</t>
  </si>
  <si>
    <t>- Testing &amp; Commissioning Certificate</t>
  </si>
  <si>
    <t>- As Built Drawings</t>
  </si>
  <si>
    <t>- Handing over documents as per WO</t>
  </si>
  <si>
    <t>- Attic Stock Statement</t>
  </si>
  <si>
    <t>- Project-wide final consolidated Reconciliation Statement</t>
  </si>
  <si>
    <t>- Debit/Credit Notes Register</t>
  </si>
  <si>
    <r>
      <t>*</t>
    </r>
    <r>
      <rPr>
        <b/>
        <sz val="9"/>
        <color theme="1"/>
        <rFont val="Arial"/>
        <family val="2"/>
      </rPr>
      <t>Prepared by</t>
    </r>
    <r>
      <rPr>
        <sz val="9"/>
        <color theme="1"/>
        <rFont val="Arial"/>
        <family val="2"/>
      </rPr>
      <t xml:space="preserve">: Site Billing Engg./Manager -  </t>
    </r>
    <r>
      <rPr>
        <b/>
        <u/>
        <sz val="11"/>
        <color theme="1"/>
        <rFont val="Arial"/>
        <family val="2"/>
      </rPr>
      <t>Gokarna Basnet</t>
    </r>
    <r>
      <rPr>
        <sz val="9"/>
        <color theme="1"/>
        <rFont val="Arial"/>
        <family val="2"/>
      </rPr>
      <t xml:space="preserve">                                 Signature: …………....…………....    Date: …………....</t>
    </r>
  </si>
  <si>
    <r>
      <t>*</t>
    </r>
    <r>
      <rPr>
        <b/>
        <sz val="9"/>
        <color theme="1"/>
        <rFont val="Arial"/>
        <family val="2"/>
      </rPr>
      <t>Checked by</t>
    </r>
    <r>
      <rPr>
        <sz val="9"/>
        <color theme="1"/>
        <rFont val="Arial"/>
        <family val="2"/>
      </rPr>
      <t xml:space="preserve">: Project Manager -                     </t>
    </r>
    <r>
      <rPr>
        <b/>
        <u/>
        <sz val="11"/>
        <color theme="1"/>
        <rFont val="Arial"/>
        <family val="2"/>
      </rPr>
      <t>Kaustubh Burange</t>
    </r>
    <r>
      <rPr>
        <sz val="9"/>
        <color theme="1"/>
        <rFont val="Arial"/>
        <family val="2"/>
      </rPr>
      <t xml:space="preserve">                               Signature: …………....…………....    Date: …………....</t>
    </r>
  </si>
  <si>
    <r>
      <t>*</t>
    </r>
    <r>
      <rPr>
        <b/>
        <sz val="9"/>
        <color theme="1"/>
        <rFont val="Arial"/>
        <family val="2"/>
      </rPr>
      <t>Approved by</t>
    </r>
    <r>
      <rPr>
        <sz val="9"/>
        <color theme="1"/>
        <rFont val="Arial"/>
        <family val="2"/>
      </rPr>
      <t xml:space="preserve">: Construction Head-                                                                                            Signature: …………....…………....    Date: ………….... </t>
    </r>
  </si>
  <si>
    <t>HO CHECKLIST</t>
  </si>
  <si>
    <t>˃</t>
  </si>
  <si>
    <t>Are Vendor's counter-guarantees / IB in force and adjusted on COP generation date?</t>
  </si>
  <si>
    <t xml:space="preserve"> - PBG (Expiry Date: …………………………)</t>
  </si>
  <si>
    <t>HO</t>
  </si>
  <si>
    <t xml:space="preserve"> - Mobilisation Advance (ABG Expiry Date: …………………………)</t>
  </si>
  <si>
    <t xml:space="preserve"> - Retention BG</t>
  </si>
  <si>
    <t xml:space="preserve"> - Shuttering Advance</t>
  </si>
  <si>
    <t xml:space="preserve"> - Other Advances (Pl specify:…………………………) (Due Date:…………………)</t>
  </si>
  <si>
    <r>
      <t>Are Vendor's Insurance Policies in force?</t>
    </r>
    <r>
      <rPr>
        <b/>
        <u/>
        <sz val="9"/>
        <rFont val="Arial"/>
        <family val="2"/>
      </rPr>
      <t xml:space="preserve"> (CAR, WC, ...) </t>
    </r>
  </si>
  <si>
    <t>Bank Statement of dedicated bank (Last three months)</t>
  </si>
  <si>
    <t>Recoveries made in this COP</t>
  </si>
  <si>
    <t>- Advance Payment</t>
  </si>
  <si>
    <t>- Recovered in this bill</t>
  </si>
  <si>
    <t>- Mobilisation Advance</t>
  </si>
  <si>
    <t>- Material Advance</t>
  </si>
  <si>
    <t>- Shuttering Advance</t>
  </si>
  <si>
    <t>- Other Advance</t>
  </si>
  <si>
    <t>- Retention</t>
  </si>
  <si>
    <t>- Progressive Retention in lieu of PBG</t>
  </si>
  <si>
    <t>- Amount(s) retained, if any</t>
  </si>
  <si>
    <t>- Liquidated damages / delay penalties</t>
  </si>
  <si>
    <r>
      <rPr>
        <sz val="10"/>
        <color rgb="FFFF0000"/>
        <rFont val="Arial"/>
        <family val="2"/>
      </rPr>
      <t>*</t>
    </r>
    <r>
      <rPr>
        <b/>
        <sz val="9"/>
        <rFont val="Arial"/>
        <family val="2"/>
      </rPr>
      <t>Prepared by:</t>
    </r>
    <r>
      <rPr>
        <sz val="9"/>
        <color theme="1"/>
        <rFont val="Arial"/>
        <family val="2"/>
      </rPr>
      <t xml:space="preserve"> </t>
    </r>
    <r>
      <rPr>
        <sz val="9"/>
        <rFont val="Arial"/>
        <family val="2"/>
      </rPr>
      <t>HO Billing Engg./Manager …………....…………....…………....    Signature: …………....…………....    Date: …………....</t>
    </r>
  </si>
  <si>
    <r>
      <rPr>
        <sz val="10"/>
        <color rgb="FFFF0000"/>
        <rFont val="Arial"/>
        <family val="2"/>
      </rPr>
      <t>*</t>
    </r>
    <r>
      <rPr>
        <b/>
        <sz val="9"/>
        <color theme="1"/>
        <rFont val="Arial"/>
        <family val="2"/>
      </rPr>
      <t>Checked by</t>
    </r>
    <r>
      <rPr>
        <b/>
        <sz val="9"/>
        <rFont val="Arial"/>
        <family val="2"/>
      </rPr>
      <t>:</t>
    </r>
    <r>
      <rPr>
        <sz val="9"/>
        <rFont val="Arial"/>
        <family val="2"/>
      </rPr>
      <t xml:space="preserve"> HO Billing In-charge            …………....…………....…………....    Signature: …………....…………....    Date: …………....</t>
    </r>
  </si>
  <si>
    <t>ACCOUNTS CHECKLIST</t>
  </si>
  <si>
    <t>- Disallowed MVAT</t>
  </si>
  <si>
    <t>- Vendor Balance Confirmation</t>
  </si>
  <si>
    <t>- 407-408 statement</t>
  </si>
  <si>
    <t>- GST Mismatch</t>
  </si>
  <si>
    <t>- Expired BG of any other projects</t>
  </si>
  <si>
    <t>- Provision given for old period</t>
  </si>
  <si>
    <t>- PBG in place for the first RA bill</t>
  </si>
  <si>
    <r>
      <rPr>
        <sz val="10"/>
        <color rgb="FFFF0000"/>
        <rFont val="Arial"/>
        <family val="2"/>
      </rPr>
      <t>*</t>
    </r>
    <r>
      <rPr>
        <b/>
        <sz val="9"/>
        <color theme="1"/>
        <rFont val="Arial"/>
        <family val="2"/>
      </rPr>
      <t>Checked by</t>
    </r>
    <r>
      <rPr>
        <b/>
        <sz val="9"/>
        <rFont val="Arial"/>
        <family val="2"/>
      </rPr>
      <t xml:space="preserve">: </t>
    </r>
    <r>
      <rPr>
        <sz val="9"/>
        <rFont val="Arial"/>
        <family val="2"/>
      </rPr>
      <t>Accounts Payable team …………....…………....…………....           Signature: …………....…………....   Date: …………....</t>
    </r>
  </si>
  <si>
    <t>FORMAT: 05.09.2019 (Rev 3)</t>
  </si>
  <si>
    <t>Bill no -RA 02</t>
  </si>
  <si>
    <t>: 02</t>
  </si>
  <si>
    <t>: SITC of HVAC Works at Clubhouse, Eternia</t>
  </si>
  <si>
    <t>: HVAC/2021-22/066</t>
  </si>
  <si>
    <t>:16/06/2021</t>
  </si>
  <si>
    <t>Equivalent Amount kept on held in RA01</t>
  </si>
  <si>
    <t>Sub-total 
RA03</t>
  </si>
  <si>
    <t>RA03</t>
  </si>
  <si>
    <t>10.06.21</t>
  </si>
  <si>
    <t>20.01.22</t>
  </si>
  <si>
    <t>Cumulative 
payable</t>
  </si>
  <si>
    <t>OBEROI CONSTRUCTION PVT. LTD.</t>
  </si>
  <si>
    <t>RA 03</t>
  </si>
  <si>
    <t>WIR 3</t>
  </si>
  <si>
    <t>Name of Contractor: Falcon</t>
  </si>
  <si>
    <t>Fire sealant filling  in MCA area for TA</t>
  </si>
  <si>
    <t>Sub Total Fire sealant filling  in MCA area for TA</t>
  </si>
  <si>
    <t>Fire sealant filling  in MCA area for TB</t>
  </si>
  <si>
    <t>Sub Total Fire sealant filling  in MCA area for TB</t>
  </si>
  <si>
    <t>Add CGST @9%</t>
  </si>
  <si>
    <t>Add  SGST @9%</t>
  </si>
  <si>
    <t>WO Qty</t>
  </si>
  <si>
    <t>50% against Supply</t>
  </si>
  <si>
    <t>45% against Installation</t>
  </si>
  <si>
    <t>Location - 31</t>
  </si>
  <si>
    <t>Location - 32</t>
  </si>
  <si>
    <t>Location - 33</t>
  </si>
  <si>
    <t>Location - 34</t>
  </si>
  <si>
    <t>Location - 35</t>
  </si>
  <si>
    <t>Location - 36</t>
  </si>
  <si>
    <t>Location - 37</t>
  </si>
  <si>
    <t>Location - 38</t>
  </si>
  <si>
    <t>Location - 39</t>
  </si>
  <si>
    <t>Location - 40</t>
  </si>
  <si>
    <t>Sealant against installation in [ML]</t>
  </si>
  <si>
    <t>Overall Cartridges Supplied at Site</t>
  </si>
  <si>
    <t>Location - 41</t>
  </si>
  <si>
    <t>Location - 42</t>
  </si>
  <si>
    <t>Location - 43</t>
  </si>
  <si>
    <t>Location - 44</t>
  </si>
  <si>
    <t>Location - 45</t>
  </si>
  <si>
    <t>a)</t>
  </si>
  <si>
    <t>50mm dia core X 32mm dia pipe X200mm depth</t>
  </si>
  <si>
    <t>b)</t>
  </si>
  <si>
    <t>50mm dia core X 12mm dia pipe X100mm depth</t>
  </si>
  <si>
    <t>c)</t>
  </si>
  <si>
    <t>80mm dia core X 50mm dia pipe X200mm depth</t>
  </si>
  <si>
    <t>d)</t>
  </si>
  <si>
    <t>80mm dia core X 65mm dia pipe X200mm depth</t>
  </si>
  <si>
    <t>e)</t>
  </si>
  <si>
    <t>50mm dia core X 20mm dia pipe X200mm depth</t>
  </si>
  <si>
    <t>f)</t>
  </si>
  <si>
    <t>150mm dia core X 80mm dia pipe X200mm depth</t>
  </si>
  <si>
    <t>g)</t>
  </si>
  <si>
    <t>150mm dia core X 75mm dia pipe X200mm depth</t>
  </si>
  <si>
    <t>h)</t>
  </si>
  <si>
    <t>75mm dia core X 50mm dia pipe X425mm depth</t>
  </si>
  <si>
    <t>I)</t>
  </si>
  <si>
    <t>50mm dia core X 12mm dia pipe X425mm depth</t>
  </si>
  <si>
    <t>j)</t>
  </si>
  <si>
    <t>100mm dia core X 80mm dia pipe X230mm depth</t>
  </si>
  <si>
    <t>k)</t>
  </si>
  <si>
    <t>L)</t>
  </si>
  <si>
    <t>75mm dia core X 32mm dia pipe X230mm depth</t>
  </si>
  <si>
    <t>Site:- Eternia, Mulund</t>
  </si>
  <si>
    <t>WIR - 8228</t>
  </si>
  <si>
    <t>WIR - 8230</t>
  </si>
  <si>
    <t>WIR - 8231</t>
  </si>
  <si>
    <t>WIR - 8232</t>
  </si>
  <si>
    <t>WIR - 8234</t>
  </si>
  <si>
    <t>WIR - 8235</t>
  </si>
  <si>
    <t>WIR - 8236</t>
  </si>
  <si>
    <t>WIR - 8237</t>
  </si>
  <si>
    <t>WIR - 8238</t>
  </si>
  <si>
    <t>WIR - 8239</t>
  </si>
  <si>
    <t>WIR - 8240</t>
  </si>
  <si>
    <t>WIR - 8241</t>
  </si>
  <si>
    <t>WIR - 8242</t>
  </si>
  <si>
    <t>WIR - 8243</t>
  </si>
  <si>
    <t>WIR - 8246</t>
  </si>
  <si>
    <t>WIR - 7307</t>
  </si>
  <si>
    <t>WIR - 7691</t>
  </si>
  <si>
    <t>WIR - 7385</t>
  </si>
  <si>
    <t>WIR - 7386</t>
  </si>
  <si>
    <t>WIR - 7387</t>
  </si>
  <si>
    <t>WIR - 7388</t>
  </si>
  <si>
    <t>WIR - 7389</t>
  </si>
  <si>
    <t>WIR - 7690</t>
  </si>
  <si>
    <t xml:space="preserve">Bill Period :  upto </t>
  </si>
  <si>
    <t>2038-0035</t>
  </si>
  <si>
    <t>06.01.2022</t>
  </si>
  <si>
    <t>781/21-22</t>
  </si>
  <si>
    <t>2088-0035</t>
  </si>
  <si>
    <t>12.01.2022</t>
  </si>
  <si>
    <t>800/21-22</t>
  </si>
  <si>
    <t>2721-0035</t>
  </si>
  <si>
    <t>1119/21-22</t>
  </si>
  <si>
    <t>30.03.2022</t>
  </si>
  <si>
    <t>Overall Sealant  Supplied at Site (310 ml/tube) in tubes</t>
  </si>
  <si>
    <t>Required Sealant Thickness per Sleeve</t>
  </si>
  <si>
    <t>Overall Sealant installed (310ml/tube) in Tubes</t>
  </si>
  <si>
    <t>Work Order No: 4610008602</t>
  </si>
  <si>
    <t>R.A. Bill No.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</si>
</sst>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.000_);_(* \(#,##0.000\);_(* &quot;-&quot;??_);_(@_)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  <numFmt numFmtId="168" formatCode="0.0"/>
    <numFmt numFmtId="169" formatCode="_ * #,##0.000_ ;_ * \-#,##0.000_ ;_ * &quot;-&quot;??_ ;_ @_ "/>
    <numFmt numFmtId="170" formatCode="_ * #,##0.0000_ ;_ * \-#,##0.0000_ ;_ * &quot;-&quot;??_ ;_ @_ "/>
    <numFmt numFmtId="171" formatCode="0.000"/>
    <numFmt numFmtId="172" formatCode="_ * #,##0_ ;_ * \-#,##0_ ;_ * &quot;-&quot;??_ ;_ @_ "/>
  </numFmts>
  <fonts count="8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MS Sans Serif"/>
      <family val="2"/>
    </font>
    <font>
      <sz val="11"/>
      <name val="Times New Roman"/>
      <family val="1"/>
    </font>
    <font>
      <sz val="10"/>
      <name val="Arial"/>
      <family val="2"/>
      <charset val="204"/>
    </font>
    <font>
      <sz val="10"/>
      <name val="MS Sans Serif"/>
    </font>
    <font>
      <sz val="10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  <charset val="1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name val="Times New Roman"/>
      <family val="1"/>
    </font>
    <font>
      <sz val="8"/>
      <name val="Arial"/>
      <family val="2"/>
    </font>
    <font>
      <b/>
      <u/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Calibri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u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b/>
      <sz val="13"/>
      <name val="Arial"/>
      <family val="2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u/>
      <sz val="16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Book Antiqua"/>
      <family val="1"/>
    </font>
    <font>
      <sz val="9.5"/>
      <color theme="1"/>
      <name val="Arial"/>
      <family val="2"/>
    </font>
    <font>
      <sz val="14"/>
      <color theme="1"/>
      <name val="Arial"/>
      <family val="2"/>
    </font>
    <font>
      <u/>
      <sz val="8"/>
      <color theme="1"/>
      <name val="Arial"/>
      <family val="2"/>
    </font>
    <font>
      <u/>
      <sz val="10"/>
      <color rgb="FFFF0000"/>
      <name val="Arial"/>
      <family val="2"/>
    </font>
    <font>
      <b/>
      <u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sz val="11"/>
      <color theme="1"/>
      <name val="Arial"/>
      <family val="2"/>
    </font>
    <font>
      <sz val="6"/>
      <color theme="1"/>
      <name val="Arial"/>
      <family val="2"/>
    </font>
    <font>
      <b/>
      <u/>
      <sz val="9"/>
      <color theme="1"/>
      <name val="Arial"/>
      <family val="2"/>
    </font>
    <font>
      <sz val="9"/>
      <color theme="1"/>
      <name val="Arial"/>
      <family val="2"/>
    </font>
    <font>
      <sz val="14"/>
      <color theme="1"/>
      <name val="Wingdings"/>
      <charset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sz val="6"/>
      <color theme="1"/>
      <name val="Arial"/>
      <family val="2"/>
    </font>
    <font>
      <sz val="8.25"/>
      <color theme="1"/>
      <name val="Arial"/>
      <family val="2"/>
    </font>
    <font>
      <b/>
      <u/>
      <sz val="9"/>
      <name val="Arial"/>
      <family val="2"/>
    </font>
    <font>
      <i/>
      <sz val="9"/>
      <color rgb="FFFF0000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BFF8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13" fillId="0" borderId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14" fillId="0" borderId="0"/>
    <xf numFmtId="0" fontId="13" fillId="0" borderId="0" applyFill="0" applyBorder="0" applyAlignment="0" applyProtection="0"/>
    <xf numFmtId="0" fontId="16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7" fillId="0" borderId="0"/>
    <xf numFmtId="0" fontId="6" fillId="0" borderId="0"/>
    <xf numFmtId="0" fontId="15" fillId="0" borderId="0"/>
    <xf numFmtId="0" fontId="6" fillId="0" borderId="0"/>
    <xf numFmtId="9" fontId="6" fillId="0" borderId="0" applyFont="0" applyFill="0" applyBorder="0" applyAlignment="0" applyProtection="0"/>
    <xf numFmtId="0" fontId="13" fillId="0" borderId="0"/>
    <xf numFmtId="0" fontId="6" fillId="0" borderId="0"/>
    <xf numFmtId="165" fontId="13" fillId="0" borderId="0" applyFont="0" applyFill="0" applyBorder="0" applyAlignment="0" applyProtection="0"/>
    <xf numFmtId="0" fontId="18" fillId="0" borderId="0"/>
    <xf numFmtId="0" fontId="13" fillId="0" borderId="0"/>
    <xf numFmtId="43" fontId="13" fillId="0" borderId="0" applyFont="0" applyFill="0" applyBorder="0" applyAlignment="0" applyProtection="0"/>
    <xf numFmtId="0" fontId="6" fillId="0" borderId="0"/>
    <xf numFmtId="0" fontId="6" fillId="0" borderId="0"/>
    <xf numFmtId="43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21" fillId="0" borderId="0"/>
    <xf numFmtId="0" fontId="5" fillId="0" borderId="0"/>
    <xf numFmtId="166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6" fillId="10" borderId="0" applyNumberFormat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 applyFill="0" applyBorder="0" applyAlignment="0" applyProtection="0"/>
    <xf numFmtId="0" fontId="3" fillId="0" borderId="0" applyFont="0" applyFill="0" applyBorder="0" applyAlignment="0" applyProtection="0"/>
    <xf numFmtId="0" fontId="7" fillId="0" borderId="0"/>
    <xf numFmtId="0" fontId="7" fillId="0" borderId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3" fillId="0" borderId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 applyFill="0" applyBorder="0" applyAlignment="0" applyProtection="0"/>
    <xf numFmtId="0" fontId="3" fillId="0" borderId="0" applyFont="0" applyFill="0" applyBorder="0" applyAlignment="0" applyProtection="0"/>
    <xf numFmtId="0" fontId="7" fillId="0" borderId="0"/>
    <xf numFmtId="0" fontId="7" fillId="0" borderId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3" fillId="0" borderId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 applyFill="0" applyBorder="0" applyAlignment="0" applyProtection="0"/>
    <xf numFmtId="0" fontId="3" fillId="0" borderId="0" applyFont="0" applyFill="0" applyBorder="0" applyAlignment="0" applyProtection="0"/>
    <xf numFmtId="0" fontId="7" fillId="0" borderId="0"/>
    <xf numFmtId="0" fontId="7" fillId="0" borderId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3" fillId="0" borderId="0"/>
    <xf numFmtId="165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3" fillId="0" borderId="0"/>
    <xf numFmtId="0" fontId="22" fillId="0" borderId="0"/>
    <xf numFmtId="0" fontId="2" fillId="0" borderId="0"/>
    <xf numFmtId="0" fontId="1" fillId="0" borderId="0"/>
  </cellStyleXfs>
  <cellXfs count="806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3" fontId="13" fillId="0" borderId="0" xfId="0" applyNumberFormat="1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20" fillId="0" borderId="0" xfId="32" applyFont="1" applyAlignment="1">
      <alignment horizontal="left" vertical="top" wrapText="1"/>
    </xf>
    <xf numFmtId="0" fontId="7" fillId="0" borderId="0" xfId="0" applyFont="1" applyAlignment="1">
      <alignment vertical="top"/>
    </xf>
    <xf numFmtId="168" fontId="7" fillId="0" borderId="1" xfId="0" applyNumberFormat="1" applyFont="1" applyBorder="1" applyAlignment="1">
      <alignment horizontal="right" vertical="center"/>
    </xf>
    <xf numFmtId="0" fontId="8" fillId="5" borderId="4" xfId="3" applyFont="1" applyFill="1" applyBorder="1" applyAlignment="1" applyProtection="1">
      <alignment horizontal="center" vertical="center"/>
    </xf>
    <xf numFmtId="164" fontId="8" fillId="5" borderId="4" xfId="3" applyNumberFormat="1" applyFont="1" applyFill="1" applyBorder="1" applyAlignment="1" applyProtection="1">
      <alignment horizontal="center" vertical="center"/>
    </xf>
    <xf numFmtId="0" fontId="13" fillId="0" borderId="5" xfId="0" applyFont="1" applyBorder="1" applyAlignment="1">
      <alignment horizontal="center" vertical="center"/>
    </xf>
    <xf numFmtId="43" fontId="13" fillId="0" borderId="5" xfId="1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43" fontId="13" fillId="0" borderId="4" xfId="1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23" fillId="4" borderId="28" xfId="23" applyFont="1" applyFill="1" applyBorder="1" applyAlignment="1">
      <alignment horizontal="right" vertical="center" wrapText="1"/>
    </xf>
    <xf numFmtId="0" fontId="24" fillId="0" borderId="28" xfId="0" applyFont="1" applyBorder="1" applyAlignment="1">
      <alignment horizontal="center" vertical="center"/>
    </xf>
    <xf numFmtId="43" fontId="23" fillId="0" borderId="28" xfId="1" applyFont="1" applyBorder="1" applyAlignment="1">
      <alignment horizontal="center" vertical="center"/>
    </xf>
    <xf numFmtId="0" fontId="24" fillId="0" borderId="28" xfId="0" applyFont="1" applyBorder="1" applyAlignment="1">
      <alignment vertical="center"/>
    </xf>
    <xf numFmtId="0" fontId="23" fillId="6" borderId="8" xfId="23" applyFont="1" applyFill="1" applyBorder="1" applyAlignment="1">
      <alignment horizontal="right" vertical="center" wrapText="1"/>
    </xf>
    <xf numFmtId="0" fontId="24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vertical="center"/>
    </xf>
    <xf numFmtId="168" fontId="7" fillId="7" borderId="1" xfId="0" applyNumberFormat="1" applyFont="1" applyFill="1" applyBorder="1" applyAlignment="1">
      <alignment horizontal="right" vertical="center"/>
    </xf>
    <xf numFmtId="0" fontId="20" fillId="0" borderId="0" xfId="32" applyFont="1" applyAlignment="1">
      <alignment horizontal="left" vertical="top"/>
    </xf>
    <xf numFmtId="0" fontId="20" fillId="0" borderId="0" xfId="0" applyFont="1"/>
    <xf numFmtId="43" fontId="23" fillId="0" borderId="8" xfId="1" applyNumberFormat="1" applyFont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28" fillId="0" borderId="20" xfId="32" applyFont="1" applyBorder="1" applyAlignment="1">
      <alignment horizontal="left" vertical="center"/>
    </xf>
    <xf numFmtId="0" fontId="28" fillId="0" borderId="21" xfId="32" applyFont="1" applyBorder="1" applyAlignment="1">
      <alignment horizontal="left" vertical="center"/>
    </xf>
    <xf numFmtId="0" fontId="28" fillId="0" borderId="0" xfId="32" applyFont="1" applyAlignment="1">
      <alignment horizontal="left" vertical="center"/>
    </xf>
    <xf numFmtId="0" fontId="28" fillId="0" borderId="25" xfId="32" applyFont="1" applyBorder="1" applyAlignment="1">
      <alignment horizontal="left" vertical="center"/>
    </xf>
    <xf numFmtId="0" fontId="28" fillId="0" borderId="0" xfId="32" applyFont="1" applyAlignment="1">
      <alignment horizontal="left" vertical="center" wrapText="1"/>
    </xf>
    <xf numFmtId="0" fontId="28" fillId="0" borderId="25" xfId="32" applyFont="1" applyBorder="1" applyAlignment="1">
      <alignment horizontal="left" vertical="center" wrapText="1"/>
    </xf>
    <xf numFmtId="0" fontId="28" fillId="0" borderId="23" xfId="32" applyFont="1" applyBorder="1" applyAlignment="1">
      <alignment horizontal="left" vertical="center" wrapText="1"/>
    </xf>
    <xf numFmtId="0" fontId="28" fillId="0" borderId="24" xfId="32" applyFont="1" applyBorder="1" applyAlignment="1">
      <alignment horizontal="left" vertical="center" wrapText="1"/>
    </xf>
    <xf numFmtId="0" fontId="28" fillId="0" borderId="22" xfId="32" applyFont="1" applyBorder="1" applyAlignment="1">
      <alignment horizontal="left" vertical="center" wrapText="1"/>
    </xf>
    <xf numFmtId="0" fontId="28" fillId="0" borderId="0" xfId="32" applyFont="1" applyAlignment="1">
      <alignment vertical="center" wrapText="1"/>
    </xf>
    <xf numFmtId="0" fontId="28" fillId="0" borderId="25" xfId="32" applyFont="1" applyBorder="1" applyAlignment="1">
      <alignment vertical="center" wrapText="1"/>
    </xf>
    <xf numFmtId="0" fontId="28" fillId="9" borderId="1" xfId="33" applyFont="1" applyFill="1" applyBorder="1" applyAlignment="1">
      <alignment horizontal="center" vertical="center" wrapText="1"/>
    </xf>
    <xf numFmtId="43" fontId="28" fillId="9" borderId="1" xfId="33" applyNumberFormat="1" applyFont="1" applyFill="1" applyBorder="1" applyAlignment="1">
      <alignment horizontal="center" vertical="center" wrapText="1"/>
    </xf>
    <xf numFmtId="166" fontId="28" fillId="0" borderId="1" xfId="35" applyFont="1" applyFill="1" applyBorder="1" applyAlignment="1">
      <alignment horizontal="right" vertical="center" wrapText="1"/>
    </xf>
    <xf numFmtId="43" fontId="28" fillId="9" borderId="1" xfId="33" quotePrefix="1" applyNumberFormat="1" applyFont="1" applyFill="1" applyBorder="1" applyAlignment="1">
      <alignment horizontal="center" vertical="center" wrapText="1"/>
    </xf>
    <xf numFmtId="166" fontId="28" fillId="0" borderId="1" xfId="35" applyFont="1" applyFill="1" applyBorder="1" applyAlignment="1">
      <alignment horizontal="center" vertical="center" wrapText="1"/>
    </xf>
    <xf numFmtId="166" fontId="28" fillId="9" borderId="1" xfId="35" applyFont="1" applyFill="1" applyBorder="1" applyAlignment="1">
      <alignment horizontal="center" vertical="center" wrapText="1"/>
    </xf>
    <xf numFmtId="166" fontId="28" fillId="9" borderId="1" xfId="35" applyFont="1" applyFill="1" applyBorder="1" applyAlignment="1">
      <alignment horizontal="right" vertical="center" wrapText="1"/>
    </xf>
    <xf numFmtId="166" fontId="28" fillId="9" borderId="1" xfId="35" applyNumberFormat="1" applyFont="1" applyFill="1" applyBorder="1" applyAlignment="1">
      <alignment horizontal="right" vertical="center" wrapText="1"/>
    </xf>
    <xf numFmtId="0" fontId="28" fillId="9" borderId="1" xfId="33" applyFont="1" applyFill="1" applyBorder="1" applyAlignment="1">
      <alignment vertical="center" wrapText="1"/>
    </xf>
    <xf numFmtId="167" fontId="28" fillId="9" borderId="1" xfId="35" applyNumberFormat="1" applyFont="1" applyFill="1" applyBorder="1" applyAlignment="1">
      <alignment horizontal="center" vertical="center" wrapText="1"/>
    </xf>
    <xf numFmtId="167" fontId="28" fillId="9" borderId="1" xfId="35" applyNumberFormat="1" applyFont="1" applyFill="1" applyBorder="1" applyAlignment="1">
      <alignment horizontal="right" vertical="center" wrapText="1"/>
    </xf>
    <xf numFmtId="2" fontId="29" fillId="9" borderId="20" xfId="33" applyNumberFormat="1" applyFont="1" applyFill="1" applyBorder="1" applyAlignment="1">
      <alignment horizontal="left" vertical="center" wrapText="1"/>
    </xf>
    <xf numFmtId="0" fontId="29" fillId="9" borderId="20" xfId="33" applyFont="1" applyFill="1" applyBorder="1" applyAlignment="1">
      <alignment horizontal="left" vertical="center" wrapText="1"/>
    </xf>
    <xf numFmtId="0" fontId="29" fillId="9" borderId="21" xfId="33" applyFont="1" applyFill="1" applyBorder="1" applyAlignment="1">
      <alignment horizontal="left" vertical="center" wrapText="1"/>
    </xf>
    <xf numFmtId="0" fontId="28" fillId="0" borderId="0" xfId="0" applyFont="1" applyBorder="1"/>
    <xf numFmtId="0" fontId="28" fillId="0" borderId="25" xfId="0" applyFont="1" applyBorder="1"/>
    <xf numFmtId="2" fontId="7" fillId="0" borderId="1" xfId="0" applyNumberFormat="1" applyFont="1" applyBorder="1" applyAlignment="1">
      <alignment horizontal="right" vertical="center"/>
    </xf>
    <xf numFmtId="2" fontId="7" fillId="7" borderId="1" xfId="0" applyNumberFormat="1" applyFont="1" applyFill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13" fillId="0" borderId="1" xfId="0" applyNumberFormat="1" applyFont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43" fontId="9" fillId="7" borderId="1" xfId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43" fontId="13" fillId="7" borderId="1" xfId="0" applyNumberFormat="1" applyFont="1" applyFill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43" fontId="9" fillId="0" borderId="1" xfId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3" fontId="7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3" fontId="11" fillId="0" borderId="1" xfId="1" applyNumberFormat="1" applyFont="1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43" fontId="0" fillId="0" borderId="1" xfId="1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36" fillId="11" borderId="0" xfId="36" applyFont="1" applyFill="1" applyAlignment="1">
      <alignment horizontal="center" vertical="center"/>
    </xf>
    <xf numFmtId="0" fontId="23" fillId="11" borderId="12" xfId="36" applyFont="1" applyFill="1" applyBorder="1" applyAlignment="1">
      <alignment horizontal="center" vertical="center"/>
    </xf>
    <xf numFmtId="0" fontId="33" fillId="11" borderId="13" xfId="36" applyFont="1" applyFill="1" applyBorder="1" applyAlignment="1">
      <alignment vertical="center"/>
    </xf>
    <xf numFmtId="0" fontId="39" fillId="11" borderId="13" xfId="36" applyFont="1" applyFill="1" applyBorder="1" applyAlignment="1">
      <alignment vertical="center"/>
    </xf>
    <xf numFmtId="0" fontId="23" fillId="11" borderId="13" xfId="36" applyFont="1" applyFill="1" applyBorder="1" applyAlignment="1">
      <alignment horizontal="center" vertical="center"/>
    </xf>
    <xf numFmtId="0" fontId="23" fillId="11" borderId="36" xfId="36" applyFont="1" applyFill="1" applyBorder="1" applyAlignment="1">
      <alignment horizontal="center" vertical="center"/>
    </xf>
    <xf numFmtId="0" fontId="23" fillId="11" borderId="31" xfId="36" applyFont="1" applyFill="1" applyBorder="1" applyAlignment="1">
      <alignment horizontal="center" vertical="center"/>
    </xf>
    <xf numFmtId="0" fontId="23" fillId="11" borderId="14" xfId="36" applyFont="1" applyFill="1" applyBorder="1" applyAlignment="1">
      <alignment horizontal="center" vertical="center"/>
    </xf>
    <xf numFmtId="0" fontId="23" fillId="11" borderId="14" xfId="36" applyFont="1" applyFill="1" applyBorder="1" applyAlignment="1">
      <alignment horizontal="center" vertical="center" wrapText="1"/>
    </xf>
    <xf numFmtId="0" fontId="23" fillId="5" borderId="10" xfId="36" applyFont="1" applyFill="1" applyBorder="1" applyAlignment="1">
      <alignment horizontal="center" vertical="center"/>
    </xf>
    <xf numFmtId="0" fontId="33" fillId="5" borderId="1" xfId="36" applyFont="1" applyFill="1" applyBorder="1" applyAlignment="1">
      <alignment vertical="center"/>
    </xf>
    <xf numFmtId="0" fontId="23" fillId="5" borderId="1" xfId="36" applyFont="1" applyFill="1" applyBorder="1" applyAlignment="1">
      <alignment vertical="center"/>
    </xf>
    <xf numFmtId="0" fontId="23" fillId="5" borderId="1" xfId="36" applyFont="1" applyFill="1" applyBorder="1" applyAlignment="1">
      <alignment horizontal="center" vertical="center"/>
    </xf>
    <xf numFmtId="0" fontId="23" fillId="5" borderId="2" xfId="36" applyFont="1" applyFill="1" applyBorder="1" applyAlignment="1">
      <alignment horizontal="center" vertical="center"/>
    </xf>
    <xf numFmtId="0" fontId="23" fillId="5" borderId="3" xfId="36" applyFont="1" applyFill="1" applyBorder="1" applyAlignment="1">
      <alignment horizontal="center" vertical="center"/>
    </xf>
    <xf numFmtId="0" fontId="23" fillId="5" borderId="15" xfId="36" applyFont="1" applyFill="1" applyBorder="1" applyAlignment="1">
      <alignment horizontal="center" vertical="center"/>
    </xf>
    <xf numFmtId="0" fontId="23" fillId="5" borderId="15" xfId="36" applyFont="1" applyFill="1" applyBorder="1" applyAlignment="1">
      <alignment horizontal="center" vertical="center" wrapText="1"/>
    </xf>
    <xf numFmtId="0" fontId="23" fillId="11" borderId="10" xfId="36" applyFont="1" applyFill="1" applyBorder="1" applyAlignment="1">
      <alignment horizontal="center" vertical="center"/>
    </xf>
    <xf numFmtId="0" fontId="24" fillId="11" borderId="1" xfId="36" applyFont="1" applyFill="1" applyBorder="1" applyAlignment="1">
      <alignment horizontal="center" vertical="center"/>
    </xf>
    <xf numFmtId="0" fontId="40" fillId="0" borderId="1" xfId="36" applyFont="1" applyBorder="1" applyAlignment="1">
      <alignment horizontal="center" vertical="center"/>
    </xf>
    <xf numFmtId="171" fontId="24" fillId="11" borderId="2" xfId="36" applyNumberFormat="1" applyFont="1" applyFill="1" applyBorder="1" applyAlignment="1">
      <alignment horizontal="center" vertical="center"/>
    </xf>
    <xf numFmtId="171" fontId="40" fillId="11" borderId="15" xfId="36" applyNumberFormat="1" applyFont="1" applyFill="1" applyBorder="1" applyAlignment="1">
      <alignment horizontal="center" vertical="center"/>
    </xf>
    <xf numFmtId="171" fontId="40" fillId="0" borderId="3" xfId="36" applyNumberFormat="1" applyFont="1" applyBorder="1" applyAlignment="1">
      <alignment horizontal="center" vertical="center"/>
    </xf>
    <xf numFmtId="0" fontId="23" fillId="11" borderId="15" xfId="36" applyFont="1" applyFill="1" applyBorder="1" applyAlignment="1">
      <alignment horizontal="center" vertical="center" wrapText="1"/>
    </xf>
    <xf numFmtId="0" fontId="24" fillId="11" borderId="10" xfId="36" applyFont="1" applyFill="1" applyBorder="1" applyAlignment="1">
      <alignment horizontal="center" vertical="center"/>
    </xf>
    <xf numFmtId="0" fontId="24" fillId="0" borderId="15" xfId="36" applyFont="1" applyBorder="1" applyAlignment="1">
      <alignment horizontal="center" vertical="center"/>
    </xf>
    <xf numFmtId="0" fontId="24" fillId="0" borderId="1" xfId="36" applyFont="1" applyBorder="1" applyAlignment="1">
      <alignment horizontal="center" vertical="center"/>
    </xf>
    <xf numFmtId="171" fontId="24" fillId="0" borderId="2" xfId="36" applyNumberFormat="1" applyFont="1" applyBorder="1" applyAlignment="1">
      <alignment horizontal="center" vertical="center"/>
    </xf>
    <xf numFmtId="171" fontId="40" fillId="0" borderId="15" xfId="36" applyNumberFormat="1" applyFont="1" applyBorder="1" applyAlignment="1">
      <alignment horizontal="center" vertical="center"/>
    </xf>
    <xf numFmtId="171" fontId="23" fillId="5" borderId="2" xfId="36" applyNumberFormat="1" applyFont="1" applyFill="1" applyBorder="1" applyAlignment="1">
      <alignment horizontal="center" vertical="center"/>
    </xf>
    <xf numFmtId="171" fontId="23" fillId="5" borderId="1" xfId="36" applyNumberFormat="1" applyFont="1" applyFill="1" applyBorder="1" applyAlignment="1">
      <alignment horizontal="center" vertical="center"/>
    </xf>
    <xf numFmtId="171" fontId="23" fillId="5" borderId="15" xfId="36" applyNumberFormat="1" applyFont="1" applyFill="1" applyBorder="1" applyAlignment="1">
      <alignment horizontal="center" vertical="center"/>
    </xf>
    <xf numFmtId="171" fontId="23" fillId="5" borderId="3" xfId="36" applyNumberFormat="1" applyFont="1" applyFill="1" applyBorder="1" applyAlignment="1">
      <alignment horizontal="center" vertical="center"/>
    </xf>
    <xf numFmtId="0" fontId="36" fillId="0" borderId="0" xfId="36" applyFont="1" applyAlignment="1">
      <alignment horizontal="center" vertical="center"/>
    </xf>
    <xf numFmtId="0" fontId="24" fillId="0" borderId="10" xfId="36" applyFont="1" applyBorder="1" applyAlignment="1">
      <alignment horizontal="center" vertical="center"/>
    </xf>
    <xf numFmtId="0" fontId="24" fillId="0" borderId="32" xfId="36" applyFont="1" applyBorder="1" applyAlignment="1">
      <alignment horizontal="center" vertical="center"/>
    </xf>
    <xf numFmtId="0" fontId="24" fillId="0" borderId="33" xfId="36" applyFont="1" applyBorder="1" applyAlignment="1">
      <alignment horizontal="center" vertical="center"/>
    </xf>
    <xf numFmtId="0" fontId="40" fillId="0" borderId="33" xfId="36" applyFont="1" applyBorder="1" applyAlignment="1">
      <alignment horizontal="center" vertical="center"/>
    </xf>
    <xf numFmtId="2" fontId="24" fillId="0" borderId="37" xfId="36" applyNumberFormat="1" applyFont="1" applyBorder="1" applyAlignment="1">
      <alignment horizontal="center" vertical="center"/>
    </xf>
    <xf numFmtId="2" fontId="40" fillId="0" borderId="32" xfId="36" applyNumberFormat="1" applyFont="1" applyBorder="1" applyAlignment="1">
      <alignment horizontal="center" vertical="center"/>
    </xf>
    <xf numFmtId="2" fontId="40" fillId="0" borderId="35" xfId="36" applyNumberFormat="1" applyFont="1" applyBorder="1" applyAlignment="1">
      <alignment horizontal="center" vertical="center"/>
    </xf>
    <xf numFmtId="2" fontId="41" fillId="0" borderId="33" xfId="36" applyNumberFormat="1" applyFont="1" applyBorder="1" applyAlignment="1">
      <alignment horizontal="center" vertical="center"/>
    </xf>
    <xf numFmtId="2" fontId="40" fillId="0" borderId="33" xfId="36" applyNumberFormat="1" applyFont="1" applyBorder="1" applyAlignment="1">
      <alignment horizontal="center" vertical="center"/>
    </xf>
    <xf numFmtId="2" fontId="40" fillId="0" borderId="34" xfId="36" applyNumberFormat="1" applyFont="1" applyBorder="1" applyAlignment="1">
      <alignment horizontal="center" vertical="center"/>
    </xf>
    <xf numFmtId="0" fontId="40" fillId="0" borderId="35" xfId="36" applyFont="1" applyBorder="1" applyAlignment="1">
      <alignment horizontal="center" vertical="center"/>
    </xf>
    <xf numFmtId="0" fontId="24" fillId="0" borderId="34" xfId="36" applyFont="1" applyBorder="1" applyAlignment="1">
      <alignment horizontal="center" vertical="center"/>
    </xf>
    <xf numFmtId="2" fontId="37" fillId="11" borderId="36" xfId="36" applyNumberFormat="1" applyFont="1" applyFill="1" applyBorder="1" applyAlignment="1">
      <alignment horizontal="center" vertical="center"/>
    </xf>
    <xf numFmtId="2" fontId="37" fillId="11" borderId="12" xfId="36" applyNumberFormat="1" applyFont="1" applyFill="1" applyBorder="1" applyAlignment="1">
      <alignment horizontal="center" vertical="center"/>
    </xf>
    <xf numFmtId="2" fontId="37" fillId="11" borderId="13" xfId="36" applyNumberFormat="1" applyFont="1" applyFill="1" applyBorder="1" applyAlignment="1">
      <alignment horizontal="center" vertical="center"/>
    </xf>
    <xf numFmtId="2" fontId="37" fillId="11" borderId="14" xfId="36" applyNumberFormat="1" applyFont="1" applyFill="1" applyBorder="1" applyAlignment="1">
      <alignment horizontal="center" vertical="center"/>
    </xf>
    <xf numFmtId="2" fontId="37" fillId="11" borderId="31" xfId="36" applyNumberFormat="1" applyFont="1" applyFill="1" applyBorder="1" applyAlignment="1">
      <alignment horizontal="center" vertical="center"/>
    </xf>
    <xf numFmtId="0" fontId="37" fillId="11" borderId="37" xfId="36" applyFont="1" applyFill="1" applyBorder="1" applyAlignment="1">
      <alignment horizontal="center" vertical="center"/>
    </xf>
    <xf numFmtId="0" fontId="36" fillId="11" borderId="32" xfId="36" applyFont="1" applyFill="1" applyBorder="1" applyAlignment="1">
      <alignment horizontal="center" vertical="center"/>
    </xf>
    <xf numFmtId="0" fontId="36" fillId="11" borderId="35" xfId="36" applyFont="1" applyFill="1" applyBorder="1" applyAlignment="1">
      <alignment horizontal="center" vertical="center"/>
    </xf>
    <xf numFmtId="0" fontId="36" fillId="11" borderId="33" xfId="36" applyFont="1" applyFill="1" applyBorder="1" applyAlignment="1">
      <alignment horizontal="center" vertical="center"/>
    </xf>
    <xf numFmtId="0" fontId="36" fillId="11" borderId="34" xfId="36" applyFont="1" applyFill="1" applyBorder="1" applyAlignment="1">
      <alignment horizontal="center" vertical="center"/>
    </xf>
    <xf numFmtId="0" fontId="40" fillId="11" borderId="0" xfId="36" applyFont="1" applyFill="1" applyAlignment="1">
      <alignment horizontal="center" vertical="center"/>
    </xf>
    <xf numFmtId="168" fontId="40" fillId="11" borderId="0" xfId="36" applyNumberFormat="1" applyFont="1" applyFill="1" applyAlignment="1">
      <alignment horizontal="center" vertical="center"/>
    </xf>
    <xf numFmtId="2" fontId="24" fillId="11" borderId="2" xfId="36" applyNumberFormat="1" applyFont="1" applyFill="1" applyBorder="1" applyAlignment="1">
      <alignment horizontal="center" vertical="center"/>
    </xf>
    <xf numFmtId="0" fontId="23" fillId="11" borderId="3" xfId="36" applyFont="1" applyFill="1" applyBorder="1" applyAlignment="1">
      <alignment horizontal="center" vertical="center"/>
    </xf>
    <xf numFmtId="0" fontId="23" fillId="11" borderId="1" xfId="36" applyFont="1" applyFill="1" applyBorder="1" applyAlignment="1">
      <alignment horizontal="center" vertical="center"/>
    </xf>
    <xf numFmtId="0" fontId="24" fillId="0" borderId="4" xfId="36" applyFont="1" applyBorder="1" applyAlignment="1">
      <alignment horizontal="center" vertical="center"/>
    </xf>
    <xf numFmtId="0" fontId="43" fillId="11" borderId="0" xfId="36" applyFont="1" applyFill="1" applyAlignment="1">
      <alignment horizontal="center" vertical="center"/>
    </xf>
    <xf numFmtId="0" fontId="39" fillId="11" borderId="13" xfId="36" applyFont="1" applyFill="1" applyBorder="1" applyAlignment="1">
      <alignment horizontal="center" vertical="center"/>
    </xf>
    <xf numFmtId="171" fontId="23" fillId="11" borderId="1" xfId="36" applyNumberFormat="1" applyFont="1" applyFill="1" applyBorder="1" applyAlignment="1">
      <alignment horizontal="center" vertical="center"/>
    </xf>
    <xf numFmtId="0" fontId="23" fillId="12" borderId="10" xfId="36" applyFont="1" applyFill="1" applyBorder="1" applyAlignment="1">
      <alignment horizontal="center" vertical="center"/>
    </xf>
    <xf numFmtId="0" fontId="23" fillId="12" borderId="1" xfId="36" applyFont="1" applyFill="1" applyBorder="1" applyAlignment="1">
      <alignment horizontal="center" vertical="center"/>
    </xf>
    <xf numFmtId="171" fontId="23" fillId="12" borderId="2" xfId="36" applyNumberFormat="1" applyFont="1" applyFill="1" applyBorder="1" applyAlignment="1">
      <alignment horizontal="center" vertical="center"/>
    </xf>
    <xf numFmtId="171" fontId="23" fillId="12" borderId="10" xfId="36" applyNumberFormat="1" applyFont="1" applyFill="1" applyBorder="1" applyAlignment="1">
      <alignment horizontal="center" vertical="center"/>
    </xf>
    <xf numFmtId="171" fontId="23" fillId="12" borderId="1" xfId="36" applyNumberFormat="1" applyFont="1" applyFill="1" applyBorder="1" applyAlignment="1">
      <alignment horizontal="center" vertical="center"/>
    </xf>
    <xf numFmtId="171" fontId="23" fillId="12" borderId="15" xfId="36" applyNumberFormat="1" applyFont="1" applyFill="1" applyBorder="1" applyAlignment="1">
      <alignment horizontal="center" vertical="center"/>
    </xf>
    <xf numFmtId="171" fontId="23" fillId="12" borderId="3" xfId="36" applyNumberFormat="1" applyFont="1" applyFill="1" applyBorder="1" applyAlignment="1">
      <alignment horizontal="center" vertical="center"/>
    </xf>
    <xf numFmtId="0" fontId="23" fillId="12" borderId="15" xfId="36" applyFont="1" applyFill="1" applyBorder="1" applyAlignment="1">
      <alignment horizontal="center" vertical="center" wrapText="1"/>
    </xf>
    <xf numFmtId="171" fontId="23" fillId="5" borderId="10" xfId="36" applyNumberFormat="1" applyFont="1" applyFill="1" applyBorder="1" applyAlignment="1">
      <alignment horizontal="center" vertical="center"/>
    </xf>
    <xf numFmtId="171" fontId="24" fillId="0" borderId="37" xfId="36" applyNumberFormat="1" applyFont="1" applyBorder="1" applyAlignment="1">
      <alignment horizontal="center" vertical="center"/>
    </xf>
    <xf numFmtId="2" fontId="24" fillId="0" borderId="2" xfId="36" applyNumberFormat="1" applyFont="1" applyBorder="1" applyAlignment="1">
      <alignment horizontal="center" vertical="center"/>
    </xf>
    <xf numFmtId="0" fontId="23" fillId="11" borderId="5" xfId="36" applyFont="1" applyFill="1" applyBorder="1" applyAlignment="1">
      <alignment horizontal="center" vertical="center"/>
    </xf>
    <xf numFmtId="0" fontId="23" fillId="11" borderId="5" xfId="36" applyFont="1" applyFill="1" applyBorder="1" applyAlignment="1">
      <alignment vertical="center"/>
    </xf>
    <xf numFmtId="0" fontId="39" fillId="11" borderId="5" xfId="36" applyFont="1" applyFill="1" applyBorder="1" applyAlignment="1">
      <alignment vertical="center"/>
    </xf>
    <xf numFmtId="0" fontId="23" fillId="11" borderId="6" xfId="36" applyFont="1" applyFill="1" applyBorder="1" applyAlignment="1">
      <alignment horizontal="center" vertical="center"/>
    </xf>
    <xf numFmtId="0" fontId="23" fillId="11" borderId="16" xfId="36" applyFont="1" applyFill="1" applyBorder="1" applyAlignment="1">
      <alignment horizontal="center" vertical="center"/>
    </xf>
    <xf numFmtId="0" fontId="23" fillId="11" borderId="18" xfId="36" applyFont="1" applyFill="1" applyBorder="1" applyAlignment="1">
      <alignment horizontal="center" vertical="center"/>
    </xf>
    <xf numFmtId="0" fontId="23" fillId="11" borderId="24" xfId="36" applyFont="1" applyFill="1" applyBorder="1" applyAlignment="1">
      <alignment horizontal="center" vertical="center"/>
    </xf>
    <xf numFmtId="0" fontId="23" fillId="11" borderId="5" xfId="36" applyFont="1" applyFill="1" applyBorder="1" applyAlignment="1">
      <alignment horizontal="center" vertical="center" wrapText="1"/>
    </xf>
    <xf numFmtId="0" fontId="23" fillId="5" borderId="1" xfId="36" applyFont="1" applyFill="1" applyBorder="1" applyAlignment="1">
      <alignment horizontal="center" vertical="center" wrapText="1"/>
    </xf>
    <xf numFmtId="0" fontId="23" fillId="11" borderId="1" xfId="36" applyFont="1" applyFill="1" applyBorder="1" applyAlignment="1">
      <alignment horizontal="center" vertical="center" wrapText="1"/>
    </xf>
    <xf numFmtId="2" fontId="24" fillId="0" borderId="19" xfId="36" applyNumberFormat="1" applyFont="1" applyBorder="1" applyAlignment="1">
      <alignment horizontal="center" vertical="center"/>
    </xf>
    <xf numFmtId="0" fontId="33" fillId="5" borderId="0" xfId="36" applyFont="1" applyFill="1" applyAlignment="1">
      <alignment horizontal="center" vertical="center"/>
    </xf>
    <xf numFmtId="0" fontId="43" fillId="0" borderId="0" xfId="36" applyFont="1" applyAlignment="1">
      <alignment vertical="center"/>
    </xf>
    <xf numFmtId="0" fontId="47" fillId="0" borderId="13" xfId="38" applyFont="1" applyFill="1" applyBorder="1" applyAlignment="1">
      <alignment horizontal="center" vertical="center" wrapText="1"/>
    </xf>
    <xf numFmtId="0" fontId="47" fillId="0" borderId="33" xfId="38" applyFont="1" applyFill="1" applyBorder="1" applyAlignment="1">
      <alignment horizontal="center" vertical="center" wrapText="1"/>
    </xf>
    <xf numFmtId="1" fontId="47" fillId="0" borderId="16" xfId="38" applyNumberFormat="1" applyFont="1" applyFill="1" applyBorder="1" applyAlignment="1">
      <alignment horizontal="center" vertical="center"/>
    </xf>
    <xf numFmtId="1" fontId="47" fillId="0" borderId="5" xfId="38" applyNumberFormat="1" applyFont="1" applyFill="1" applyBorder="1" applyAlignment="1">
      <alignment horizontal="center" vertical="center"/>
    </xf>
    <xf numFmtId="0" fontId="47" fillId="0" borderId="5" xfId="36" applyFont="1" applyBorder="1" applyAlignment="1">
      <alignment horizontal="center" vertical="center"/>
    </xf>
    <xf numFmtId="171" fontId="33" fillId="0" borderId="5" xfId="36" applyNumberFormat="1" applyFont="1" applyBorder="1" applyAlignment="1">
      <alignment horizontal="center" vertical="center"/>
    </xf>
    <xf numFmtId="2" fontId="47" fillId="0" borderId="5" xfId="36" applyNumberFormat="1" applyFont="1" applyBorder="1" applyAlignment="1">
      <alignment horizontal="center" vertical="center"/>
    </xf>
    <xf numFmtId="2" fontId="33" fillId="0" borderId="5" xfId="36" applyNumberFormat="1" applyFont="1" applyBorder="1" applyAlignment="1">
      <alignment horizontal="center" vertical="center"/>
    </xf>
    <xf numFmtId="1" fontId="47" fillId="0" borderId="10" xfId="38" applyNumberFormat="1" applyFont="1" applyFill="1" applyBorder="1" applyAlignment="1">
      <alignment horizontal="center" vertical="center"/>
    </xf>
    <xf numFmtId="1" fontId="47" fillId="0" borderId="1" xfId="38" applyNumberFormat="1" applyFont="1" applyFill="1" applyBorder="1" applyAlignment="1">
      <alignment horizontal="center" vertical="center"/>
    </xf>
    <xf numFmtId="0" fontId="47" fillId="0" borderId="1" xfId="38" applyFont="1" applyFill="1" applyBorder="1" applyAlignment="1">
      <alignment horizontal="center" vertical="center"/>
    </xf>
    <xf numFmtId="0" fontId="47" fillId="0" borderId="1" xfId="36" applyFont="1" applyBorder="1" applyAlignment="1">
      <alignment horizontal="center" vertical="center"/>
    </xf>
    <xf numFmtId="2" fontId="47" fillId="0" borderId="1" xfId="36" applyNumberFormat="1" applyFont="1" applyBorder="1" applyAlignment="1">
      <alignment horizontal="center" vertical="center"/>
    </xf>
    <xf numFmtId="2" fontId="33" fillId="0" borderId="1" xfId="36" applyNumberFormat="1" applyFont="1" applyBorder="1" applyAlignment="1">
      <alignment horizontal="center" vertical="center"/>
    </xf>
    <xf numFmtId="0" fontId="36" fillId="0" borderId="27" xfId="36" applyFont="1" applyBorder="1" applyAlignment="1">
      <alignment horizontal="center" vertical="center"/>
    </xf>
    <xf numFmtId="0" fontId="36" fillId="0" borderId="28" xfId="36" applyFont="1" applyBorder="1" applyAlignment="1">
      <alignment horizontal="center" vertical="center"/>
    </xf>
    <xf numFmtId="0" fontId="47" fillId="0" borderId="28" xfId="38" applyFont="1" applyFill="1" applyBorder="1" applyAlignment="1">
      <alignment horizontal="center" vertical="center"/>
    </xf>
    <xf numFmtId="0" fontId="47" fillId="0" borderId="28" xfId="36" applyFont="1" applyBorder="1" applyAlignment="1">
      <alignment horizontal="center" vertical="center"/>
    </xf>
    <xf numFmtId="171" fontId="33" fillId="0" borderId="28" xfId="36" applyNumberFormat="1" applyFont="1" applyBorder="1" applyAlignment="1">
      <alignment horizontal="center" vertical="center"/>
    </xf>
    <xf numFmtId="2" fontId="47" fillId="0" borderId="28" xfId="36" applyNumberFormat="1" applyFont="1" applyBorder="1" applyAlignment="1">
      <alignment horizontal="center" vertical="center"/>
    </xf>
    <xf numFmtId="2" fontId="33" fillId="0" borderId="28" xfId="36" applyNumberFormat="1" applyFont="1" applyBorder="1" applyAlignment="1">
      <alignment horizontal="center" vertical="center"/>
    </xf>
    <xf numFmtId="2" fontId="37" fillId="0" borderId="29" xfId="36" applyNumberFormat="1" applyFont="1" applyBorder="1" applyAlignment="1">
      <alignment horizontal="center" vertical="center"/>
    </xf>
    <xf numFmtId="0" fontId="43" fillId="0" borderId="0" xfId="36" applyFont="1"/>
    <xf numFmtId="0" fontId="47" fillId="0" borderId="7" xfId="38" applyFont="1" applyFill="1" applyBorder="1" applyAlignment="1">
      <alignment horizontal="center" vertical="center" wrapText="1"/>
    </xf>
    <xf numFmtId="0" fontId="47" fillId="0" borderId="8" xfId="38" applyFont="1" applyFill="1" applyBorder="1" applyAlignment="1">
      <alignment horizontal="center" vertical="center" wrapText="1"/>
    </xf>
    <xf numFmtId="0" fontId="47" fillId="0" borderId="9" xfId="38" applyFont="1" applyFill="1" applyBorder="1" applyAlignment="1">
      <alignment horizontal="center" vertical="center" wrapText="1"/>
    </xf>
    <xf numFmtId="1" fontId="47" fillId="0" borderId="12" xfId="38" applyNumberFormat="1" applyFont="1" applyFill="1" applyBorder="1" applyAlignment="1">
      <alignment horizontal="center" vertical="center"/>
    </xf>
    <xf numFmtId="1" fontId="47" fillId="0" borderId="13" xfId="38" applyNumberFormat="1" applyFont="1" applyFill="1" applyBorder="1" applyAlignment="1">
      <alignment horizontal="center" vertical="center"/>
    </xf>
    <xf numFmtId="0" fontId="47" fillId="0" borderId="13" xfId="38" applyFont="1" applyFill="1" applyBorder="1" applyAlignment="1">
      <alignment horizontal="center" vertical="center"/>
    </xf>
    <xf numFmtId="0" fontId="47" fillId="0" borderId="13" xfId="36" applyFont="1" applyBorder="1" applyAlignment="1">
      <alignment horizontal="center" vertical="center"/>
    </xf>
    <xf numFmtId="1" fontId="33" fillId="0" borderId="14" xfId="38" applyNumberFormat="1" applyFont="1" applyFill="1" applyBorder="1" applyAlignment="1">
      <alignment horizontal="center" vertical="center"/>
    </xf>
    <xf numFmtId="1" fontId="47" fillId="0" borderId="32" xfId="38" applyNumberFormat="1" applyFont="1" applyFill="1" applyBorder="1" applyAlignment="1">
      <alignment horizontal="center" vertical="center"/>
    </xf>
    <xf numFmtId="1" fontId="47" fillId="0" borderId="33" xfId="38" applyNumberFormat="1" applyFont="1" applyFill="1" applyBorder="1" applyAlignment="1">
      <alignment horizontal="center" vertical="center"/>
    </xf>
    <xf numFmtId="0" fontId="47" fillId="0" borderId="33" xfId="38" applyFont="1" applyFill="1" applyBorder="1" applyAlignment="1">
      <alignment horizontal="center" vertical="center"/>
    </xf>
    <xf numFmtId="0" fontId="47" fillId="0" borderId="33" xfId="36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24" fillId="13" borderId="1" xfId="36" applyFont="1" applyFill="1" applyBorder="1" applyAlignment="1">
      <alignment horizontal="center" vertical="center"/>
    </xf>
    <xf numFmtId="0" fontId="40" fillId="13" borderId="1" xfId="36" applyFont="1" applyFill="1" applyBorder="1" applyAlignment="1">
      <alignment horizontal="center" vertical="center"/>
    </xf>
    <xf numFmtId="0" fontId="47" fillId="13" borderId="5" xfId="38" applyFont="1" applyFill="1" applyBorder="1" applyAlignment="1">
      <alignment horizontal="center" vertical="center"/>
    </xf>
    <xf numFmtId="0" fontId="47" fillId="13" borderId="1" xfId="38" applyFont="1" applyFill="1" applyBorder="1" applyAlignment="1">
      <alignment horizontal="center" vertical="center"/>
    </xf>
    <xf numFmtId="2" fontId="47" fillId="13" borderId="13" xfId="36" applyNumberFormat="1" applyFont="1" applyFill="1" applyBorder="1" applyAlignment="1">
      <alignment horizontal="center" vertical="center"/>
    </xf>
    <xf numFmtId="2" fontId="47" fillId="13" borderId="1" xfId="36" applyNumberFormat="1" applyFont="1" applyFill="1" applyBorder="1" applyAlignment="1">
      <alignment horizontal="center" vertical="center"/>
    </xf>
    <xf numFmtId="2" fontId="47" fillId="13" borderId="33" xfId="36" applyNumberFormat="1" applyFont="1" applyFill="1" applyBorder="1" applyAlignment="1">
      <alignment horizontal="center" vertical="center"/>
    </xf>
    <xf numFmtId="0" fontId="24" fillId="0" borderId="1" xfId="36" applyFont="1" applyFill="1" applyBorder="1" applyAlignment="1">
      <alignment horizontal="center" vertical="center"/>
    </xf>
    <xf numFmtId="0" fontId="23" fillId="11" borderId="13" xfId="36" applyFont="1" applyFill="1" applyBorder="1" applyAlignment="1">
      <alignment horizontal="center" vertical="center"/>
    </xf>
    <xf numFmtId="0" fontId="23" fillId="11" borderId="33" xfId="36" applyFont="1" applyFill="1" applyBorder="1" applyAlignment="1">
      <alignment horizontal="center" vertical="center"/>
    </xf>
    <xf numFmtId="0" fontId="23" fillId="11" borderId="32" xfId="36" applyFont="1" applyFill="1" applyBorder="1" applyAlignment="1">
      <alignment horizontal="center" vertical="center"/>
    </xf>
    <xf numFmtId="0" fontId="23" fillId="11" borderId="14" xfId="36" applyFont="1" applyFill="1" applyBorder="1" applyAlignment="1">
      <alignment horizontal="center" vertical="center" wrapText="1"/>
    </xf>
    <xf numFmtId="0" fontId="23" fillId="11" borderId="12" xfId="36" applyFont="1" applyFill="1" applyBorder="1" applyAlignment="1">
      <alignment horizontal="center" vertical="center"/>
    </xf>
    <xf numFmtId="171" fontId="24" fillId="11" borderId="1" xfId="36" applyNumberFormat="1" applyFont="1" applyFill="1" applyBorder="1" applyAlignment="1">
      <alignment horizontal="center" vertical="center"/>
    </xf>
    <xf numFmtId="171" fontId="24" fillId="11" borderId="15" xfId="36" applyNumberFormat="1" applyFont="1" applyFill="1" applyBorder="1" applyAlignment="1">
      <alignment horizontal="center" vertical="center"/>
    </xf>
    <xf numFmtId="171" fontId="24" fillId="0" borderId="3" xfId="36" applyNumberFormat="1" applyFont="1" applyBorder="1" applyAlignment="1">
      <alignment horizontal="center" vertical="center"/>
    </xf>
    <xf numFmtId="171" fontId="24" fillId="0" borderId="1" xfId="36" applyNumberFormat="1" applyFont="1" applyBorder="1" applyAlignment="1">
      <alignment horizontal="center" vertical="center"/>
    </xf>
    <xf numFmtId="0" fontId="47" fillId="11" borderId="0" xfId="36" applyFont="1" applyFill="1" applyAlignment="1">
      <alignment horizontal="center" vertical="center"/>
    </xf>
    <xf numFmtId="171" fontId="41" fillId="11" borderId="10" xfId="0" applyNumberFormat="1" applyFont="1" applyFill="1" applyBorder="1" applyAlignment="1">
      <alignment horizontal="center" vertical="center"/>
    </xf>
    <xf numFmtId="171" fontId="41" fillId="11" borderId="1" xfId="0" applyNumberFormat="1" applyFont="1" applyFill="1" applyBorder="1" applyAlignment="1">
      <alignment horizontal="center" vertical="center"/>
    </xf>
    <xf numFmtId="171" fontId="40" fillId="11" borderId="1" xfId="0" applyNumberFormat="1" applyFont="1" applyFill="1" applyBorder="1" applyAlignment="1">
      <alignment horizontal="center" vertical="center"/>
    </xf>
    <xf numFmtId="171" fontId="40" fillId="11" borderId="15" xfId="0" applyNumberFormat="1" applyFont="1" applyFill="1" applyBorder="1" applyAlignment="1">
      <alignment horizontal="center" vertical="center"/>
    </xf>
    <xf numFmtId="171" fontId="40" fillId="0" borderId="1" xfId="0" applyNumberFormat="1" applyFont="1" applyBorder="1" applyAlignment="1">
      <alignment horizontal="center" vertical="center"/>
    </xf>
    <xf numFmtId="171" fontId="41" fillId="0" borderId="10" xfId="0" applyNumberFormat="1" applyFont="1" applyBorder="1" applyAlignment="1">
      <alignment horizontal="center" vertical="center"/>
    </xf>
    <xf numFmtId="171" fontId="41" fillId="0" borderId="1" xfId="0" applyNumberFormat="1" applyFont="1" applyBorder="1" applyAlignment="1">
      <alignment horizontal="center" vertical="center"/>
    </xf>
    <xf numFmtId="171" fontId="40" fillId="0" borderId="15" xfId="0" applyNumberFormat="1" applyFont="1" applyBorder="1" applyAlignment="1">
      <alignment horizontal="center" vertical="center"/>
    </xf>
    <xf numFmtId="171" fontId="23" fillId="5" borderId="10" xfId="0" applyNumberFormat="1" applyFont="1" applyFill="1" applyBorder="1" applyAlignment="1">
      <alignment horizontal="center" vertical="center"/>
    </xf>
    <xf numFmtId="171" fontId="23" fillId="5" borderId="1" xfId="0" applyNumberFormat="1" applyFont="1" applyFill="1" applyBorder="1" applyAlignment="1">
      <alignment horizontal="center" vertical="center"/>
    </xf>
    <xf numFmtId="171" fontId="23" fillId="5" borderId="15" xfId="0" applyNumberFormat="1" applyFont="1" applyFill="1" applyBorder="1" applyAlignment="1">
      <alignment horizontal="center" vertical="center"/>
    </xf>
    <xf numFmtId="0" fontId="23" fillId="11" borderId="32" xfId="0" applyFont="1" applyFill="1" applyBorder="1" applyAlignment="1">
      <alignment horizontal="center" vertical="center"/>
    </xf>
    <xf numFmtId="0" fontId="23" fillId="11" borderId="33" xfId="0" applyFont="1" applyFill="1" applyBorder="1" applyAlignment="1">
      <alignment horizontal="center" vertical="center"/>
    </xf>
    <xf numFmtId="0" fontId="24" fillId="0" borderId="1" xfId="36" applyFont="1" applyBorder="1" applyAlignment="1">
      <alignment horizontal="center" vertical="center" wrapText="1"/>
    </xf>
    <xf numFmtId="171" fontId="24" fillId="0" borderId="10" xfId="0" applyNumberFormat="1" applyFont="1" applyBorder="1" applyAlignment="1">
      <alignment horizontal="center" vertical="center"/>
    </xf>
    <xf numFmtId="171" fontId="24" fillId="11" borderId="1" xfId="0" applyNumberFormat="1" applyFont="1" applyFill="1" applyBorder="1" applyAlignment="1">
      <alignment horizontal="center" vertical="center"/>
    </xf>
    <xf numFmtId="171" fontId="24" fillId="11" borderId="15" xfId="0" applyNumberFormat="1" applyFont="1" applyFill="1" applyBorder="1" applyAlignment="1">
      <alignment horizontal="center" vertical="center"/>
    </xf>
    <xf numFmtId="2" fontId="24" fillId="11" borderId="10" xfId="36" applyNumberFormat="1" applyFont="1" applyFill="1" applyBorder="1" applyAlignment="1">
      <alignment horizontal="center" vertical="center"/>
    </xf>
    <xf numFmtId="2" fontId="24" fillId="11" borderId="1" xfId="36" applyNumberFormat="1" applyFont="1" applyFill="1" applyBorder="1" applyAlignment="1">
      <alignment horizontal="center" vertical="center"/>
    </xf>
    <xf numFmtId="2" fontId="24" fillId="11" borderId="15" xfId="36" applyNumberFormat="1" applyFont="1" applyFill="1" applyBorder="1" applyAlignment="1">
      <alignment horizontal="center" vertical="center"/>
    </xf>
    <xf numFmtId="0" fontId="24" fillId="0" borderId="3" xfId="36" applyFont="1" applyBorder="1" applyAlignment="1">
      <alignment horizontal="center" vertical="center"/>
    </xf>
    <xf numFmtId="2" fontId="24" fillId="0" borderId="1" xfId="36" applyNumberFormat="1" applyFont="1" applyBorder="1" applyAlignment="1">
      <alignment horizontal="center" vertical="center"/>
    </xf>
    <xf numFmtId="0" fontId="50" fillId="11" borderId="0" xfId="36" applyFont="1" applyFill="1" applyAlignment="1">
      <alignment horizontal="center" vertical="center"/>
    </xf>
    <xf numFmtId="171" fontId="24" fillId="11" borderId="10" xfId="36" applyNumberFormat="1" applyFont="1" applyFill="1" applyBorder="1" applyAlignment="1">
      <alignment horizontal="center" vertical="center"/>
    </xf>
    <xf numFmtId="171" fontId="24" fillId="0" borderId="10" xfId="36" applyNumberFormat="1" applyFont="1" applyBorder="1" applyAlignment="1">
      <alignment horizontal="center" vertical="center"/>
    </xf>
    <xf numFmtId="171" fontId="24" fillId="0" borderId="15" xfId="36" applyNumberFormat="1" applyFont="1" applyBorder="1" applyAlignment="1">
      <alignment horizontal="center" vertical="center"/>
    </xf>
    <xf numFmtId="0" fontId="50" fillId="0" borderId="0" xfId="36" applyFont="1" applyAlignment="1">
      <alignment horizontal="center" vertical="center"/>
    </xf>
    <xf numFmtId="171" fontId="24" fillId="0" borderId="4" xfId="36" applyNumberFormat="1" applyFont="1" applyBorder="1" applyAlignment="1">
      <alignment horizontal="center" vertical="center"/>
    </xf>
    <xf numFmtId="171" fontId="24" fillId="0" borderId="32" xfId="36" applyNumberFormat="1" applyFont="1" applyBorder="1" applyAlignment="1">
      <alignment horizontal="center" vertical="center"/>
    </xf>
    <xf numFmtId="171" fontId="24" fillId="0" borderId="33" xfId="36" applyNumberFormat="1" applyFont="1" applyBorder="1" applyAlignment="1">
      <alignment horizontal="center" vertical="center"/>
    </xf>
    <xf numFmtId="171" fontId="24" fillId="0" borderId="34" xfId="36" applyNumberFormat="1" applyFont="1" applyBorder="1" applyAlignment="1">
      <alignment horizontal="center" vertical="center"/>
    </xf>
    <xf numFmtId="171" fontId="24" fillId="0" borderId="35" xfId="36" applyNumberFormat="1" applyFont="1" applyBorder="1" applyAlignment="1">
      <alignment horizontal="center" vertical="center"/>
    </xf>
    <xf numFmtId="171" fontId="33" fillId="11" borderId="36" xfId="36" applyNumberFormat="1" applyFont="1" applyFill="1" applyBorder="1" applyAlignment="1">
      <alignment horizontal="center" vertical="center"/>
    </xf>
    <xf numFmtId="171" fontId="33" fillId="11" borderId="12" xfId="36" applyNumberFormat="1" applyFont="1" applyFill="1" applyBorder="1" applyAlignment="1">
      <alignment horizontal="center" vertical="center"/>
    </xf>
    <xf numFmtId="171" fontId="33" fillId="11" borderId="13" xfId="36" applyNumberFormat="1" applyFont="1" applyFill="1" applyBorder="1" applyAlignment="1">
      <alignment horizontal="center" vertical="center"/>
    </xf>
    <xf numFmtId="171" fontId="33" fillId="11" borderId="14" xfId="36" applyNumberFormat="1" applyFont="1" applyFill="1" applyBorder="1" applyAlignment="1">
      <alignment horizontal="center" vertical="center"/>
    </xf>
    <xf numFmtId="171" fontId="33" fillId="11" borderId="31" xfId="36" applyNumberFormat="1" applyFont="1" applyFill="1" applyBorder="1" applyAlignment="1">
      <alignment horizontal="center" vertical="center"/>
    </xf>
    <xf numFmtId="2" fontId="33" fillId="11" borderId="14" xfId="36" applyNumberFormat="1" applyFont="1" applyFill="1" applyBorder="1" applyAlignment="1">
      <alignment horizontal="center" vertical="center"/>
    </xf>
    <xf numFmtId="0" fontId="47" fillId="11" borderId="37" xfId="36" applyFont="1" applyFill="1" applyBorder="1" applyAlignment="1">
      <alignment horizontal="center" vertical="center"/>
    </xf>
    <xf numFmtId="0" fontId="47" fillId="11" borderId="32" xfId="36" applyFont="1" applyFill="1" applyBorder="1" applyAlignment="1">
      <alignment horizontal="center" vertical="center"/>
    </xf>
    <xf numFmtId="0" fontId="47" fillId="11" borderId="33" xfId="36" applyFont="1" applyFill="1" applyBorder="1" applyAlignment="1">
      <alignment horizontal="center" vertical="center"/>
    </xf>
    <xf numFmtId="0" fontId="47" fillId="11" borderId="34" xfId="36" applyFont="1" applyFill="1" applyBorder="1" applyAlignment="1">
      <alignment horizontal="center" vertical="center"/>
    </xf>
    <xf numFmtId="0" fontId="47" fillId="11" borderId="35" xfId="36" applyFont="1" applyFill="1" applyBorder="1" applyAlignment="1">
      <alignment horizontal="center" vertical="center"/>
    </xf>
    <xf numFmtId="168" fontId="50" fillId="11" borderId="0" xfId="36" applyNumberFormat="1" applyFont="1" applyFill="1" applyAlignment="1">
      <alignment horizontal="center" vertical="center"/>
    </xf>
    <xf numFmtId="2" fontId="24" fillId="0" borderId="10" xfId="36" applyNumberFormat="1" applyFont="1" applyBorder="1" applyAlignment="1">
      <alignment horizontal="center" vertical="center"/>
    </xf>
    <xf numFmtId="2" fontId="24" fillId="0" borderId="15" xfId="36" applyNumberFormat="1" applyFont="1" applyBorder="1" applyAlignment="1">
      <alignment horizontal="center" vertical="center"/>
    </xf>
    <xf numFmtId="0" fontId="47" fillId="0" borderId="0" xfId="36" applyFont="1" applyAlignment="1">
      <alignment horizontal="center" vertical="center"/>
    </xf>
    <xf numFmtId="2" fontId="24" fillId="0" borderId="11" xfId="36" applyNumberFormat="1" applyFont="1" applyBorder="1" applyAlignment="1">
      <alignment horizontal="center" vertical="center"/>
    </xf>
    <xf numFmtId="2" fontId="24" fillId="0" borderId="4" xfId="36" applyNumberFormat="1" applyFont="1" applyBorder="1" applyAlignment="1">
      <alignment horizontal="center" vertical="center"/>
    </xf>
    <xf numFmtId="2" fontId="24" fillId="0" borderId="17" xfId="36" applyNumberFormat="1" applyFont="1" applyBorder="1" applyAlignment="1">
      <alignment horizontal="center" vertical="center"/>
    </xf>
    <xf numFmtId="0" fontId="24" fillId="0" borderId="21" xfId="36" applyFont="1" applyBorder="1" applyAlignment="1">
      <alignment horizontal="center" vertical="center"/>
    </xf>
    <xf numFmtId="2" fontId="33" fillId="11" borderId="36" xfId="36" applyNumberFormat="1" applyFont="1" applyFill="1" applyBorder="1" applyAlignment="1">
      <alignment horizontal="center" vertical="center"/>
    </xf>
    <xf numFmtId="2" fontId="33" fillId="11" borderId="12" xfId="36" applyNumberFormat="1" applyFont="1" applyFill="1" applyBorder="1" applyAlignment="1">
      <alignment horizontal="center" vertical="center"/>
    </xf>
    <xf numFmtId="2" fontId="33" fillId="11" borderId="13" xfId="36" applyNumberFormat="1" applyFont="1" applyFill="1" applyBorder="1" applyAlignment="1">
      <alignment horizontal="center" vertical="center"/>
    </xf>
    <xf numFmtId="2" fontId="33" fillId="11" borderId="31" xfId="36" applyNumberFormat="1" applyFont="1" applyFill="1" applyBorder="1" applyAlignment="1">
      <alignment horizontal="center" vertical="center"/>
    </xf>
    <xf numFmtId="168" fontId="47" fillId="11" borderId="0" xfId="36" applyNumberFormat="1" applyFont="1" applyFill="1" applyAlignment="1">
      <alignment horizontal="center" vertical="center"/>
    </xf>
    <xf numFmtId="0" fontId="47" fillId="0" borderId="0" xfId="36" applyFont="1" applyFill="1" applyAlignment="1">
      <alignment horizontal="center" vertical="center"/>
    </xf>
    <xf numFmtId="0" fontId="23" fillId="0" borderId="32" xfId="36" applyFont="1" applyFill="1" applyBorder="1" applyAlignment="1">
      <alignment horizontal="center" vertical="center"/>
    </xf>
    <xf numFmtId="0" fontId="23" fillId="0" borderId="33" xfId="36" applyFont="1" applyFill="1" applyBorder="1" applyAlignment="1">
      <alignment horizontal="center" vertical="center"/>
    </xf>
    <xf numFmtId="0" fontId="23" fillId="0" borderId="16" xfId="36" applyFont="1" applyFill="1" applyBorder="1" applyAlignment="1">
      <alignment horizontal="center" vertical="center"/>
    </xf>
    <xf numFmtId="0" fontId="23" fillId="0" borderId="5" xfId="36" applyFont="1" applyFill="1" applyBorder="1" applyAlignment="1">
      <alignment horizontal="center" vertical="center"/>
    </xf>
    <xf numFmtId="0" fontId="39" fillId="0" borderId="5" xfId="36" applyFont="1" applyFill="1" applyBorder="1" applyAlignment="1">
      <alignment vertical="center"/>
    </xf>
    <xf numFmtId="0" fontId="23" fillId="0" borderId="6" xfId="36" applyFont="1" applyFill="1" applyBorder="1" applyAlignment="1">
      <alignment horizontal="center" vertical="center"/>
    </xf>
    <xf numFmtId="0" fontId="23" fillId="0" borderId="18" xfId="36" applyFont="1" applyFill="1" applyBorder="1" applyAlignment="1">
      <alignment horizontal="center" vertical="center"/>
    </xf>
    <xf numFmtId="0" fontId="23" fillId="0" borderId="24" xfId="36" applyFont="1" applyFill="1" applyBorder="1" applyAlignment="1">
      <alignment horizontal="center" vertical="center"/>
    </xf>
    <xf numFmtId="0" fontId="23" fillId="0" borderId="18" xfId="36" applyFont="1" applyFill="1" applyBorder="1" applyAlignment="1">
      <alignment horizontal="center" vertical="center" wrapText="1"/>
    </xf>
    <xf numFmtId="0" fontId="24" fillId="0" borderId="10" xfId="36" applyFont="1" applyFill="1" applyBorder="1" applyAlignment="1">
      <alignment horizontal="center" vertical="center"/>
    </xf>
    <xf numFmtId="2" fontId="24" fillId="0" borderId="2" xfId="36" applyNumberFormat="1" applyFont="1" applyFill="1" applyBorder="1" applyAlignment="1">
      <alignment horizontal="center" vertical="center"/>
    </xf>
    <xf numFmtId="2" fontId="24" fillId="0" borderId="10" xfId="36" applyNumberFormat="1" applyFont="1" applyFill="1" applyBorder="1" applyAlignment="1">
      <alignment horizontal="center" vertical="center"/>
    </xf>
    <xf numFmtId="2" fontId="24" fillId="0" borderId="1" xfId="36" applyNumberFormat="1" applyFont="1" applyFill="1" applyBorder="1" applyAlignment="1">
      <alignment horizontal="center" vertical="center"/>
    </xf>
    <xf numFmtId="2" fontId="24" fillId="0" borderId="15" xfId="36" applyNumberFormat="1" applyFont="1" applyFill="1" applyBorder="1" applyAlignment="1">
      <alignment horizontal="center" vertical="center"/>
    </xf>
    <xf numFmtId="0" fontId="24" fillId="0" borderId="3" xfId="36" applyFont="1" applyFill="1" applyBorder="1" applyAlignment="1">
      <alignment horizontal="center" vertical="center"/>
    </xf>
    <xf numFmtId="0" fontId="24" fillId="0" borderId="15" xfId="36" applyFont="1" applyFill="1" applyBorder="1" applyAlignment="1">
      <alignment horizontal="center" vertical="center"/>
    </xf>
    <xf numFmtId="171" fontId="24" fillId="0" borderId="2" xfId="36" applyNumberFormat="1" applyFont="1" applyFill="1" applyBorder="1" applyAlignment="1">
      <alignment horizontal="center" vertical="center"/>
    </xf>
    <xf numFmtId="171" fontId="24" fillId="0" borderId="10" xfId="36" applyNumberFormat="1" applyFont="1" applyFill="1" applyBorder="1" applyAlignment="1">
      <alignment horizontal="center" vertical="center"/>
    </xf>
    <xf numFmtId="171" fontId="24" fillId="0" borderId="1" xfId="36" applyNumberFormat="1" applyFont="1" applyFill="1" applyBorder="1" applyAlignment="1">
      <alignment horizontal="center" vertical="center"/>
    </xf>
    <xf numFmtId="171" fontId="24" fillId="0" borderId="15" xfId="36" applyNumberFormat="1" applyFont="1" applyFill="1" applyBorder="1" applyAlignment="1">
      <alignment horizontal="center" vertical="center"/>
    </xf>
    <xf numFmtId="0" fontId="23" fillId="0" borderId="3" xfId="36" applyFont="1" applyFill="1" applyBorder="1" applyAlignment="1">
      <alignment horizontal="center" vertical="center"/>
    </xf>
    <xf numFmtId="0" fontId="23" fillId="0" borderId="1" xfId="36" applyFont="1" applyFill="1" applyBorder="1" applyAlignment="1">
      <alignment horizontal="center" vertical="center"/>
    </xf>
    <xf numFmtId="0" fontId="23" fillId="0" borderId="15" xfId="36" applyFont="1" applyFill="1" applyBorder="1" applyAlignment="1">
      <alignment horizontal="center" vertical="center" wrapText="1"/>
    </xf>
    <xf numFmtId="0" fontId="24" fillId="0" borderId="11" xfId="36" applyFont="1" applyFill="1" applyBorder="1" applyAlignment="1">
      <alignment horizontal="center" vertical="center"/>
    </xf>
    <xf numFmtId="0" fontId="24" fillId="0" borderId="4" xfId="36" applyFont="1" applyFill="1" applyBorder="1" applyAlignment="1">
      <alignment horizontal="center" vertical="center"/>
    </xf>
    <xf numFmtId="171" fontId="24" fillId="0" borderId="19" xfId="36" applyNumberFormat="1" applyFont="1" applyFill="1" applyBorder="1" applyAlignment="1">
      <alignment horizontal="center" vertical="center"/>
    </xf>
    <xf numFmtId="171" fontId="24" fillId="0" borderId="11" xfId="36" applyNumberFormat="1" applyFont="1" applyFill="1" applyBorder="1" applyAlignment="1">
      <alignment horizontal="center" vertical="center"/>
    </xf>
    <xf numFmtId="171" fontId="24" fillId="0" borderId="4" xfId="36" applyNumberFormat="1" applyFont="1" applyFill="1" applyBorder="1" applyAlignment="1">
      <alignment horizontal="center" vertical="center"/>
    </xf>
    <xf numFmtId="171" fontId="24" fillId="0" borderId="17" xfId="36" applyNumberFormat="1" applyFont="1" applyFill="1" applyBorder="1" applyAlignment="1">
      <alignment horizontal="center" vertical="center"/>
    </xf>
    <xf numFmtId="0" fontId="24" fillId="0" borderId="21" xfId="36" applyFont="1" applyFill="1" applyBorder="1" applyAlignment="1">
      <alignment horizontal="center" vertical="center"/>
    </xf>
    <xf numFmtId="0" fontId="24" fillId="0" borderId="17" xfId="36" applyFont="1" applyFill="1" applyBorder="1" applyAlignment="1">
      <alignment horizontal="center" vertical="center"/>
    </xf>
    <xf numFmtId="171" fontId="33" fillId="0" borderId="36" xfId="36" applyNumberFormat="1" applyFont="1" applyFill="1" applyBorder="1" applyAlignment="1">
      <alignment horizontal="center" vertical="center"/>
    </xf>
    <xf numFmtId="171" fontId="33" fillId="0" borderId="12" xfId="36" applyNumberFormat="1" applyFont="1" applyFill="1" applyBorder="1" applyAlignment="1">
      <alignment horizontal="center" vertical="center"/>
    </xf>
    <xf numFmtId="171" fontId="33" fillId="0" borderId="13" xfId="36" applyNumberFormat="1" applyFont="1" applyFill="1" applyBorder="1" applyAlignment="1">
      <alignment horizontal="center" vertical="center"/>
    </xf>
    <xf numFmtId="171" fontId="33" fillId="0" borderId="14" xfId="36" applyNumberFormat="1" applyFont="1" applyFill="1" applyBorder="1" applyAlignment="1">
      <alignment horizontal="center" vertical="center"/>
    </xf>
    <xf numFmtId="171" fontId="33" fillId="0" borderId="31" xfId="36" applyNumberFormat="1" applyFont="1" applyFill="1" applyBorder="1" applyAlignment="1">
      <alignment horizontal="center" vertical="center"/>
    </xf>
    <xf numFmtId="2" fontId="33" fillId="0" borderId="14" xfId="36" applyNumberFormat="1" applyFont="1" applyFill="1" applyBorder="1" applyAlignment="1">
      <alignment horizontal="center" vertical="center"/>
    </xf>
    <xf numFmtId="0" fontId="47" fillId="0" borderId="37" xfId="36" applyFont="1" applyFill="1" applyBorder="1" applyAlignment="1">
      <alignment horizontal="center" vertical="center"/>
    </xf>
    <xf numFmtId="0" fontId="47" fillId="0" borderId="32" xfId="36" applyFont="1" applyFill="1" applyBorder="1" applyAlignment="1">
      <alignment horizontal="center" vertical="center"/>
    </xf>
    <xf numFmtId="0" fontId="47" fillId="0" borderId="33" xfId="36" applyFont="1" applyFill="1" applyBorder="1" applyAlignment="1">
      <alignment horizontal="center" vertical="center"/>
    </xf>
    <xf numFmtId="0" fontId="47" fillId="0" borderId="34" xfId="36" applyFont="1" applyFill="1" applyBorder="1" applyAlignment="1">
      <alignment horizontal="center" vertical="center"/>
    </xf>
    <xf numFmtId="0" fontId="47" fillId="0" borderId="35" xfId="36" applyFont="1" applyFill="1" applyBorder="1" applyAlignment="1">
      <alignment horizontal="center" vertical="center"/>
    </xf>
    <xf numFmtId="0" fontId="24" fillId="0" borderId="0" xfId="36" applyFont="1" applyFill="1" applyAlignment="1">
      <alignment horizontal="center" vertical="center"/>
    </xf>
    <xf numFmtId="168" fontId="24" fillId="0" borderId="0" xfId="36" applyNumberFormat="1" applyFont="1" applyFill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43" fontId="54" fillId="0" borderId="1" xfId="1" applyNumberFormat="1" applyFont="1" applyFill="1" applyBorder="1" applyAlignment="1">
      <alignment horizontal="center" vertical="center"/>
    </xf>
    <xf numFmtId="43" fontId="53" fillId="0" borderId="1" xfId="1" applyNumberFormat="1" applyFont="1" applyFill="1" applyBorder="1" applyAlignment="1">
      <alignment horizontal="center" vertical="center"/>
    </xf>
    <xf numFmtId="0" fontId="7" fillId="0" borderId="5" xfId="24" applyFont="1" applyBorder="1" applyAlignment="1">
      <alignment horizontal="right" vertical="center"/>
    </xf>
    <xf numFmtId="0" fontId="7" fillId="0" borderId="4" xfId="24" applyFont="1" applyBorder="1" applyAlignment="1">
      <alignment horizontal="right" vertical="center"/>
    </xf>
    <xf numFmtId="169" fontId="13" fillId="0" borderId="1" xfId="0" applyNumberFormat="1" applyFont="1" applyBorder="1" applyAlignment="1">
      <alignment vertical="center"/>
    </xf>
    <xf numFmtId="0" fontId="55" fillId="2" borderId="1" xfId="36" applyFont="1" applyFill="1" applyBorder="1" applyAlignment="1">
      <alignment horizontal="center" vertical="center"/>
    </xf>
    <xf numFmtId="0" fontId="40" fillId="2" borderId="1" xfId="36" applyFont="1" applyFill="1" applyBorder="1" applyAlignment="1">
      <alignment horizontal="center" vertical="center"/>
    </xf>
    <xf numFmtId="2" fontId="33" fillId="2" borderId="1" xfId="36" applyNumberFormat="1" applyFont="1" applyFill="1" applyBorder="1" applyAlignment="1">
      <alignment horizontal="center" vertical="center"/>
    </xf>
    <xf numFmtId="171" fontId="33" fillId="2" borderId="5" xfId="36" applyNumberFormat="1" applyFont="1" applyFill="1" applyBorder="1" applyAlignment="1">
      <alignment horizontal="center" vertical="center"/>
    </xf>
    <xf numFmtId="0" fontId="24" fillId="2" borderId="1" xfId="36" applyFont="1" applyFill="1" applyBorder="1" applyAlignment="1">
      <alignment horizontal="center" vertical="center"/>
    </xf>
    <xf numFmtId="0" fontId="58" fillId="0" borderId="0" xfId="121" applyFont="1"/>
    <xf numFmtId="0" fontId="59" fillId="0" borderId="0" xfId="121" applyFont="1"/>
    <xf numFmtId="0" fontId="2" fillId="0" borderId="0" xfId="121"/>
    <xf numFmtId="0" fontId="43" fillId="0" borderId="0" xfId="121" applyFont="1" applyAlignment="1">
      <alignment horizontal="center" vertical="center"/>
    </xf>
    <xf numFmtId="0" fontId="2" fillId="0" borderId="0" xfId="121" applyAlignment="1">
      <alignment horizontal="left"/>
    </xf>
    <xf numFmtId="0" fontId="56" fillId="0" borderId="1" xfId="121" applyFont="1" applyBorder="1" applyAlignment="1">
      <alignment horizontal="center" vertical="center" wrapText="1"/>
    </xf>
    <xf numFmtId="0" fontId="56" fillId="0" borderId="2" xfId="121" applyFont="1" applyBorder="1" applyAlignment="1">
      <alignment horizontal="center" vertical="center" wrapText="1"/>
    </xf>
    <xf numFmtId="0" fontId="56" fillId="0" borderId="1" xfId="121" applyFont="1" applyBorder="1" applyAlignment="1">
      <alignment vertical="center" wrapText="1"/>
    </xf>
    <xf numFmtId="0" fontId="2" fillId="0" borderId="1" xfId="121" applyBorder="1" applyAlignment="1">
      <alignment vertical="center" wrapText="1"/>
    </xf>
    <xf numFmtId="0" fontId="62" fillId="0" borderId="0" xfId="121" applyFont="1" applyAlignment="1">
      <alignment horizontal="left" vertical="center"/>
    </xf>
    <xf numFmtId="0" fontId="64" fillId="0" borderId="0" xfId="121" applyFont="1"/>
    <xf numFmtId="0" fontId="56" fillId="0" borderId="0" xfId="121" applyFont="1"/>
    <xf numFmtId="0" fontId="56" fillId="0" borderId="0" xfId="121" applyFont="1" applyAlignment="1">
      <alignment vertical="center" wrapText="1"/>
    </xf>
    <xf numFmtId="0" fontId="22" fillId="0" borderId="51" xfId="120" applyBorder="1" applyAlignment="1">
      <alignment vertical="center"/>
    </xf>
    <xf numFmtId="0" fontId="22" fillId="0" borderId="52" xfId="120" applyBorder="1" applyAlignment="1">
      <alignment vertical="center"/>
    </xf>
    <xf numFmtId="0" fontId="65" fillId="0" borderId="52" xfId="120" applyFont="1" applyBorder="1" applyAlignment="1">
      <alignment vertical="center"/>
    </xf>
    <xf numFmtId="0" fontId="22" fillId="0" borderId="52" xfId="120" applyBorder="1" applyAlignment="1">
      <alignment horizontal="center" vertical="center"/>
    </xf>
    <xf numFmtId="0" fontId="22" fillId="0" borderId="53" xfId="120" applyBorder="1" applyAlignment="1">
      <alignment vertical="center"/>
    </xf>
    <xf numFmtId="0" fontId="22" fillId="0" borderId="0" xfId="120" applyAlignment="1">
      <alignment vertical="center"/>
    </xf>
    <xf numFmtId="0" fontId="22" fillId="0" borderId="54" xfId="120" applyBorder="1" applyAlignment="1">
      <alignment vertical="center"/>
    </xf>
    <xf numFmtId="0" fontId="65" fillId="0" borderId="0" xfId="120" applyFont="1" applyAlignment="1">
      <alignment vertical="center"/>
    </xf>
    <xf numFmtId="0" fontId="22" fillId="0" borderId="0" xfId="120" applyAlignment="1">
      <alignment horizontal="center" vertical="center"/>
    </xf>
    <xf numFmtId="0" fontId="22" fillId="0" borderId="55" xfId="120" applyBorder="1" applyAlignment="1">
      <alignment vertical="center"/>
    </xf>
    <xf numFmtId="0" fontId="22" fillId="0" borderId="54" xfId="120" applyBorder="1"/>
    <xf numFmtId="0" fontId="22" fillId="0" borderId="0" xfId="120"/>
    <xf numFmtId="0" fontId="22" fillId="0" borderId="0" xfId="120" applyAlignment="1">
      <alignment horizontal="center"/>
    </xf>
    <xf numFmtId="0" fontId="22" fillId="0" borderId="55" xfId="120" applyBorder="1"/>
    <xf numFmtId="0" fontId="22" fillId="0" borderId="58" xfId="120" applyBorder="1"/>
    <xf numFmtId="0" fontId="66" fillId="0" borderId="0" xfId="120" applyFont="1" applyAlignment="1">
      <alignment horizontal="center" wrapText="1"/>
    </xf>
    <xf numFmtId="0" fontId="69" fillId="0" borderId="0" xfId="120" applyFont="1" applyAlignment="1">
      <alignment horizontal="center" vertical="center"/>
    </xf>
    <xf numFmtId="0" fontId="70" fillId="0" borderId="0" xfId="120" applyFont="1" applyAlignment="1">
      <alignment vertical="center"/>
    </xf>
    <xf numFmtId="0" fontId="69" fillId="0" borderId="0" xfId="120" applyFont="1" applyAlignment="1">
      <alignment wrapText="1"/>
    </xf>
    <xf numFmtId="0" fontId="69" fillId="0" borderId="0" xfId="120" applyFont="1" applyAlignment="1">
      <alignment horizontal="left" wrapText="1"/>
    </xf>
    <xf numFmtId="0" fontId="71" fillId="0" borderId="54" xfId="120" applyFont="1" applyBorder="1" applyAlignment="1">
      <alignment horizontal="center" vertical="center"/>
    </xf>
    <xf numFmtId="0" fontId="72" fillId="0" borderId="0" xfId="120" applyFont="1" applyAlignment="1">
      <alignment horizontal="center"/>
    </xf>
    <xf numFmtId="0" fontId="73" fillId="0" borderId="54" xfId="120" applyFont="1" applyBorder="1"/>
    <xf numFmtId="0" fontId="73" fillId="0" borderId="0" xfId="120" applyFont="1"/>
    <xf numFmtId="0" fontId="73" fillId="0" borderId="0" xfId="120" applyFont="1" applyAlignment="1">
      <alignment horizontal="center"/>
    </xf>
    <xf numFmtId="0" fontId="73" fillId="0" borderId="55" xfId="120" applyFont="1" applyBorder="1"/>
    <xf numFmtId="0" fontId="22" fillId="0" borderId="54" xfId="120" applyBorder="1" applyAlignment="1">
      <alignment horizontal="center"/>
    </xf>
    <xf numFmtId="0" fontId="74" fillId="0" borderId="0" xfId="120" applyFont="1"/>
    <xf numFmtId="0" fontId="75" fillId="0" borderId="0" xfId="120" quotePrefix="1" applyFont="1" applyAlignment="1">
      <alignment horizontal="right" indent="1"/>
    </xf>
    <xf numFmtId="0" fontId="75" fillId="0" borderId="0" xfId="120" quotePrefix="1" applyFont="1"/>
    <xf numFmtId="0" fontId="71" fillId="0" borderId="0" xfId="120" applyFont="1" applyAlignment="1">
      <alignment horizontal="center"/>
    </xf>
    <xf numFmtId="0" fontId="73" fillId="0" borderId="0" xfId="120" applyFont="1" applyAlignment="1">
      <alignment horizontal="right" indent="1"/>
    </xf>
    <xf numFmtId="0" fontId="75" fillId="0" borderId="0" xfId="120" quotePrefix="1" applyFont="1" applyAlignment="1">
      <alignment vertical="center"/>
    </xf>
    <xf numFmtId="0" fontId="75" fillId="0" borderId="0" xfId="120" quotePrefix="1" applyFont="1" applyAlignment="1">
      <alignment horizontal="right" vertical="center"/>
    </xf>
    <xf numFmtId="0" fontId="71" fillId="14" borderId="59" xfId="120" applyFont="1" applyFill="1" applyBorder="1" applyAlignment="1">
      <alignment horizontal="center" vertical="center"/>
    </xf>
    <xf numFmtId="0" fontId="76" fillId="0" borderId="1" xfId="120" applyFont="1" applyBorder="1" applyAlignment="1">
      <alignment horizontal="center" vertical="center"/>
    </xf>
    <xf numFmtId="0" fontId="22" fillId="0" borderId="59" xfId="120" applyBorder="1" applyAlignment="1">
      <alignment vertical="center"/>
    </xf>
    <xf numFmtId="0" fontId="73" fillId="0" borderId="54" xfId="120" applyFont="1" applyBorder="1" applyAlignment="1">
      <alignment vertical="center"/>
    </xf>
    <xf numFmtId="0" fontId="73" fillId="0" borderId="0" xfId="120" applyFont="1" applyAlignment="1">
      <alignment vertical="center"/>
    </xf>
    <xf numFmtId="0" fontId="73" fillId="0" borderId="0" xfId="120" applyFont="1" applyAlignment="1">
      <alignment horizontal="right" vertical="center"/>
    </xf>
    <xf numFmtId="0" fontId="73" fillId="0" borderId="0" xfId="120" applyFont="1" applyAlignment="1">
      <alignment horizontal="center" vertical="center"/>
    </xf>
    <xf numFmtId="0" fontId="73" fillId="0" borderId="55" xfId="120" applyFont="1" applyBorder="1" applyAlignment="1">
      <alignment vertical="center"/>
    </xf>
    <xf numFmtId="0" fontId="22" fillId="0" borderId="59" xfId="120" applyBorder="1"/>
    <xf numFmtId="0" fontId="71" fillId="0" borderId="0" xfId="120" applyFont="1" applyAlignment="1">
      <alignment horizontal="center" vertical="center"/>
    </xf>
    <xf numFmtId="0" fontId="74" fillId="0" borderId="0" xfId="120" quotePrefix="1" applyFont="1"/>
    <xf numFmtId="0" fontId="22" fillId="0" borderId="54" xfId="120" applyBorder="1" applyAlignment="1">
      <alignment horizontal="center" vertical="center"/>
    </xf>
    <xf numFmtId="0" fontId="71" fillId="0" borderId="61" xfId="120" applyFont="1" applyBorder="1" applyAlignment="1">
      <alignment horizontal="center" vertical="center"/>
    </xf>
    <xf numFmtId="0" fontId="75" fillId="0" borderId="62" xfId="120" quotePrefix="1" applyFont="1" applyBorder="1"/>
    <xf numFmtId="0" fontId="22" fillId="0" borderId="62" xfId="120" applyBorder="1"/>
    <xf numFmtId="0" fontId="22" fillId="0" borderId="62" xfId="120" applyBorder="1" applyAlignment="1">
      <alignment vertical="center"/>
    </xf>
    <xf numFmtId="0" fontId="22" fillId="0" borderId="63" xfId="120" applyBorder="1"/>
    <xf numFmtId="0" fontId="22" fillId="0" borderId="51" xfId="120" applyBorder="1"/>
    <xf numFmtId="0" fontId="75" fillId="0" borderId="52" xfId="120" applyFont="1" applyBorder="1" applyAlignment="1">
      <alignment horizontal="left"/>
    </xf>
    <xf numFmtId="0" fontId="77" fillId="0" borderId="52" xfId="120" applyFont="1" applyBorder="1" applyAlignment="1">
      <alignment horizontal="left"/>
    </xf>
    <xf numFmtId="0" fontId="22" fillId="0" borderId="53" xfId="120" applyBorder="1"/>
    <xf numFmtId="0" fontId="75" fillId="0" borderId="0" xfId="120" applyFont="1" applyAlignment="1">
      <alignment horizontal="left"/>
    </xf>
    <xf numFmtId="0" fontId="77" fillId="0" borderId="0" xfId="120" applyFont="1" applyAlignment="1">
      <alignment horizontal="left"/>
    </xf>
    <xf numFmtId="0" fontId="78" fillId="0" borderId="0" xfId="120" applyFont="1" applyAlignment="1">
      <alignment horizontal="left"/>
    </xf>
    <xf numFmtId="0" fontId="22" fillId="0" borderId="61" xfId="120" applyBorder="1"/>
    <xf numFmtId="0" fontId="75" fillId="0" borderId="62" xfId="120" applyFont="1" applyBorder="1" applyAlignment="1">
      <alignment horizontal="left"/>
    </xf>
    <xf numFmtId="0" fontId="77" fillId="0" borderId="62" xfId="120" applyFont="1" applyBorder="1" applyAlignment="1">
      <alignment horizontal="left" vertical="center"/>
    </xf>
    <xf numFmtId="0" fontId="77" fillId="0" borderId="0" xfId="120" applyFont="1" applyAlignment="1">
      <alignment horizontal="left" vertical="center"/>
    </xf>
    <xf numFmtId="0" fontId="78" fillId="0" borderId="0" xfId="120" applyFont="1" applyAlignment="1">
      <alignment horizontal="left" vertical="top" wrapText="1"/>
    </xf>
    <xf numFmtId="0" fontId="79" fillId="0" borderId="0" xfId="120" applyFont="1" applyAlignment="1">
      <alignment horizontal="left" wrapText="1"/>
    </xf>
    <xf numFmtId="0" fontId="71" fillId="15" borderId="59" xfId="120" applyFont="1" applyFill="1" applyBorder="1" applyAlignment="1">
      <alignment horizontal="center"/>
    </xf>
    <xf numFmtId="0" fontId="80" fillId="0" borderId="54" xfId="120" applyFont="1" applyBorder="1"/>
    <xf numFmtId="0" fontId="80" fillId="0" borderId="0" xfId="120" applyFont="1"/>
    <xf numFmtId="0" fontId="80" fillId="0" borderId="0" xfId="120" applyFont="1" applyAlignment="1">
      <alignment horizontal="center"/>
    </xf>
    <xf numFmtId="0" fontId="80" fillId="0" borderId="55" xfId="120" applyFont="1" applyBorder="1"/>
    <xf numFmtId="0" fontId="73" fillId="0" borderId="0" xfId="120" quotePrefix="1" applyFont="1"/>
    <xf numFmtId="0" fontId="75" fillId="0" borderId="0" xfId="120" applyFont="1"/>
    <xf numFmtId="0" fontId="75" fillId="0" borderId="0" xfId="120" quotePrefix="1" applyFont="1" applyAlignment="1">
      <alignment vertical="top"/>
    </xf>
    <xf numFmtId="0" fontId="22" fillId="0" borderId="0" xfId="120" applyAlignment="1">
      <alignment vertical="top"/>
    </xf>
    <xf numFmtId="0" fontId="82" fillId="0" borderId="54" xfId="120" applyFont="1" applyBorder="1" applyAlignment="1">
      <alignment horizontal="left" indent="1"/>
    </xf>
    <xf numFmtId="0" fontId="77" fillId="0" borderId="52" xfId="120" applyFont="1" applyBorder="1" applyAlignment="1">
      <alignment horizontal="left" vertical="center"/>
    </xf>
    <xf numFmtId="0" fontId="73" fillId="0" borderId="51" xfId="120" applyFont="1" applyBorder="1"/>
    <xf numFmtId="0" fontId="73" fillId="0" borderId="53" xfId="120" applyFont="1" applyBorder="1"/>
    <xf numFmtId="0" fontId="71" fillId="16" borderId="59" xfId="120" applyFont="1" applyFill="1" applyBorder="1" applyAlignment="1">
      <alignment horizontal="center"/>
    </xf>
    <xf numFmtId="0" fontId="82" fillId="0" borderId="61" xfId="120" applyFont="1" applyBorder="1" applyAlignment="1">
      <alignment horizontal="left" indent="1"/>
    </xf>
    <xf numFmtId="0" fontId="22" fillId="0" borderId="62" xfId="120" applyBorder="1" applyAlignment="1">
      <alignment horizontal="center"/>
    </xf>
    <xf numFmtId="0" fontId="73" fillId="0" borderId="0" xfId="120" applyFont="1" applyAlignment="1">
      <alignment horizontal="right"/>
    </xf>
    <xf numFmtId="0" fontId="73" fillId="0" borderId="61" xfId="120" applyFont="1" applyBorder="1"/>
    <xf numFmtId="0" fontId="73" fillId="0" borderId="62" xfId="120" applyFont="1" applyBorder="1"/>
    <xf numFmtId="0" fontId="73" fillId="0" borderId="62" xfId="120" applyFont="1" applyBorder="1" applyAlignment="1">
      <alignment horizontal="right" indent="1"/>
    </xf>
    <xf numFmtId="0" fontId="73" fillId="0" borderId="62" xfId="120" applyFont="1" applyBorder="1" applyAlignment="1">
      <alignment horizontal="center"/>
    </xf>
    <xf numFmtId="0" fontId="73" fillId="0" borderId="63" xfId="120" applyFont="1" applyBorder="1"/>
    <xf numFmtId="43" fontId="0" fillId="0" borderId="0" xfId="1" applyFont="1" applyAlignment="1">
      <alignment vertical="center"/>
    </xf>
    <xf numFmtId="43" fontId="0" fillId="0" borderId="0" xfId="1" applyFont="1" applyAlignment="1">
      <alignment vertical="top"/>
    </xf>
    <xf numFmtId="43" fontId="7" fillId="0" borderId="1" xfId="1" applyFont="1" applyFill="1" applyBorder="1" applyAlignment="1">
      <alignment vertical="center"/>
    </xf>
    <xf numFmtId="43" fontId="13" fillId="7" borderId="1" xfId="1" applyFont="1" applyFill="1" applyBorder="1" applyAlignment="1">
      <alignment vertical="center"/>
    </xf>
    <xf numFmtId="9" fontId="9" fillId="0" borderId="1" xfId="2" applyFont="1" applyBorder="1" applyAlignment="1">
      <alignment horizontal="center" vertical="center" wrapText="1"/>
    </xf>
    <xf numFmtId="0" fontId="86" fillId="0" borderId="50" xfId="91" applyFont="1" applyBorder="1" applyAlignment="1">
      <alignment horizontal="left" vertical="center"/>
    </xf>
    <xf numFmtId="0" fontId="86" fillId="0" borderId="64" xfId="3" applyFont="1" applyBorder="1" applyAlignment="1">
      <alignment horizontal="left" vertical="center"/>
    </xf>
    <xf numFmtId="0" fontId="86" fillId="0" borderId="64" xfId="91" applyFont="1" applyBorder="1" applyAlignment="1">
      <alignment horizontal="left" vertical="center"/>
    </xf>
    <xf numFmtId="0" fontId="87" fillId="0" borderId="0" xfId="91" applyFont="1" applyBorder="1" applyAlignment="1">
      <alignment horizontal="center" vertical="center"/>
    </xf>
    <xf numFmtId="0" fontId="87" fillId="0" borderId="0" xfId="91" applyFont="1" applyBorder="1" applyAlignment="1">
      <alignment vertical="center"/>
    </xf>
    <xf numFmtId="171" fontId="87" fillId="0" borderId="0" xfId="91" applyNumberFormat="1" applyFont="1" applyBorder="1" applyAlignment="1">
      <alignment vertical="center"/>
    </xf>
    <xf numFmtId="0" fontId="87" fillId="11" borderId="0" xfId="91" applyFont="1" applyFill="1" applyBorder="1" applyAlignment="1">
      <alignment vertical="center"/>
    </xf>
    <xf numFmtId="172" fontId="87" fillId="0" borderId="0" xfId="1" applyNumberFormat="1" applyFont="1" applyBorder="1" applyAlignment="1">
      <alignment vertical="center"/>
    </xf>
    <xf numFmtId="172" fontId="8" fillId="5" borderId="4" xfId="1" applyNumberFormat="1" applyFont="1" applyFill="1" applyBorder="1" applyAlignment="1" applyProtection="1">
      <alignment horizontal="center" vertical="center"/>
    </xf>
    <xf numFmtId="172" fontId="13" fillId="0" borderId="13" xfId="1" applyNumberFormat="1" applyFont="1" applyBorder="1" applyAlignment="1">
      <alignment vertical="center"/>
    </xf>
    <xf numFmtId="172" fontId="13" fillId="0" borderId="1" xfId="1" applyNumberFormat="1" applyFont="1" applyBorder="1" applyAlignment="1">
      <alignment vertical="center"/>
    </xf>
    <xf numFmtId="172" fontId="9" fillId="7" borderId="1" xfId="1" applyNumberFormat="1" applyFont="1" applyFill="1" applyBorder="1" applyAlignment="1">
      <alignment horizontal="center" vertical="center"/>
    </xf>
    <xf numFmtId="172" fontId="23" fillId="0" borderId="28" xfId="1" applyNumberFormat="1" applyFont="1" applyBorder="1" applyAlignment="1">
      <alignment horizontal="center" vertical="center"/>
    </xf>
    <xf numFmtId="172" fontId="23" fillId="0" borderId="8" xfId="1" applyNumberFormat="1" applyFont="1" applyBorder="1" applyAlignment="1">
      <alignment horizontal="center" vertical="center"/>
    </xf>
    <xf numFmtId="172" fontId="13" fillId="0" borderId="0" xfId="1" applyNumberFormat="1" applyFont="1" applyAlignment="1">
      <alignment vertical="top"/>
    </xf>
    <xf numFmtId="43" fontId="9" fillId="0" borderId="1" xfId="1" applyFont="1" applyFill="1" applyBorder="1" applyAlignment="1">
      <alignment horizontal="center" vertical="center"/>
    </xf>
    <xf numFmtId="43" fontId="13" fillId="0" borderId="1" xfId="0" applyNumberFormat="1" applyFont="1" applyFill="1" applyBorder="1" applyAlignment="1">
      <alignment vertical="center"/>
    </xf>
    <xf numFmtId="172" fontId="13" fillId="0" borderId="0" xfId="0" applyNumberFormat="1" applyFont="1" applyAlignment="1">
      <alignment vertical="top"/>
    </xf>
    <xf numFmtId="0" fontId="7" fillId="3" borderId="1" xfId="0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center" vertical="center"/>
    </xf>
    <xf numFmtId="43" fontId="7" fillId="0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top"/>
    </xf>
    <xf numFmtId="170" fontId="7" fillId="0" borderId="0" xfId="1" applyNumberFormat="1" applyFont="1" applyFill="1" applyAlignment="1">
      <alignment vertical="top"/>
    </xf>
    <xf numFmtId="0" fontId="7" fillId="0" borderId="0" xfId="0" applyFont="1" applyFill="1" applyAlignment="1">
      <alignment vertical="center"/>
    </xf>
    <xf numFmtId="170" fontId="7" fillId="0" borderId="0" xfId="1" applyNumberFormat="1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/>
    </xf>
    <xf numFmtId="170" fontId="9" fillId="0" borderId="0" xfId="1" applyNumberFormat="1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172" fontId="13" fillId="0" borderId="13" xfId="1" applyNumberFormat="1" applyFont="1" applyFill="1" applyBorder="1" applyAlignment="1">
      <alignment vertical="center"/>
    </xf>
    <xf numFmtId="172" fontId="13" fillId="0" borderId="1" xfId="1" applyNumberFormat="1" applyFont="1" applyFill="1" applyBorder="1" applyAlignment="1">
      <alignment vertical="center"/>
    </xf>
    <xf numFmtId="172" fontId="8" fillId="5" borderId="19" xfId="1" applyNumberFormat="1" applyFont="1" applyFill="1" applyBorder="1" applyAlignment="1" applyProtection="1">
      <alignment horizontal="center" vertical="center"/>
    </xf>
    <xf numFmtId="172" fontId="13" fillId="0" borderId="36" xfId="1" applyNumberFormat="1" applyFont="1" applyBorder="1" applyAlignment="1">
      <alignment vertical="center"/>
    </xf>
    <xf numFmtId="172" fontId="13" fillId="0" borderId="2" xfId="1" applyNumberFormat="1" applyFont="1" applyBorder="1" applyAlignment="1">
      <alignment vertical="center"/>
    </xf>
    <xf numFmtId="172" fontId="9" fillId="7" borderId="2" xfId="1" applyNumberFormat="1" applyFont="1" applyFill="1" applyBorder="1" applyAlignment="1">
      <alignment horizontal="center" vertical="center"/>
    </xf>
    <xf numFmtId="172" fontId="23" fillId="0" borderId="46" xfId="1" applyNumberFormat="1" applyFont="1" applyBorder="1" applyAlignment="1">
      <alignment horizontal="center" vertical="center"/>
    </xf>
    <xf numFmtId="43" fontId="13" fillId="0" borderId="6" xfId="1" applyFont="1" applyBorder="1" applyAlignment="1">
      <alignment horizontal="center" vertical="center"/>
    </xf>
    <xf numFmtId="43" fontId="13" fillId="0" borderId="19" xfId="1" applyFont="1" applyBorder="1" applyAlignment="1">
      <alignment horizontal="center" vertical="center"/>
    </xf>
    <xf numFmtId="172" fontId="23" fillId="0" borderId="70" xfId="1" applyNumberFormat="1" applyFont="1" applyBorder="1" applyAlignment="1">
      <alignment horizontal="center" vertical="center"/>
    </xf>
    <xf numFmtId="0" fontId="13" fillId="0" borderId="66" xfId="0" applyFont="1" applyBorder="1" applyAlignment="1">
      <alignment vertical="center"/>
    </xf>
    <xf numFmtId="9" fontId="13" fillId="0" borderId="66" xfId="2" applyFont="1" applyBorder="1" applyAlignment="1">
      <alignment horizontal="center" vertical="center"/>
    </xf>
    <xf numFmtId="9" fontId="13" fillId="7" borderId="66" xfId="2" applyFont="1" applyFill="1" applyBorder="1" applyAlignment="1">
      <alignment horizontal="center" vertical="center"/>
    </xf>
    <xf numFmtId="9" fontId="13" fillId="7" borderId="68" xfId="2" applyFont="1" applyFill="1" applyBorder="1" applyAlignment="1">
      <alignment horizontal="center" vertical="center"/>
    </xf>
    <xf numFmtId="0" fontId="13" fillId="0" borderId="71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43" fontId="0" fillId="0" borderId="5" xfId="0" applyNumberForma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43" fontId="7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72" xfId="0" applyFont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right" vertical="center"/>
    </xf>
    <xf numFmtId="2" fontId="9" fillId="0" borderId="7" xfId="0" applyNumberFormat="1" applyFont="1" applyFill="1" applyBorder="1" applyAlignment="1">
      <alignment horizontal="center" vertical="top" wrapText="1"/>
    </xf>
    <xf numFmtId="2" fontId="9" fillId="0" borderId="8" xfId="0" applyNumberFormat="1" applyFont="1" applyFill="1" applyBorder="1" applyAlignment="1">
      <alignment horizontal="center" vertical="top" wrapText="1"/>
    </xf>
    <xf numFmtId="2" fontId="9" fillId="0" borderId="9" xfId="0" applyNumberFormat="1" applyFont="1" applyFill="1" applyBorder="1" applyAlignment="1">
      <alignment horizontal="center" vertical="top" wrapText="1"/>
    </xf>
    <xf numFmtId="172" fontId="13" fillId="0" borderId="0" xfId="1" applyNumberFormat="1" applyFont="1" applyFill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" xfId="0" applyBorder="1"/>
    <xf numFmtId="0" fontId="0" fillId="0" borderId="11" xfId="0" applyBorder="1" applyAlignment="1">
      <alignment horizontal="right" vertical="center"/>
    </xf>
    <xf numFmtId="0" fontId="0" fillId="0" borderId="4" xfId="0" applyBorder="1"/>
    <xf numFmtId="0" fontId="0" fillId="0" borderId="32" xfId="0" applyBorder="1" applyAlignment="1">
      <alignment horizontal="right" vertical="center"/>
    </xf>
    <xf numFmtId="0" fontId="0" fillId="0" borderId="33" xfId="0" applyBorder="1"/>
    <xf numFmtId="0" fontId="7" fillId="0" borderId="1" xfId="0" applyNumberFormat="1" applyFont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7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horizontal="center" vertical="center"/>
    </xf>
    <xf numFmtId="9" fontId="13" fillId="11" borderId="66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8" fillId="0" borderId="0" xfId="121" applyFont="1" applyAlignment="1">
      <alignment horizontal="left" vertical="center"/>
    </xf>
    <xf numFmtId="0" fontId="22" fillId="0" borderId="60" xfId="120" applyBorder="1" applyAlignment="1">
      <alignment horizontal="left" vertical="top" wrapText="1"/>
    </xf>
    <xf numFmtId="0" fontId="22" fillId="0" borderId="0" xfId="120" applyAlignment="1">
      <alignment horizontal="left" vertical="top" wrapText="1"/>
    </xf>
    <xf numFmtId="0" fontId="22" fillId="0" borderId="55" xfId="120" applyBorder="1" applyAlignment="1">
      <alignment horizontal="left" vertical="top" wrapText="1"/>
    </xf>
    <xf numFmtId="0" fontId="74" fillId="0" borderId="0" xfId="120" applyFont="1" applyAlignment="1">
      <alignment horizontal="left" vertical="top" wrapText="1"/>
    </xf>
    <xf numFmtId="0" fontId="22" fillId="0" borderId="0" xfId="120" applyAlignment="1">
      <alignment horizontal="left" vertical="center" wrapText="1"/>
    </xf>
    <xf numFmtId="0" fontId="37" fillId="0" borderId="56" xfId="120" applyFont="1" applyBorder="1" applyAlignment="1">
      <alignment horizontal="center" vertical="center"/>
    </xf>
    <xf numFmtId="0" fontId="37" fillId="0" borderId="57" xfId="120" applyFont="1" applyBorder="1" applyAlignment="1">
      <alignment horizontal="center" vertical="center"/>
    </xf>
    <xf numFmtId="0" fontId="67" fillId="0" borderId="0" xfId="120" applyFont="1" applyAlignment="1">
      <alignment horizontal="center" vertical="center" textRotation="90" wrapText="1"/>
    </xf>
    <xf numFmtId="0" fontId="69" fillId="0" borderId="0" xfId="120" applyFont="1" applyAlignment="1">
      <alignment horizontal="left" vertical="center" wrapText="1"/>
    </xf>
    <xf numFmtId="0" fontId="75" fillId="0" borderId="0" xfId="120" quotePrefix="1" applyFont="1" applyAlignment="1">
      <alignment horizontal="left" wrapText="1"/>
    </xf>
    <xf numFmtId="0" fontId="29" fillId="9" borderId="19" xfId="33" applyFont="1" applyFill="1" applyBorder="1" applyAlignment="1">
      <alignment horizontal="left" vertical="center"/>
    </xf>
    <xf numFmtId="0" fontId="29" fillId="9" borderId="20" xfId="33" applyFont="1" applyFill="1" applyBorder="1" applyAlignment="1">
      <alignment horizontal="left" vertical="center"/>
    </xf>
    <xf numFmtId="0" fontId="28" fillId="0" borderId="2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30" fillId="0" borderId="22" xfId="32" applyFont="1" applyFill="1" applyBorder="1" applyAlignment="1">
      <alignment horizontal="left" vertical="center"/>
    </xf>
    <xf numFmtId="0" fontId="30" fillId="0" borderId="25" xfId="32" applyFont="1" applyFill="1" applyBorder="1" applyAlignment="1">
      <alignment horizontal="left" vertical="center"/>
    </xf>
    <xf numFmtId="0" fontId="28" fillId="0" borderId="22" xfId="32" applyFont="1" applyFill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28" fillId="0" borderId="26" xfId="32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28" fillId="9" borderId="1" xfId="33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28" fillId="9" borderId="1" xfId="33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28" fillId="0" borderId="22" xfId="32" applyFont="1" applyBorder="1" applyAlignment="1">
      <alignment horizontal="left" vertical="center"/>
    </xf>
    <xf numFmtId="0" fontId="28" fillId="0" borderId="6" xfId="32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28" fillId="0" borderId="2" xfId="32" applyFont="1" applyBorder="1" applyAlignment="1">
      <alignment horizontal="left" vertical="center"/>
    </xf>
    <xf numFmtId="0" fontId="28" fillId="0" borderId="19" xfId="32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8" fillId="0" borderId="0" xfId="32" applyFont="1" applyBorder="1" applyAlignment="1">
      <alignment horizontal="left" vertical="center"/>
    </xf>
    <xf numFmtId="0" fontId="28" fillId="0" borderId="0" xfId="32" applyFont="1" applyAlignment="1">
      <alignment horizontal="left" vertical="center"/>
    </xf>
    <xf numFmtId="0" fontId="28" fillId="0" borderId="23" xfId="32" applyFont="1" applyBorder="1" applyAlignment="1">
      <alignment horizontal="left" vertical="center"/>
    </xf>
    <xf numFmtId="0" fontId="28" fillId="0" borderId="0" xfId="32" applyFont="1" applyBorder="1" applyAlignment="1">
      <alignment horizontal="left" vertical="top" wrapText="1"/>
    </xf>
    <xf numFmtId="0" fontId="28" fillId="0" borderId="25" xfId="32" applyFont="1" applyBorder="1" applyAlignment="1">
      <alignment horizontal="left" vertical="top" wrapText="1"/>
    </xf>
    <xf numFmtId="0" fontId="28" fillId="0" borderId="22" xfId="32" applyFont="1" applyBorder="1" applyAlignment="1">
      <alignment horizontal="left" vertical="top" wrapText="1"/>
    </xf>
    <xf numFmtId="0" fontId="25" fillId="0" borderId="0" xfId="32" applyFont="1" applyBorder="1" applyAlignment="1">
      <alignment horizontal="center" vertical="center"/>
    </xf>
    <xf numFmtId="0" fontId="20" fillId="0" borderId="0" xfId="32" applyFont="1" applyBorder="1" applyAlignment="1">
      <alignment horizontal="left" vertical="center"/>
    </xf>
    <xf numFmtId="0" fontId="31" fillId="0" borderId="0" xfId="32" applyFont="1" applyBorder="1" applyAlignment="1">
      <alignment horizontal="right" vertical="center"/>
    </xf>
    <xf numFmtId="0" fontId="28" fillId="0" borderId="0" xfId="32" applyFont="1" applyFill="1" applyBorder="1" applyAlignment="1">
      <alignment horizontal="left" vertical="center" wrapText="1"/>
    </xf>
    <xf numFmtId="0" fontId="28" fillId="0" borderId="25" xfId="32" applyFont="1" applyFill="1" applyBorder="1" applyAlignment="1">
      <alignment horizontal="left" vertical="center" wrapText="1"/>
    </xf>
    <xf numFmtId="0" fontId="28" fillId="0" borderId="22" xfId="32" applyFont="1" applyBorder="1" applyAlignment="1">
      <alignment horizontal="left" vertical="center" wrapText="1"/>
    </xf>
    <xf numFmtId="0" fontId="28" fillId="0" borderId="25" xfId="32" applyFont="1" applyBorder="1" applyAlignment="1">
      <alignment horizontal="left" vertical="center" wrapText="1"/>
    </xf>
    <xf numFmtId="0" fontId="27" fillId="0" borderId="19" xfId="32" applyFont="1" applyBorder="1" applyAlignment="1">
      <alignment horizontal="left" vertical="center"/>
    </xf>
    <xf numFmtId="0" fontId="27" fillId="0" borderId="20" xfId="32" applyFont="1" applyBorder="1" applyAlignment="1">
      <alignment horizontal="left" vertical="center"/>
    </xf>
    <xf numFmtId="0" fontId="28" fillId="0" borderId="22" xfId="32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21" xfId="0" applyFont="1" applyBorder="1" applyAlignment="1">
      <alignment horizontal="left" vertical="center"/>
    </xf>
    <xf numFmtId="0" fontId="28" fillId="0" borderId="20" xfId="32" applyFont="1" applyBorder="1" applyAlignment="1">
      <alignment horizontal="left" vertical="center"/>
    </xf>
    <xf numFmtId="0" fontId="28" fillId="0" borderId="21" xfId="32" applyFont="1" applyBorder="1" applyAlignment="1">
      <alignment horizontal="left" vertical="center"/>
    </xf>
    <xf numFmtId="0" fontId="30" fillId="0" borderId="0" xfId="32" applyFont="1" applyAlignment="1">
      <alignment horizontal="left" vertical="center" wrapText="1"/>
    </xf>
    <xf numFmtId="0" fontId="30" fillId="0" borderId="25" xfId="32" applyFont="1" applyBorder="1" applyAlignment="1">
      <alignment horizontal="left" vertical="center" wrapText="1"/>
    </xf>
    <xf numFmtId="0" fontId="28" fillId="0" borderId="22" xfId="32" applyFont="1" applyFill="1" applyBorder="1" applyAlignment="1">
      <alignment horizontal="left" vertical="center" wrapText="1"/>
    </xf>
    <xf numFmtId="14" fontId="28" fillId="0" borderId="0" xfId="32" applyNumberFormat="1" applyFont="1" applyAlignment="1">
      <alignment horizontal="left" vertical="center" wrapText="1"/>
    </xf>
    <xf numFmtId="14" fontId="28" fillId="0" borderId="25" xfId="32" applyNumberFormat="1" applyFont="1" applyBorder="1" applyAlignment="1">
      <alignment horizontal="left" vertical="center" wrapText="1"/>
    </xf>
    <xf numFmtId="0" fontId="28" fillId="0" borderId="23" xfId="32" applyFont="1" applyFill="1" applyBorder="1" applyAlignment="1">
      <alignment horizontal="left" vertical="center" wrapText="1"/>
    </xf>
    <xf numFmtId="0" fontId="28" fillId="0" borderId="24" xfId="32" applyFont="1" applyFill="1" applyBorder="1" applyAlignment="1">
      <alignment horizontal="left" vertical="center" wrapText="1"/>
    </xf>
    <xf numFmtId="0" fontId="28" fillId="0" borderId="24" xfId="32" applyFont="1" applyBorder="1" applyAlignment="1">
      <alignment horizontal="left" vertical="center"/>
    </xf>
    <xf numFmtId="0" fontId="28" fillId="0" borderId="0" xfId="32" applyFont="1" applyBorder="1" applyAlignment="1">
      <alignment horizontal="left" vertical="center" wrapText="1"/>
    </xf>
    <xf numFmtId="0" fontId="28" fillId="0" borderId="0" xfId="32" applyFont="1" applyAlignment="1">
      <alignment horizontal="left" vertical="center" wrapText="1"/>
    </xf>
    <xf numFmtId="0" fontId="30" fillId="0" borderId="22" xfId="32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30" fillId="9" borderId="6" xfId="33" applyFont="1" applyFill="1" applyBorder="1" applyAlignment="1">
      <alignment horizontal="left" wrapText="1"/>
    </xf>
    <xf numFmtId="0" fontId="30" fillId="9" borderId="23" xfId="33" applyFont="1" applyFill="1" applyBorder="1" applyAlignment="1">
      <alignment horizontal="left" wrapText="1"/>
    </xf>
    <xf numFmtId="0" fontId="30" fillId="9" borderId="24" xfId="33" applyFont="1" applyFill="1" applyBorder="1" applyAlignment="1">
      <alignment horizontal="left" wrapText="1"/>
    </xf>
    <xf numFmtId="0" fontId="29" fillId="9" borderId="1" xfId="33" applyFont="1" applyFill="1" applyBorder="1" applyAlignment="1">
      <alignment horizontal="center" vertical="center"/>
    </xf>
    <xf numFmtId="0" fontId="29" fillId="9" borderId="1" xfId="33" applyFont="1" applyFill="1" applyBorder="1" applyAlignment="1">
      <alignment horizontal="left" vertical="center" wrapText="1"/>
    </xf>
    <xf numFmtId="0" fontId="40" fillId="0" borderId="0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8" fillId="5" borderId="67" xfId="3" applyFont="1" applyFill="1" applyBorder="1" applyAlignment="1" applyProtection="1">
      <alignment horizontal="center" vertical="top" wrapText="1"/>
    </xf>
    <xf numFmtId="0" fontId="8" fillId="5" borderId="66" xfId="3" applyFont="1" applyFill="1" applyBorder="1" applyAlignment="1" applyProtection="1">
      <alignment horizontal="center" vertical="top" wrapText="1"/>
    </xf>
    <xf numFmtId="0" fontId="9" fillId="8" borderId="1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8" fillId="5" borderId="13" xfId="3" applyFont="1" applyFill="1" applyBorder="1" applyAlignment="1" applyProtection="1">
      <alignment horizontal="center" vertical="center" wrapText="1"/>
    </xf>
    <xf numFmtId="172" fontId="8" fillId="5" borderId="13" xfId="1" applyNumberFormat="1" applyFont="1" applyFill="1" applyBorder="1" applyAlignment="1" applyProtection="1">
      <alignment horizontal="center" vertical="center" wrapText="1"/>
    </xf>
    <xf numFmtId="172" fontId="8" fillId="5" borderId="36" xfId="1" applyNumberFormat="1" applyFont="1" applyFill="1" applyBorder="1" applyAlignment="1" applyProtection="1">
      <alignment horizontal="center" vertical="center" wrapText="1"/>
    </xf>
    <xf numFmtId="0" fontId="33" fillId="0" borderId="47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172" fontId="86" fillId="0" borderId="0" xfId="1" applyNumberFormat="1" applyFont="1" applyBorder="1" applyAlignment="1">
      <alignment horizontal="left" vertical="top"/>
    </xf>
    <xf numFmtId="43" fontId="9" fillId="0" borderId="1" xfId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2" fontId="9" fillId="0" borderId="72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0" fontId="37" fillId="11" borderId="38" xfId="36" applyFont="1" applyFill="1" applyBorder="1" applyAlignment="1">
      <alignment horizontal="center" vertical="center"/>
    </xf>
    <xf numFmtId="0" fontId="37" fillId="11" borderId="39" xfId="36" applyFont="1" applyFill="1" applyBorder="1" applyAlignment="1">
      <alignment horizontal="center" vertical="center"/>
    </xf>
    <xf numFmtId="0" fontId="37" fillId="11" borderId="40" xfId="36" applyFont="1" applyFill="1" applyBorder="1" applyAlignment="1">
      <alignment horizontal="center" vertical="center"/>
    </xf>
    <xf numFmtId="0" fontId="37" fillId="11" borderId="41" xfId="36" applyFont="1" applyFill="1" applyBorder="1" applyAlignment="1">
      <alignment horizontal="center" vertical="center"/>
    </xf>
    <xf numFmtId="0" fontId="37" fillId="11" borderId="30" xfId="36" applyFont="1" applyFill="1" applyBorder="1" applyAlignment="1">
      <alignment horizontal="center" vertical="center"/>
    </xf>
    <xf numFmtId="0" fontId="37" fillId="11" borderId="42" xfId="36" applyFont="1" applyFill="1" applyBorder="1" applyAlignment="1">
      <alignment horizontal="center" vertical="center"/>
    </xf>
    <xf numFmtId="0" fontId="23" fillId="11" borderId="13" xfId="36" applyFont="1" applyFill="1" applyBorder="1" applyAlignment="1">
      <alignment horizontal="center" vertical="center"/>
    </xf>
    <xf numFmtId="0" fontId="23" fillId="11" borderId="33" xfId="36" applyFont="1" applyFill="1" applyBorder="1" applyAlignment="1">
      <alignment horizontal="center" vertical="center"/>
    </xf>
    <xf numFmtId="0" fontId="23" fillId="11" borderId="13" xfId="36" applyFont="1" applyFill="1" applyBorder="1" applyAlignment="1">
      <alignment horizontal="center" vertical="center" wrapText="1"/>
    </xf>
    <xf numFmtId="0" fontId="23" fillId="11" borderId="12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 wrapText="1"/>
    </xf>
    <xf numFmtId="0" fontId="23" fillId="11" borderId="33" xfId="0" applyFont="1" applyFill="1" applyBorder="1" applyAlignment="1">
      <alignment horizontal="center" vertical="center" wrapText="1"/>
    </xf>
    <xf numFmtId="0" fontId="35" fillId="11" borderId="0" xfId="36" applyFont="1" applyFill="1" applyAlignment="1">
      <alignment horizontal="center" vertical="center"/>
    </xf>
    <xf numFmtId="0" fontId="37" fillId="11" borderId="0" xfId="36" applyFont="1" applyFill="1" applyAlignment="1">
      <alignment horizontal="center" vertical="center"/>
    </xf>
    <xf numFmtId="0" fontId="38" fillId="11" borderId="0" xfId="36" applyFont="1" applyFill="1" applyAlignment="1">
      <alignment horizontal="center" vertical="center"/>
    </xf>
    <xf numFmtId="0" fontId="23" fillId="11" borderId="12" xfId="36" applyFont="1" applyFill="1" applyBorder="1" applyAlignment="1">
      <alignment horizontal="center" vertical="center" wrapText="1"/>
    </xf>
    <xf numFmtId="0" fontId="23" fillId="11" borderId="32" xfId="36" applyFont="1" applyFill="1" applyBorder="1" applyAlignment="1">
      <alignment horizontal="center" vertical="center"/>
    </xf>
    <xf numFmtId="0" fontId="23" fillId="11" borderId="14" xfId="36" applyFont="1" applyFill="1" applyBorder="1" applyAlignment="1">
      <alignment horizontal="center" vertical="center" wrapText="1"/>
    </xf>
    <xf numFmtId="0" fontId="23" fillId="11" borderId="34" xfId="36" applyFont="1" applyFill="1" applyBorder="1" applyAlignment="1">
      <alignment horizontal="center" vertical="center" wrapText="1"/>
    </xf>
    <xf numFmtId="0" fontId="23" fillId="11" borderId="14" xfId="0" applyFont="1" applyFill="1" applyBorder="1" applyAlignment="1">
      <alignment horizontal="center" vertical="center" wrapText="1"/>
    </xf>
    <xf numFmtId="0" fontId="23" fillId="11" borderId="34" xfId="0" applyFont="1" applyFill="1" applyBorder="1" applyAlignment="1">
      <alignment horizontal="center" vertical="center" wrapText="1"/>
    </xf>
    <xf numFmtId="0" fontId="23" fillId="11" borderId="31" xfId="0" applyFont="1" applyFill="1" applyBorder="1" applyAlignment="1">
      <alignment horizontal="center" vertical="center" wrapText="1"/>
    </xf>
    <xf numFmtId="0" fontId="23" fillId="11" borderId="35" xfId="0" applyFont="1" applyFill="1" applyBorder="1" applyAlignment="1">
      <alignment horizontal="center" vertical="center" wrapText="1"/>
    </xf>
    <xf numFmtId="0" fontId="33" fillId="0" borderId="12" xfId="36" applyFont="1" applyFill="1" applyBorder="1" applyAlignment="1">
      <alignment horizontal="center" vertical="center"/>
    </xf>
    <xf numFmtId="0" fontId="33" fillId="0" borderId="13" xfId="36" applyFont="1" applyFill="1" applyBorder="1" applyAlignment="1">
      <alignment horizontal="center" vertical="center"/>
    </xf>
    <xf numFmtId="0" fontId="33" fillId="0" borderId="32" xfId="36" applyFont="1" applyFill="1" applyBorder="1" applyAlignment="1">
      <alignment horizontal="center" vertical="center"/>
    </xf>
    <xf numFmtId="0" fontId="33" fillId="0" borderId="33" xfId="36" applyFont="1" applyFill="1" applyBorder="1" applyAlignment="1">
      <alignment horizontal="center" vertical="center"/>
    </xf>
    <xf numFmtId="0" fontId="23" fillId="0" borderId="13" xfId="36" applyFont="1" applyFill="1" applyBorder="1" applyAlignment="1">
      <alignment horizontal="center" vertical="center"/>
    </xf>
    <xf numFmtId="0" fontId="23" fillId="0" borderId="33" xfId="36" applyFont="1" applyFill="1" applyBorder="1" applyAlignment="1">
      <alignment horizontal="center" vertical="center"/>
    </xf>
    <xf numFmtId="0" fontId="23" fillId="0" borderId="36" xfId="36" applyFont="1" applyFill="1" applyBorder="1" applyAlignment="1">
      <alignment horizontal="center" vertical="center" wrapText="1"/>
    </xf>
    <xf numFmtId="0" fontId="23" fillId="0" borderId="37" xfId="36" applyFont="1" applyFill="1" applyBorder="1" applyAlignment="1">
      <alignment horizontal="center" vertical="center"/>
    </xf>
    <xf numFmtId="0" fontId="23" fillId="0" borderId="12" xfId="36" applyFont="1" applyFill="1" applyBorder="1" applyAlignment="1">
      <alignment horizontal="center" vertical="center"/>
    </xf>
    <xf numFmtId="0" fontId="52" fillId="0" borderId="0" xfId="36" applyFont="1" applyFill="1" applyAlignment="1">
      <alignment horizontal="center" vertical="center"/>
    </xf>
    <xf numFmtId="0" fontId="33" fillId="0" borderId="0" xfId="36" applyFont="1" applyFill="1" applyAlignment="1">
      <alignment horizontal="center" vertical="center"/>
    </xf>
    <xf numFmtId="0" fontId="32" fillId="0" borderId="0" xfId="36" applyFont="1" applyFill="1" applyAlignment="1">
      <alignment horizontal="center" vertical="center"/>
    </xf>
    <xf numFmtId="0" fontId="23" fillId="0" borderId="12" xfId="36" applyFont="1" applyFill="1" applyBorder="1" applyAlignment="1">
      <alignment horizontal="center" vertical="center" wrapText="1"/>
    </xf>
    <xf numFmtId="0" fontId="23" fillId="0" borderId="32" xfId="36" applyFont="1" applyFill="1" applyBorder="1" applyAlignment="1">
      <alignment horizontal="center" vertical="center"/>
    </xf>
    <xf numFmtId="0" fontId="23" fillId="0" borderId="13" xfId="36" applyFont="1" applyFill="1" applyBorder="1" applyAlignment="1">
      <alignment horizontal="center" vertical="center" wrapText="1"/>
    </xf>
    <xf numFmtId="0" fontId="23" fillId="0" borderId="31" xfId="36" applyFont="1" applyFill="1" applyBorder="1" applyAlignment="1">
      <alignment horizontal="center" vertical="center" wrapText="1"/>
    </xf>
    <xf numFmtId="0" fontId="23" fillId="0" borderId="35" xfId="36" applyFont="1" applyFill="1" applyBorder="1" applyAlignment="1">
      <alignment horizontal="center" vertical="center" wrapText="1"/>
    </xf>
    <xf numFmtId="0" fontId="23" fillId="0" borderId="33" xfId="36" applyFont="1" applyFill="1" applyBorder="1" applyAlignment="1">
      <alignment horizontal="center" vertical="center" wrapText="1"/>
    </xf>
    <xf numFmtId="0" fontId="23" fillId="0" borderId="14" xfId="36" applyFont="1" applyFill="1" applyBorder="1" applyAlignment="1">
      <alignment horizontal="center" vertical="center" wrapText="1"/>
    </xf>
    <xf numFmtId="0" fontId="23" fillId="0" borderId="34" xfId="36" applyFont="1" applyFill="1" applyBorder="1" applyAlignment="1">
      <alignment horizontal="center" vertical="center" wrapText="1"/>
    </xf>
    <xf numFmtId="0" fontId="33" fillId="11" borderId="12" xfId="36" applyFont="1" applyFill="1" applyBorder="1" applyAlignment="1">
      <alignment horizontal="center" vertical="center"/>
    </xf>
    <xf numFmtId="0" fontId="33" fillId="11" borderId="13" xfId="36" applyFont="1" applyFill="1" applyBorder="1" applyAlignment="1">
      <alignment horizontal="center" vertical="center"/>
    </xf>
    <xf numFmtId="0" fontId="33" fillId="11" borderId="32" xfId="36" applyFont="1" applyFill="1" applyBorder="1" applyAlignment="1">
      <alignment horizontal="center" vertical="center"/>
    </xf>
    <xf numFmtId="0" fontId="33" fillId="11" borderId="33" xfId="36" applyFont="1" applyFill="1" applyBorder="1" applyAlignment="1">
      <alignment horizontal="center" vertical="center"/>
    </xf>
    <xf numFmtId="0" fontId="23" fillId="11" borderId="36" xfId="36" applyFont="1" applyFill="1" applyBorder="1" applyAlignment="1">
      <alignment horizontal="center" vertical="center" wrapText="1"/>
    </xf>
    <xf numFmtId="0" fontId="23" fillId="11" borderId="37" xfId="36" applyFont="1" applyFill="1" applyBorder="1" applyAlignment="1">
      <alignment horizontal="center" vertical="center"/>
    </xf>
    <xf numFmtId="0" fontId="23" fillId="11" borderId="12" xfId="36" applyFont="1" applyFill="1" applyBorder="1" applyAlignment="1">
      <alignment horizontal="center" vertical="center"/>
    </xf>
    <xf numFmtId="0" fontId="25" fillId="11" borderId="0" xfId="36" applyFont="1" applyFill="1" applyAlignment="1">
      <alignment horizontal="center" vertical="center"/>
    </xf>
    <xf numFmtId="0" fontId="20" fillId="11" borderId="0" xfId="36" applyFont="1" applyFill="1" applyAlignment="1">
      <alignment horizontal="center" vertical="center"/>
    </xf>
    <xf numFmtId="0" fontId="51" fillId="11" borderId="0" xfId="36" applyFont="1" applyFill="1" applyAlignment="1">
      <alignment horizontal="center" vertical="center"/>
    </xf>
    <xf numFmtId="0" fontId="23" fillId="11" borderId="31" xfId="36" applyFont="1" applyFill="1" applyBorder="1" applyAlignment="1">
      <alignment horizontal="center" vertical="center" wrapText="1"/>
    </xf>
    <xf numFmtId="0" fontId="23" fillId="11" borderId="35" xfId="36" applyFont="1" applyFill="1" applyBorder="1" applyAlignment="1">
      <alignment horizontal="center" vertical="center" wrapText="1"/>
    </xf>
    <xf numFmtId="0" fontId="23" fillId="11" borderId="33" xfId="36" applyFont="1" applyFill="1" applyBorder="1" applyAlignment="1">
      <alignment horizontal="center" vertical="center" wrapText="1"/>
    </xf>
    <xf numFmtId="0" fontId="52" fillId="11" borderId="0" xfId="36" applyFont="1" applyFill="1" applyAlignment="1">
      <alignment horizontal="center" vertical="center"/>
    </xf>
    <xf numFmtId="0" fontId="33" fillId="11" borderId="0" xfId="36" applyFont="1" applyFill="1" applyAlignment="1">
      <alignment horizontal="center" vertical="center"/>
    </xf>
    <xf numFmtId="0" fontId="32" fillId="11" borderId="0" xfId="36" applyFont="1" applyFill="1" applyAlignment="1">
      <alignment horizontal="center" vertical="center"/>
    </xf>
    <xf numFmtId="0" fontId="47" fillId="0" borderId="14" xfId="38" applyFont="1" applyFill="1" applyBorder="1" applyAlignment="1">
      <alignment horizontal="center" vertical="center" wrapText="1"/>
    </xf>
    <xf numFmtId="0" fontId="47" fillId="0" borderId="34" xfId="38" applyFont="1" applyFill="1" applyBorder="1" applyAlignment="1">
      <alignment horizontal="center" vertical="center" wrapText="1"/>
    </xf>
    <xf numFmtId="2" fontId="33" fillId="0" borderId="18" xfId="38" applyNumberFormat="1" applyFont="1" applyFill="1" applyBorder="1" applyAlignment="1">
      <alignment horizontal="center" vertical="center"/>
    </xf>
    <xf numFmtId="2" fontId="33" fillId="0" borderId="15" xfId="38" applyNumberFormat="1" applyFont="1" applyFill="1" applyBorder="1" applyAlignment="1">
      <alignment horizontal="center" vertical="center"/>
    </xf>
    <xf numFmtId="0" fontId="37" fillId="0" borderId="7" xfId="36" applyFont="1" applyBorder="1" applyAlignment="1">
      <alignment horizontal="center" vertical="center"/>
    </xf>
    <xf numFmtId="0" fontId="37" fillId="0" borderId="8" xfId="36" applyFont="1" applyBorder="1" applyAlignment="1">
      <alignment horizontal="center" vertical="center"/>
    </xf>
    <xf numFmtId="0" fontId="37" fillId="0" borderId="9" xfId="36" applyFont="1" applyBorder="1" applyAlignment="1">
      <alignment horizontal="center" vertical="center"/>
    </xf>
    <xf numFmtId="0" fontId="42" fillId="11" borderId="0" xfId="36" applyFont="1" applyFill="1" applyAlignment="1">
      <alignment horizontal="center" vertical="center"/>
    </xf>
    <xf numFmtId="0" fontId="44" fillId="11" borderId="0" xfId="36" applyFont="1" applyFill="1" applyAlignment="1">
      <alignment horizontal="center" vertical="center"/>
    </xf>
    <xf numFmtId="0" fontId="45" fillId="11" borderId="0" xfId="36" applyFont="1" applyFill="1" applyAlignment="1">
      <alignment horizontal="center" vertical="center"/>
    </xf>
    <xf numFmtId="0" fontId="33" fillId="0" borderId="43" xfId="38" applyFont="1" applyFill="1" applyBorder="1" applyAlignment="1">
      <alignment horizontal="center" vertical="center"/>
    </xf>
    <xf numFmtId="0" fontId="33" fillId="0" borderId="44" xfId="38" applyFont="1" applyFill="1" applyBorder="1" applyAlignment="1">
      <alignment horizontal="center" vertical="center"/>
    </xf>
    <xf numFmtId="0" fontId="33" fillId="0" borderId="45" xfId="38" applyFont="1" applyFill="1" applyBorder="1" applyAlignment="1">
      <alignment horizontal="center" vertical="center"/>
    </xf>
    <xf numFmtId="0" fontId="47" fillId="0" borderId="12" xfId="38" applyFont="1" applyFill="1" applyBorder="1" applyAlignment="1">
      <alignment horizontal="center" vertical="center" wrapText="1"/>
    </xf>
    <xf numFmtId="0" fontId="47" fillId="0" borderId="32" xfId="38" applyFont="1" applyFill="1" applyBorder="1" applyAlignment="1">
      <alignment horizontal="center" vertical="center" wrapText="1"/>
    </xf>
    <xf numFmtId="0" fontId="47" fillId="0" borderId="13" xfId="38" applyFont="1" applyFill="1" applyBorder="1" applyAlignment="1">
      <alignment horizontal="center" vertical="center" wrapText="1"/>
    </xf>
    <xf numFmtId="0" fontId="47" fillId="0" borderId="33" xfId="38" applyFont="1" applyFill="1" applyBorder="1" applyAlignment="1">
      <alignment horizontal="center" vertical="center" wrapText="1"/>
    </xf>
    <xf numFmtId="0" fontId="49" fillId="0" borderId="50" xfId="36" applyFont="1" applyBorder="1" applyAlignment="1">
      <alignment horizontal="center" vertical="center" wrapText="1"/>
    </xf>
    <xf numFmtId="0" fontId="48" fillId="0" borderId="43" xfId="38" applyFont="1" applyFill="1" applyBorder="1" applyAlignment="1">
      <alignment horizontal="center" vertical="center"/>
    </xf>
    <xf numFmtId="0" fontId="48" fillId="0" borderId="44" xfId="38" applyFont="1" applyFill="1" applyBorder="1" applyAlignment="1">
      <alignment horizontal="center" vertical="center"/>
    </xf>
    <xf numFmtId="0" fontId="48" fillId="0" borderId="45" xfId="38" applyFont="1" applyFill="1" applyBorder="1" applyAlignment="1">
      <alignment horizontal="center" vertical="center"/>
    </xf>
    <xf numFmtId="1" fontId="33" fillId="0" borderId="15" xfId="38" applyNumberFormat="1" applyFont="1" applyFill="1" applyBorder="1" applyAlignment="1">
      <alignment horizontal="center" vertical="center"/>
    </xf>
    <xf numFmtId="1" fontId="33" fillId="0" borderId="34" xfId="38" applyNumberFormat="1" applyFont="1" applyFill="1" applyBorder="1" applyAlignment="1">
      <alignment horizontal="center" vertical="center"/>
    </xf>
    <xf numFmtId="0" fontId="85" fillId="0" borderId="38" xfId="91" applyFont="1" applyBorder="1" applyAlignment="1">
      <alignment horizontal="center" vertical="center"/>
    </xf>
    <xf numFmtId="0" fontId="85" fillId="0" borderId="39" xfId="91" applyFont="1" applyBorder="1" applyAlignment="1">
      <alignment horizontal="center" vertical="center"/>
    </xf>
    <xf numFmtId="0" fontId="85" fillId="0" borderId="73" xfId="91" applyFont="1" applyBorder="1" applyAlignment="1">
      <alignment horizontal="center" vertical="center"/>
    </xf>
    <xf numFmtId="0" fontId="33" fillId="0" borderId="41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74" xfId="0" applyFont="1" applyBorder="1" applyAlignment="1">
      <alignment horizontal="center" vertical="center"/>
    </xf>
    <xf numFmtId="0" fontId="86" fillId="0" borderId="0" xfId="91" applyFont="1" applyBorder="1" applyAlignment="1">
      <alignment horizontal="left" vertical="top"/>
    </xf>
    <xf numFmtId="0" fontId="86" fillId="0" borderId="50" xfId="91" applyFont="1" applyBorder="1" applyAlignment="1">
      <alignment horizontal="left" vertical="top"/>
    </xf>
    <xf numFmtId="0" fontId="33" fillId="0" borderId="75" xfId="0" applyFont="1" applyBorder="1" applyAlignment="1">
      <alignment vertical="center"/>
    </xf>
    <xf numFmtId="0" fontId="33" fillId="0" borderId="76" xfId="0" applyFont="1" applyBorder="1" applyAlignment="1">
      <alignment vertical="center"/>
    </xf>
    <xf numFmtId="0" fontId="33" fillId="0" borderId="77" xfId="0" applyFont="1" applyBorder="1" applyAlignment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43" fontId="0" fillId="0" borderId="15" xfId="0" applyNumberFormat="1" applyBorder="1" applyAlignment="1">
      <alignment vertical="center"/>
    </xf>
    <xf numFmtId="0" fontId="13" fillId="7" borderId="32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vertical="center"/>
    </xf>
    <xf numFmtId="0" fontId="7" fillId="7" borderId="33" xfId="0" applyFont="1" applyFill="1" applyBorder="1" applyAlignment="1">
      <alignment horizontal="center" vertical="center"/>
    </xf>
    <xf numFmtId="2" fontId="7" fillId="7" borderId="33" xfId="0" applyNumberFormat="1" applyFont="1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43" fontId="0" fillId="0" borderId="33" xfId="1" applyFont="1" applyBorder="1" applyAlignment="1">
      <alignment vertical="center"/>
    </xf>
    <xf numFmtId="43" fontId="0" fillId="0" borderId="34" xfId="0" applyNumberFormat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3" fontId="7" fillId="0" borderId="15" xfId="0" applyNumberFormat="1" applyFont="1" applyFill="1" applyBorder="1" applyAlignment="1">
      <alignment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2" fontId="7" fillId="0" borderId="33" xfId="0" applyNumberFormat="1" applyFont="1" applyBorder="1" applyAlignment="1">
      <alignment horizontal="right" vertical="center"/>
    </xf>
    <xf numFmtId="43" fontId="7" fillId="0" borderId="33" xfId="0" applyNumberFormat="1" applyFont="1" applyFill="1" applyBorder="1" applyAlignment="1">
      <alignment vertical="center"/>
    </xf>
    <xf numFmtId="43" fontId="7" fillId="0" borderId="33" xfId="1" applyFont="1" applyFill="1" applyBorder="1" applyAlignment="1">
      <alignment vertical="center"/>
    </xf>
    <xf numFmtId="0" fontId="7" fillId="0" borderId="30" xfId="0" applyFont="1" applyFill="1" applyBorder="1" applyAlignment="1">
      <alignment vertical="top"/>
    </xf>
    <xf numFmtId="43" fontId="7" fillId="0" borderId="34" xfId="0" applyNumberFormat="1" applyFont="1" applyFill="1" applyBorder="1" applyAlignment="1">
      <alignment vertical="center"/>
    </xf>
    <xf numFmtId="0" fontId="33" fillId="0" borderId="47" xfId="0" applyFont="1" applyFill="1" applyBorder="1" applyAlignment="1">
      <alignment horizontal="center"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0" fillId="0" borderId="5" xfId="0" applyBorder="1"/>
    <xf numFmtId="0" fontId="7" fillId="0" borderId="5" xfId="0" applyFont="1" applyFill="1" applyBorder="1" applyAlignment="1">
      <alignment horizontal="center" vertical="center"/>
    </xf>
    <xf numFmtId="43" fontId="7" fillId="0" borderId="5" xfId="1" applyFont="1" applyFill="1" applyBorder="1" applyAlignment="1">
      <alignment horizontal="center" vertical="center"/>
    </xf>
    <xf numFmtId="43" fontId="7" fillId="0" borderId="5" xfId="1" applyFont="1" applyFill="1" applyBorder="1" applyAlignment="1">
      <alignment vertical="center"/>
    </xf>
    <xf numFmtId="43" fontId="7" fillId="0" borderId="5" xfId="1" applyNumberFormat="1" applyFont="1" applyFill="1" applyBorder="1" applyAlignment="1">
      <alignment horizontal="center" vertical="center"/>
    </xf>
    <xf numFmtId="43" fontId="7" fillId="0" borderId="18" xfId="0" applyNumberFormat="1" applyFont="1" applyFill="1" applyBorder="1" applyAlignment="1">
      <alignment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0" borderId="76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0" borderId="76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/>
    </xf>
    <xf numFmtId="49" fontId="9" fillId="0" borderId="33" xfId="0" applyNumberFormat="1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top" wrapText="1"/>
    </xf>
    <xf numFmtId="0" fontId="9" fillId="0" borderId="30" xfId="0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43" fontId="10" fillId="0" borderId="79" xfId="1" applyFont="1" applyBorder="1" applyAlignment="1">
      <alignment horizontal="center" vertical="center" wrapText="1"/>
    </xf>
    <xf numFmtId="43" fontId="10" fillId="0" borderId="18" xfId="1" applyFont="1" applyBorder="1" applyAlignment="1">
      <alignment horizontal="center" vertical="center" wrapText="1"/>
    </xf>
    <xf numFmtId="43" fontId="11" fillId="0" borderId="15" xfId="1" applyFont="1" applyBorder="1" applyAlignment="1">
      <alignment vertical="center"/>
    </xf>
    <xf numFmtId="2" fontId="7" fillId="0" borderId="33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top"/>
    </xf>
    <xf numFmtId="2" fontId="7" fillId="0" borderId="33" xfId="0" applyNumberFormat="1" applyFont="1" applyFill="1" applyBorder="1" applyAlignment="1">
      <alignment horizontal="right" vertical="center"/>
    </xf>
    <xf numFmtId="43" fontId="0" fillId="0" borderId="33" xfId="0" applyNumberFormat="1" applyBorder="1" applyAlignment="1">
      <alignment vertical="center"/>
    </xf>
    <xf numFmtId="43" fontId="11" fillId="0" borderId="33" xfId="1" applyNumberFormat="1" applyFont="1" applyFill="1" applyBorder="1" applyAlignment="1">
      <alignment vertical="center"/>
    </xf>
    <xf numFmtId="43" fontId="7" fillId="0" borderId="33" xfId="0" applyNumberFormat="1" applyFont="1" applyBorder="1" applyAlignment="1">
      <alignment vertical="center"/>
    </xf>
    <xf numFmtId="43" fontId="11" fillId="0" borderId="34" xfId="1" applyFont="1" applyBorder="1" applyAlignment="1">
      <alignment vertical="center"/>
    </xf>
    <xf numFmtId="43" fontId="11" fillId="0" borderId="4" xfId="1" applyFont="1" applyFill="1" applyBorder="1" applyAlignment="1">
      <alignment horizontal="center" vertical="center"/>
    </xf>
    <xf numFmtId="43" fontId="11" fillId="0" borderId="4" xfId="1" applyNumberFormat="1" applyFont="1" applyFill="1" applyBorder="1" applyAlignment="1">
      <alignment vertical="center"/>
    </xf>
    <xf numFmtId="43" fontId="7" fillId="0" borderId="4" xfId="0" applyNumberFormat="1" applyFont="1" applyBorder="1" applyAlignment="1">
      <alignment vertical="center"/>
    </xf>
    <xf numFmtId="43" fontId="11" fillId="0" borderId="17" xfId="1" applyFont="1" applyBorder="1" applyAlignment="1">
      <alignment vertical="center"/>
    </xf>
    <xf numFmtId="43" fontId="0" fillId="0" borderId="72" xfId="0" applyNumberFormat="1" applyBorder="1" applyAlignment="1">
      <alignment vertical="center"/>
    </xf>
    <xf numFmtId="43" fontId="11" fillId="0" borderId="5" xfId="1" applyNumberFormat="1" applyFont="1" applyFill="1" applyBorder="1" applyAlignment="1">
      <alignment vertical="center"/>
    </xf>
    <xf numFmtId="43" fontId="7" fillId="0" borderId="5" xfId="0" applyNumberFormat="1" applyFont="1" applyBorder="1" applyAlignment="1">
      <alignment vertical="center"/>
    </xf>
    <xf numFmtId="43" fontId="11" fillId="0" borderId="18" xfId="1" applyFont="1" applyBorder="1" applyAlignment="1">
      <alignment vertical="center"/>
    </xf>
    <xf numFmtId="43" fontId="0" fillId="0" borderId="80" xfId="0" applyNumberFormat="1" applyBorder="1" applyAlignment="1">
      <alignment vertical="center"/>
    </xf>
    <xf numFmtId="43" fontId="11" fillId="0" borderId="8" xfId="1" applyNumberFormat="1" applyFont="1" applyFill="1" applyBorder="1" applyAlignment="1">
      <alignment vertical="center"/>
    </xf>
    <xf numFmtId="43" fontId="7" fillId="0" borderId="8" xfId="0" applyNumberFormat="1" applyFont="1" applyBorder="1" applyAlignment="1">
      <alignment vertical="center"/>
    </xf>
    <xf numFmtId="43" fontId="11" fillId="0" borderId="9" xfId="1" applyFont="1" applyBorder="1" applyAlignment="1">
      <alignment vertical="center"/>
    </xf>
  </cellXfs>
  <cellStyles count="123">
    <cellStyle name="Comma" xfId="1" builtinId="3"/>
    <cellStyle name="Comma 10 3" xfId="31"/>
    <cellStyle name="Comma 10 3 2" xfId="112"/>
    <cellStyle name="Comma 10 3 3" xfId="87"/>
    <cellStyle name="Comma 10 3 4" xfId="61"/>
    <cellStyle name="Comma 11 3" xfId="22"/>
    <cellStyle name="Comma 11 3 2" xfId="104"/>
    <cellStyle name="Comma 11 3 3" xfId="79"/>
    <cellStyle name="Comma 11 3 4" xfId="53"/>
    <cellStyle name="Comma 12 2" xfId="10"/>
    <cellStyle name="Comma 12 2 2" xfId="97"/>
    <cellStyle name="Comma 12 2 3" xfId="72"/>
    <cellStyle name="Comma 12 2 4" xfId="46"/>
    <cellStyle name="Comma 17 3" xfId="14"/>
    <cellStyle name="Comma 17 3 2" xfId="98"/>
    <cellStyle name="Comma 17 3 3" xfId="73"/>
    <cellStyle name="Comma 17 3 4" xfId="47"/>
    <cellStyle name="Comma 19 3" xfId="6"/>
    <cellStyle name="Comma 19 3 2" xfId="94"/>
    <cellStyle name="Comma 19 3 3" xfId="69"/>
    <cellStyle name="Comma 19 3 4" xfId="43"/>
    <cellStyle name="Comma 2" xfId="4"/>
    <cellStyle name="Comma 2 2" xfId="92"/>
    <cellStyle name="Comma 2 2 2 2" xfId="25"/>
    <cellStyle name="Comma 2 2 2 2 2" xfId="106"/>
    <cellStyle name="Comma 2 2 2 2 3" xfId="81"/>
    <cellStyle name="Comma 2 2 2 2 4" xfId="55"/>
    <cellStyle name="Comma 2 25" xfId="35"/>
    <cellStyle name="Comma 2 25 2" xfId="114"/>
    <cellStyle name="Comma 2 25 3" xfId="89"/>
    <cellStyle name="Comma 2 25 4" xfId="63"/>
    <cellStyle name="Comma 2 3" xfId="67"/>
    <cellStyle name="Comma 2 4" xfId="41"/>
    <cellStyle name="Comma 3" xfId="37"/>
    <cellStyle name="Comma 3 2" xfId="90"/>
    <cellStyle name="Comma 3 2 2" xfId="7"/>
    <cellStyle name="Comma 3 2 2 2" xfId="95"/>
    <cellStyle name="Comma 3 2 2 3" xfId="70"/>
    <cellStyle name="Comma 3 2 2 4" xfId="44"/>
    <cellStyle name="Comma 3 7" xfId="28"/>
    <cellStyle name="Comma 3 7 2" xfId="109"/>
    <cellStyle name="Comma 3 7 3" xfId="84"/>
    <cellStyle name="Comma 3 7 4" xfId="58"/>
    <cellStyle name="Comma 4" xfId="116"/>
    <cellStyle name="Comma 5" xfId="65"/>
    <cellStyle name="Comma 6" xfId="39"/>
    <cellStyle name="Neutral 2" xfId="38"/>
    <cellStyle name="Normal" xfId="0" builtinId="0"/>
    <cellStyle name="Normal 15 10" xfId="30"/>
    <cellStyle name="Normal 15 10 2" xfId="111"/>
    <cellStyle name="Normal 15 10 3" xfId="86"/>
    <cellStyle name="Normal 15 10 4" xfId="60"/>
    <cellStyle name="Normal 18" xfId="24"/>
    <cellStyle name="Normal 18 2" xfId="105"/>
    <cellStyle name="Normal 18 3" xfId="80"/>
    <cellStyle name="Normal 18 4" xfId="54"/>
    <cellStyle name="Normal 19" xfId="12"/>
    <cellStyle name="Normal 19 4" xfId="13"/>
    <cellStyle name="Normal 2" xfId="23"/>
    <cellStyle name="Normal 2 10" xfId="34"/>
    <cellStyle name="Normal 2 10 2" xfId="113"/>
    <cellStyle name="Normal 2 10 3" xfId="20"/>
    <cellStyle name="Normal 2 10 3 2" xfId="102"/>
    <cellStyle name="Normal 2 10 3 3" xfId="77"/>
    <cellStyle name="Normal 2 10 3 4" xfId="51"/>
    <cellStyle name="Normal 2 10 4" xfId="88"/>
    <cellStyle name="Normal 2 10 5" xfId="62"/>
    <cellStyle name="Normal 2 14 2" xfId="18"/>
    <cellStyle name="Normal 2 14 2 2" xfId="100"/>
    <cellStyle name="Normal 2 14 2 3" xfId="75"/>
    <cellStyle name="Normal 2 14 2 4" xfId="49"/>
    <cellStyle name="Normal 2 2" xfId="119"/>
    <cellStyle name="Normal 2 2 2" xfId="121"/>
    <cellStyle name="Normal 2 2 4" xfId="33"/>
    <cellStyle name="Normal 2 2 8 3" xfId="27"/>
    <cellStyle name="Normal 2 2 8 3 2" xfId="108"/>
    <cellStyle name="Normal 2 2 8 3 3" xfId="83"/>
    <cellStyle name="Normal 2 2 8 3 4" xfId="57"/>
    <cellStyle name="Normal 2 33" xfId="15"/>
    <cellStyle name="Normal 24" xfId="21"/>
    <cellStyle name="Normal 24 2" xfId="103"/>
    <cellStyle name="Normal 24 3" xfId="78"/>
    <cellStyle name="Normal 24 4" xfId="52"/>
    <cellStyle name="Normal 27 2 3" xfId="26"/>
    <cellStyle name="Normal 27 2 3 2" xfId="107"/>
    <cellStyle name="Normal 27 2 3 3" xfId="82"/>
    <cellStyle name="Normal 27 2 3 4" xfId="56"/>
    <cellStyle name="Normal 3" xfId="3"/>
    <cellStyle name="Normal 3 2" xfId="91"/>
    <cellStyle name="Normal 3 3" xfId="120"/>
    <cellStyle name="Normal 3 4" xfId="66"/>
    <cellStyle name="Normal 3 5" xfId="40"/>
    <cellStyle name="Normal 3 9" xfId="8"/>
    <cellStyle name="Normal 3 9 2" xfId="96"/>
    <cellStyle name="Normal 3 9 3" xfId="71"/>
    <cellStyle name="Normal 3 9 4" xfId="45"/>
    <cellStyle name="Normal 4" xfId="11"/>
    <cellStyle name="Normal 44" xfId="17"/>
    <cellStyle name="Normal 5" xfId="36"/>
    <cellStyle name="Normal 5 2" xfId="115"/>
    <cellStyle name="Normal 5 2 2" xfId="122"/>
    <cellStyle name="Normal 5 4 2" xfId="32"/>
    <cellStyle name="Normal 6" xfId="64"/>
    <cellStyle name="Normal 7" xfId="118"/>
    <cellStyle name="Normal 7 2" xfId="9"/>
    <cellStyle name="Normal 7 2 4" xfId="5"/>
    <cellStyle name="Normal 7 2 4 2" xfId="93"/>
    <cellStyle name="Normal 7 2 4 3" xfId="68"/>
    <cellStyle name="Normal 7 2 4 4" xfId="42"/>
    <cellStyle name="Normal 8" xfId="16"/>
    <cellStyle name="Normal 8 2" xfId="99"/>
    <cellStyle name="Normal 8 3" xfId="74"/>
    <cellStyle name="Normal 8 4" xfId="48"/>
    <cellStyle name="Percent" xfId="2" builtinId="5"/>
    <cellStyle name="Percent 2" xfId="19"/>
    <cellStyle name="Percent 2 2" xfId="101"/>
    <cellStyle name="Percent 2 3" xfId="76"/>
    <cellStyle name="Percent 2 4" xfId="50"/>
    <cellStyle name="Percent 3" xfId="117"/>
    <cellStyle name="Percent 9 3" xfId="29"/>
    <cellStyle name="Percent 9 3 2" xfId="110"/>
    <cellStyle name="Percent 9 3 3" xfId="85"/>
    <cellStyle name="Percent 9 3 4" xfId="5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35</xdr:row>
      <xdr:rowOff>180975</xdr:rowOff>
    </xdr:from>
    <xdr:to>
      <xdr:col>1</xdr:col>
      <xdr:colOff>1285875</xdr:colOff>
      <xdr:row>36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 flipV="1">
          <a:off x="76200" y="7581900"/>
          <a:ext cx="1857375" cy="9525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0</xdr:row>
          <xdr:rowOff>57150</xdr:rowOff>
        </xdr:from>
        <xdr:to>
          <xdr:col>3</xdr:col>
          <xdr:colOff>1971675</xdr:colOff>
          <xdr:row>4</xdr:row>
          <xdr:rowOff>180975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</xdr:col>
      <xdr:colOff>880181</xdr:colOff>
      <xdr:row>2</xdr:row>
      <xdr:rowOff>123825</xdr:rowOff>
    </xdr:to>
    <xdr:pic>
      <xdr:nvPicPr>
        <xdr:cNvPr id="2" name="Picture 1" descr="Description: Description: Description: oberoi realty logo.jp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825"/>
          <a:ext cx="1023056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57151</xdr:colOff>
      <xdr:row>9</xdr:row>
      <xdr:rowOff>9525</xdr:rowOff>
    </xdr:from>
    <xdr:to>
      <xdr:col>5</xdr:col>
      <xdr:colOff>209551</xdr:colOff>
      <xdr:row>10</xdr:row>
      <xdr:rowOff>28575</xdr:rowOff>
    </xdr:to>
    <xdr:sp macro="" textlink="">
      <xdr:nvSpPr>
        <xdr:cNvPr id="3" name="Down Arrow 27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781551" y="1800225"/>
          <a:ext cx="152400" cy="133350"/>
        </a:xfrm>
        <a:prstGeom prst="downArrow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124385</xdr:colOff>
      <xdr:row>0</xdr:row>
      <xdr:rowOff>0</xdr:rowOff>
    </xdr:from>
    <xdr:to>
      <xdr:col>27</xdr:col>
      <xdr:colOff>361947</xdr:colOff>
      <xdr:row>11</xdr:row>
      <xdr:rowOff>76423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4003" y="0"/>
          <a:ext cx="4473385" cy="268739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view="pageBreakPreview" zoomScaleNormal="100" zoomScaleSheetLayoutView="100" workbookViewId="0">
      <selection activeCell="B3" sqref="B3"/>
    </sheetView>
  </sheetViews>
  <sheetFormatPr defaultRowHeight="15" x14ac:dyDescent="0.25"/>
  <cols>
    <col min="1" max="1" width="9.7109375" style="354" customWidth="1"/>
    <col min="2" max="2" width="38.85546875" style="354" customWidth="1"/>
    <col min="3" max="3" width="14" style="354" customWidth="1"/>
    <col min="4" max="4" width="35.140625" style="354" customWidth="1"/>
    <col min="5" max="16384" width="9.140625" style="354"/>
  </cols>
  <sheetData>
    <row r="1" spans="1:15" ht="15.75" x14ac:dyDescent="0.25">
      <c r="A1" s="352" t="s">
        <v>191</v>
      </c>
      <c r="B1" s="353"/>
      <c r="C1" s="353"/>
    </row>
    <row r="2" spans="1:15" ht="15.75" x14ac:dyDescent="0.25">
      <c r="A2" s="352" t="s">
        <v>192</v>
      </c>
      <c r="B2" s="353" t="s">
        <v>187</v>
      </c>
      <c r="C2" s="353"/>
    </row>
    <row r="3" spans="1:15" ht="15.75" x14ac:dyDescent="0.25">
      <c r="A3" s="353"/>
      <c r="B3" s="353"/>
      <c r="C3" s="353"/>
    </row>
    <row r="4" spans="1:15" ht="15.75" x14ac:dyDescent="0.25">
      <c r="A4" s="353"/>
      <c r="B4" s="535" t="s">
        <v>193</v>
      </c>
      <c r="C4" s="535"/>
    </row>
    <row r="5" spans="1:15" ht="15.75" x14ac:dyDescent="0.25">
      <c r="A5" s="353"/>
      <c r="B5" s="355" t="s">
        <v>194</v>
      </c>
      <c r="C5" s="355"/>
    </row>
    <row r="6" spans="1:15" ht="15.75" x14ac:dyDescent="0.25">
      <c r="A6" s="353"/>
      <c r="B6" s="355"/>
      <c r="C6" s="355"/>
      <c r="O6" s="354" t="s">
        <v>194</v>
      </c>
    </row>
    <row r="7" spans="1:15" ht="15.75" x14ac:dyDescent="0.25">
      <c r="A7" s="353" t="s">
        <v>195</v>
      </c>
      <c r="B7" s="355"/>
      <c r="C7" s="355"/>
      <c r="D7" s="356" t="s">
        <v>333</v>
      </c>
    </row>
    <row r="8" spans="1:15" ht="15.75" x14ac:dyDescent="0.25">
      <c r="A8" s="353" t="s">
        <v>196</v>
      </c>
      <c r="B8" s="355"/>
      <c r="C8" s="355"/>
      <c r="D8" s="354" t="s">
        <v>197</v>
      </c>
    </row>
    <row r="9" spans="1:15" ht="16.5" customHeight="1" x14ac:dyDescent="0.25">
      <c r="A9" s="353"/>
      <c r="B9" s="355"/>
      <c r="C9" s="355"/>
    </row>
    <row r="10" spans="1:15" ht="15.75" x14ac:dyDescent="0.25">
      <c r="A10" s="353" t="s">
        <v>198</v>
      </c>
      <c r="B10" s="355"/>
      <c r="C10" s="355"/>
      <c r="D10" s="354" t="s">
        <v>194</v>
      </c>
    </row>
    <row r="11" spans="1:15" ht="15.75" x14ac:dyDescent="0.25">
      <c r="A11" s="353"/>
      <c r="B11" s="355"/>
      <c r="C11" s="355"/>
    </row>
    <row r="12" spans="1:15" ht="24.75" customHeight="1" x14ac:dyDescent="0.25">
      <c r="A12" s="357" t="s">
        <v>199</v>
      </c>
      <c r="B12" s="357" t="s">
        <v>200</v>
      </c>
      <c r="C12" s="358" t="s">
        <v>201</v>
      </c>
      <c r="D12" s="357" t="s">
        <v>120</v>
      </c>
    </row>
    <row r="13" spans="1:15" ht="16.5" customHeight="1" x14ac:dyDescent="0.25">
      <c r="A13" s="359" t="s">
        <v>202</v>
      </c>
      <c r="B13" s="359" t="s">
        <v>203</v>
      </c>
      <c r="C13" s="359"/>
      <c r="D13" s="360"/>
    </row>
    <row r="14" spans="1:15" ht="16.5" customHeight="1" x14ac:dyDescent="0.25">
      <c r="A14" s="360">
        <v>1</v>
      </c>
      <c r="B14" s="360" t="s">
        <v>204</v>
      </c>
      <c r="C14" s="360"/>
      <c r="D14" s="360"/>
    </row>
    <row r="15" spans="1:15" ht="16.5" customHeight="1" x14ac:dyDescent="0.25">
      <c r="A15" s="360">
        <v>2</v>
      </c>
      <c r="B15" s="360" t="s">
        <v>205</v>
      </c>
      <c r="C15" s="360"/>
      <c r="D15" s="360"/>
    </row>
    <row r="16" spans="1:15" ht="16.5" customHeight="1" x14ac:dyDescent="0.25">
      <c r="A16" s="360">
        <v>3</v>
      </c>
      <c r="B16" s="360" t="s">
        <v>206</v>
      </c>
      <c r="C16" s="360" t="s">
        <v>207</v>
      </c>
      <c r="D16" s="360"/>
    </row>
    <row r="17" spans="1:4" ht="16.5" customHeight="1" x14ac:dyDescent="0.25">
      <c r="A17" s="360">
        <v>4</v>
      </c>
      <c r="B17" s="360" t="s">
        <v>208</v>
      </c>
      <c r="C17" s="360"/>
      <c r="D17" s="360"/>
    </row>
    <row r="18" spans="1:4" ht="16.5" customHeight="1" x14ac:dyDescent="0.25">
      <c r="A18" s="360">
        <v>5</v>
      </c>
      <c r="B18" s="360" t="s">
        <v>209</v>
      </c>
      <c r="C18" s="360"/>
      <c r="D18" s="360"/>
    </row>
    <row r="19" spans="1:4" ht="16.5" customHeight="1" x14ac:dyDescent="0.25">
      <c r="A19" s="359" t="s">
        <v>210</v>
      </c>
      <c r="B19" s="359" t="s">
        <v>211</v>
      </c>
      <c r="C19" s="359"/>
      <c r="D19" s="360"/>
    </row>
    <row r="20" spans="1:4" ht="16.5" customHeight="1" x14ac:dyDescent="0.25">
      <c r="A20" s="360">
        <v>6</v>
      </c>
      <c r="B20" s="360" t="s">
        <v>212</v>
      </c>
      <c r="C20" s="360"/>
      <c r="D20" s="360"/>
    </row>
    <row r="21" spans="1:4" ht="16.5" customHeight="1" x14ac:dyDescent="0.25">
      <c r="A21" s="360">
        <v>7</v>
      </c>
      <c r="B21" s="360" t="s">
        <v>213</v>
      </c>
      <c r="C21" s="360"/>
      <c r="D21" s="360"/>
    </row>
    <row r="22" spans="1:4" ht="16.5" customHeight="1" x14ac:dyDescent="0.25">
      <c r="A22" s="360">
        <v>8</v>
      </c>
      <c r="B22" s="360" t="s">
        <v>214</v>
      </c>
      <c r="C22" s="360"/>
      <c r="D22" s="360"/>
    </row>
    <row r="23" spans="1:4" ht="16.5" customHeight="1" x14ac:dyDescent="0.25">
      <c r="A23" s="359" t="s">
        <v>215</v>
      </c>
      <c r="B23" s="359" t="s">
        <v>216</v>
      </c>
      <c r="C23" s="359"/>
      <c r="D23" s="360"/>
    </row>
    <row r="24" spans="1:4" ht="27" customHeight="1" x14ac:dyDescent="0.25">
      <c r="A24" s="360">
        <v>9</v>
      </c>
      <c r="B24" s="360" t="s">
        <v>217</v>
      </c>
      <c r="C24" s="360"/>
      <c r="D24" s="360"/>
    </row>
    <row r="25" spans="1:4" ht="16.5" customHeight="1" x14ac:dyDescent="0.25">
      <c r="A25" s="360">
        <v>10</v>
      </c>
      <c r="B25" s="360" t="s">
        <v>218</v>
      </c>
      <c r="C25" s="360"/>
      <c r="D25" s="360"/>
    </row>
    <row r="26" spans="1:4" ht="16.5" customHeight="1" x14ac:dyDescent="0.25">
      <c r="A26" s="360">
        <v>11</v>
      </c>
      <c r="B26" s="360" t="s">
        <v>219</v>
      </c>
      <c r="C26" s="360"/>
      <c r="D26" s="360"/>
    </row>
    <row r="27" spans="1:4" ht="16.5" customHeight="1" x14ac:dyDescent="0.25">
      <c r="A27" s="360">
        <v>12</v>
      </c>
      <c r="B27" s="360" t="s">
        <v>220</v>
      </c>
      <c r="C27" s="360"/>
      <c r="D27" s="360"/>
    </row>
    <row r="28" spans="1:4" ht="16.5" customHeight="1" x14ac:dyDescent="0.25">
      <c r="A28" s="359" t="s">
        <v>221</v>
      </c>
      <c r="B28" s="359" t="s">
        <v>222</v>
      </c>
      <c r="C28" s="359"/>
      <c r="D28" s="360"/>
    </row>
    <row r="29" spans="1:4" ht="16.5" customHeight="1" x14ac:dyDescent="0.25">
      <c r="A29" s="360">
        <v>13</v>
      </c>
      <c r="B29" s="360" t="s">
        <v>223</v>
      </c>
      <c r="C29" s="360"/>
      <c r="D29" s="360"/>
    </row>
    <row r="30" spans="1:4" ht="16.5" customHeight="1" x14ac:dyDescent="0.25">
      <c r="A30" s="360">
        <v>14</v>
      </c>
      <c r="B30" s="360" t="s">
        <v>224</v>
      </c>
      <c r="C30" s="360"/>
      <c r="D30" s="360"/>
    </row>
    <row r="31" spans="1:4" ht="16.5" customHeight="1" x14ac:dyDescent="0.25">
      <c r="A31" s="360">
        <v>15</v>
      </c>
      <c r="B31" s="360" t="s">
        <v>225</v>
      </c>
      <c r="C31" s="360"/>
      <c r="D31" s="360"/>
    </row>
    <row r="32" spans="1:4" x14ac:dyDescent="0.25">
      <c r="A32" s="361" t="s">
        <v>226</v>
      </c>
    </row>
    <row r="33" spans="1:4" x14ac:dyDescent="0.25">
      <c r="A33" s="362" t="s">
        <v>227</v>
      </c>
    </row>
    <row r="36" spans="1:4" x14ac:dyDescent="0.25">
      <c r="D36" s="363" t="s">
        <v>228</v>
      </c>
    </row>
    <row r="37" spans="1:4" x14ac:dyDescent="0.25">
      <c r="A37" s="363" t="s">
        <v>229</v>
      </c>
      <c r="D37" s="354" t="s">
        <v>190</v>
      </c>
    </row>
    <row r="39" spans="1:4" x14ac:dyDescent="0.25">
      <c r="D39" s="364"/>
    </row>
  </sheetData>
  <mergeCells count="1">
    <mergeCell ref="B4:C4"/>
  </mergeCells>
  <pageMargins left="0.31496062992125984" right="0.31496062992125984" top="0.74803149606299213" bottom="0.35433070866141736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8193" r:id="rId4">
          <objectPr defaultSize="0" autoPict="0" r:id="rId5">
            <anchor moveWithCells="1">
              <from>
                <xdr:col>3</xdr:col>
                <xdr:colOff>47625</xdr:colOff>
                <xdr:row>0</xdr:row>
                <xdr:rowOff>57150</xdr:rowOff>
              </from>
              <to>
                <xdr:col>3</xdr:col>
                <xdr:colOff>1971675</xdr:colOff>
                <xdr:row>4</xdr:row>
                <xdr:rowOff>180975</xdr:rowOff>
              </to>
            </anchor>
          </objectPr>
        </oleObject>
      </mc:Choice>
      <mc:Fallback>
        <oleObject progId="Word.Document.8" shapeId="819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141"/>
  <sheetViews>
    <sheetView view="pageBreakPreview" zoomScaleNormal="100" zoomScaleSheetLayoutView="100" workbookViewId="0">
      <pane ySplit="5" topLeftCell="A132" activePane="bottomLeft" state="frozen"/>
      <selection activeCell="A4" sqref="A4:G4"/>
      <selection pane="bottomLeft" activeCell="A4" sqref="A4:G4"/>
    </sheetView>
  </sheetViews>
  <sheetFormatPr defaultColWidth="9.140625" defaultRowHeight="15.75" x14ac:dyDescent="0.2"/>
  <cols>
    <col min="1" max="1" width="5.7109375" style="262" customWidth="1"/>
    <col min="2" max="2" width="17.28515625" style="262" bestFit="1" customWidth="1"/>
    <col min="3" max="6" width="7.7109375" style="262" customWidth="1"/>
    <col min="7" max="7" width="10.7109375" style="262" hidden="1" customWidth="1"/>
    <col min="8" max="8" width="8.7109375" style="262" customWidth="1"/>
    <col min="9" max="9" width="4.7109375" style="262" bestFit="1" customWidth="1"/>
    <col min="10" max="10" width="10.85546875" style="262" bestFit="1" customWidth="1"/>
    <col min="11" max="12" width="8.7109375" style="262" customWidth="1"/>
    <col min="13" max="14" width="11.7109375" style="262" customWidth="1"/>
    <col min="15" max="15" width="9.7109375" style="262" customWidth="1"/>
    <col min="16" max="16" width="13.7109375" style="239" customWidth="1"/>
    <col min="17" max="17" width="10.7109375" style="262" customWidth="1"/>
    <col min="18" max="19" width="4" style="262" customWidth="1"/>
    <col min="20" max="16384" width="9.140625" style="262"/>
  </cols>
  <sheetData>
    <row r="1" spans="1:17" ht="20.25" x14ac:dyDescent="0.2">
      <c r="A1" s="678" t="s">
        <v>78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</row>
    <row r="2" spans="1:17" x14ac:dyDescent="0.2">
      <c r="A2" s="679" t="s">
        <v>107</v>
      </c>
      <c r="B2" s="679"/>
      <c r="C2" s="679"/>
      <c r="D2" s="679"/>
      <c r="E2" s="679"/>
      <c r="F2" s="679"/>
      <c r="G2" s="679"/>
      <c r="H2" s="679"/>
      <c r="I2" s="679"/>
      <c r="J2" s="679"/>
      <c r="K2" s="679"/>
      <c r="L2" s="679"/>
      <c r="M2" s="679"/>
      <c r="N2" s="679"/>
      <c r="O2" s="679"/>
      <c r="P2" s="679"/>
      <c r="Q2" s="679"/>
    </row>
    <row r="3" spans="1:17" ht="18" customHeight="1" thickBot="1" x14ac:dyDescent="0.25">
      <c r="A3" s="680" t="s">
        <v>108</v>
      </c>
      <c r="B3" s="680"/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  <c r="O3" s="680"/>
      <c r="P3" s="680"/>
      <c r="Q3" s="680"/>
    </row>
    <row r="4" spans="1:17" x14ac:dyDescent="0.2">
      <c r="A4" s="643" t="s">
        <v>109</v>
      </c>
      <c r="B4" s="635" t="s">
        <v>53</v>
      </c>
      <c r="C4" s="633" t="s">
        <v>110</v>
      </c>
      <c r="D4" s="633" t="s">
        <v>111</v>
      </c>
      <c r="E4" s="633" t="s">
        <v>110</v>
      </c>
      <c r="F4" s="633" t="s">
        <v>111</v>
      </c>
      <c r="G4" s="633" t="s">
        <v>112</v>
      </c>
      <c r="H4" s="633" t="s">
        <v>113</v>
      </c>
      <c r="I4" s="633" t="s">
        <v>18</v>
      </c>
      <c r="J4" s="675" t="s">
        <v>114</v>
      </c>
      <c r="K4" s="677" t="s">
        <v>115</v>
      </c>
      <c r="L4" s="633"/>
      <c r="M4" s="635" t="s">
        <v>116</v>
      </c>
      <c r="N4" s="645" t="s">
        <v>117</v>
      </c>
      <c r="O4" s="681" t="s">
        <v>118</v>
      </c>
      <c r="P4" s="635" t="s">
        <v>119</v>
      </c>
      <c r="Q4" s="645" t="s">
        <v>120</v>
      </c>
    </row>
    <row r="5" spans="1:17" ht="16.5" thickBot="1" x14ac:dyDescent="0.25">
      <c r="A5" s="644"/>
      <c r="B5" s="634"/>
      <c r="C5" s="634"/>
      <c r="D5" s="634"/>
      <c r="E5" s="634"/>
      <c r="F5" s="634"/>
      <c r="G5" s="634"/>
      <c r="H5" s="634"/>
      <c r="I5" s="634"/>
      <c r="J5" s="676"/>
      <c r="K5" s="232" t="s">
        <v>140</v>
      </c>
      <c r="L5" s="231" t="s">
        <v>121</v>
      </c>
      <c r="M5" s="683"/>
      <c r="N5" s="646"/>
      <c r="O5" s="682"/>
      <c r="P5" s="683"/>
      <c r="Q5" s="646"/>
    </row>
    <row r="6" spans="1:17" x14ac:dyDescent="0.2">
      <c r="A6" s="234"/>
      <c r="B6" s="230" t="s">
        <v>152</v>
      </c>
      <c r="C6" s="160"/>
      <c r="D6" s="160"/>
      <c r="E6" s="160"/>
      <c r="F6" s="160"/>
      <c r="G6" s="230"/>
      <c r="H6" s="230"/>
      <c r="I6" s="230"/>
      <c r="J6" s="102"/>
      <c r="K6" s="234"/>
      <c r="L6" s="230"/>
      <c r="M6" s="230"/>
      <c r="N6" s="104"/>
      <c r="O6" s="103"/>
      <c r="P6" s="230"/>
      <c r="Q6" s="233"/>
    </row>
    <row r="7" spans="1:17" x14ac:dyDescent="0.2">
      <c r="A7" s="106"/>
      <c r="B7" s="109" t="s">
        <v>153</v>
      </c>
      <c r="C7" s="109"/>
      <c r="D7" s="109"/>
      <c r="E7" s="109"/>
      <c r="F7" s="109"/>
      <c r="G7" s="109"/>
      <c r="H7" s="109"/>
      <c r="I7" s="109"/>
      <c r="J7" s="110"/>
      <c r="K7" s="106"/>
      <c r="L7" s="109"/>
      <c r="M7" s="109"/>
      <c r="N7" s="112"/>
      <c r="O7" s="111"/>
      <c r="P7" s="109"/>
      <c r="Q7" s="113"/>
    </row>
    <row r="8" spans="1:17" x14ac:dyDescent="0.2">
      <c r="A8" s="121">
        <v>1</v>
      </c>
      <c r="B8" s="115" t="s">
        <v>126</v>
      </c>
      <c r="C8" s="115">
        <v>800</v>
      </c>
      <c r="D8" s="115">
        <v>300</v>
      </c>
      <c r="E8" s="115">
        <v>800</v>
      </c>
      <c r="F8" s="115">
        <v>300</v>
      </c>
      <c r="G8" s="115">
        <f>SUM(C8:F8)</f>
        <v>2200</v>
      </c>
      <c r="H8" s="123">
        <v>600</v>
      </c>
      <c r="I8" s="115">
        <v>1</v>
      </c>
      <c r="J8" s="117">
        <f>G8*H8*I8/1000000</f>
        <v>1.32</v>
      </c>
      <c r="K8" s="263"/>
      <c r="L8" s="235">
        <f t="shared" ref="L8" si="0">+J8</f>
        <v>1.32</v>
      </c>
      <c r="M8" s="235">
        <f>(52+G8)*(100+H8)*I8/1000000</f>
        <v>1.5764</v>
      </c>
      <c r="N8" s="236"/>
      <c r="O8" s="237"/>
      <c r="P8" s="161"/>
      <c r="Q8" s="122"/>
    </row>
    <row r="9" spans="1:17" x14ac:dyDescent="0.2">
      <c r="A9" s="121">
        <v>2</v>
      </c>
      <c r="B9" s="115" t="s">
        <v>154</v>
      </c>
      <c r="C9" s="115">
        <v>800</v>
      </c>
      <c r="D9" s="115">
        <v>300</v>
      </c>
      <c r="E9" s="115">
        <v>800</v>
      </c>
      <c r="F9" s="115">
        <v>300</v>
      </c>
      <c r="G9" s="115">
        <f t="shared" ref="G9:G23" si="1">SUM(C9:F9)</f>
        <v>2200</v>
      </c>
      <c r="H9" s="123">
        <v>450</v>
      </c>
      <c r="I9" s="115">
        <v>1</v>
      </c>
      <c r="J9" s="117">
        <f>G9*H9*I9/1000000</f>
        <v>0.99</v>
      </c>
      <c r="K9" s="263"/>
      <c r="L9" s="235">
        <f>+J9</f>
        <v>0.99</v>
      </c>
      <c r="M9" s="235">
        <f t="shared" ref="M9:M23" si="2">(52+G9)*(100+H9)*I9/1000000</f>
        <v>1.2385999999999999</v>
      </c>
      <c r="N9" s="236"/>
      <c r="O9" s="237"/>
      <c r="P9" s="161"/>
      <c r="Q9" s="122"/>
    </row>
    <row r="10" spans="1:17" x14ac:dyDescent="0.2">
      <c r="A10" s="121">
        <v>3</v>
      </c>
      <c r="B10" s="115" t="s">
        <v>126</v>
      </c>
      <c r="C10" s="222">
        <v>800</v>
      </c>
      <c r="D10" s="222">
        <v>300</v>
      </c>
      <c r="E10" s="222">
        <v>800</v>
      </c>
      <c r="F10" s="222">
        <v>300</v>
      </c>
      <c r="G10" s="222">
        <f t="shared" si="1"/>
        <v>2200</v>
      </c>
      <c r="H10" s="222">
        <v>1120</v>
      </c>
      <c r="I10" s="115">
        <v>1</v>
      </c>
      <c r="J10" s="117">
        <f t="shared" ref="J10:J14" si="3">G10*H10*I10/1000000</f>
        <v>2.464</v>
      </c>
      <c r="K10" s="263"/>
      <c r="L10" s="235">
        <f>+J10</f>
        <v>2.464</v>
      </c>
      <c r="M10" s="235">
        <f t="shared" si="2"/>
        <v>2.7474400000000001</v>
      </c>
      <c r="N10" s="236"/>
      <c r="O10" s="237"/>
      <c r="P10" s="238"/>
      <c r="Q10" s="122"/>
    </row>
    <row r="11" spans="1:17" x14ac:dyDescent="0.2">
      <c r="A11" s="121">
        <v>4</v>
      </c>
      <c r="B11" s="115" t="s">
        <v>130</v>
      </c>
      <c r="C11" s="222">
        <v>800</v>
      </c>
      <c r="D11" s="222">
        <v>300</v>
      </c>
      <c r="E11" s="222">
        <v>800</v>
      </c>
      <c r="F11" s="222">
        <v>250</v>
      </c>
      <c r="G11" s="222">
        <f t="shared" si="1"/>
        <v>2150</v>
      </c>
      <c r="H11" s="222">
        <v>342</v>
      </c>
      <c r="I11" s="115">
        <v>1</v>
      </c>
      <c r="J11" s="117">
        <f t="shared" si="3"/>
        <v>0.73529999999999995</v>
      </c>
      <c r="K11" s="263"/>
      <c r="L11" s="235">
        <f t="shared" ref="L11:L14" si="4">+J11</f>
        <v>0.73529999999999995</v>
      </c>
      <c r="M11" s="235">
        <f t="shared" si="2"/>
        <v>0.97328400000000004</v>
      </c>
      <c r="N11" s="236"/>
      <c r="O11" s="237"/>
      <c r="P11" s="238"/>
      <c r="Q11" s="122"/>
    </row>
    <row r="12" spans="1:17" x14ac:dyDescent="0.2">
      <c r="A12" s="121">
        <v>5</v>
      </c>
      <c r="B12" s="123" t="s">
        <v>126</v>
      </c>
      <c r="C12" s="222">
        <v>800</v>
      </c>
      <c r="D12" s="222">
        <v>250</v>
      </c>
      <c r="E12" s="222">
        <v>800</v>
      </c>
      <c r="F12" s="222">
        <v>250</v>
      </c>
      <c r="G12" s="222">
        <f t="shared" si="1"/>
        <v>2100</v>
      </c>
      <c r="H12" s="222">
        <v>1120</v>
      </c>
      <c r="I12" s="123">
        <v>1</v>
      </c>
      <c r="J12" s="117">
        <f t="shared" si="3"/>
        <v>2.3519999999999999</v>
      </c>
      <c r="K12" s="263"/>
      <c r="L12" s="235">
        <f t="shared" si="4"/>
        <v>2.3519999999999999</v>
      </c>
      <c r="M12" s="235">
        <f t="shared" si="2"/>
        <v>2.6254400000000002</v>
      </c>
      <c r="N12" s="236"/>
      <c r="O12" s="237"/>
      <c r="P12" s="238"/>
      <c r="Q12" s="122"/>
    </row>
    <row r="13" spans="1:17" x14ac:dyDescent="0.2">
      <c r="A13" s="121">
        <v>6</v>
      </c>
      <c r="B13" s="115" t="s">
        <v>127</v>
      </c>
      <c r="C13" s="222">
        <v>800</v>
      </c>
      <c r="D13" s="222">
        <v>250</v>
      </c>
      <c r="E13" s="222">
        <v>800</v>
      </c>
      <c r="F13" s="222">
        <v>250</v>
      </c>
      <c r="G13" s="222">
        <f t="shared" si="1"/>
        <v>2100</v>
      </c>
      <c r="H13" s="351">
        <v>1000</v>
      </c>
      <c r="I13" s="115">
        <v>1</v>
      </c>
      <c r="J13" s="117">
        <f t="shared" si="3"/>
        <v>2.1</v>
      </c>
      <c r="K13" s="263"/>
      <c r="L13" s="235">
        <f t="shared" si="4"/>
        <v>2.1</v>
      </c>
      <c r="M13" s="235">
        <f t="shared" si="2"/>
        <v>2.3672</v>
      </c>
      <c r="N13" s="236"/>
      <c r="O13" s="237"/>
      <c r="P13" s="238"/>
      <c r="Q13" s="122"/>
    </row>
    <row r="14" spans="1:17" x14ac:dyDescent="0.2">
      <c r="A14" s="121">
        <v>7</v>
      </c>
      <c r="B14" s="123" t="s">
        <v>126</v>
      </c>
      <c r="C14" s="222">
        <v>800</v>
      </c>
      <c r="D14" s="222">
        <v>250</v>
      </c>
      <c r="E14" s="222">
        <v>800</v>
      </c>
      <c r="F14" s="222">
        <v>250</v>
      </c>
      <c r="G14" s="222">
        <f t="shared" si="1"/>
        <v>2100</v>
      </c>
      <c r="H14" s="222">
        <v>1120</v>
      </c>
      <c r="I14" s="229">
        <v>5</v>
      </c>
      <c r="J14" s="117">
        <f t="shared" si="3"/>
        <v>11.76</v>
      </c>
      <c r="K14" s="263"/>
      <c r="L14" s="235">
        <f t="shared" si="4"/>
        <v>11.76</v>
      </c>
      <c r="M14" s="235">
        <f t="shared" si="2"/>
        <v>13.1272</v>
      </c>
      <c r="N14" s="236"/>
      <c r="O14" s="237"/>
      <c r="P14" s="238"/>
      <c r="Q14" s="122"/>
    </row>
    <row r="15" spans="1:17" x14ac:dyDescent="0.2">
      <c r="A15" s="121">
        <v>8</v>
      </c>
      <c r="B15" s="123" t="s">
        <v>128</v>
      </c>
      <c r="C15" s="222">
        <v>400</v>
      </c>
      <c r="D15" s="222">
        <v>250</v>
      </c>
      <c r="E15" s="222">
        <v>400</v>
      </c>
      <c r="F15" s="222">
        <v>250</v>
      </c>
      <c r="G15" s="115">
        <f t="shared" si="1"/>
        <v>1300</v>
      </c>
      <c r="H15" s="222">
        <f>(157+785)/2</f>
        <v>471</v>
      </c>
      <c r="I15" s="123">
        <v>1</v>
      </c>
      <c r="J15" s="117">
        <f t="shared" ref="J15:J23" si="5">+G15*H15*I15/1000000</f>
        <v>0.61229999999999996</v>
      </c>
      <c r="K15" s="263">
        <f t="shared" ref="K15:K28" si="6">J15</f>
        <v>0.61229999999999996</v>
      </c>
      <c r="L15" s="238"/>
      <c r="M15" s="235">
        <f t="shared" si="2"/>
        <v>0.77199200000000001</v>
      </c>
      <c r="N15" s="236"/>
      <c r="O15" s="237"/>
      <c r="P15" s="238"/>
      <c r="Q15" s="122"/>
    </row>
    <row r="16" spans="1:17" x14ac:dyDescent="0.2">
      <c r="A16" s="121">
        <v>9</v>
      </c>
      <c r="B16" s="123" t="s">
        <v>149</v>
      </c>
      <c r="C16" s="222">
        <v>400</v>
      </c>
      <c r="D16" s="222">
        <v>250</v>
      </c>
      <c r="E16" s="222">
        <v>400</v>
      </c>
      <c r="F16" s="222">
        <v>250</v>
      </c>
      <c r="G16" s="115">
        <f t="shared" si="1"/>
        <v>1300</v>
      </c>
      <c r="H16" s="222">
        <f>(157+785)/2</f>
        <v>471</v>
      </c>
      <c r="I16" s="115">
        <v>1</v>
      </c>
      <c r="J16" s="117">
        <f t="shared" si="5"/>
        <v>0.61229999999999996</v>
      </c>
      <c r="K16" s="263">
        <f t="shared" si="6"/>
        <v>0.61229999999999996</v>
      </c>
      <c r="L16" s="235"/>
      <c r="M16" s="235">
        <f t="shared" si="2"/>
        <v>0.77199200000000001</v>
      </c>
      <c r="N16" s="236"/>
      <c r="O16" s="237"/>
      <c r="P16" s="238"/>
      <c r="Q16" s="122"/>
    </row>
    <row r="17" spans="1:17" x14ac:dyDescent="0.2">
      <c r="A17" s="121">
        <v>10</v>
      </c>
      <c r="B17" s="115" t="s">
        <v>130</v>
      </c>
      <c r="C17" s="222">
        <v>400</v>
      </c>
      <c r="D17" s="222">
        <v>250</v>
      </c>
      <c r="E17" s="222">
        <v>450</v>
      </c>
      <c r="F17" s="222">
        <v>250</v>
      </c>
      <c r="G17" s="222">
        <f t="shared" si="1"/>
        <v>1350</v>
      </c>
      <c r="H17" s="222">
        <v>550</v>
      </c>
      <c r="I17" s="115">
        <v>1</v>
      </c>
      <c r="J17" s="117">
        <f t="shared" si="5"/>
        <v>0.74250000000000005</v>
      </c>
      <c r="K17" s="263">
        <f t="shared" si="6"/>
        <v>0.74250000000000005</v>
      </c>
      <c r="L17" s="235"/>
      <c r="M17" s="235">
        <f t="shared" si="2"/>
        <v>0.9113</v>
      </c>
      <c r="N17" s="236"/>
      <c r="O17" s="237"/>
      <c r="P17" s="238"/>
      <c r="Q17" s="122"/>
    </row>
    <row r="18" spans="1:17" x14ac:dyDescent="0.2">
      <c r="A18" s="121">
        <v>11</v>
      </c>
      <c r="B18" s="115" t="s">
        <v>126</v>
      </c>
      <c r="C18" s="222">
        <v>450</v>
      </c>
      <c r="D18" s="222">
        <v>250</v>
      </c>
      <c r="E18" s="222">
        <v>450</v>
      </c>
      <c r="F18" s="222">
        <v>250</v>
      </c>
      <c r="G18" s="222">
        <f t="shared" si="1"/>
        <v>1400</v>
      </c>
      <c r="H18" s="222">
        <v>1120</v>
      </c>
      <c r="I18" s="115">
        <v>2</v>
      </c>
      <c r="J18" s="117">
        <f t="shared" si="5"/>
        <v>3.1360000000000001</v>
      </c>
      <c r="K18" s="263">
        <f t="shared" si="6"/>
        <v>3.1360000000000001</v>
      </c>
      <c r="L18" s="235"/>
      <c r="M18" s="235">
        <f t="shared" si="2"/>
        <v>3.5428799999999998</v>
      </c>
      <c r="N18" s="236"/>
      <c r="O18" s="237"/>
      <c r="P18" s="238"/>
      <c r="Q18" s="122"/>
    </row>
    <row r="19" spans="1:17" x14ac:dyDescent="0.2">
      <c r="A19" s="121">
        <v>12</v>
      </c>
      <c r="B19" s="115" t="s">
        <v>126</v>
      </c>
      <c r="C19" s="222">
        <v>450</v>
      </c>
      <c r="D19" s="222">
        <v>250</v>
      </c>
      <c r="E19" s="222">
        <v>450</v>
      </c>
      <c r="F19" s="222">
        <v>250</v>
      </c>
      <c r="G19" s="222">
        <f t="shared" si="1"/>
        <v>1400</v>
      </c>
      <c r="H19" s="222">
        <v>510</v>
      </c>
      <c r="I19" s="115">
        <v>1</v>
      </c>
      <c r="J19" s="117">
        <f t="shared" si="5"/>
        <v>0.71399999999999997</v>
      </c>
      <c r="K19" s="263">
        <f t="shared" si="6"/>
        <v>0.71399999999999997</v>
      </c>
      <c r="L19" s="235"/>
      <c r="M19" s="235">
        <f t="shared" si="2"/>
        <v>0.88571999999999995</v>
      </c>
      <c r="N19" s="236"/>
      <c r="O19" s="237"/>
      <c r="P19" s="238"/>
      <c r="Q19" s="122"/>
    </row>
    <row r="20" spans="1:17" x14ac:dyDescent="0.2">
      <c r="A20" s="121">
        <v>13</v>
      </c>
      <c r="B20" s="123" t="s">
        <v>128</v>
      </c>
      <c r="C20" s="222">
        <v>250</v>
      </c>
      <c r="D20" s="222">
        <v>225</v>
      </c>
      <c r="E20" s="222">
        <v>250</v>
      </c>
      <c r="F20" s="222">
        <v>225</v>
      </c>
      <c r="G20" s="222">
        <f t="shared" si="1"/>
        <v>950</v>
      </c>
      <c r="H20" s="222">
        <f>(157+511)/2</f>
        <v>334</v>
      </c>
      <c r="I20" s="115">
        <v>1</v>
      </c>
      <c r="J20" s="117">
        <f t="shared" si="5"/>
        <v>0.31730000000000003</v>
      </c>
      <c r="K20" s="263">
        <f t="shared" si="6"/>
        <v>0.31730000000000003</v>
      </c>
      <c r="L20" s="235"/>
      <c r="M20" s="235">
        <f t="shared" si="2"/>
        <v>0.43486799999999998</v>
      </c>
      <c r="N20" s="236"/>
      <c r="O20" s="237"/>
      <c r="P20" s="238"/>
      <c r="Q20" s="122"/>
    </row>
    <row r="21" spans="1:17" x14ac:dyDescent="0.2">
      <c r="A21" s="121">
        <v>14</v>
      </c>
      <c r="B21" s="123" t="s">
        <v>149</v>
      </c>
      <c r="C21" s="222">
        <v>250</v>
      </c>
      <c r="D21" s="222">
        <v>225</v>
      </c>
      <c r="E21" s="222">
        <v>250</v>
      </c>
      <c r="F21" s="222">
        <v>225</v>
      </c>
      <c r="G21" s="222">
        <f t="shared" si="1"/>
        <v>950</v>
      </c>
      <c r="H21" s="222">
        <f>(157+511)/2</f>
        <v>334</v>
      </c>
      <c r="I21" s="115">
        <v>1</v>
      </c>
      <c r="J21" s="117">
        <f t="shared" si="5"/>
        <v>0.31730000000000003</v>
      </c>
      <c r="K21" s="263">
        <f t="shared" si="6"/>
        <v>0.31730000000000003</v>
      </c>
      <c r="L21" s="235"/>
      <c r="M21" s="235">
        <f t="shared" si="2"/>
        <v>0.43486799999999998</v>
      </c>
      <c r="N21" s="236"/>
      <c r="O21" s="237"/>
      <c r="P21" s="238"/>
      <c r="Q21" s="122"/>
    </row>
    <row r="22" spans="1:17" x14ac:dyDescent="0.2">
      <c r="A22" s="121">
        <v>15</v>
      </c>
      <c r="B22" s="115" t="s">
        <v>130</v>
      </c>
      <c r="C22" s="222">
        <v>250</v>
      </c>
      <c r="D22" s="222">
        <v>225</v>
      </c>
      <c r="E22" s="222">
        <v>250</v>
      </c>
      <c r="F22" s="222">
        <v>300</v>
      </c>
      <c r="G22" s="222">
        <f t="shared" si="1"/>
        <v>1025</v>
      </c>
      <c r="H22" s="222">
        <v>300</v>
      </c>
      <c r="I22" s="115">
        <v>1</v>
      </c>
      <c r="J22" s="117">
        <f t="shared" si="5"/>
        <v>0.3075</v>
      </c>
      <c r="K22" s="263">
        <f t="shared" si="6"/>
        <v>0.3075</v>
      </c>
      <c r="L22" s="235"/>
      <c r="M22" s="235">
        <f t="shared" si="2"/>
        <v>0.43080000000000002</v>
      </c>
      <c r="N22" s="236"/>
      <c r="O22" s="237"/>
      <c r="P22" s="238"/>
      <c r="Q22" s="122"/>
    </row>
    <row r="23" spans="1:17" x14ac:dyDescent="0.2">
      <c r="A23" s="121">
        <v>16</v>
      </c>
      <c r="B23" s="115" t="s">
        <v>126</v>
      </c>
      <c r="C23" s="222">
        <v>250</v>
      </c>
      <c r="D23" s="222">
        <v>300</v>
      </c>
      <c r="E23" s="222">
        <v>250</v>
      </c>
      <c r="F23" s="222">
        <v>300</v>
      </c>
      <c r="G23" s="222">
        <f t="shared" si="1"/>
        <v>1100</v>
      </c>
      <c r="H23" s="222">
        <v>945</v>
      </c>
      <c r="I23" s="115">
        <v>1</v>
      </c>
      <c r="J23" s="117">
        <f t="shared" si="5"/>
        <v>1.0395000000000001</v>
      </c>
      <c r="K23" s="263">
        <f t="shared" si="6"/>
        <v>1.0395000000000001</v>
      </c>
      <c r="L23" s="235"/>
      <c r="M23" s="235">
        <f t="shared" si="2"/>
        <v>1.20384</v>
      </c>
      <c r="N23" s="236"/>
      <c r="O23" s="237"/>
      <c r="P23" s="238"/>
      <c r="Q23" s="122"/>
    </row>
    <row r="24" spans="1:17" x14ac:dyDescent="0.2">
      <c r="A24" s="121">
        <v>17</v>
      </c>
      <c r="B24" s="115" t="s">
        <v>131</v>
      </c>
      <c r="C24" s="222">
        <v>250</v>
      </c>
      <c r="D24" s="222">
        <v>300</v>
      </c>
      <c r="E24" s="222"/>
      <c r="F24" s="222"/>
      <c r="G24" s="222">
        <f t="shared" ref="G24:G26" si="7">SUM(C24:F24)</f>
        <v>550</v>
      </c>
      <c r="H24" s="222">
        <v>0</v>
      </c>
      <c r="I24" s="115">
        <v>1</v>
      </c>
      <c r="J24" s="124">
        <f>C24*D24*I24/1000000</f>
        <v>7.4999999999999997E-2</v>
      </c>
      <c r="K24" s="263">
        <f t="shared" si="6"/>
        <v>7.4999999999999997E-2</v>
      </c>
      <c r="L24" s="235"/>
      <c r="M24" s="235">
        <f>+J24</f>
        <v>7.4999999999999997E-2</v>
      </c>
      <c r="N24" s="236"/>
      <c r="O24" s="237"/>
      <c r="P24" s="238"/>
      <c r="Q24" s="122"/>
    </row>
    <row r="25" spans="1:17" s="266" customFormat="1" x14ac:dyDescent="0.2">
      <c r="A25" s="131"/>
      <c r="B25" s="123"/>
      <c r="C25" s="123"/>
      <c r="D25" s="123"/>
      <c r="E25" s="123"/>
      <c r="F25" s="123"/>
      <c r="G25" s="123"/>
      <c r="H25" s="123"/>
      <c r="I25" s="123"/>
      <c r="J25" s="124"/>
      <c r="K25" s="264"/>
      <c r="L25" s="238"/>
      <c r="M25" s="238"/>
      <c r="N25" s="265"/>
      <c r="O25" s="237"/>
      <c r="P25" s="238"/>
      <c r="Q25" s="122"/>
    </row>
    <row r="26" spans="1:17" x14ac:dyDescent="0.2">
      <c r="A26" s="121">
        <v>18</v>
      </c>
      <c r="B26" s="115" t="s">
        <v>130</v>
      </c>
      <c r="C26" s="222">
        <v>250</v>
      </c>
      <c r="D26" s="222">
        <v>225</v>
      </c>
      <c r="E26" s="222">
        <v>250</v>
      </c>
      <c r="F26" s="222">
        <v>300</v>
      </c>
      <c r="G26" s="222">
        <f t="shared" si="7"/>
        <v>1025</v>
      </c>
      <c r="H26" s="222">
        <v>300</v>
      </c>
      <c r="I26" s="115">
        <v>1</v>
      </c>
      <c r="J26" s="117">
        <f t="shared" ref="J26:J27" si="8">+G26*H26*I26/1000000</f>
        <v>0.3075</v>
      </c>
      <c r="K26" s="263">
        <f t="shared" si="6"/>
        <v>0.3075</v>
      </c>
      <c r="L26" s="235"/>
      <c r="M26" s="235">
        <f>(52+G26)*(100+H26)*I26/1000000</f>
        <v>0.43080000000000002</v>
      </c>
      <c r="N26" s="236"/>
      <c r="O26" s="237"/>
      <c r="P26" s="238"/>
      <c r="Q26" s="122"/>
    </row>
    <row r="27" spans="1:17" x14ac:dyDescent="0.2">
      <c r="A27" s="121">
        <f t="shared" ref="A27:A87" si="9">A26+1</f>
        <v>19</v>
      </c>
      <c r="B27" s="115" t="s">
        <v>126</v>
      </c>
      <c r="C27" s="222">
        <v>250</v>
      </c>
      <c r="D27" s="222">
        <v>300</v>
      </c>
      <c r="E27" s="222">
        <v>250</v>
      </c>
      <c r="F27" s="222">
        <v>300</v>
      </c>
      <c r="G27" s="222">
        <f t="shared" ref="G27:G35" si="10">SUM(C27:F27)</f>
        <v>1100</v>
      </c>
      <c r="H27" s="222">
        <v>945</v>
      </c>
      <c r="I27" s="115">
        <v>1</v>
      </c>
      <c r="J27" s="117">
        <f t="shared" si="8"/>
        <v>1.0395000000000001</v>
      </c>
      <c r="K27" s="263">
        <f t="shared" si="6"/>
        <v>1.0395000000000001</v>
      </c>
      <c r="L27" s="235"/>
      <c r="M27" s="235">
        <f>(52+G27)*(100+H27)*I27/1000000</f>
        <v>1.20384</v>
      </c>
      <c r="N27" s="236"/>
      <c r="O27" s="237"/>
      <c r="P27" s="238"/>
      <c r="Q27" s="122"/>
    </row>
    <row r="28" spans="1:17" x14ac:dyDescent="0.2">
      <c r="A28" s="121">
        <f t="shared" si="9"/>
        <v>20</v>
      </c>
      <c r="B28" s="115" t="s">
        <v>131</v>
      </c>
      <c r="C28" s="222">
        <v>250</v>
      </c>
      <c r="D28" s="222">
        <v>300</v>
      </c>
      <c r="E28" s="222"/>
      <c r="F28" s="222"/>
      <c r="G28" s="222">
        <f t="shared" si="10"/>
        <v>550</v>
      </c>
      <c r="H28" s="222">
        <v>0</v>
      </c>
      <c r="I28" s="115">
        <v>1</v>
      </c>
      <c r="J28" s="124">
        <f>C28*D28*I28/1000000</f>
        <v>7.4999999999999997E-2</v>
      </c>
      <c r="K28" s="263">
        <f t="shared" si="6"/>
        <v>7.4999999999999997E-2</v>
      </c>
      <c r="L28" s="235"/>
      <c r="M28" s="235">
        <f>+J28</f>
        <v>7.4999999999999997E-2</v>
      </c>
      <c r="N28" s="236"/>
      <c r="O28" s="237"/>
      <c r="P28" s="238"/>
      <c r="Q28" s="122"/>
    </row>
    <row r="29" spans="1:17" s="266" customFormat="1" x14ac:dyDescent="0.2">
      <c r="A29" s="131"/>
      <c r="B29" s="123"/>
      <c r="C29" s="123"/>
      <c r="D29" s="123"/>
      <c r="E29" s="123"/>
      <c r="F29" s="123"/>
      <c r="G29" s="123"/>
      <c r="H29" s="123"/>
      <c r="I29" s="123"/>
      <c r="J29" s="124"/>
      <c r="K29" s="264"/>
      <c r="L29" s="238"/>
      <c r="M29" s="238"/>
      <c r="N29" s="265"/>
      <c r="O29" s="237"/>
      <c r="P29" s="238"/>
      <c r="Q29" s="122"/>
    </row>
    <row r="30" spans="1:17" x14ac:dyDescent="0.2">
      <c r="A30" s="121">
        <v>21</v>
      </c>
      <c r="B30" s="115" t="s">
        <v>130</v>
      </c>
      <c r="C30" s="222">
        <v>400</v>
      </c>
      <c r="D30" s="222">
        <v>250</v>
      </c>
      <c r="E30" s="222">
        <v>450</v>
      </c>
      <c r="F30" s="222">
        <v>250</v>
      </c>
      <c r="G30" s="222">
        <f t="shared" si="10"/>
        <v>1350</v>
      </c>
      <c r="H30" s="222">
        <v>564</v>
      </c>
      <c r="I30" s="115">
        <v>1</v>
      </c>
      <c r="J30" s="117">
        <f t="shared" ref="J30:J35" si="11">+G30*H30*I30/1000000</f>
        <v>0.76139999999999997</v>
      </c>
      <c r="K30" s="264">
        <f t="shared" ref="K30:K36" si="12">J30</f>
        <v>0.76139999999999997</v>
      </c>
      <c r="L30" s="235"/>
      <c r="M30" s="235">
        <f>(52+G30)*(100+H30)*I30/1000000</f>
        <v>0.93092799999999998</v>
      </c>
      <c r="N30" s="236"/>
      <c r="O30" s="237"/>
      <c r="P30" s="238"/>
      <c r="Q30" s="122"/>
    </row>
    <row r="31" spans="1:17" x14ac:dyDescent="0.2">
      <c r="A31" s="121">
        <f t="shared" si="9"/>
        <v>22</v>
      </c>
      <c r="B31" s="115" t="s">
        <v>126</v>
      </c>
      <c r="C31" s="222">
        <v>450</v>
      </c>
      <c r="D31" s="222">
        <v>250</v>
      </c>
      <c r="E31" s="222">
        <v>450</v>
      </c>
      <c r="F31" s="222">
        <v>250</v>
      </c>
      <c r="G31" s="222">
        <f t="shared" si="10"/>
        <v>1400</v>
      </c>
      <c r="H31" s="222">
        <v>1000</v>
      </c>
      <c r="I31" s="115">
        <v>1</v>
      </c>
      <c r="J31" s="117">
        <f t="shared" si="11"/>
        <v>1.4</v>
      </c>
      <c r="K31" s="264">
        <f t="shared" si="12"/>
        <v>1.4</v>
      </c>
      <c r="L31" s="235"/>
      <c r="M31" s="235">
        <f t="shared" ref="M31:M35" si="13">(52+G31)*(100+H31)*I31/1000000</f>
        <v>1.5972</v>
      </c>
      <c r="N31" s="236"/>
      <c r="O31" s="237"/>
      <c r="P31" s="238"/>
      <c r="Q31" s="122"/>
    </row>
    <row r="32" spans="1:17" x14ac:dyDescent="0.2">
      <c r="A32" s="121">
        <f t="shared" si="9"/>
        <v>23</v>
      </c>
      <c r="B32" s="123" t="s">
        <v>128</v>
      </c>
      <c r="C32" s="222">
        <v>250</v>
      </c>
      <c r="D32" s="222">
        <v>225</v>
      </c>
      <c r="E32" s="222">
        <v>250</v>
      </c>
      <c r="F32" s="222">
        <v>225</v>
      </c>
      <c r="G32" s="222">
        <f t="shared" si="10"/>
        <v>950</v>
      </c>
      <c r="H32" s="222">
        <f>(157+511)/2</f>
        <v>334</v>
      </c>
      <c r="I32" s="115">
        <v>1</v>
      </c>
      <c r="J32" s="117">
        <f t="shared" si="11"/>
        <v>0.31730000000000003</v>
      </c>
      <c r="K32" s="264">
        <f t="shared" si="12"/>
        <v>0.31730000000000003</v>
      </c>
      <c r="L32" s="235"/>
      <c r="M32" s="235">
        <f t="shared" si="13"/>
        <v>0.43486799999999998</v>
      </c>
      <c r="N32" s="236"/>
      <c r="O32" s="237"/>
      <c r="P32" s="238"/>
      <c r="Q32" s="122"/>
    </row>
    <row r="33" spans="1:17" x14ac:dyDescent="0.2">
      <c r="A33" s="121">
        <f t="shared" si="9"/>
        <v>24</v>
      </c>
      <c r="B33" s="123" t="s">
        <v>149</v>
      </c>
      <c r="C33" s="222">
        <v>250</v>
      </c>
      <c r="D33" s="222">
        <v>225</v>
      </c>
      <c r="E33" s="222">
        <v>250</v>
      </c>
      <c r="F33" s="222">
        <v>225</v>
      </c>
      <c r="G33" s="222">
        <f t="shared" si="10"/>
        <v>950</v>
      </c>
      <c r="H33" s="222">
        <f>(157+511)/2</f>
        <v>334</v>
      </c>
      <c r="I33" s="115">
        <v>1</v>
      </c>
      <c r="J33" s="117">
        <f t="shared" si="11"/>
        <v>0.31730000000000003</v>
      </c>
      <c r="K33" s="264">
        <f t="shared" si="12"/>
        <v>0.31730000000000003</v>
      </c>
      <c r="L33" s="235"/>
      <c r="M33" s="235">
        <f t="shared" si="13"/>
        <v>0.43486799999999998</v>
      </c>
      <c r="N33" s="236"/>
      <c r="O33" s="237"/>
      <c r="P33" s="238"/>
      <c r="Q33" s="122"/>
    </row>
    <row r="34" spans="1:17" x14ac:dyDescent="0.2">
      <c r="A34" s="121">
        <f t="shared" si="9"/>
        <v>25</v>
      </c>
      <c r="B34" s="115" t="s">
        <v>130</v>
      </c>
      <c r="C34" s="222">
        <v>225</v>
      </c>
      <c r="D34" s="222">
        <v>250</v>
      </c>
      <c r="E34" s="222">
        <v>300</v>
      </c>
      <c r="F34" s="222">
        <v>250</v>
      </c>
      <c r="G34" s="222">
        <f t="shared" si="10"/>
        <v>1025</v>
      </c>
      <c r="H34" s="222">
        <v>350</v>
      </c>
      <c r="I34" s="115">
        <v>1</v>
      </c>
      <c r="J34" s="117">
        <f t="shared" si="11"/>
        <v>0.35875000000000001</v>
      </c>
      <c r="K34" s="264">
        <f t="shared" si="12"/>
        <v>0.35875000000000001</v>
      </c>
      <c r="L34" s="235"/>
      <c r="M34" s="235">
        <f t="shared" si="13"/>
        <v>0.48465000000000003</v>
      </c>
      <c r="N34" s="236"/>
      <c r="O34" s="237"/>
      <c r="P34" s="238"/>
      <c r="Q34" s="122"/>
    </row>
    <row r="35" spans="1:17" x14ac:dyDescent="0.2">
      <c r="A35" s="121">
        <f t="shared" si="9"/>
        <v>26</v>
      </c>
      <c r="B35" s="115" t="s">
        <v>126</v>
      </c>
      <c r="C35" s="222">
        <v>300</v>
      </c>
      <c r="D35" s="222">
        <v>250</v>
      </c>
      <c r="E35" s="222">
        <v>300</v>
      </c>
      <c r="F35" s="222">
        <v>250</v>
      </c>
      <c r="G35" s="222">
        <f t="shared" si="10"/>
        <v>1100</v>
      </c>
      <c r="H35" s="222">
        <v>1004</v>
      </c>
      <c r="I35" s="115">
        <v>1</v>
      </c>
      <c r="J35" s="117">
        <f t="shared" si="11"/>
        <v>1.1044</v>
      </c>
      <c r="K35" s="264">
        <f t="shared" si="12"/>
        <v>1.1044</v>
      </c>
      <c r="L35" s="235"/>
      <c r="M35" s="235">
        <f t="shared" si="13"/>
        <v>1.271808</v>
      </c>
      <c r="N35" s="236"/>
      <c r="O35" s="237"/>
      <c r="P35" s="238"/>
      <c r="Q35" s="122"/>
    </row>
    <row r="36" spans="1:17" x14ac:dyDescent="0.2">
      <c r="A36" s="121">
        <f t="shared" si="9"/>
        <v>27</v>
      </c>
      <c r="B36" s="115" t="s">
        <v>131</v>
      </c>
      <c r="C36" s="222">
        <v>300</v>
      </c>
      <c r="D36" s="222">
        <v>250</v>
      </c>
      <c r="E36" s="222"/>
      <c r="F36" s="222"/>
      <c r="G36" s="222">
        <f t="shared" ref="G36:G76" si="14">SUM(C36:F36)</f>
        <v>550</v>
      </c>
      <c r="H36" s="222">
        <v>0</v>
      </c>
      <c r="I36" s="115">
        <v>1</v>
      </c>
      <c r="J36" s="124">
        <f>C36*D36*I36/1000000</f>
        <v>7.4999999999999997E-2</v>
      </c>
      <c r="K36" s="263">
        <f t="shared" si="12"/>
        <v>7.4999999999999997E-2</v>
      </c>
      <c r="L36" s="235"/>
      <c r="M36" s="235">
        <f>+J36</f>
        <v>7.4999999999999997E-2</v>
      </c>
      <c r="N36" s="236"/>
      <c r="O36" s="237"/>
      <c r="P36" s="238"/>
      <c r="Q36" s="122"/>
    </row>
    <row r="37" spans="1:17" s="266" customFormat="1" x14ac:dyDescent="0.2">
      <c r="A37" s="131"/>
      <c r="B37" s="123"/>
      <c r="C37" s="123"/>
      <c r="D37" s="123"/>
      <c r="E37" s="123"/>
      <c r="F37" s="123"/>
      <c r="G37" s="123"/>
      <c r="H37" s="123"/>
      <c r="I37" s="123"/>
      <c r="J37" s="124"/>
      <c r="K37" s="264"/>
      <c r="L37" s="238"/>
      <c r="M37" s="238"/>
      <c r="N37" s="265"/>
      <c r="O37" s="237"/>
      <c r="P37" s="238"/>
      <c r="Q37" s="122"/>
    </row>
    <row r="38" spans="1:17" x14ac:dyDescent="0.2">
      <c r="A38" s="121">
        <v>28</v>
      </c>
      <c r="B38" s="115" t="s">
        <v>130</v>
      </c>
      <c r="C38" s="222">
        <v>225</v>
      </c>
      <c r="D38" s="222">
        <v>250</v>
      </c>
      <c r="E38" s="222">
        <v>300</v>
      </c>
      <c r="F38" s="222">
        <v>250</v>
      </c>
      <c r="G38" s="222">
        <f t="shared" ref="G38:G44" si="15">SUM(C38:F38)</f>
        <v>1025</v>
      </c>
      <c r="H38" s="222">
        <v>350</v>
      </c>
      <c r="I38" s="115">
        <v>1</v>
      </c>
      <c r="J38" s="117">
        <f t="shared" ref="J38:J39" si="16">+G38*H38*I38/1000000</f>
        <v>0.35875000000000001</v>
      </c>
      <c r="K38" s="264">
        <f t="shared" ref="K38:K40" si="17">J38</f>
        <v>0.35875000000000001</v>
      </c>
      <c r="L38" s="235"/>
      <c r="M38" s="235">
        <f t="shared" ref="M38:M39" si="18">(52+G38)*(100+H38)*I38/1000000</f>
        <v>0.48465000000000003</v>
      </c>
      <c r="N38" s="236"/>
      <c r="O38" s="237"/>
      <c r="P38" s="238"/>
      <c r="Q38" s="122"/>
    </row>
    <row r="39" spans="1:17" x14ac:dyDescent="0.2">
      <c r="A39" s="121">
        <f t="shared" si="9"/>
        <v>29</v>
      </c>
      <c r="B39" s="115" t="s">
        <v>126</v>
      </c>
      <c r="C39" s="222">
        <v>300</v>
      </c>
      <c r="D39" s="222">
        <v>250</v>
      </c>
      <c r="E39" s="222">
        <v>300</v>
      </c>
      <c r="F39" s="222">
        <v>250</v>
      </c>
      <c r="G39" s="222">
        <f t="shared" si="15"/>
        <v>1100</v>
      </c>
      <c r="H39" s="222">
        <v>985</v>
      </c>
      <c r="I39" s="115">
        <v>1</v>
      </c>
      <c r="J39" s="117">
        <f t="shared" si="16"/>
        <v>1.0834999999999999</v>
      </c>
      <c r="K39" s="264">
        <f t="shared" si="17"/>
        <v>1.0834999999999999</v>
      </c>
      <c r="L39" s="235"/>
      <c r="M39" s="235">
        <f t="shared" si="18"/>
        <v>1.2499199999999999</v>
      </c>
      <c r="N39" s="236"/>
      <c r="O39" s="237"/>
      <c r="P39" s="238"/>
      <c r="Q39" s="122"/>
    </row>
    <row r="40" spans="1:17" x14ac:dyDescent="0.2">
      <c r="A40" s="121">
        <f t="shared" si="9"/>
        <v>30</v>
      </c>
      <c r="B40" s="115" t="s">
        <v>131</v>
      </c>
      <c r="C40" s="222">
        <v>300</v>
      </c>
      <c r="D40" s="222">
        <v>250</v>
      </c>
      <c r="E40" s="222"/>
      <c r="F40" s="222"/>
      <c r="G40" s="222">
        <f t="shared" si="15"/>
        <v>550</v>
      </c>
      <c r="H40" s="222">
        <v>0</v>
      </c>
      <c r="I40" s="115">
        <v>1</v>
      </c>
      <c r="J40" s="124">
        <f>C40*D40*I40/1000000</f>
        <v>7.4999999999999997E-2</v>
      </c>
      <c r="K40" s="263">
        <f t="shared" si="17"/>
        <v>7.4999999999999997E-2</v>
      </c>
      <c r="L40" s="235"/>
      <c r="M40" s="235">
        <f>+J40</f>
        <v>7.4999999999999997E-2</v>
      </c>
      <c r="N40" s="236"/>
      <c r="O40" s="237"/>
      <c r="P40" s="238"/>
      <c r="Q40" s="122"/>
    </row>
    <row r="41" spans="1:17" s="266" customFormat="1" x14ac:dyDescent="0.2">
      <c r="A41" s="131"/>
      <c r="B41" s="123"/>
      <c r="C41" s="123"/>
      <c r="D41" s="123"/>
      <c r="E41" s="123"/>
      <c r="F41" s="123"/>
      <c r="G41" s="123"/>
      <c r="H41" s="123"/>
      <c r="I41" s="123"/>
      <c r="J41" s="124"/>
      <c r="K41" s="264"/>
      <c r="L41" s="238"/>
      <c r="M41" s="238"/>
      <c r="N41" s="265"/>
      <c r="O41" s="237"/>
      <c r="P41" s="238"/>
      <c r="Q41" s="122"/>
    </row>
    <row r="42" spans="1:17" x14ac:dyDescent="0.2">
      <c r="A42" s="121">
        <v>31</v>
      </c>
      <c r="B42" s="123" t="s">
        <v>148</v>
      </c>
      <c r="C42" s="222">
        <v>350</v>
      </c>
      <c r="D42" s="222">
        <v>250</v>
      </c>
      <c r="E42" s="222">
        <v>300</v>
      </c>
      <c r="F42" s="222">
        <v>250</v>
      </c>
      <c r="G42" s="222">
        <f t="shared" si="15"/>
        <v>1150</v>
      </c>
      <c r="H42" s="222">
        <v>150</v>
      </c>
      <c r="I42" s="115">
        <v>1</v>
      </c>
      <c r="J42" s="117">
        <f t="shared" ref="J42:J43" si="19">+G42*H42*I42/1000000</f>
        <v>0.17249999999999999</v>
      </c>
      <c r="K42" s="264">
        <f t="shared" ref="K42:K49" si="20">J42</f>
        <v>0.17249999999999999</v>
      </c>
      <c r="L42" s="235"/>
      <c r="M42" s="235">
        <f t="shared" ref="M42:M48" si="21">(52+G42)*(100+H42)*I42/1000000</f>
        <v>0.30049999999999999</v>
      </c>
      <c r="N42" s="236"/>
      <c r="O42" s="237"/>
      <c r="P42" s="238"/>
      <c r="Q42" s="122"/>
    </row>
    <row r="43" spans="1:17" x14ac:dyDescent="0.2">
      <c r="A43" s="121">
        <f t="shared" si="9"/>
        <v>32</v>
      </c>
      <c r="B43" s="123" t="s">
        <v>126</v>
      </c>
      <c r="C43" s="222">
        <v>300</v>
      </c>
      <c r="D43" s="222">
        <v>250</v>
      </c>
      <c r="E43" s="222">
        <v>300</v>
      </c>
      <c r="F43" s="222">
        <v>250</v>
      </c>
      <c r="G43" s="222">
        <f t="shared" si="15"/>
        <v>1100</v>
      </c>
      <c r="H43" s="222">
        <v>1553</v>
      </c>
      <c r="I43" s="115">
        <v>1</v>
      </c>
      <c r="J43" s="117">
        <f t="shared" si="19"/>
        <v>1.7082999999999999</v>
      </c>
      <c r="K43" s="264">
        <f t="shared" si="20"/>
        <v>1.7082999999999999</v>
      </c>
      <c r="L43" s="235"/>
      <c r="M43" s="235">
        <f t="shared" si="21"/>
        <v>1.9042559999999999</v>
      </c>
      <c r="N43" s="236"/>
      <c r="O43" s="237"/>
      <c r="P43" s="238"/>
      <c r="Q43" s="122"/>
    </row>
    <row r="44" spans="1:17" x14ac:dyDescent="0.2">
      <c r="A44" s="121">
        <f t="shared" si="9"/>
        <v>33</v>
      </c>
      <c r="B44" s="123" t="s">
        <v>131</v>
      </c>
      <c r="C44" s="222">
        <v>300</v>
      </c>
      <c r="D44" s="222">
        <v>250</v>
      </c>
      <c r="E44" s="222"/>
      <c r="F44" s="222"/>
      <c r="G44" s="222">
        <f t="shared" si="15"/>
        <v>550</v>
      </c>
      <c r="H44" s="222">
        <v>0</v>
      </c>
      <c r="I44" s="115">
        <v>1</v>
      </c>
      <c r="J44" s="124">
        <f>C44*D44*I44/1000000</f>
        <v>7.4999999999999997E-2</v>
      </c>
      <c r="K44" s="263">
        <f t="shared" si="20"/>
        <v>7.4999999999999997E-2</v>
      </c>
      <c r="L44" s="235"/>
      <c r="M44" s="235">
        <f t="shared" si="21"/>
        <v>6.0199999999999997E-2</v>
      </c>
      <c r="N44" s="236"/>
      <c r="O44" s="237"/>
      <c r="P44" s="238"/>
      <c r="Q44" s="122"/>
    </row>
    <row r="45" spans="1:17" s="266" customFormat="1" x14ac:dyDescent="0.2">
      <c r="A45" s="131">
        <f t="shared" si="9"/>
        <v>34</v>
      </c>
      <c r="B45" s="123" t="s">
        <v>132</v>
      </c>
      <c r="C45" s="222">
        <v>325</v>
      </c>
      <c r="D45" s="222">
        <v>200</v>
      </c>
      <c r="E45" s="222">
        <v>250</v>
      </c>
      <c r="F45" s="222">
        <v>200</v>
      </c>
      <c r="G45" s="222">
        <f t="shared" ref="G45:G46" si="22">SUM(C45:F45)</f>
        <v>975</v>
      </c>
      <c r="H45" s="222">
        <v>150</v>
      </c>
      <c r="I45" s="123">
        <v>8</v>
      </c>
      <c r="J45" s="124">
        <f t="shared" ref="J45:J46" si="23">+G45*H45*I45/1000000</f>
        <v>1.17</v>
      </c>
      <c r="K45" s="264">
        <f t="shared" si="20"/>
        <v>1.17</v>
      </c>
      <c r="L45" s="238"/>
      <c r="M45" s="235">
        <f t="shared" si="21"/>
        <v>2.0539999999999998</v>
      </c>
      <c r="N45" s="265"/>
      <c r="O45" s="237"/>
      <c r="P45" s="238"/>
      <c r="Q45" s="122"/>
    </row>
    <row r="46" spans="1:17" s="266" customFormat="1" x14ac:dyDescent="0.2">
      <c r="A46" s="131">
        <f t="shared" si="9"/>
        <v>35</v>
      </c>
      <c r="B46" s="123" t="s">
        <v>126</v>
      </c>
      <c r="C46" s="222">
        <v>250</v>
      </c>
      <c r="D46" s="222">
        <v>200</v>
      </c>
      <c r="E46" s="222">
        <v>250</v>
      </c>
      <c r="F46" s="222">
        <v>200</v>
      </c>
      <c r="G46" s="222">
        <f t="shared" si="22"/>
        <v>900</v>
      </c>
      <c r="H46" s="222">
        <v>200</v>
      </c>
      <c r="I46" s="123">
        <v>6</v>
      </c>
      <c r="J46" s="124">
        <f t="shared" si="23"/>
        <v>1.08</v>
      </c>
      <c r="K46" s="264">
        <f t="shared" si="20"/>
        <v>1.08</v>
      </c>
      <c r="L46" s="238"/>
      <c r="M46" s="235">
        <f t="shared" si="21"/>
        <v>1.7136</v>
      </c>
      <c r="N46" s="265"/>
      <c r="O46" s="237"/>
      <c r="P46" s="238"/>
      <c r="Q46" s="122"/>
    </row>
    <row r="47" spans="1:17" s="266" customFormat="1" x14ac:dyDescent="0.2">
      <c r="A47" s="131">
        <f t="shared" si="9"/>
        <v>36</v>
      </c>
      <c r="B47" s="123" t="s">
        <v>131</v>
      </c>
      <c r="C47" s="222">
        <v>250</v>
      </c>
      <c r="D47" s="222">
        <v>200</v>
      </c>
      <c r="E47" s="222"/>
      <c r="F47" s="222"/>
      <c r="G47" s="222">
        <f t="shared" ref="G47" si="24">SUM(C47:F47)</f>
        <v>450</v>
      </c>
      <c r="H47" s="222">
        <v>0</v>
      </c>
      <c r="I47" s="115">
        <v>10</v>
      </c>
      <c r="J47" s="124">
        <f>C47*D47*I47/1000000</f>
        <v>0.5</v>
      </c>
      <c r="K47" s="263">
        <f t="shared" si="20"/>
        <v>0.5</v>
      </c>
      <c r="L47" s="235"/>
      <c r="M47" s="235">
        <f t="shared" si="21"/>
        <v>0.502</v>
      </c>
      <c r="N47" s="236"/>
      <c r="O47" s="237"/>
      <c r="P47" s="238"/>
      <c r="Q47" s="122"/>
    </row>
    <row r="48" spans="1:17" s="266" customFormat="1" x14ac:dyDescent="0.2">
      <c r="A48" s="131">
        <f t="shared" si="9"/>
        <v>37</v>
      </c>
      <c r="B48" s="123" t="s">
        <v>126</v>
      </c>
      <c r="C48" s="222">
        <v>250</v>
      </c>
      <c r="D48" s="222">
        <v>200</v>
      </c>
      <c r="E48" s="222">
        <v>250</v>
      </c>
      <c r="F48" s="222">
        <v>200</v>
      </c>
      <c r="G48" s="222">
        <f t="shared" ref="G48" si="25">SUM(C48:F48)</f>
        <v>900</v>
      </c>
      <c r="H48" s="222">
        <v>270</v>
      </c>
      <c r="I48" s="123">
        <v>2</v>
      </c>
      <c r="J48" s="124">
        <f t="shared" ref="J48" si="26">+G48*H48*I48/1000000</f>
        <v>0.48599999999999999</v>
      </c>
      <c r="K48" s="263">
        <f t="shared" si="20"/>
        <v>0.48599999999999999</v>
      </c>
      <c r="L48" s="235"/>
      <c r="M48" s="235">
        <f t="shared" si="21"/>
        <v>0.70448</v>
      </c>
      <c r="N48" s="236"/>
      <c r="O48" s="237"/>
      <c r="P48" s="238"/>
      <c r="Q48" s="122"/>
    </row>
    <row r="49" spans="1:17" x14ac:dyDescent="0.2">
      <c r="A49" s="121">
        <f t="shared" si="9"/>
        <v>38</v>
      </c>
      <c r="B49" s="123" t="s">
        <v>133</v>
      </c>
      <c r="C49" s="222">
        <v>200</v>
      </c>
      <c r="D49" s="222"/>
      <c r="E49" s="222"/>
      <c r="F49" s="222"/>
      <c r="G49" s="222">
        <f>C49*3.14</f>
        <v>628</v>
      </c>
      <c r="H49" s="222">
        <v>150</v>
      </c>
      <c r="I49" s="115">
        <v>10</v>
      </c>
      <c r="J49" s="124">
        <f>G49*H49*I49/1000000</f>
        <v>0.94199999999999995</v>
      </c>
      <c r="K49" s="263">
        <f t="shared" si="20"/>
        <v>0.94199999999999995</v>
      </c>
      <c r="L49" s="235"/>
      <c r="M49" s="235">
        <f t="shared" ref="M49" si="27">+J49</f>
        <v>0.94199999999999995</v>
      </c>
      <c r="N49" s="236"/>
      <c r="O49" s="237"/>
      <c r="P49" s="238"/>
      <c r="Q49" s="122"/>
    </row>
    <row r="50" spans="1:17" x14ac:dyDescent="0.2">
      <c r="A50" s="131">
        <f t="shared" si="9"/>
        <v>39</v>
      </c>
      <c r="B50" s="123" t="s">
        <v>134</v>
      </c>
      <c r="C50" s="123">
        <v>200</v>
      </c>
      <c r="D50" s="123"/>
      <c r="E50" s="123"/>
      <c r="F50" s="123"/>
      <c r="G50" s="115"/>
      <c r="H50" s="115">
        <v>800</v>
      </c>
      <c r="I50" s="115">
        <v>10</v>
      </c>
      <c r="J50" s="117"/>
      <c r="K50" s="264"/>
      <c r="L50" s="235"/>
      <c r="M50" s="235"/>
      <c r="N50" s="236"/>
      <c r="O50" s="237">
        <f>H50*I50/1000</f>
        <v>8</v>
      </c>
      <c r="P50" s="238"/>
      <c r="Q50" s="122"/>
    </row>
    <row r="51" spans="1:17" x14ac:dyDescent="0.2">
      <c r="A51" s="121"/>
      <c r="B51" s="123"/>
      <c r="C51" s="123"/>
      <c r="D51" s="123"/>
      <c r="E51" s="123"/>
      <c r="F51" s="123"/>
      <c r="G51" s="115"/>
      <c r="H51" s="115"/>
      <c r="I51" s="115"/>
      <c r="J51" s="117"/>
      <c r="K51" s="264"/>
      <c r="L51" s="235"/>
      <c r="M51" s="235"/>
      <c r="N51" s="236"/>
      <c r="O51" s="237"/>
      <c r="P51" s="238"/>
      <c r="Q51" s="122"/>
    </row>
    <row r="52" spans="1:17" x14ac:dyDescent="0.2">
      <c r="A52" s="162"/>
      <c r="B52" s="163" t="s">
        <v>155</v>
      </c>
      <c r="C52" s="163"/>
      <c r="D52" s="163"/>
      <c r="E52" s="163"/>
      <c r="F52" s="163"/>
      <c r="G52" s="163"/>
      <c r="H52" s="163"/>
      <c r="I52" s="163"/>
      <c r="J52" s="164"/>
      <c r="K52" s="165"/>
      <c r="L52" s="166"/>
      <c r="M52" s="166"/>
      <c r="N52" s="167"/>
      <c r="O52" s="168"/>
      <c r="P52" s="166"/>
      <c r="Q52" s="169"/>
    </row>
    <row r="53" spans="1:17" x14ac:dyDescent="0.2">
      <c r="A53" s="121">
        <v>1</v>
      </c>
      <c r="B53" s="115" t="s">
        <v>126</v>
      </c>
      <c r="C53" s="222">
        <v>800</v>
      </c>
      <c r="D53" s="222">
        <v>300</v>
      </c>
      <c r="E53" s="222">
        <v>800</v>
      </c>
      <c r="F53" s="222">
        <v>300</v>
      </c>
      <c r="G53" s="222">
        <f>SUM(C53:F53)</f>
        <v>2200</v>
      </c>
      <c r="H53" s="222">
        <v>600</v>
      </c>
      <c r="I53" s="115">
        <v>1</v>
      </c>
      <c r="J53" s="117">
        <f>+G53*H53*I53/1000000</f>
        <v>1.32</v>
      </c>
      <c r="K53" s="263"/>
      <c r="L53" s="235">
        <f>+J53</f>
        <v>1.32</v>
      </c>
      <c r="M53" s="235">
        <f t="shared" ref="M53:M61" si="28">(52+G53)*(100+H53)*I53/1000000</f>
        <v>1.5764</v>
      </c>
      <c r="N53" s="236"/>
      <c r="O53" s="237"/>
      <c r="P53" s="238"/>
      <c r="Q53" s="122"/>
    </row>
    <row r="54" spans="1:17" x14ac:dyDescent="0.2">
      <c r="A54" s="121">
        <v>2</v>
      </c>
      <c r="B54" s="115" t="s">
        <v>154</v>
      </c>
      <c r="C54" s="222">
        <v>800</v>
      </c>
      <c r="D54" s="222">
        <v>300</v>
      </c>
      <c r="E54" s="222">
        <v>800</v>
      </c>
      <c r="F54" s="222">
        <v>300</v>
      </c>
      <c r="G54" s="222">
        <f>SUM(C54:F54)</f>
        <v>2200</v>
      </c>
      <c r="H54" s="222">
        <v>550</v>
      </c>
      <c r="I54" s="115">
        <v>1</v>
      </c>
      <c r="J54" s="117">
        <f>+G54*H54*I54/1000000</f>
        <v>1.21</v>
      </c>
      <c r="K54" s="263"/>
      <c r="L54" s="235">
        <f>+J54</f>
        <v>1.21</v>
      </c>
      <c r="M54" s="235">
        <f t="shared" si="28"/>
        <v>1.4638</v>
      </c>
      <c r="N54" s="236"/>
      <c r="O54" s="237"/>
      <c r="P54" s="238"/>
      <c r="Q54" s="122"/>
    </row>
    <row r="55" spans="1:17" x14ac:dyDescent="0.2">
      <c r="A55" s="121">
        <v>3</v>
      </c>
      <c r="B55" s="115" t="s">
        <v>126</v>
      </c>
      <c r="C55" s="222">
        <v>800</v>
      </c>
      <c r="D55" s="222">
        <v>300</v>
      </c>
      <c r="E55" s="222">
        <v>800</v>
      </c>
      <c r="F55" s="222">
        <v>300</v>
      </c>
      <c r="G55" s="222">
        <f>SUM(C55:F55)</f>
        <v>2200</v>
      </c>
      <c r="H55" s="222">
        <v>1120</v>
      </c>
      <c r="I55" s="115">
        <v>5</v>
      </c>
      <c r="J55" s="117">
        <f t="shared" ref="J55:J61" si="29">+G55*H55*I55/1000000</f>
        <v>12.32</v>
      </c>
      <c r="K55" s="263"/>
      <c r="L55" s="235">
        <f>+J55</f>
        <v>12.32</v>
      </c>
      <c r="M55" s="235">
        <f t="shared" si="28"/>
        <v>13.7372</v>
      </c>
      <c r="N55" s="236"/>
      <c r="O55" s="237"/>
      <c r="P55" s="238"/>
      <c r="Q55" s="122"/>
    </row>
    <row r="56" spans="1:17" x14ac:dyDescent="0.2">
      <c r="A56" s="121">
        <v>4</v>
      </c>
      <c r="B56" s="115" t="s">
        <v>128</v>
      </c>
      <c r="C56" s="222">
        <v>450</v>
      </c>
      <c r="D56" s="222">
        <v>300</v>
      </c>
      <c r="E56" s="222">
        <v>500</v>
      </c>
      <c r="F56" s="222">
        <v>300</v>
      </c>
      <c r="G56" s="222">
        <f t="shared" ref="G56:G62" si="30">SUM(C56:F56)</f>
        <v>1550</v>
      </c>
      <c r="H56" s="222">
        <f>(156+864)/2</f>
        <v>510</v>
      </c>
      <c r="I56" s="115">
        <v>1</v>
      </c>
      <c r="J56" s="117">
        <f t="shared" si="29"/>
        <v>0.79049999999999998</v>
      </c>
      <c r="K56" s="263">
        <f t="shared" ref="K56:K67" si="31">J56</f>
        <v>0.79049999999999998</v>
      </c>
      <c r="L56" s="235"/>
      <c r="M56" s="235">
        <f t="shared" si="28"/>
        <v>0.97721999999999998</v>
      </c>
      <c r="N56" s="236"/>
      <c r="O56" s="237"/>
      <c r="P56" s="238"/>
      <c r="Q56" s="122"/>
    </row>
    <row r="57" spans="1:17" x14ac:dyDescent="0.2">
      <c r="A57" s="121">
        <v>5</v>
      </c>
      <c r="B57" s="115" t="s">
        <v>149</v>
      </c>
      <c r="C57" s="222">
        <v>350</v>
      </c>
      <c r="D57" s="222">
        <v>300</v>
      </c>
      <c r="E57" s="222">
        <v>350</v>
      </c>
      <c r="F57" s="222">
        <v>300</v>
      </c>
      <c r="G57" s="222">
        <f t="shared" si="30"/>
        <v>1300</v>
      </c>
      <c r="H57" s="222">
        <f>(156+864)/2</f>
        <v>510</v>
      </c>
      <c r="I57" s="123">
        <v>1</v>
      </c>
      <c r="J57" s="117">
        <f t="shared" si="29"/>
        <v>0.66300000000000003</v>
      </c>
      <c r="K57" s="263">
        <f t="shared" si="31"/>
        <v>0.66300000000000003</v>
      </c>
      <c r="L57" s="238"/>
      <c r="M57" s="235">
        <f t="shared" si="28"/>
        <v>0.82472000000000001</v>
      </c>
      <c r="N57" s="236"/>
      <c r="O57" s="237"/>
      <c r="P57" s="238"/>
      <c r="Q57" s="122"/>
    </row>
    <row r="58" spans="1:17" x14ac:dyDescent="0.2">
      <c r="A58" s="121">
        <v>6</v>
      </c>
      <c r="B58" s="115" t="s">
        <v>127</v>
      </c>
      <c r="C58" s="123">
        <v>500</v>
      </c>
      <c r="D58" s="123">
        <v>300</v>
      </c>
      <c r="E58" s="123">
        <v>500</v>
      </c>
      <c r="F58" s="123">
        <v>300</v>
      </c>
      <c r="G58" s="115">
        <f t="shared" si="30"/>
        <v>1600</v>
      </c>
      <c r="H58" s="123">
        <v>1000</v>
      </c>
      <c r="I58" s="115">
        <v>1</v>
      </c>
      <c r="J58" s="117">
        <f t="shared" si="29"/>
        <v>1.6</v>
      </c>
      <c r="K58" s="263">
        <f t="shared" si="31"/>
        <v>1.6</v>
      </c>
      <c r="L58" s="235"/>
      <c r="M58" s="235">
        <f t="shared" si="28"/>
        <v>1.8171999999999999</v>
      </c>
      <c r="N58" s="236"/>
      <c r="O58" s="237"/>
      <c r="P58" s="238"/>
      <c r="Q58" s="122"/>
    </row>
    <row r="59" spans="1:17" x14ac:dyDescent="0.2">
      <c r="A59" s="121">
        <v>7</v>
      </c>
      <c r="B59" s="115" t="s">
        <v>128</v>
      </c>
      <c r="C59" s="123">
        <v>250</v>
      </c>
      <c r="D59" s="123">
        <v>300</v>
      </c>
      <c r="E59" s="123">
        <v>250</v>
      </c>
      <c r="F59" s="123">
        <v>300</v>
      </c>
      <c r="G59" s="115">
        <f t="shared" si="30"/>
        <v>1100</v>
      </c>
      <c r="H59" s="123">
        <v>395</v>
      </c>
      <c r="I59" s="123">
        <v>1</v>
      </c>
      <c r="J59" s="117">
        <f t="shared" si="29"/>
        <v>0.4345</v>
      </c>
      <c r="K59" s="263">
        <f t="shared" si="31"/>
        <v>0.4345</v>
      </c>
      <c r="L59" s="238"/>
      <c r="M59" s="235">
        <f t="shared" si="28"/>
        <v>0.57023999999999997</v>
      </c>
      <c r="N59" s="236"/>
      <c r="O59" s="237"/>
      <c r="P59" s="238"/>
      <c r="Q59" s="122"/>
    </row>
    <row r="60" spans="1:17" x14ac:dyDescent="0.2">
      <c r="A60" s="121">
        <v>8</v>
      </c>
      <c r="B60" s="115" t="s">
        <v>149</v>
      </c>
      <c r="C60" s="123">
        <v>250</v>
      </c>
      <c r="D60" s="123">
        <v>300</v>
      </c>
      <c r="E60" s="123">
        <v>250</v>
      </c>
      <c r="F60" s="123">
        <v>300</v>
      </c>
      <c r="G60" s="115">
        <f t="shared" si="30"/>
        <v>1100</v>
      </c>
      <c r="H60" s="123">
        <v>395</v>
      </c>
      <c r="I60" s="123">
        <v>1</v>
      </c>
      <c r="J60" s="117">
        <f t="shared" si="29"/>
        <v>0.4345</v>
      </c>
      <c r="K60" s="263">
        <f t="shared" si="31"/>
        <v>0.4345</v>
      </c>
      <c r="L60" s="238"/>
      <c r="M60" s="235">
        <f t="shared" si="28"/>
        <v>0.57023999999999997</v>
      </c>
      <c r="N60" s="236"/>
      <c r="O60" s="237"/>
      <c r="P60" s="238"/>
      <c r="Q60" s="122"/>
    </row>
    <row r="61" spans="1:17" x14ac:dyDescent="0.2">
      <c r="A61" s="121">
        <v>9</v>
      </c>
      <c r="B61" s="123" t="s">
        <v>126</v>
      </c>
      <c r="C61" s="123">
        <v>250</v>
      </c>
      <c r="D61" s="123">
        <v>300</v>
      </c>
      <c r="E61" s="123">
        <v>250</v>
      </c>
      <c r="F61" s="123">
        <v>300</v>
      </c>
      <c r="G61" s="115">
        <f t="shared" si="30"/>
        <v>1100</v>
      </c>
      <c r="H61" s="123">
        <v>1170</v>
      </c>
      <c r="I61" s="115">
        <v>1</v>
      </c>
      <c r="J61" s="117">
        <f t="shared" si="29"/>
        <v>1.2869999999999999</v>
      </c>
      <c r="K61" s="263">
        <f t="shared" si="31"/>
        <v>1.2869999999999999</v>
      </c>
      <c r="L61" s="235"/>
      <c r="M61" s="235">
        <f t="shared" si="28"/>
        <v>1.4630399999999999</v>
      </c>
      <c r="N61" s="236"/>
      <c r="O61" s="237"/>
      <c r="P61" s="238"/>
      <c r="Q61" s="122"/>
    </row>
    <row r="62" spans="1:17" x14ac:dyDescent="0.2">
      <c r="A62" s="121">
        <v>10</v>
      </c>
      <c r="B62" s="115" t="s">
        <v>131</v>
      </c>
      <c r="C62" s="123">
        <v>300</v>
      </c>
      <c r="D62" s="123">
        <v>350</v>
      </c>
      <c r="E62" s="123"/>
      <c r="F62" s="123"/>
      <c r="G62" s="115">
        <f t="shared" si="30"/>
        <v>650</v>
      </c>
      <c r="H62" s="123"/>
      <c r="I62" s="115">
        <v>1</v>
      </c>
      <c r="J62" s="124">
        <f>C62*D62*I62/1000000</f>
        <v>0.105</v>
      </c>
      <c r="K62" s="263">
        <f t="shared" si="31"/>
        <v>0.105</v>
      </c>
      <c r="L62" s="235"/>
      <c r="M62" s="235">
        <f>+J62</f>
        <v>0.105</v>
      </c>
      <c r="N62" s="236"/>
      <c r="O62" s="237"/>
      <c r="P62" s="238"/>
      <c r="Q62" s="122"/>
    </row>
    <row r="63" spans="1:17" s="266" customFormat="1" x14ac:dyDescent="0.2">
      <c r="A63" s="131"/>
      <c r="B63" s="123"/>
      <c r="C63" s="123"/>
      <c r="D63" s="123"/>
      <c r="E63" s="123"/>
      <c r="F63" s="123"/>
      <c r="G63" s="123"/>
      <c r="H63" s="123"/>
      <c r="I63" s="123"/>
      <c r="J63" s="124"/>
      <c r="K63" s="264"/>
      <c r="L63" s="238"/>
      <c r="M63" s="238">
        <f t="shared" ref="M63:M77" si="32">(52+G63)*H63*I63/1000000</f>
        <v>0</v>
      </c>
      <c r="N63" s="265"/>
      <c r="O63" s="237"/>
      <c r="P63" s="238"/>
      <c r="Q63" s="122"/>
    </row>
    <row r="64" spans="1:17" x14ac:dyDescent="0.2">
      <c r="A64" s="121">
        <v>11</v>
      </c>
      <c r="B64" s="123" t="s">
        <v>126</v>
      </c>
      <c r="C64" s="123">
        <v>350</v>
      </c>
      <c r="D64" s="123">
        <v>300</v>
      </c>
      <c r="E64" s="123">
        <v>350</v>
      </c>
      <c r="F64" s="123">
        <v>300</v>
      </c>
      <c r="G64" s="115">
        <f t="shared" ref="G64:G67" si="33">SUM(C64:F64)</f>
        <v>1300</v>
      </c>
      <c r="H64" s="123">
        <v>1120</v>
      </c>
      <c r="I64" s="115">
        <v>1</v>
      </c>
      <c r="J64" s="117">
        <f>G64*H64*I64/1000000</f>
        <v>1.456</v>
      </c>
      <c r="K64" s="263">
        <f t="shared" ref="K64" si="34">J64</f>
        <v>1.456</v>
      </c>
      <c r="L64" s="235"/>
      <c r="M64" s="235">
        <f t="shared" ref="M64:M66" si="35">(52+G64)*(100+H64)*I64/1000000</f>
        <v>1.64944</v>
      </c>
      <c r="N64" s="236"/>
      <c r="O64" s="237"/>
      <c r="P64" s="238"/>
      <c r="Q64" s="122"/>
    </row>
    <row r="65" spans="1:17" x14ac:dyDescent="0.2">
      <c r="A65" s="121">
        <f t="shared" si="9"/>
        <v>12</v>
      </c>
      <c r="B65" s="115" t="s">
        <v>130</v>
      </c>
      <c r="C65" s="115">
        <v>350</v>
      </c>
      <c r="D65" s="115">
        <v>300</v>
      </c>
      <c r="E65" s="115">
        <v>250</v>
      </c>
      <c r="F65" s="115">
        <v>300</v>
      </c>
      <c r="G65" s="115">
        <f t="shared" si="33"/>
        <v>1200</v>
      </c>
      <c r="H65" s="115">
        <v>350</v>
      </c>
      <c r="I65" s="115">
        <v>1</v>
      </c>
      <c r="J65" s="117">
        <f t="shared" ref="J65:J66" si="36">+G65*H65*I65/1000000</f>
        <v>0.42</v>
      </c>
      <c r="K65" s="263">
        <f t="shared" si="31"/>
        <v>0.42</v>
      </c>
      <c r="L65" s="235"/>
      <c r="M65" s="235">
        <f t="shared" si="35"/>
        <v>0.56340000000000001</v>
      </c>
      <c r="N65" s="236"/>
      <c r="O65" s="237"/>
      <c r="P65" s="238"/>
      <c r="Q65" s="122"/>
    </row>
    <row r="66" spans="1:17" x14ac:dyDescent="0.2">
      <c r="A66" s="121">
        <v>13</v>
      </c>
      <c r="B66" s="115" t="s">
        <v>126</v>
      </c>
      <c r="C66" s="123">
        <v>250</v>
      </c>
      <c r="D66" s="123">
        <v>300</v>
      </c>
      <c r="E66" s="123">
        <v>250</v>
      </c>
      <c r="F66" s="123">
        <v>300</v>
      </c>
      <c r="G66" s="115">
        <f t="shared" si="33"/>
        <v>1100</v>
      </c>
      <c r="H66" s="115">
        <v>940</v>
      </c>
      <c r="I66" s="115">
        <v>1</v>
      </c>
      <c r="J66" s="117">
        <f t="shared" si="36"/>
        <v>1.034</v>
      </c>
      <c r="K66" s="263">
        <f t="shared" si="31"/>
        <v>1.034</v>
      </c>
      <c r="L66" s="235"/>
      <c r="M66" s="235">
        <f t="shared" si="35"/>
        <v>1.19808</v>
      </c>
      <c r="N66" s="236"/>
      <c r="O66" s="237"/>
      <c r="P66" s="238"/>
      <c r="Q66" s="122"/>
    </row>
    <row r="67" spans="1:17" x14ac:dyDescent="0.2">
      <c r="A67" s="121">
        <f t="shared" si="9"/>
        <v>14</v>
      </c>
      <c r="B67" s="123" t="s">
        <v>131</v>
      </c>
      <c r="C67" s="123">
        <v>300</v>
      </c>
      <c r="D67" s="123">
        <v>350</v>
      </c>
      <c r="E67" s="123"/>
      <c r="F67" s="123"/>
      <c r="G67" s="115">
        <f t="shared" si="33"/>
        <v>650</v>
      </c>
      <c r="H67" s="115"/>
      <c r="I67" s="115">
        <v>1</v>
      </c>
      <c r="J67" s="124">
        <f>C67*D67*I67/1000000</f>
        <v>0.105</v>
      </c>
      <c r="K67" s="263">
        <f t="shared" si="31"/>
        <v>0.105</v>
      </c>
      <c r="L67" s="235"/>
      <c r="M67" s="235">
        <f>+J67</f>
        <v>0.105</v>
      </c>
      <c r="N67" s="236"/>
      <c r="O67" s="237"/>
      <c r="P67" s="238"/>
      <c r="Q67" s="122"/>
    </row>
    <row r="68" spans="1:17" s="266" customFormat="1" x14ac:dyDescent="0.2">
      <c r="A68" s="131"/>
      <c r="B68" s="123"/>
      <c r="C68" s="123"/>
      <c r="D68" s="123"/>
      <c r="E68" s="123"/>
      <c r="F68" s="123"/>
      <c r="G68" s="123"/>
      <c r="H68" s="123"/>
      <c r="I68" s="123"/>
      <c r="J68" s="124"/>
      <c r="K68" s="264"/>
      <c r="L68" s="238"/>
      <c r="M68" s="238">
        <f t="shared" si="32"/>
        <v>0</v>
      </c>
      <c r="N68" s="265"/>
      <c r="O68" s="237"/>
      <c r="P68" s="238"/>
      <c r="Q68" s="122"/>
    </row>
    <row r="69" spans="1:17" x14ac:dyDescent="0.2">
      <c r="A69" s="121">
        <v>15</v>
      </c>
      <c r="B69" s="123" t="s">
        <v>126</v>
      </c>
      <c r="C69" s="123">
        <v>350</v>
      </c>
      <c r="D69" s="123">
        <v>300</v>
      </c>
      <c r="E69" s="123">
        <v>350</v>
      </c>
      <c r="F69" s="123">
        <v>300</v>
      </c>
      <c r="G69" s="115">
        <f t="shared" ref="G69" si="37">SUM(C69:F69)</f>
        <v>1300</v>
      </c>
      <c r="H69" s="123">
        <v>1120</v>
      </c>
      <c r="I69" s="115">
        <v>3</v>
      </c>
      <c r="J69" s="117">
        <f t="shared" ref="J69:J75" si="38">+G69*H69*I69/1000000</f>
        <v>4.3680000000000003</v>
      </c>
      <c r="K69" s="263">
        <f t="shared" ref="K69:K76" si="39">J69</f>
        <v>4.3680000000000003</v>
      </c>
      <c r="L69" s="235"/>
      <c r="M69" s="235">
        <f t="shared" ref="M69:M75" si="40">(52+G69)*(100+H69)*I69/1000000</f>
        <v>4.9483199999999998</v>
      </c>
      <c r="N69" s="236"/>
      <c r="O69" s="237"/>
      <c r="P69" s="238"/>
      <c r="Q69" s="122"/>
    </row>
    <row r="70" spans="1:17" x14ac:dyDescent="0.2">
      <c r="A70" s="121">
        <f t="shared" si="9"/>
        <v>16</v>
      </c>
      <c r="B70" s="123" t="s">
        <v>127</v>
      </c>
      <c r="C70" s="123">
        <v>350</v>
      </c>
      <c r="D70" s="123">
        <v>300</v>
      </c>
      <c r="E70" s="123">
        <v>350</v>
      </c>
      <c r="F70" s="123">
        <v>300</v>
      </c>
      <c r="G70" s="115">
        <f t="shared" ref="G70:G71" si="41">SUM(C70:F70)</f>
        <v>1300</v>
      </c>
      <c r="H70" s="123">
        <v>1050</v>
      </c>
      <c r="I70" s="115">
        <v>1</v>
      </c>
      <c r="J70" s="117">
        <f t="shared" si="38"/>
        <v>1.365</v>
      </c>
      <c r="K70" s="263">
        <f t="shared" si="39"/>
        <v>1.365</v>
      </c>
      <c r="L70" s="235"/>
      <c r="M70" s="235">
        <f t="shared" si="40"/>
        <v>1.5548</v>
      </c>
      <c r="N70" s="236"/>
      <c r="O70" s="237"/>
      <c r="P70" s="238"/>
      <c r="Q70" s="122"/>
    </row>
    <row r="71" spans="1:17" x14ac:dyDescent="0.2">
      <c r="A71" s="121">
        <f t="shared" si="9"/>
        <v>17</v>
      </c>
      <c r="B71" s="115" t="s">
        <v>126</v>
      </c>
      <c r="C71" s="123">
        <v>350</v>
      </c>
      <c r="D71" s="123">
        <v>300</v>
      </c>
      <c r="E71" s="123">
        <v>350</v>
      </c>
      <c r="F71" s="123">
        <v>300</v>
      </c>
      <c r="G71" s="115">
        <f t="shared" si="41"/>
        <v>1300</v>
      </c>
      <c r="H71" s="123">
        <v>510</v>
      </c>
      <c r="I71" s="115">
        <v>1</v>
      </c>
      <c r="J71" s="117">
        <f t="shared" si="38"/>
        <v>0.66300000000000003</v>
      </c>
      <c r="K71" s="263">
        <f t="shared" si="39"/>
        <v>0.66300000000000003</v>
      </c>
      <c r="L71" s="235"/>
      <c r="M71" s="235">
        <f t="shared" si="40"/>
        <v>0.82472000000000001</v>
      </c>
      <c r="N71" s="236"/>
      <c r="O71" s="237"/>
      <c r="P71" s="238"/>
      <c r="Q71" s="122"/>
    </row>
    <row r="72" spans="1:17" x14ac:dyDescent="0.2">
      <c r="A72" s="121">
        <f t="shared" si="9"/>
        <v>18</v>
      </c>
      <c r="B72" s="115" t="s">
        <v>128</v>
      </c>
      <c r="C72" s="115">
        <v>175</v>
      </c>
      <c r="D72" s="115">
        <v>300</v>
      </c>
      <c r="E72" s="115">
        <v>175</v>
      </c>
      <c r="F72" s="115">
        <v>300</v>
      </c>
      <c r="G72" s="115">
        <f t="shared" si="14"/>
        <v>950</v>
      </c>
      <c r="H72" s="115">
        <v>300</v>
      </c>
      <c r="I72" s="115">
        <v>1</v>
      </c>
      <c r="J72" s="117">
        <f t="shared" si="38"/>
        <v>0.28499999999999998</v>
      </c>
      <c r="K72" s="264">
        <f t="shared" si="39"/>
        <v>0.28499999999999998</v>
      </c>
      <c r="L72" s="235"/>
      <c r="M72" s="235">
        <f t="shared" si="40"/>
        <v>0.40079999999999999</v>
      </c>
      <c r="N72" s="236"/>
      <c r="O72" s="237"/>
      <c r="P72" s="238"/>
      <c r="Q72" s="122"/>
    </row>
    <row r="73" spans="1:17" x14ac:dyDescent="0.2">
      <c r="A73" s="121">
        <f t="shared" si="9"/>
        <v>19</v>
      </c>
      <c r="B73" s="115" t="s">
        <v>149</v>
      </c>
      <c r="C73" s="115">
        <v>175</v>
      </c>
      <c r="D73" s="115">
        <v>300</v>
      </c>
      <c r="E73" s="115">
        <v>175</v>
      </c>
      <c r="F73" s="115">
        <v>300</v>
      </c>
      <c r="G73" s="115">
        <f t="shared" si="14"/>
        <v>950</v>
      </c>
      <c r="H73" s="115">
        <v>300</v>
      </c>
      <c r="I73" s="115">
        <v>1</v>
      </c>
      <c r="J73" s="117">
        <f t="shared" si="38"/>
        <v>0.28499999999999998</v>
      </c>
      <c r="K73" s="264">
        <f t="shared" si="39"/>
        <v>0.28499999999999998</v>
      </c>
      <c r="L73" s="235"/>
      <c r="M73" s="235">
        <f t="shared" si="40"/>
        <v>0.40079999999999999</v>
      </c>
      <c r="N73" s="236"/>
      <c r="O73" s="237"/>
      <c r="P73" s="238"/>
      <c r="Q73" s="122"/>
    </row>
    <row r="74" spans="1:17" x14ac:dyDescent="0.2">
      <c r="A74" s="121">
        <f t="shared" si="9"/>
        <v>20</v>
      </c>
      <c r="B74" s="115" t="s">
        <v>130</v>
      </c>
      <c r="C74" s="115">
        <v>175</v>
      </c>
      <c r="D74" s="115">
        <v>300</v>
      </c>
      <c r="E74" s="115">
        <v>250</v>
      </c>
      <c r="F74" s="115">
        <v>300</v>
      </c>
      <c r="G74" s="115">
        <f t="shared" si="14"/>
        <v>1025</v>
      </c>
      <c r="H74" s="115">
        <v>300</v>
      </c>
      <c r="I74" s="115">
        <v>1</v>
      </c>
      <c r="J74" s="117">
        <f t="shared" si="38"/>
        <v>0.3075</v>
      </c>
      <c r="K74" s="264">
        <f t="shared" si="39"/>
        <v>0.3075</v>
      </c>
      <c r="L74" s="235"/>
      <c r="M74" s="235">
        <f t="shared" si="40"/>
        <v>0.43080000000000002</v>
      </c>
      <c r="N74" s="236"/>
      <c r="O74" s="237"/>
      <c r="P74" s="238"/>
      <c r="Q74" s="122"/>
    </row>
    <row r="75" spans="1:17" x14ac:dyDescent="0.2">
      <c r="A75" s="121">
        <f t="shared" si="9"/>
        <v>21</v>
      </c>
      <c r="B75" s="115" t="s">
        <v>126</v>
      </c>
      <c r="C75" s="115">
        <v>250</v>
      </c>
      <c r="D75" s="115">
        <v>300</v>
      </c>
      <c r="E75" s="115">
        <v>250</v>
      </c>
      <c r="F75" s="115">
        <v>300</v>
      </c>
      <c r="G75" s="115">
        <f t="shared" si="14"/>
        <v>1100</v>
      </c>
      <c r="H75" s="115">
        <v>990</v>
      </c>
      <c r="I75" s="115">
        <v>1</v>
      </c>
      <c r="J75" s="117">
        <f t="shared" si="38"/>
        <v>1.089</v>
      </c>
      <c r="K75" s="264">
        <f t="shared" si="39"/>
        <v>1.089</v>
      </c>
      <c r="L75" s="235"/>
      <c r="M75" s="235">
        <f t="shared" si="40"/>
        <v>1.2556799999999999</v>
      </c>
      <c r="N75" s="236"/>
      <c r="O75" s="237"/>
      <c r="P75" s="238"/>
      <c r="Q75" s="122"/>
    </row>
    <row r="76" spans="1:17" x14ac:dyDescent="0.2">
      <c r="A76" s="121">
        <f t="shared" si="9"/>
        <v>22</v>
      </c>
      <c r="B76" s="123" t="s">
        <v>131</v>
      </c>
      <c r="C76" s="123">
        <v>300</v>
      </c>
      <c r="D76" s="123">
        <v>350</v>
      </c>
      <c r="E76" s="123"/>
      <c r="F76" s="123"/>
      <c r="G76" s="115">
        <f t="shared" si="14"/>
        <v>650</v>
      </c>
      <c r="H76" s="115"/>
      <c r="I76" s="115">
        <v>1</v>
      </c>
      <c r="J76" s="124">
        <f>C76*D76*I76/1000000</f>
        <v>0.105</v>
      </c>
      <c r="K76" s="263">
        <f t="shared" si="39"/>
        <v>0.105</v>
      </c>
      <c r="L76" s="235"/>
      <c r="M76" s="235">
        <f>+J76</f>
        <v>0.105</v>
      </c>
      <c r="N76" s="236"/>
      <c r="O76" s="237"/>
      <c r="P76" s="238"/>
      <c r="Q76" s="122"/>
    </row>
    <row r="77" spans="1:17" s="266" customFormat="1" x14ac:dyDescent="0.2">
      <c r="A77" s="131"/>
      <c r="B77" s="123"/>
      <c r="C77" s="123"/>
      <c r="D77" s="123"/>
      <c r="E77" s="123"/>
      <c r="F77" s="123"/>
      <c r="G77" s="123"/>
      <c r="H77" s="123"/>
      <c r="I77" s="123"/>
      <c r="J77" s="124"/>
      <c r="K77" s="264"/>
      <c r="L77" s="238"/>
      <c r="M77" s="238">
        <f t="shared" si="32"/>
        <v>0</v>
      </c>
      <c r="N77" s="265"/>
      <c r="O77" s="237"/>
      <c r="P77" s="238"/>
      <c r="Q77" s="122"/>
    </row>
    <row r="78" spans="1:17" x14ac:dyDescent="0.2">
      <c r="A78" s="121">
        <v>23</v>
      </c>
      <c r="B78" s="115" t="s">
        <v>130</v>
      </c>
      <c r="C78" s="115">
        <v>175</v>
      </c>
      <c r="D78" s="115">
        <v>300</v>
      </c>
      <c r="E78" s="115">
        <v>250</v>
      </c>
      <c r="F78" s="115">
        <v>300</v>
      </c>
      <c r="G78" s="115">
        <f t="shared" ref="G78:G79" si="42">SUM(C78:F78)</f>
        <v>1025</v>
      </c>
      <c r="H78" s="115">
        <v>300</v>
      </c>
      <c r="I78" s="115">
        <v>1</v>
      </c>
      <c r="J78" s="117">
        <f t="shared" ref="J78:J79" si="43">+G78*H78*I78/1000000</f>
        <v>0.3075</v>
      </c>
      <c r="K78" s="264">
        <f t="shared" ref="K78:K80" si="44">J78</f>
        <v>0.3075</v>
      </c>
      <c r="L78" s="235"/>
      <c r="M78" s="235">
        <f t="shared" ref="M78:M79" si="45">(52+G78)*(100+H78)*I78/1000000</f>
        <v>0.43080000000000002</v>
      </c>
      <c r="N78" s="236"/>
      <c r="O78" s="237"/>
      <c r="P78" s="238"/>
      <c r="Q78" s="122"/>
    </row>
    <row r="79" spans="1:17" x14ac:dyDescent="0.2">
      <c r="A79" s="121">
        <f t="shared" si="9"/>
        <v>24</v>
      </c>
      <c r="B79" s="115" t="s">
        <v>126</v>
      </c>
      <c r="C79" s="115">
        <v>250</v>
      </c>
      <c r="D79" s="115">
        <v>300</v>
      </c>
      <c r="E79" s="115">
        <v>250</v>
      </c>
      <c r="F79" s="115">
        <v>300</v>
      </c>
      <c r="G79" s="115">
        <f t="shared" si="42"/>
        <v>1100</v>
      </c>
      <c r="H79" s="115">
        <v>1105</v>
      </c>
      <c r="I79" s="115">
        <v>1</v>
      </c>
      <c r="J79" s="117">
        <f t="shared" si="43"/>
        <v>1.2155</v>
      </c>
      <c r="K79" s="264">
        <f t="shared" si="44"/>
        <v>1.2155</v>
      </c>
      <c r="L79" s="235"/>
      <c r="M79" s="235">
        <f t="shared" si="45"/>
        <v>1.3881600000000001</v>
      </c>
      <c r="N79" s="236"/>
      <c r="O79" s="237"/>
      <c r="P79" s="238"/>
      <c r="Q79" s="122"/>
    </row>
    <row r="80" spans="1:17" x14ac:dyDescent="0.2">
      <c r="A80" s="121">
        <f t="shared" si="9"/>
        <v>25</v>
      </c>
      <c r="B80" s="115" t="s">
        <v>131</v>
      </c>
      <c r="C80" s="123">
        <v>300</v>
      </c>
      <c r="D80" s="123">
        <v>350</v>
      </c>
      <c r="E80" s="123"/>
      <c r="F80" s="123"/>
      <c r="G80" s="115">
        <f t="shared" ref="G80" si="46">SUM(C80:F80)</f>
        <v>650</v>
      </c>
      <c r="H80" s="115"/>
      <c r="I80" s="115">
        <v>1</v>
      </c>
      <c r="J80" s="124">
        <f>C80*D80*I80/1000000</f>
        <v>0.105</v>
      </c>
      <c r="K80" s="263">
        <f t="shared" si="44"/>
        <v>0.105</v>
      </c>
      <c r="L80" s="235"/>
      <c r="M80" s="235">
        <f>+J80</f>
        <v>0.105</v>
      </c>
      <c r="N80" s="236"/>
      <c r="O80" s="237"/>
      <c r="P80" s="238"/>
      <c r="Q80" s="122"/>
    </row>
    <row r="81" spans="1:17" x14ac:dyDescent="0.2">
      <c r="A81" s="121"/>
      <c r="B81" s="115"/>
      <c r="C81" s="123"/>
      <c r="D81" s="123"/>
      <c r="E81" s="123"/>
      <c r="F81" s="123"/>
      <c r="G81" s="115"/>
      <c r="H81" s="115"/>
      <c r="I81" s="115"/>
      <c r="J81" s="124"/>
      <c r="K81" s="263"/>
      <c r="L81" s="235"/>
      <c r="M81" s="235"/>
      <c r="N81" s="236"/>
      <c r="O81" s="237"/>
      <c r="P81" s="238"/>
      <c r="Q81" s="122"/>
    </row>
    <row r="82" spans="1:17" s="266" customFormat="1" x14ac:dyDescent="0.2">
      <c r="A82" s="131">
        <f>A80+1</f>
        <v>26</v>
      </c>
      <c r="B82" s="123" t="s">
        <v>132</v>
      </c>
      <c r="C82" s="123">
        <v>325</v>
      </c>
      <c r="D82" s="123">
        <v>200</v>
      </c>
      <c r="E82" s="123">
        <v>250</v>
      </c>
      <c r="F82" s="123">
        <v>200</v>
      </c>
      <c r="G82" s="123">
        <f t="shared" ref="G82:G83" si="47">SUM(C82:F82)</f>
        <v>975</v>
      </c>
      <c r="H82" s="123">
        <v>150</v>
      </c>
      <c r="I82" s="123">
        <v>10</v>
      </c>
      <c r="J82" s="124">
        <f t="shared" ref="J82:J83" si="48">+G82*H82*I82/1000000</f>
        <v>1.4624999999999999</v>
      </c>
      <c r="K82" s="264">
        <f t="shared" ref="K82" si="49">J82</f>
        <v>1.4624999999999999</v>
      </c>
      <c r="L82" s="238"/>
      <c r="M82" s="235">
        <f t="shared" ref="M82:M85" si="50">(52+G82)*(100+H82)*I82/1000000</f>
        <v>2.5674999999999999</v>
      </c>
      <c r="N82" s="265"/>
      <c r="O82" s="237"/>
      <c r="P82" s="238"/>
      <c r="Q82" s="122"/>
    </row>
    <row r="83" spans="1:17" s="266" customFormat="1" x14ac:dyDescent="0.2">
      <c r="A83" s="131">
        <f t="shared" si="9"/>
        <v>27</v>
      </c>
      <c r="B83" s="123" t="s">
        <v>126</v>
      </c>
      <c r="C83" s="123">
        <v>250</v>
      </c>
      <c r="D83" s="123">
        <v>200</v>
      </c>
      <c r="E83" s="123">
        <v>250</v>
      </c>
      <c r="F83" s="123">
        <v>200</v>
      </c>
      <c r="G83" s="123">
        <f t="shared" si="47"/>
        <v>900</v>
      </c>
      <c r="H83" s="123">
        <v>250</v>
      </c>
      <c r="I83" s="123">
        <v>4</v>
      </c>
      <c r="J83" s="124">
        <f t="shared" si="48"/>
        <v>0.9</v>
      </c>
      <c r="K83" s="264">
        <f>J83</f>
        <v>0.9</v>
      </c>
      <c r="L83" s="238"/>
      <c r="M83" s="235">
        <f t="shared" si="50"/>
        <v>1.3328</v>
      </c>
      <c r="N83" s="265"/>
      <c r="O83" s="237"/>
      <c r="P83" s="238"/>
      <c r="Q83" s="122"/>
    </row>
    <row r="84" spans="1:17" s="266" customFormat="1" x14ac:dyDescent="0.2">
      <c r="A84" s="131">
        <f t="shared" si="9"/>
        <v>28</v>
      </c>
      <c r="B84" s="123" t="s">
        <v>131</v>
      </c>
      <c r="C84" s="123">
        <v>300</v>
      </c>
      <c r="D84" s="123">
        <v>350</v>
      </c>
      <c r="E84" s="123"/>
      <c r="F84" s="123"/>
      <c r="G84" s="123">
        <f t="shared" ref="G84" si="51">SUM(C84:F84)</f>
        <v>650</v>
      </c>
      <c r="H84" s="123">
        <v>0</v>
      </c>
      <c r="I84" s="123">
        <v>10</v>
      </c>
      <c r="J84" s="124">
        <f>C84*D84*I84/1000000</f>
        <v>1.05</v>
      </c>
      <c r="K84" s="263">
        <f t="shared" ref="K84:K86" si="52">J84</f>
        <v>1.05</v>
      </c>
      <c r="L84" s="235"/>
      <c r="M84" s="235">
        <f t="shared" si="50"/>
        <v>0.70199999999999996</v>
      </c>
      <c r="N84" s="236"/>
      <c r="O84" s="237"/>
      <c r="P84" s="238"/>
      <c r="Q84" s="122"/>
    </row>
    <row r="85" spans="1:17" x14ac:dyDescent="0.2">
      <c r="A85" s="121">
        <f t="shared" si="9"/>
        <v>29</v>
      </c>
      <c r="B85" s="123" t="s">
        <v>126</v>
      </c>
      <c r="C85" s="123">
        <v>250</v>
      </c>
      <c r="D85" s="123">
        <v>200</v>
      </c>
      <c r="E85" s="123">
        <v>250</v>
      </c>
      <c r="F85" s="123">
        <v>200</v>
      </c>
      <c r="G85" s="123">
        <f t="shared" ref="G85" si="53">SUM(C85:F85)</f>
        <v>900</v>
      </c>
      <c r="H85" s="123">
        <v>300</v>
      </c>
      <c r="I85" s="123">
        <v>6</v>
      </c>
      <c r="J85" s="124">
        <f t="shared" ref="J85" si="54">+G85*H85*I85/1000000</f>
        <v>1.62</v>
      </c>
      <c r="K85" s="263">
        <f t="shared" si="52"/>
        <v>1.62</v>
      </c>
      <c r="L85" s="235"/>
      <c r="M85" s="235">
        <f t="shared" si="50"/>
        <v>2.2848000000000002</v>
      </c>
      <c r="N85" s="236"/>
      <c r="O85" s="237"/>
      <c r="P85" s="238"/>
      <c r="Q85" s="122"/>
    </row>
    <row r="86" spans="1:17" x14ac:dyDescent="0.2">
      <c r="A86" s="131">
        <f t="shared" si="9"/>
        <v>30</v>
      </c>
      <c r="B86" s="123" t="s">
        <v>133</v>
      </c>
      <c r="C86" s="123">
        <v>200</v>
      </c>
      <c r="D86" s="123"/>
      <c r="E86" s="123"/>
      <c r="F86" s="123"/>
      <c r="G86" s="123">
        <f>C86*3.14</f>
        <v>628</v>
      </c>
      <c r="H86" s="123">
        <v>150</v>
      </c>
      <c r="I86" s="123">
        <v>10</v>
      </c>
      <c r="J86" s="124">
        <f>G86*H86*I86/1000000</f>
        <v>0.94199999999999995</v>
      </c>
      <c r="K86" s="263">
        <f t="shared" si="52"/>
        <v>0.94199999999999995</v>
      </c>
      <c r="L86" s="235"/>
      <c r="M86" s="235">
        <f t="shared" ref="M86" si="55">+J86</f>
        <v>0.94199999999999995</v>
      </c>
      <c r="N86" s="236"/>
      <c r="O86" s="237"/>
      <c r="P86" s="238"/>
      <c r="Q86" s="122"/>
    </row>
    <row r="87" spans="1:17" x14ac:dyDescent="0.2">
      <c r="A87" s="121">
        <f t="shared" si="9"/>
        <v>31</v>
      </c>
      <c r="B87" s="123" t="s">
        <v>134</v>
      </c>
      <c r="C87" s="123">
        <v>200</v>
      </c>
      <c r="D87" s="123"/>
      <c r="E87" s="123"/>
      <c r="F87" s="123"/>
      <c r="G87" s="115"/>
      <c r="H87" s="115">
        <v>800</v>
      </c>
      <c r="I87" s="115">
        <v>10</v>
      </c>
      <c r="J87" s="117"/>
      <c r="K87" s="264"/>
      <c r="L87" s="235"/>
      <c r="M87" s="235"/>
      <c r="N87" s="236"/>
      <c r="O87" s="237">
        <f>H87*I87/1000</f>
        <v>8</v>
      </c>
      <c r="P87" s="238"/>
      <c r="Q87" s="122"/>
    </row>
    <row r="88" spans="1:17" x14ac:dyDescent="0.2">
      <c r="A88" s="121"/>
      <c r="B88" s="115"/>
      <c r="C88" s="115"/>
      <c r="D88" s="115"/>
      <c r="E88" s="115"/>
      <c r="F88" s="115"/>
      <c r="G88" s="115"/>
      <c r="H88" s="115"/>
      <c r="I88" s="115"/>
      <c r="J88" s="117"/>
      <c r="K88" s="264"/>
      <c r="L88" s="235"/>
      <c r="M88" s="235"/>
      <c r="N88" s="236"/>
      <c r="O88" s="237"/>
      <c r="P88" s="238"/>
      <c r="Q88" s="122"/>
    </row>
    <row r="89" spans="1:17" x14ac:dyDescent="0.2">
      <c r="A89" s="106"/>
      <c r="B89" s="109" t="s">
        <v>156</v>
      </c>
      <c r="C89" s="109"/>
      <c r="D89" s="109"/>
      <c r="E89" s="109"/>
      <c r="F89" s="109"/>
      <c r="G89" s="109"/>
      <c r="H89" s="109"/>
      <c r="I89" s="109"/>
      <c r="J89" s="126"/>
      <c r="K89" s="170"/>
      <c r="L89" s="127"/>
      <c r="M89" s="127"/>
      <c r="N89" s="128"/>
      <c r="O89" s="129"/>
      <c r="P89" s="127"/>
      <c r="Q89" s="113"/>
    </row>
    <row r="90" spans="1:17" x14ac:dyDescent="0.2">
      <c r="A90" s="121">
        <v>1</v>
      </c>
      <c r="B90" s="115" t="s">
        <v>126</v>
      </c>
      <c r="C90" s="115">
        <v>800</v>
      </c>
      <c r="D90" s="115">
        <v>300</v>
      </c>
      <c r="E90" s="115">
        <v>800</v>
      </c>
      <c r="F90" s="115">
        <v>300</v>
      </c>
      <c r="G90" s="115">
        <f>SUM(C90:F90)</f>
        <v>2200</v>
      </c>
      <c r="H90" s="123">
        <v>600</v>
      </c>
      <c r="I90" s="115">
        <v>1</v>
      </c>
      <c r="J90" s="117">
        <f>+G90*H90*I90/1000000</f>
        <v>1.32</v>
      </c>
      <c r="K90" s="263"/>
      <c r="L90" s="235">
        <f>+J90</f>
        <v>1.32</v>
      </c>
      <c r="M90" s="235">
        <f t="shared" ref="M90:M104" si="56">(52+G90)*(100+H90)*I90/1000000</f>
        <v>1.5764</v>
      </c>
      <c r="N90" s="236"/>
      <c r="O90" s="237"/>
      <c r="P90" s="238"/>
      <c r="Q90" s="122"/>
    </row>
    <row r="91" spans="1:17" x14ac:dyDescent="0.2">
      <c r="A91" s="121">
        <v>2</v>
      </c>
      <c r="B91" s="115" t="s">
        <v>154</v>
      </c>
      <c r="C91" s="115">
        <v>800</v>
      </c>
      <c r="D91" s="115">
        <v>300</v>
      </c>
      <c r="E91" s="115">
        <v>800</v>
      </c>
      <c r="F91" s="115">
        <v>300</v>
      </c>
      <c r="G91" s="115">
        <f>SUM(C91:F91)</f>
        <v>2200</v>
      </c>
      <c r="H91" s="123">
        <v>600</v>
      </c>
      <c r="I91" s="115">
        <v>1</v>
      </c>
      <c r="J91" s="117">
        <f>+G91*H91*I91/1000000</f>
        <v>1.32</v>
      </c>
      <c r="K91" s="263"/>
      <c r="L91" s="235">
        <f>+J91</f>
        <v>1.32</v>
      </c>
      <c r="M91" s="235">
        <f t="shared" si="56"/>
        <v>1.5764</v>
      </c>
      <c r="N91" s="236"/>
      <c r="O91" s="237"/>
      <c r="P91" s="238"/>
      <c r="Q91" s="122"/>
    </row>
    <row r="92" spans="1:17" x14ac:dyDescent="0.2">
      <c r="A92" s="121">
        <v>3</v>
      </c>
      <c r="B92" s="115" t="s">
        <v>154</v>
      </c>
      <c r="C92" s="123">
        <v>800</v>
      </c>
      <c r="D92" s="123">
        <v>300</v>
      </c>
      <c r="E92" s="123">
        <v>800</v>
      </c>
      <c r="F92" s="123">
        <v>300</v>
      </c>
      <c r="G92" s="115">
        <f>SUM(C92:F92)</f>
        <v>2200</v>
      </c>
      <c r="H92" s="123">
        <v>1125</v>
      </c>
      <c r="I92" s="115">
        <v>1</v>
      </c>
      <c r="J92" s="117">
        <f t="shared" ref="J92:J104" si="57">+G92*H92*I92/1000000</f>
        <v>2.4750000000000001</v>
      </c>
      <c r="K92" s="263"/>
      <c r="L92" s="235">
        <f>+J92</f>
        <v>2.4750000000000001</v>
      </c>
      <c r="M92" s="235">
        <f t="shared" si="56"/>
        <v>2.7587000000000002</v>
      </c>
      <c r="N92" s="236"/>
      <c r="O92" s="237"/>
      <c r="P92" s="238"/>
      <c r="Q92" s="122"/>
    </row>
    <row r="93" spans="1:17" x14ac:dyDescent="0.2">
      <c r="A93" s="121">
        <f>A92+1</f>
        <v>4</v>
      </c>
      <c r="B93" s="115" t="s">
        <v>126</v>
      </c>
      <c r="C93" s="123">
        <v>800</v>
      </c>
      <c r="D93" s="123">
        <v>300</v>
      </c>
      <c r="E93" s="123">
        <v>800</v>
      </c>
      <c r="F93" s="123">
        <v>300</v>
      </c>
      <c r="G93" s="115">
        <f t="shared" ref="G93:G105" si="58">SUM(C93:F93)</f>
        <v>2200</v>
      </c>
      <c r="H93" s="123">
        <v>1120</v>
      </c>
      <c r="I93" s="115">
        <v>1</v>
      </c>
      <c r="J93" s="117">
        <f t="shared" si="57"/>
        <v>2.464</v>
      </c>
      <c r="K93" s="263"/>
      <c r="L93" s="235">
        <f t="shared" ref="L93:L96" si="59">+J93</f>
        <v>2.464</v>
      </c>
      <c r="M93" s="235">
        <f t="shared" si="56"/>
        <v>2.7474400000000001</v>
      </c>
      <c r="N93" s="236"/>
      <c r="O93" s="237"/>
      <c r="P93" s="238"/>
      <c r="Q93" s="122"/>
    </row>
    <row r="94" spans="1:17" x14ac:dyDescent="0.2">
      <c r="A94" s="121">
        <f t="shared" ref="A94:A133" si="60">A93+1</f>
        <v>5</v>
      </c>
      <c r="B94" s="115" t="s">
        <v>130</v>
      </c>
      <c r="C94" s="123">
        <v>800</v>
      </c>
      <c r="D94" s="123">
        <v>300</v>
      </c>
      <c r="E94" s="123">
        <v>800</v>
      </c>
      <c r="F94" s="123">
        <v>250</v>
      </c>
      <c r="G94" s="115">
        <f t="shared" ref="G94" si="61">SUM(C94:F94)</f>
        <v>2150</v>
      </c>
      <c r="H94" s="123">
        <v>350</v>
      </c>
      <c r="I94" s="123">
        <v>1</v>
      </c>
      <c r="J94" s="117">
        <f t="shared" si="57"/>
        <v>0.75249999999999995</v>
      </c>
      <c r="K94" s="263"/>
      <c r="L94" s="235">
        <f t="shared" si="59"/>
        <v>0.75249999999999995</v>
      </c>
      <c r="M94" s="235">
        <f t="shared" si="56"/>
        <v>0.9909</v>
      </c>
      <c r="N94" s="236"/>
      <c r="O94" s="237"/>
      <c r="P94" s="238"/>
      <c r="Q94" s="122"/>
    </row>
    <row r="95" spans="1:17" x14ac:dyDescent="0.2">
      <c r="A95" s="121">
        <f t="shared" si="60"/>
        <v>6</v>
      </c>
      <c r="B95" s="115" t="s">
        <v>127</v>
      </c>
      <c r="C95" s="123">
        <v>800</v>
      </c>
      <c r="D95" s="123">
        <v>250</v>
      </c>
      <c r="E95" s="123">
        <v>800</v>
      </c>
      <c r="F95" s="123">
        <v>250</v>
      </c>
      <c r="G95" s="115">
        <f t="shared" si="58"/>
        <v>2100</v>
      </c>
      <c r="H95" s="123">
        <v>1300</v>
      </c>
      <c r="I95" s="123">
        <v>1</v>
      </c>
      <c r="J95" s="117">
        <f t="shared" si="57"/>
        <v>2.73</v>
      </c>
      <c r="K95" s="263"/>
      <c r="L95" s="235">
        <f t="shared" si="59"/>
        <v>2.73</v>
      </c>
      <c r="M95" s="235">
        <f t="shared" si="56"/>
        <v>3.0127999999999999</v>
      </c>
      <c r="N95" s="236"/>
      <c r="O95" s="237"/>
      <c r="P95" s="238"/>
      <c r="Q95" s="122"/>
    </row>
    <row r="96" spans="1:17" x14ac:dyDescent="0.2">
      <c r="A96" s="121">
        <f t="shared" si="60"/>
        <v>7</v>
      </c>
      <c r="B96" s="115" t="s">
        <v>126</v>
      </c>
      <c r="C96" s="123">
        <v>800</v>
      </c>
      <c r="D96" s="123">
        <v>250</v>
      </c>
      <c r="E96" s="123">
        <v>800</v>
      </c>
      <c r="F96" s="123">
        <v>250</v>
      </c>
      <c r="G96" s="115">
        <f t="shared" si="58"/>
        <v>2100</v>
      </c>
      <c r="H96" s="123">
        <v>1120</v>
      </c>
      <c r="I96" s="123">
        <v>4</v>
      </c>
      <c r="J96" s="117">
        <f t="shared" si="57"/>
        <v>9.4079999999999995</v>
      </c>
      <c r="K96" s="263"/>
      <c r="L96" s="235">
        <f t="shared" si="59"/>
        <v>9.4079999999999995</v>
      </c>
      <c r="M96" s="235">
        <f t="shared" si="56"/>
        <v>10.501760000000001</v>
      </c>
      <c r="N96" s="236"/>
      <c r="O96" s="237"/>
      <c r="P96" s="238"/>
      <c r="Q96" s="122"/>
    </row>
    <row r="97" spans="1:17" x14ac:dyDescent="0.2">
      <c r="A97" s="121">
        <f t="shared" si="60"/>
        <v>8</v>
      </c>
      <c r="B97" s="115" t="s">
        <v>128</v>
      </c>
      <c r="C97" s="123">
        <v>400</v>
      </c>
      <c r="D97" s="123">
        <v>250</v>
      </c>
      <c r="E97" s="123">
        <v>400</v>
      </c>
      <c r="F97" s="123">
        <v>250</v>
      </c>
      <c r="G97" s="115">
        <f t="shared" si="58"/>
        <v>1300</v>
      </c>
      <c r="H97" s="123">
        <v>475</v>
      </c>
      <c r="I97" s="115">
        <v>1</v>
      </c>
      <c r="J97" s="117">
        <f t="shared" si="57"/>
        <v>0.61750000000000005</v>
      </c>
      <c r="K97" s="263">
        <f t="shared" ref="K97:K105" si="62">J97</f>
        <v>0.61750000000000005</v>
      </c>
      <c r="L97" s="235"/>
      <c r="M97" s="235">
        <f t="shared" si="56"/>
        <v>0.77739999999999998</v>
      </c>
      <c r="N97" s="236"/>
      <c r="O97" s="237"/>
      <c r="P97" s="238"/>
      <c r="Q97" s="122"/>
    </row>
    <row r="98" spans="1:17" x14ac:dyDescent="0.2">
      <c r="A98" s="121">
        <f t="shared" si="60"/>
        <v>9</v>
      </c>
      <c r="B98" s="115" t="s">
        <v>149</v>
      </c>
      <c r="C98" s="123">
        <v>400</v>
      </c>
      <c r="D98" s="123">
        <v>250</v>
      </c>
      <c r="E98" s="123">
        <v>400</v>
      </c>
      <c r="F98" s="123">
        <v>250</v>
      </c>
      <c r="G98" s="115">
        <f t="shared" si="58"/>
        <v>1300</v>
      </c>
      <c r="H98" s="123">
        <v>475</v>
      </c>
      <c r="I98" s="115">
        <v>1</v>
      </c>
      <c r="J98" s="117">
        <f t="shared" si="57"/>
        <v>0.61750000000000005</v>
      </c>
      <c r="K98" s="263">
        <f t="shared" si="62"/>
        <v>0.61750000000000005</v>
      </c>
      <c r="L98" s="235"/>
      <c r="M98" s="235">
        <f t="shared" si="56"/>
        <v>0.77739999999999998</v>
      </c>
      <c r="N98" s="236"/>
      <c r="O98" s="237"/>
      <c r="P98" s="238"/>
      <c r="Q98" s="122"/>
    </row>
    <row r="99" spans="1:17" x14ac:dyDescent="0.2">
      <c r="A99" s="121">
        <f t="shared" si="60"/>
        <v>10</v>
      </c>
      <c r="B99" s="115" t="s">
        <v>130</v>
      </c>
      <c r="C99" s="123">
        <v>400</v>
      </c>
      <c r="D99" s="123">
        <v>250</v>
      </c>
      <c r="E99" s="123">
        <v>450</v>
      </c>
      <c r="F99" s="123">
        <v>250</v>
      </c>
      <c r="G99" s="115">
        <f t="shared" si="58"/>
        <v>1350</v>
      </c>
      <c r="H99" s="123">
        <v>475</v>
      </c>
      <c r="I99" s="115">
        <v>1</v>
      </c>
      <c r="J99" s="117">
        <f t="shared" si="57"/>
        <v>0.64124999999999999</v>
      </c>
      <c r="K99" s="263">
        <f t="shared" si="62"/>
        <v>0.64124999999999999</v>
      </c>
      <c r="L99" s="235"/>
      <c r="M99" s="235">
        <f t="shared" si="56"/>
        <v>0.80615000000000003</v>
      </c>
      <c r="N99" s="236"/>
      <c r="O99" s="237"/>
      <c r="P99" s="238"/>
      <c r="Q99" s="122"/>
    </row>
    <row r="100" spans="1:17" x14ac:dyDescent="0.2">
      <c r="A100" s="121">
        <f t="shared" si="60"/>
        <v>11</v>
      </c>
      <c r="B100" s="115" t="s">
        <v>126</v>
      </c>
      <c r="C100" s="123">
        <v>450</v>
      </c>
      <c r="D100" s="123">
        <v>250</v>
      </c>
      <c r="E100" s="123">
        <v>450</v>
      </c>
      <c r="F100" s="123">
        <v>250</v>
      </c>
      <c r="G100" s="115">
        <f t="shared" si="58"/>
        <v>1400</v>
      </c>
      <c r="H100" s="123">
        <v>1120</v>
      </c>
      <c r="I100" s="115">
        <v>1</v>
      </c>
      <c r="J100" s="117">
        <f t="shared" si="57"/>
        <v>1.5680000000000001</v>
      </c>
      <c r="K100" s="263">
        <f t="shared" si="62"/>
        <v>1.5680000000000001</v>
      </c>
      <c r="L100" s="235"/>
      <c r="M100" s="235">
        <f t="shared" si="56"/>
        <v>1.7714399999999999</v>
      </c>
      <c r="N100" s="236"/>
      <c r="O100" s="237"/>
      <c r="P100" s="238"/>
      <c r="Q100" s="122"/>
    </row>
    <row r="101" spans="1:17" x14ac:dyDescent="0.2">
      <c r="A101" s="121">
        <f t="shared" si="60"/>
        <v>12</v>
      </c>
      <c r="B101" s="115" t="s">
        <v>128</v>
      </c>
      <c r="C101" s="123">
        <v>225</v>
      </c>
      <c r="D101" s="123">
        <v>250</v>
      </c>
      <c r="E101" s="123">
        <v>225</v>
      </c>
      <c r="F101" s="123">
        <v>250</v>
      </c>
      <c r="G101" s="115">
        <f t="shared" si="58"/>
        <v>950</v>
      </c>
      <c r="H101" s="123">
        <v>400</v>
      </c>
      <c r="I101" s="115">
        <v>1</v>
      </c>
      <c r="J101" s="117">
        <f t="shared" si="57"/>
        <v>0.38</v>
      </c>
      <c r="K101" s="263">
        <f t="shared" si="62"/>
        <v>0.38</v>
      </c>
      <c r="L101" s="235"/>
      <c r="M101" s="235">
        <f t="shared" si="56"/>
        <v>0.501</v>
      </c>
      <c r="N101" s="236"/>
      <c r="O101" s="237"/>
      <c r="P101" s="238"/>
      <c r="Q101" s="122"/>
    </row>
    <row r="102" spans="1:17" x14ac:dyDescent="0.2">
      <c r="A102" s="121">
        <f t="shared" si="60"/>
        <v>13</v>
      </c>
      <c r="B102" s="115" t="s">
        <v>149</v>
      </c>
      <c r="C102" s="123">
        <v>225</v>
      </c>
      <c r="D102" s="123">
        <v>250</v>
      </c>
      <c r="E102" s="123">
        <v>225</v>
      </c>
      <c r="F102" s="123">
        <v>250</v>
      </c>
      <c r="G102" s="115">
        <f t="shared" si="58"/>
        <v>950</v>
      </c>
      <c r="H102" s="123">
        <v>400</v>
      </c>
      <c r="I102" s="115">
        <v>1</v>
      </c>
      <c r="J102" s="117">
        <f t="shared" si="57"/>
        <v>0.38</v>
      </c>
      <c r="K102" s="263">
        <f t="shared" si="62"/>
        <v>0.38</v>
      </c>
      <c r="L102" s="235"/>
      <c r="M102" s="235">
        <f t="shared" si="56"/>
        <v>0.501</v>
      </c>
      <c r="N102" s="236"/>
      <c r="O102" s="237"/>
      <c r="P102" s="238"/>
      <c r="Q102" s="122"/>
    </row>
    <row r="103" spans="1:17" s="266" customFormat="1" x14ac:dyDescent="0.2">
      <c r="A103" s="121">
        <f t="shared" si="60"/>
        <v>14</v>
      </c>
      <c r="B103" s="115" t="s">
        <v>130</v>
      </c>
      <c r="C103" s="123">
        <v>225</v>
      </c>
      <c r="D103" s="123">
        <v>250</v>
      </c>
      <c r="E103" s="123">
        <v>300</v>
      </c>
      <c r="F103" s="123">
        <v>250</v>
      </c>
      <c r="G103" s="123">
        <f t="shared" si="58"/>
        <v>1025</v>
      </c>
      <c r="H103" s="123">
        <v>300</v>
      </c>
      <c r="I103" s="115">
        <v>1</v>
      </c>
      <c r="J103" s="117">
        <f t="shared" si="57"/>
        <v>0.3075</v>
      </c>
      <c r="K103" s="263">
        <f t="shared" si="62"/>
        <v>0.3075</v>
      </c>
      <c r="L103" s="235"/>
      <c r="M103" s="235">
        <f t="shared" si="56"/>
        <v>0.43080000000000002</v>
      </c>
      <c r="N103" s="236"/>
      <c r="O103" s="237"/>
      <c r="P103" s="238"/>
      <c r="Q103" s="122"/>
    </row>
    <row r="104" spans="1:17" s="266" customFormat="1" x14ac:dyDescent="0.2">
      <c r="A104" s="121">
        <f t="shared" si="60"/>
        <v>15</v>
      </c>
      <c r="B104" s="123" t="s">
        <v>126</v>
      </c>
      <c r="C104" s="123">
        <v>300</v>
      </c>
      <c r="D104" s="123">
        <v>250</v>
      </c>
      <c r="E104" s="123">
        <v>300</v>
      </c>
      <c r="F104" s="123">
        <v>250</v>
      </c>
      <c r="G104" s="123">
        <f t="shared" si="58"/>
        <v>1100</v>
      </c>
      <c r="H104" s="123">
        <v>1170</v>
      </c>
      <c r="I104" s="115">
        <v>1</v>
      </c>
      <c r="J104" s="117">
        <f t="shared" si="57"/>
        <v>1.2869999999999999</v>
      </c>
      <c r="K104" s="263">
        <f t="shared" si="62"/>
        <v>1.2869999999999999</v>
      </c>
      <c r="L104" s="235"/>
      <c r="M104" s="235">
        <f t="shared" si="56"/>
        <v>1.4630399999999999</v>
      </c>
      <c r="N104" s="236"/>
      <c r="O104" s="237"/>
      <c r="P104" s="238"/>
      <c r="Q104" s="122"/>
    </row>
    <row r="105" spans="1:17" s="266" customFormat="1" x14ac:dyDescent="0.2">
      <c r="A105" s="121">
        <f t="shared" si="60"/>
        <v>16</v>
      </c>
      <c r="B105" s="123" t="s">
        <v>131</v>
      </c>
      <c r="C105" s="123">
        <v>350</v>
      </c>
      <c r="D105" s="123">
        <v>300</v>
      </c>
      <c r="E105" s="123"/>
      <c r="F105" s="123"/>
      <c r="G105" s="115">
        <f t="shared" si="58"/>
        <v>650</v>
      </c>
      <c r="H105" s="115"/>
      <c r="I105" s="115">
        <v>1</v>
      </c>
      <c r="J105" s="124">
        <f>C105*D105*I105/1000000</f>
        <v>0.105</v>
      </c>
      <c r="K105" s="263">
        <f t="shared" si="62"/>
        <v>0.105</v>
      </c>
      <c r="L105" s="235"/>
      <c r="M105" s="235">
        <f>+J105</f>
        <v>0.105</v>
      </c>
      <c r="N105" s="236"/>
      <c r="O105" s="237"/>
      <c r="P105" s="238"/>
      <c r="Q105" s="122"/>
    </row>
    <row r="106" spans="1:17" s="266" customFormat="1" x14ac:dyDescent="0.2">
      <c r="A106" s="131"/>
      <c r="B106" s="123"/>
      <c r="C106" s="123"/>
      <c r="D106" s="123"/>
      <c r="E106" s="123"/>
      <c r="F106" s="123"/>
      <c r="G106" s="123"/>
      <c r="H106" s="123"/>
      <c r="I106" s="123"/>
      <c r="J106" s="124"/>
      <c r="K106" s="264"/>
      <c r="L106" s="238"/>
      <c r="M106" s="238">
        <f>(52+G106)*H106*I106/1000000</f>
        <v>0</v>
      </c>
      <c r="N106" s="265"/>
      <c r="O106" s="237"/>
      <c r="P106" s="238"/>
      <c r="Q106" s="122"/>
    </row>
    <row r="107" spans="1:17" s="266" customFormat="1" x14ac:dyDescent="0.2">
      <c r="A107" s="121">
        <v>17</v>
      </c>
      <c r="B107" s="115" t="s">
        <v>130</v>
      </c>
      <c r="C107" s="123">
        <v>225</v>
      </c>
      <c r="D107" s="123">
        <v>250</v>
      </c>
      <c r="E107" s="123">
        <v>300</v>
      </c>
      <c r="F107" s="123">
        <v>250</v>
      </c>
      <c r="G107" s="123">
        <f t="shared" ref="G107:G109" si="63">SUM(C107:F107)</f>
        <v>1025</v>
      </c>
      <c r="H107" s="123">
        <v>300</v>
      </c>
      <c r="I107" s="115">
        <v>1</v>
      </c>
      <c r="J107" s="117">
        <f t="shared" ref="J107:J108" si="64">+G107*H107*I107/1000000</f>
        <v>0.3075</v>
      </c>
      <c r="K107" s="263">
        <f t="shared" ref="K107:K109" si="65">J107</f>
        <v>0.3075</v>
      </c>
      <c r="L107" s="235"/>
      <c r="M107" s="235">
        <f t="shared" ref="M107:M108" si="66">(52+G107)*(100+H107)*I107/1000000</f>
        <v>0.43080000000000002</v>
      </c>
      <c r="N107" s="236"/>
      <c r="O107" s="237"/>
      <c r="P107" s="238"/>
      <c r="Q107" s="122"/>
    </row>
    <row r="108" spans="1:17" s="266" customFormat="1" x14ac:dyDescent="0.2">
      <c r="A108" s="121">
        <f t="shared" si="60"/>
        <v>18</v>
      </c>
      <c r="B108" s="123" t="s">
        <v>126</v>
      </c>
      <c r="C108" s="123">
        <v>300</v>
      </c>
      <c r="D108" s="123">
        <v>250</v>
      </c>
      <c r="E108" s="123">
        <v>300</v>
      </c>
      <c r="F108" s="123">
        <v>250</v>
      </c>
      <c r="G108" s="123">
        <f t="shared" si="63"/>
        <v>1100</v>
      </c>
      <c r="H108" s="123">
        <v>665</v>
      </c>
      <c r="I108" s="115">
        <v>1</v>
      </c>
      <c r="J108" s="117">
        <f t="shared" si="64"/>
        <v>0.73150000000000004</v>
      </c>
      <c r="K108" s="263">
        <f t="shared" si="65"/>
        <v>0.73150000000000004</v>
      </c>
      <c r="L108" s="235"/>
      <c r="M108" s="235">
        <f t="shared" si="66"/>
        <v>0.88127999999999995</v>
      </c>
      <c r="N108" s="236"/>
      <c r="O108" s="237"/>
      <c r="P108" s="238"/>
      <c r="Q108" s="122"/>
    </row>
    <row r="109" spans="1:17" s="266" customFormat="1" x14ac:dyDescent="0.2">
      <c r="A109" s="121">
        <f t="shared" si="60"/>
        <v>19</v>
      </c>
      <c r="B109" s="123" t="s">
        <v>131</v>
      </c>
      <c r="C109" s="123">
        <v>350</v>
      </c>
      <c r="D109" s="123">
        <v>300</v>
      </c>
      <c r="E109" s="123"/>
      <c r="F109" s="123"/>
      <c r="G109" s="115">
        <f t="shared" si="63"/>
        <v>650</v>
      </c>
      <c r="H109" s="115"/>
      <c r="I109" s="115">
        <v>1</v>
      </c>
      <c r="J109" s="124">
        <f>C109*D109*I109/1000000</f>
        <v>0.105</v>
      </c>
      <c r="K109" s="263">
        <f t="shared" si="65"/>
        <v>0.105</v>
      </c>
      <c r="L109" s="235"/>
      <c r="M109" s="235">
        <f>+J109</f>
        <v>0.105</v>
      </c>
      <c r="N109" s="236"/>
      <c r="O109" s="237"/>
      <c r="P109" s="238"/>
      <c r="Q109" s="122"/>
    </row>
    <row r="110" spans="1:17" s="266" customFormat="1" x14ac:dyDescent="0.2">
      <c r="A110" s="131"/>
      <c r="B110" s="123"/>
      <c r="C110" s="123"/>
      <c r="D110" s="123"/>
      <c r="E110" s="123"/>
      <c r="F110" s="123"/>
      <c r="G110" s="123"/>
      <c r="H110" s="123"/>
      <c r="I110" s="123"/>
      <c r="J110" s="124"/>
      <c r="K110" s="264"/>
      <c r="L110" s="238"/>
      <c r="M110" s="238">
        <f t="shared" ref="M110" si="67">(52+G110)*H110*I110/1000000</f>
        <v>0</v>
      </c>
      <c r="N110" s="265"/>
      <c r="O110" s="237"/>
      <c r="P110" s="238"/>
      <c r="Q110" s="122"/>
    </row>
    <row r="111" spans="1:17" s="266" customFormat="1" x14ac:dyDescent="0.2">
      <c r="A111" s="121">
        <v>20</v>
      </c>
      <c r="B111" s="115" t="s">
        <v>130</v>
      </c>
      <c r="C111" s="123">
        <v>400</v>
      </c>
      <c r="D111" s="123">
        <v>250</v>
      </c>
      <c r="E111" s="123">
        <v>450</v>
      </c>
      <c r="F111" s="123">
        <v>250</v>
      </c>
      <c r="G111" s="123">
        <f t="shared" ref="G111:G112" si="68">SUM(C111:F111)</f>
        <v>1350</v>
      </c>
      <c r="H111" s="123">
        <v>535</v>
      </c>
      <c r="I111" s="123">
        <v>1</v>
      </c>
      <c r="J111" s="117">
        <f t="shared" ref="J111:J115" si="69">+G111*H111*I111/1000000</f>
        <v>0.72224999999999995</v>
      </c>
      <c r="K111" s="263">
        <f t="shared" ref="K111:K116" si="70">J111</f>
        <v>0.72224999999999995</v>
      </c>
      <c r="L111" s="235"/>
      <c r="M111" s="235">
        <f t="shared" ref="M111:M115" si="71">(52+G111)*(100+H111)*I111/1000000</f>
        <v>0.89027000000000001</v>
      </c>
      <c r="N111" s="236"/>
      <c r="O111" s="237"/>
      <c r="P111" s="238"/>
      <c r="Q111" s="122"/>
    </row>
    <row r="112" spans="1:17" s="266" customFormat="1" x14ac:dyDescent="0.2">
      <c r="A112" s="121">
        <f t="shared" si="60"/>
        <v>21</v>
      </c>
      <c r="B112" s="123" t="s">
        <v>126</v>
      </c>
      <c r="C112" s="123">
        <v>450</v>
      </c>
      <c r="D112" s="123">
        <v>250</v>
      </c>
      <c r="E112" s="123">
        <v>450</v>
      </c>
      <c r="F112" s="123">
        <v>250</v>
      </c>
      <c r="G112" s="123">
        <f t="shared" si="68"/>
        <v>1400</v>
      </c>
      <c r="H112" s="123">
        <v>1120</v>
      </c>
      <c r="I112" s="123">
        <v>2</v>
      </c>
      <c r="J112" s="117">
        <f t="shared" si="69"/>
        <v>3.1360000000000001</v>
      </c>
      <c r="K112" s="263">
        <f t="shared" si="70"/>
        <v>3.1360000000000001</v>
      </c>
      <c r="L112" s="235"/>
      <c r="M112" s="235">
        <f t="shared" si="71"/>
        <v>3.5428799999999998</v>
      </c>
      <c r="N112" s="236"/>
      <c r="O112" s="237"/>
      <c r="P112" s="267"/>
      <c r="Q112" s="122"/>
    </row>
    <row r="113" spans="1:17" s="266" customFormat="1" x14ac:dyDescent="0.2">
      <c r="A113" s="121">
        <f t="shared" si="60"/>
        <v>22</v>
      </c>
      <c r="B113" s="115" t="s">
        <v>128</v>
      </c>
      <c r="C113" s="123">
        <v>300</v>
      </c>
      <c r="D113" s="123">
        <v>25</v>
      </c>
      <c r="E113" s="123">
        <v>300</v>
      </c>
      <c r="F113" s="123">
        <v>250</v>
      </c>
      <c r="G113" s="123">
        <v>650</v>
      </c>
      <c r="H113" s="123">
        <v>340</v>
      </c>
      <c r="I113" s="123">
        <v>1</v>
      </c>
      <c r="J113" s="117">
        <f t="shared" si="69"/>
        <v>0.221</v>
      </c>
      <c r="K113" s="263">
        <f t="shared" si="70"/>
        <v>0.221</v>
      </c>
      <c r="L113" s="235"/>
      <c r="M113" s="235">
        <f t="shared" si="71"/>
        <v>0.30887999999999999</v>
      </c>
      <c r="N113" s="236"/>
      <c r="O113" s="237"/>
      <c r="P113" s="267"/>
      <c r="Q113" s="122"/>
    </row>
    <row r="114" spans="1:17" s="266" customFormat="1" x14ac:dyDescent="0.2">
      <c r="A114" s="121">
        <f t="shared" si="60"/>
        <v>23</v>
      </c>
      <c r="B114" s="115" t="s">
        <v>149</v>
      </c>
      <c r="C114" s="123">
        <v>300</v>
      </c>
      <c r="D114" s="123">
        <v>25</v>
      </c>
      <c r="E114" s="123">
        <v>300</v>
      </c>
      <c r="F114" s="123">
        <v>250</v>
      </c>
      <c r="G114" s="123">
        <v>650</v>
      </c>
      <c r="H114" s="123">
        <v>340</v>
      </c>
      <c r="I114" s="123">
        <v>1</v>
      </c>
      <c r="J114" s="117">
        <f t="shared" si="69"/>
        <v>0.221</v>
      </c>
      <c r="K114" s="263">
        <f t="shared" si="70"/>
        <v>0.221</v>
      </c>
      <c r="L114" s="235"/>
      <c r="M114" s="235">
        <f t="shared" si="71"/>
        <v>0.30887999999999999</v>
      </c>
      <c r="N114" s="236"/>
      <c r="O114" s="237"/>
      <c r="P114" s="267"/>
      <c r="Q114" s="122"/>
    </row>
    <row r="115" spans="1:17" s="266" customFormat="1" x14ac:dyDescent="0.2">
      <c r="A115" s="121">
        <f t="shared" si="60"/>
        <v>24</v>
      </c>
      <c r="B115" s="123" t="s">
        <v>126</v>
      </c>
      <c r="C115" s="123">
        <v>300</v>
      </c>
      <c r="D115" s="123">
        <v>250</v>
      </c>
      <c r="E115" s="123">
        <v>300</v>
      </c>
      <c r="F115" s="123">
        <v>250</v>
      </c>
      <c r="G115" s="123">
        <f t="shared" ref="G115:G120" si="72">SUM(C115:F115)</f>
        <v>1100</v>
      </c>
      <c r="H115" s="123">
        <v>870</v>
      </c>
      <c r="I115" s="123">
        <v>1</v>
      </c>
      <c r="J115" s="117">
        <f t="shared" si="69"/>
        <v>0.95699999999999996</v>
      </c>
      <c r="K115" s="263">
        <f t="shared" si="70"/>
        <v>0.95699999999999996</v>
      </c>
      <c r="L115" s="235"/>
      <c r="M115" s="235">
        <f t="shared" si="71"/>
        <v>1.11744</v>
      </c>
      <c r="N115" s="236"/>
      <c r="O115" s="237"/>
      <c r="P115" s="267"/>
      <c r="Q115" s="122"/>
    </row>
    <row r="116" spans="1:17" s="266" customFormat="1" x14ac:dyDescent="0.2">
      <c r="A116" s="121">
        <f t="shared" si="60"/>
        <v>25</v>
      </c>
      <c r="B116" s="123" t="s">
        <v>131</v>
      </c>
      <c r="C116" s="123">
        <v>300</v>
      </c>
      <c r="D116" s="123">
        <v>350</v>
      </c>
      <c r="E116" s="123"/>
      <c r="F116" s="123"/>
      <c r="G116" s="115">
        <f t="shared" si="72"/>
        <v>650</v>
      </c>
      <c r="H116" s="115"/>
      <c r="I116" s="115">
        <v>1</v>
      </c>
      <c r="J116" s="124">
        <f>C116*D116*I116/1000000</f>
        <v>0.105</v>
      </c>
      <c r="K116" s="263">
        <f t="shared" si="70"/>
        <v>0.105</v>
      </c>
      <c r="L116" s="235"/>
      <c r="M116" s="235">
        <f>+J116</f>
        <v>0.105</v>
      </c>
      <c r="N116" s="236"/>
      <c r="O116" s="237"/>
      <c r="P116" s="267"/>
      <c r="Q116" s="122"/>
    </row>
    <row r="117" spans="1:17" s="266" customFormat="1" x14ac:dyDescent="0.2">
      <c r="A117" s="131"/>
      <c r="B117" s="123"/>
      <c r="C117" s="123"/>
      <c r="D117" s="123"/>
      <c r="E117" s="123"/>
      <c r="F117" s="123"/>
      <c r="G117" s="123"/>
      <c r="H117" s="123"/>
      <c r="I117" s="123"/>
      <c r="J117" s="124"/>
      <c r="K117" s="264"/>
      <c r="L117" s="238"/>
      <c r="M117" s="238">
        <f>(52+G117)*H117*I117/1000000</f>
        <v>0</v>
      </c>
      <c r="N117" s="265"/>
      <c r="O117" s="237"/>
      <c r="P117" s="267"/>
      <c r="Q117" s="122"/>
    </row>
    <row r="118" spans="1:17" s="266" customFormat="1" x14ac:dyDescent="0.2">
      <c r="A118" s="121">
        <v>24</v>
      </c>
      <c r="B118" s="123" t="s">
        <v>126</v>
      </c>
      <c r="C118" s="123">
        <v>300</v>
      </c>
      <c r="D118" s="123">
        <v>250</v>
      </c>
      <c r="E118" s="123">
        <v>300</v>
      </c>
      <c r="F118" s="123">
        <v>250</v>
      </c>
      <c r="G118" s="123">
        <f t="shared" si="72"/>
        <v>1100</v>
      </c>
      <c r="H118" s="123">
        <v>950</v>
      </c>
      <c r="I118" s="123">
        <v>1</v>
      </c>
      <c r="J118" s="117">
        <f t="shared" ref="J118:J119" si="73">+G118*H118*I118/1000000</f>
        <v>1.0449999999999999</v>
      </c>
      <c r="K118" s="263">
        <f t="shared" ref="K118:K120" si="74">J118</f>
        <v>1.0449999999999999</v>
      </c>
      <c r="L118" s="235"/>
      <c r="M118" s="235">
        <f t="shared" ref="M118:M119" si="75">(52+G118)*(100+H118)*I118/1000000</f>
        <v>1.2096</v>
      </c>
      <c r="N118" s="236"/>
      <c r="O118" s="237"/>
      <c r="P118" s="267"/>
      <c r="Q118" s="122"/>
    </row>
    <row r="119" spans="1:17" s="266" customFormat="1" x14ac:dyDescent="0.2">
      <c r="A119" s="121">
        <f t="shared" si="60"/>
        <v>25</v>
      </c>
      <c r="B119" s="123" t="s">
        <v>126</v>
      </c>
      <c r="C119" s="123">
        <v>300</v>
      </c>
      <c r="D119" s="123">
        <v>250</v>
      </c>
      <c r="E119" s="123">
        <v>300</v>
      </c>
      <c r="F119" s="123">
        <v>250</v>
      </c>
      <c r="G119" s="123">
        <f t="shared" si="72"/>
        <v>1100</v>
      </c>
      <c r="H119" s="123">
        <v>1180</v>
      </c>
      <c r="I119" s="123">
        <v>1</v>
      </c>
      <c r="J119" s="117">
        <f t="shared" si="73"/>
        <v>1.298</v>
      </c>
      <c r="K119" s="263">
        <f t="shared" si="74"/>
        <v>1.298</v>
      </c>
      <c r="L119" s="235"/>
      <c r="M119" s="235">
        <f t="shared" si="75"/>
        <v>1.4745600000000001</v>
      </c>
      <c r="N119" s="236"/>
      <c r="O119" s="237"/>
      <c r="P119" s="267"/>
      <c r="Q119" s="122"/>
    </row>
    <row r="120" spans="1:17" s="266" customFormat="1" x14ac:dyDescent="0.2">
      <c r="A120" s="121">
        <f t="shared" si="60"/>
        <v>26</v>
      </c>
      <c r="B120" s="123" t="s">
        <v>131</v>
      </c>
      <c r="C120" s="123">
        <v>300</v>
      </c>
      <c r="D120" s="123">
        <v>350</v>
      </c>
      <c r="E120" s="123"/>
      <c r="F120" s="123"/>
      <c r="G120" s="115">
        <f t="shared" si="72"/>
        <v>650</v>
      </c>
      <c r="H120" s="115"/>
      <c r="I120" s="115">
        <v>1</v>
      </c>
      <c r="J120" s="124">
        <f>C120*D120*I120/1000000</f>
        <v>0.105</v>
      </c>
      <c r="K120" s="263">
        <f t="shared" si="74"/>
        <v>0.105</v>
      </c>
      <c r="L120" s="235"/>
      <c r="M120" s="235">
        <f>+J120</f>
        <v>0.105</v>
      </c>
      <c r="N120" s="236"/>
      <c r="O120" s="237"/>
      <c r="P120" s="267"/>
      <c r="Q120" s="122"/>
    </row>
    <row r="121" spans="1:17" s="266" customFormat="1" x14ac:dyDescent="0.2">
      <c r="A121" s="131"/>
      <c r="B121" s="123"/>
      <c r="C121" s="123"/>
      <c r="D121" s="123"/>
      <c r="E121" s="123"/>
      <c r="F121" s="123"/>
      <c r="G121" s="123"/>
      <c r="H121" s="123"/>
      <c r="I121" s="123"/>
      <c r="J121" s="124"/>
      <c r="K121" s="264"/>
      <c r="L121" s="238"/>
      <c r="M121" s="238"/>
      <c r="N121" s="265"/>
      <c r="O121" s="237"/>
      <c r="P121" s="267"/>
      <c r="Q121" s="122"/>
    </row>
    <row r="122" spans="1:17" s="266" customFormat="1" x14ac:dyDescent="0.2">
      <c r="A122" s="121"/>
      <c r="B122" s="123"/>
      <c r="C122" s="123"/>
      <c r="D122" s="123"/>
      <c r="E122" s="123"/>
      <c r="F122" s="123"/>
      <c r="G122" s="123"/>
      <c r="H122" s="123"/>
      <c r="I122" s="123"/>
      <c r="J122" s="124"/>
      <c r="K122" s="264"/>
      <c r="L122" s="238"/>
      <c r="M122" s="235"/>
      <c r="N122" s="236"/>
      <c r="O122" s="237"/>
      <c r="P122" s="267"/>
      <c r="Q122" s="122"/>
    </row>
    <row r="123" spans="1:17" s="266" customFormat="1" x14ac:dyDescent="0.2">
      <c r="A123" s="121">
        <v>27</v>
      </c>
      <c r="B123" s="123" t="s">
        <v>148</v>
      </c>
      <c r="C123" s="123">
        <v>350</v>
      </c>
      <c r="D123" s="123">
        <v>250</v>
      </c>
      <c r="E123" s="123">
        <v>300</v>
      </c>
      <c r="F123" s="123">
        <v>250</v>
      </c>
      <c r="G123" s="115">
        <f t="shared" ref="G123:G126" si="76">SUM(C123:F123)</f>
        <v>1150</v>
      </c>
      <c r="H123" s="115">
        <v>345</v>
      </c>
      <c r="I123" s="115">
        <v>1</v>
      </c>
      <c r="J123" s="117">
        <f t="shared" ref="J123:J125" si="77">+G123*H123*I123/1000000</f>
        <v>0.39674999999999999</v>
      </c>
      <c r="K123" s="264">
        <f t="shared" ref="K123:K128" si="78">J123</f>
        <v>0.39674999999999999</v>
      </c>
      <c r="L123" s="235"/>
      <c r="M123" s="235">
        <f t="shared" ref="M123:M125" si="79">(52+G123)*(100+H123)*I123/1000000</f>
        <v>0.53488999999999998</v>
      </c>
      <c r="N123" s="236"/>
      <c r="O123" s="237"/>
      <c r="P123" s="267"/>
      <c r="Q123" s="122"/>
    </row>
    <row r="124" spans="1:17" s="266" customFormat="1" x14ac:dyDescent="0.2">
      <c r="A124" s="121">
        <f t="shared" si="60"/>
        <v>28</v>
      </c>
      <c r="B124" s="123" t="s">
        <v>126</v>
      </c>
      <c r="C124" s="123">
        <v>300</v>
      </c>
      <c r="D124" s="123">
        <v>250</v>
      </c>
      <c r="E124" s="123">
        <v>300</v>
      </c>
      <c r="F124" s="123">
        <v>250</v>
      </c>
      <c r="G124" s="115">
        <f t="shared" si="76"/>
        <v>1100</v>
      </c>
      <c r="H124" s="115">
        <v>510</v>
      </c>
      <c r="I124" s="115">
        <v>1</v>
      </c>
      <c r="J124" s="117">
        <f t="shared" si="77"/>
        <v>0.56100000000000005</v>
      </c>
      <c r="K124" s="264">
        <f t="shared" si="78"/>
        <v>0.56100000000000005</v>
      </c>
      <c r="L124" s="235"/>
      <c r="M124" s="235">
        <f t="shared" si="79"/>
        <v>0.70272000000000001</v>
      </c>
      <c r="N124" s="236"/>
      <c r="O124" s="237"/>
      <c r="P124" s="267"/>
      <c r="Q124" s="122"/>
    </row>
    <row r="125" spans="1:17" s="266" customFormat="1" x14ac:dyDescent="0.2">
      <c r="A125" s="121">
        <f t="shared" si="60"/>
        <v>29</v>
      </c>
      <c r="B125" s="123" t="s">
        <v>126</v>
      </c>
      <c r="C125" s="123">
        <v>300</v>
      </c>
      <c r="D125" s="123">
        <v>250</v>
      </c>
      <c r="E125" s="123">
        <v>300</v>
      </c>
      <c r="F125" s="123">
        <v>250</v>
      </c>
      <c r="G125" s="115">
        <f t="shared" ref="G125" si="80">SUM(C125:F125)</f>
        <v>1100</v>
      </c>
      <c r="H125" s="115">
        <v>1170</v>
      </c>
      <c r="I125" s="115">
        <v>1</v>
      </c>
      <c r="J125" s="117">
        <f t="shared" si="77"/>
        <v>1.2869999999999999</v>
      </c>
      <c r="K125" s="264">
        <f t="shared" si="78"/>
        <v>1.2869999999999999</v>
      </c>
      <c r="L125" s="235"/>
      <c r="M125" s="235">
        <f t="shared" si="79"/>
        <v>1.4630399999999999</v>
      </c>
      <c r="N125" s="236"/>
      <c r="O125" s="237"/>
      <c r="P125" s="267"/>
      <c r="Q125" s="122"/>
    </row>
    <row r="126" spans="1:17" s="266" customFormat="1" x14ac:dyDescent="0.2">
      <c r="A126" s="121">
        <f t="shared" si="60"/>
        <v>30</v>
      </c>
      <c r="B126" s="123" t="s">
        <v>131</v>
      </c>
      <c r="C126" s="123">
        <v>350</v>
      </c>
      <c r="D126" s="123">
        <v>300</v>
      </c>
      <c r="E126" s="123"/>
      <c r="F126" s="123"/>
      <c r="G126" s="115">
        <f t="shared" si="76"/>
        <v>650</v>
      </c>
      <c r="H126" s="115">
        <v>0</v>
      </c>
      <c r="I126" s="115">
        <v>1</v>
      </c>
      <c r="J126" s="124">
        <f>C126*D126*I126/1000000</f>
        <v>0.105</v>
      </c>
      <c r="K126" s="263">
        <f t="shared" si="78"/>
        <v>0.105</v>
      </c>
      <c r="L126" s="235"/>
      <c r="M126" s="235">
        <f>+J126</f>
        <v>0.105</v>
      </c>
      <c r="N126" s="236"/>
      <c r="O126" s="237"/>
      <c r="P126" s="267"/>
      <c r="Q126" s="122"/>
    </row>
    <row r="127" spans="1:17" s="266" customFormat="1" x14ac:dyDescent="0.2">
      <c r="A127" s="121"/>
      <c r="B127" s="123"/>
      <c r="C127" s="123"/>
      <c r="D127" s="123"/>
      <c r="E127" s="123"/>
      <c r="F127" s="123"/>
      <c r="G127" s="115"/>
      <c r="H127" s="115"/>
      <c r="I127" s="115"/>
      <c r="J127" s="124"/>
      <c r="K127" s="263"/>
      <c r="L127" s="235"/>
      <c r="M127" s="235"/>
      <c r="N127" s="236"/>
      <c r="O127" s="237"/>
      <c r="P127" s="267"/>
      <c r="Q127" s="122"/>
    </row>
    <row r="128" spans="1:17" s="266" customFormat="1" x14ac:dyDescent="0.2">
      <c r="A128" s="121">
        <f>A126+1</f>
        <v>31</v>
      </c>
      <c r="B128" s="123" t="s">
        <v>132</v>
      </c>
      <c r="C128" s="123">
        <v>325</v>
      </c>
      <c r="D128" s="123">
        <v>200</v>
      </c>
      <c r="E128" s="123">
        <v>250</v>
      </c>
      <c r="F128" s="123">
        <v>200</v>
      </c>
      <c r="G128" s="123">
        <f t="shared" ref="G128:G129" si="81">SUM(C128:F128)</f>
        <v>975</v>
      </c>
      <c r="H128" s="123">
        <v>150</v>
      </c>
      <c r="I128" s="123">
        <v>10</v>
      </c>
      <c r="J128" s="124">
        <f t="shared" ref="J128:J129" si="82">+G128*H128*I128/1000000</f>
        <v>1.4624999999999999</v>
      </c>
      <c r="K128" s="264">
        <f t="shared" si="78"/>
        <v>1.4624999999999999</v>
      </c>
      <c r="L128" s="238"/>
      <c r="M128" s="235">
        <f t="shared" ref="M128:M131" si="83">(52+G128)*(100+H128)*I128/1000000</f>
        <v>2.5674999999999999</v>
      </c>
      <c r="N128" s="265"/>
      <c r="O128" s="237"/>
      <c r="P128" s="267"/>
      <c r="Q128" s="122"/>
    </row>
    <row r="129" spans="1:17" s="266" customFormat="1" x14ac:dyDescent="0.2">
      <c r="A129" s="121">
        <f t="shared" si="60"/>
        <v>32</v>
      </c>
      <c r="B129" s="123" t="s">
        <v>126</v>
      </c>
      <c r="C129" s="123">
        <v>250</v>
      </c>
      <c r="D129" s="123">
        <v>200</v>
      </c>
      <c r="E129" s="123">
        <v>250</v>
      </c>
      <c r="F129" s="123">
        <v>200</v>
      </c>
      <c r="G129" s="123">
        <f t="shared" si="81"/>
        <v>900</v>
      </c>
      <c r="H129" s="123">
        <v>1020</v>
      </c>
      <c r="I129" s="123">
        <v>2</v>
      </c>
      <c r="J129" s="124">
        <f t="shared" si="82"/>
        <v>1.8360000000000001</v>
      </c>
      <c r="K129" s="264">
        <f>J129</f>
        <v>1.8360000000000001</v>
      </c>
      <c r="L129" s="238"/>
      <c r="M129" s="235">
        <f t="shared" si="83"/>
        <v>2.1324800000000002</v>
      </c>
      <c r="N129" s="265"/>
      <c r="O129" s="237"/>
      <c r="P129" s="267"/>
      <c r="Q129" s="122"/>
    </row>
    <row r="130" spans="1:17" s="266" customFormat="1" x14ac:dyDescent="0.2">
      <c r="A130" s="121">
        <f t="shared" si="60"/>
        <v>33</v>
      </c>
      <c r="B130" s="123" t="s">
        <v>131</v>
      </c>
      <c r="C130" s="123">
        <v>300</v>
      </c>
      <c r="D130" s="123">
        <v>250</v>
      </c>
      <c r="E130" s="123"/>
      <c r="F130" s="123"/>
      <c r="G130" s="115">
        <f t="shared" ref="G130" si="84">SUM(C130:F130)</f>
        <v>550</v>
      </c>
      <c r="H130" s="115">
        <v>0</v>
      </c>
      <c r="I130" s="115">
        <v>10</v>
      </c>
      <c r="J130" s="124">
        <f>C130*D130*I130/1000000</f>
        <v>0.75</v>
      </c>
      <c r="K130" s="263">
        <f t="shared" ref="K130:K132" si="85">J130</f>
        <v>0.75</v>
      </c>
      <c r="L130" s="235"/>
      <c r="M130" s="235">
        <f t="shared" si="83"/>
        <v>0.60199999999999998</v>
      </c>
      <c r="N130" s="236"/>
      <c r="O130" s="237"/>
      <c r="P130" s="267"/>
      <c r="Q130" s="122"/>
    </row>
    <row r="131" spans="1:17" s="266" customFormat="1" x14ac:dyDescent="0.2">
      <c r="A131" s="121">
        <f t="shared" si="60"/>
        <v>34</v>
      </c>
      <c r="B131" s="123" t="s">
        <v>126</v>
      </c>
      <c r="C131" s="123">
        <v>250</v>
      </c>
      <c r="D131" s="123">
        <v>200</v>
      </c>
      <c r="E131" s="123">
        <v>250</v>
      </c>
      <c r="F131" s="123">
        <v>200</v>
      </c>
      <c r="G131" s="123">
        <f t="shared" ref="G131" si="86">SUM(C131:F131)</f>
        <v>900</v>
      </c>
      <c r="H131" s="123">
        <v>300</v>
      </c>
      <c r="I131" s="123">
        <v>8</v>
      </c>
      <c r="J131" s="124">
        <f t="shared" ref="J131" si="87">+G131*H131*I131/1000000</f>
        <v>2.16</v>
      </c>
      <c r="K131" s="263">
        <f t="shared" si="85"/>
        <v>2.16</v>
      </c>
      <c r="L131" s="235"/>
      <c r="M131" s="235">
        <f t="shared" si="83"/>
        <v>3.0464000000000002</v>
      </c>
      <c r="N131" s="236"/>
      <c r="O131" s="237"/>
      <c r="P131" s="267"/>
      <c r="Q131" s="122"/>
    </row>
    <row r="132" spans="1:17" s="266" customFormat="1" x14ac:dyDescent="0.2">
      <c r="A132" s="121">
        <f t="shared" si="60"/>
        <v>35</v>
      </c>
      <c r="B132" s="123" t="s">
        <v>133</v>
      </c>
      <c r="C132" s="123">
        <v>200</v>
      </c>
      <c r="D132" s="123"/>
      <c r="E132" s="123"/>
      <c r="F132" s="123"/>
      <c r="G132" s="115">
        <f>C132*3.14</f>
        <v>628</v>
      </c>
      <c r="H132" s="115">
        <v>150</v>
      </c>
      <c r="I132" s="115">
        <v>10</v>
      </c>
      <c r="J132" s="124">
        <f>G132*H132*I132/1000000</f>
        <v>0.94199999999999995</v>
      </c>
      <c r="K132" s="263">
        <f t="shared" si="85"/>
        <v>0.94199999999999995</v>
      </c>
      <c r="L132" s="235"/>
      <c r="M132" s="235">
        <f t="shared" ref="M132" si="88">+J132</f>
        <v>0.94199999999999995</v>
      </c>
      <c r="N132" s="236"/>
      <c r="O132" s="237"/>
      <c r="P132" s="267"/>
      <c r="Q132" s="122"/>
    </row>
    <row r="133" spans="1:17" s="266" customFormat="1" x14ac:dyDescent="0.2">
      <c r="A133" s="121">
        <f t="shared" si="60"/>
        <v>36</v>
      </c>
      <c r="B133" s="123" t="s">
        <v>134</v>
      </c>
      <c r="C133" s="123">
        <v>200</v>
      </c>
      <c r="D133" s="123"/>
      <c r="E133" s="123"/>
      <c r="F133" s="123"/>
      <c r="G133" s="115"/>
      <c r="H133" s="115">
        <v>800</v>
      </c>
      <c r="I133" s="115">
        <v>10</v>
      </c>
      <c r="J133" s="117"/>
      <c r="K133" s="264"/>
      <c r="L133" s="235"/>
      <c r="M133" s="235"/>
      <c r="N133" s="236"/>
      <c r="O133" s="237">
        <f>H133*I133/1000</f>
        <v>8</v>
      </c>
      <c r="P133" s="238"/>
      <c r="Q133" s="122"/>
    </row>
    <row r="134" spans="1:17" s="266" customFormat="1" x14ac:dyDescent="0.2">
      <c r="A134" s="131"/>
      <c r="B134" s="123"/>
      <c r="C134" s="123"/>
      <c r="D134" s="123"/>
      <c r="E134" s="123"/>
      <c r="F134" s="123"/>
      <c r="G134" s="123"/>
      <c r="H134" s="123"/>
      <c r="I134" s="123"/>
      <c r="J134" s="124"/>
      <c r="K134" s="264"/>
      <c r="L134" s="238"/>
      <c r="M134" s="238"/>
      <c r="N134" s="265"/>
      <c r="O134" s="237"/>
      <c r="P134" s="238"/>
      <c r="Q134" s="122"/>
    </row>
    <row r="135" spans="1:17" s="266" customFormat="1" x14ac:dyDescent="0.2">
      <c r="A135" s="106"/>
      <c r="B135" s="109" t="s">
        <v>135</v>
      </c>
      <c r="C135" s="109"/>
      <c r="D135" s="109"/>
      <c r="E135" s="109"/>
      <c r="F135" s="109"/>
      <c r="G135" s="109"/>
      <c r="H135" s="109"/>
      <c r="I135" s="109"/>
      <c r="J135" s="126"/>
      <c r="K135" s="170"/>
      <c r="L135" s="127"/>
      <c r="M135" s="127"/>
      <c r="N135" s="128"/>
      <c r="O135" s="129"/>
      <c r="P135" s="127"/>
      <c r="Q135" s="113"/>
    </row>
    <row r="136" spans="1:17" s="266" customFormat="1" x14ac:dyDescent="0.2">
      <c r="A136" s="131">
        <v>1</v>
      </c>
      <c r="B136" s="123" t="s">
        <v>136</v>
      </c>
      <c r="C136" s="123">
        <v>480</v>
      </c>
      <c r="D136" s="123">
        <v>280</v>
      </c>
      <c r="E136" s="123">
        <v>480</v>
      </c>
      <c r="F136" s="123">
        <v>280</v>
      </c>
      <c r="G136" s="123">
        <f t="shared" ref="G136" si="89">SUM(C136:F136)</f>
        <v>1520</v>
      </c>
      <c r="H136" s="123">
        <v>500</v>
      </c>
      <c r="I136" s="123">
        <v>1</v>
      </c>
      <c r="J136" s="124">
        <f t="shared" ref="J136:J137" si="90">+G136*H136*I136/1000000</f>
        <v>0.76</v>
      </c>
      <c r="K136" s="263">
        <f t="shared" ref="K136:K137" si="91">J136</f>
        <v>0.76</v>
      </c>
      <c r="L136" s="235"/>
      <c r="M136" s="235">
        <f t="shared" ref="M136:M137" si="92">+J136</f>
        <v>0.76</v>
      </c>
      <c r="N136" s="236"/>
      <c r="O136" s="237"/>
      <c r="P136" s="238"/>
      <c r="Q136" s="122"/>
    </row>
    <row r="137" spans="1:17" s="266" customFormat="1" x14ac:dyDescent="0.2">
      <c r="A137" s="131">
        <v>2</v>
      </c>
      <c r="B137" s="123" t="s">
        <v>157</v>
      </c>
      <c r="C137" s="123">
        <v>900</v>
      </c>
      <c r="D137" s="123">
        <v>280</v>
      </c>
      <c r="E137" s="123">
        <v>900</v>
      </c>
      <c r="F137" s="123">
        <v>280</v>
      </c>
      <c r="G137" s="123">
        <f t="shared" ref="G137" si="93">SUM(C137:F137)</f>
        <v>2360</v>
      </c>
      <c r="H137" s="123">
        <v>650</v>
      </c>
      <c r="I137" s="123">
        <v>1</v>
      </c>
      <c r="J137" s="124">
        <f t="shared" si="90"/>
        <v>1.534</v>
      </c>
      <c r="K137" s="263">
        <f t="shared" si="91"/>
        <v>1.534</v>
      </c>
      <c r="L137" s="235"/>
      <c r="M137" s="235">
        <f t="shared" si="92"/>
        <v>1.534</v>
      </c>
      <c r="N137" s="236"/>
      <c r="O137" s="237"/>
      <c r="P137" s="238"/>
      <c r="Q137" s="122"/>
    </row>
    <row r="138" spans="1:17" s="266" customFormat="1" ht="16.5" thickBot="1" x14ac:dyDescent="0.25">
      <c r="A138" s="132"/>
      <c r="B138" s="133"/>
      <c r="C138" s="133"/>
      <c r="D138" s="133"/>
      <c r="E138" s="133"/>
      <c r="F138" s="133"/>
      <c r="G138" s="133"/>
      <c r="H138" s="133"/>
      <c r="I138" s="133"/>
      <c r="J138" s="171"/>
      <c r="K138" s="268"/>
      <c r="L138" s="269"/>
      <c r="M138" s="269"/>
      <c r="N138" s="270"/>
      <c r="O138" s="271"/>
      <c r="P138" s="269"/>
      <c r="Q138" s="142"/>
    </row>
    <row r="139" spans="1:17" x14ac:dyDescent="0.2">
      <c r="A139" s="671" t="s">
        <v>137</v>
      </c>
      <c r="B139" s="672"/>
      <c r="C139" s="672"/>
      <c r="D139" s="672"/>
      <c r="E139" s="672"/>
      <c r="F139" s="672"/>
      <c r="G139" s="672"/>
      <c r="H139" s="672"/>
      <c r="I139" s="672"/>
      <c r="J139" s="272">
        <f>SUM(J8:J138)</f>
        <v>129.37345000000005</v>
      </c>
      <c r="K139" s="273">
        <f t="shared" ref="K139:P139" si="94">SUM(K8:K138)</f>
        <v>72.332649999999944</v>
      </c>
      <c r="L139" s="274">
        <f t="shared" si="94"/>
        <v>57.040799999999997</v>
      </c>
      <c r="M139" s="274">
        <f t="shared" si="94"/>
        <v>152.51060199999998</v>
      </c>
      <c r="N139" s="275">
        <f t="shared" si="94"/>
        <v>0</v>
      </c>
      <c r="O139" s="276">
        <f t="shared" si="94"/>
        <v>24</v>
      </c>
      <c r="P139" s="274">
        <f t="shared" si="94"/>
        <v>0</v>
      </c>
      <c r="Q139" s="277"/>
    </row>
    <row r="140" spans="1:17" ht="16.5" thickBot="1" x14ac:dyDescent="0.25">
      <c r="A140" s="673"/>
      <c r="B140" s="674"/>
      <c r="C140" s="674"/>
      <c r="D140" s="674"/>
      <c r="E140" s="674"/>
      <c r="F140" s="674"/>
      <c r="G140" s="674"/>
      <c r="H140" s="674"/>
      <c r="I140" s="674"/>
      <c r="J140" s="278" t="s">
        <v>138</v>
      </c>
      <c r="K140" s="279" t="s">
        <v>138</v>
      </c>
      <c r="L140" s="280" t="s">
        <v>138</v>
      </c>
      <c r="M140" s="280" t="s">
        <v>138</v>
      </c>
      <c r="N140" s="281" t="s">
        <v>138</v>
      </c>
      <c r="O140" s="282" t="s">
        <v>139</v>
      </c>
      <c r="P140" s="280" t="s">
        <v>139</v>
      </c>
      <c r="Q140" s="281"/>
    </row>
    <row r="141" spans="1:17" x14ac:dyDescent="0.2">
      <c r="J141" s="283"/>
    </row>
  </sheetData>
  <mergeCells count="20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O4:O5"/>
    <mergeCell ref="P4:P5"/>
    <mergeCell ref="Q4:Q5"/>
    <mergeCell ref="M4:M5"/>
    <mergeCell ref="N4:N5"/>
    <mergeCell ref="A139:I140"/>
    <mergeCell ref="H4:H5"/>
    <mergeCell ref="I4:I5"/>
    <mergeCell ref="J4:J5"/>
    <mergeCell ref="K4:L4"/>
  </mergeCells>
  <printOptions horizontalCentered="1"/>
  <pageMargins left="0.19685039370078741" right="0.19685039370078741" top="0.39370078740157483" bottom="0.19685039370078741" header="0.19685039370078741" footer="0.19685039370078741"/>
  <pageSetup paperSize="9"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Q50"/>
  <sheetViews>
    <sheetView view="pageBreakPreview" zoomScale="85" zoomScaleNormal="100" zoomScaleSheetLayoutView="85" workbookViewId="0">
      <pane ySplit="5" topLeftCell="A18" activePane="bottomLeft" state="frozen"/>
      <selection activeCell="A4" sqref="A4:G4"/>
      <selection pane="bottomLeft" activeCell="A4" sqref="A4:G4"/>
    </sheetView>
  </sheetViews>
  <sheetFormatPr defaultColWidth="9.140625" defaultRowHeight="15" x14ac:dyDescent="0.2"/>
  <cols>
    <col min="1" max="1" width="5.7109375" style="239" customWidth="1"/>
    <col min="2" max="2" width="18.7109375" style="239" bestFit="1" customWidth="1"/>
    <col min="3" max="6" width="7.7109375" style="239" customWidth="1"/>
    <col min="7" max="7" width="11.7109375" style="239" hidden="1" customWidth="1"/>
    <col min="8" max="8" width="8.7109375" style="239" customWidth="1"/>
    <col min="9" max="9" width="4.7109375" style="239" customWidth="1"/>
    <col min="10" max="10" width="10.7109375" style="239" customWidth="1"/>
    <col min="11" max="12" width="8.7109375" style="239" customWidth="1"/>
    <col min="13" max="13" width="11.7109375" style="239" bestFit="1" customWidth="1"/>
    <col min="14" max="14" width="11.7109375" style="239" customWidth="1"/>
    <col min="15" max="15" width="9.7109375" style="239" customWidth="1"/>
    <col min="16" max="16" width="13.7109375" style="239" customWidth="1"/>
    <col min="17" max="17" width="10.7109375" style="239" customWidth="1"/>
    <col min="18" max="16384" width="9.140625" style="239"/>
  </cols>
  <sheetData>
    <row r="1" spans="1:17" ht="24.95" customHeight="1" x14ac:dyDescent="0.2">
      <c r="A1" s="684" t="s">
        <v>78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684"/>
    </row>
    <row r="2" spans="1:17" ht="24.95" customHeight="1" x14ac:dyDescent="0.2">
      <c r="A2" s="685" t="s">
        <v>107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  <c r="L2" s="685"/>
      <c r="M2" s="685"/>
      <c r="N2" s="685"/>
      <c r="O2" s="685"/>
      <c r="P2" s="685"/>
      <c r="Q2" s="685"/>
    </row>
    <row r="3" spans="1:17" ht="24.95" customHeight="1" thickBot="1" x14ac:dyDescent="0.25">
      <c r="A3" s="686" t="s">
        <v>108</v>
      </c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686"/>
      <c r="P3" s="686"/>
      <c r="Q3" s="686"/>
    </row>
    <row r="4" spans="1:17" ht="20.100000000000001" customHeight="1" x14ac:dyDescent="0.2">
      <c r="A4" s="643" t="s">
        <v>109</v>
      </c>
      <c r="B4" s="635" t="s">
        <v>53</v>
      </c>
      <c r="C4" s="633" t="s">
        <v>110</v>
      </c>
      <c r="D4" s="633" t="s">
        <v>111</v>
      </c>
      <c r="E4" s="633" t="s">
        <v>110</v>
      </c>
      <c r="F4" s="633" t="s">
        <v>111</v>
      </c>
      <c r="G4" s="633" t="s">
        <v>112</v>
      </c>
      <c r="H4" s="633" t="s">
        <v>113</v>
      </c>
      <c r="I4" s="633" t="s">
        <v>18</v>
      </c>
      <c r="J4" s="675" t="s">
        <v>114</v>
      </c>
      <c r="K4" s="677" t="s">
        <v>115</v>
      </c>
      <c r="L4" s="633"/>
      <c r="M4" s="635" t="s">
        <v>116</v>
      </c>
      <c r="N4" s="645" t="s">
        <v>117</v>
      </c>
      <c r="O4" s="681" t="s">
        <v>118</v>
      </c>
      <c r="P4" s="635" t="s">
        <v>119</v>
      </c>
      <c r="Q4" s="645" t="s">
        <v>120</v>
      </c>
    </row>
    <row r="5" spans="1:17" ht="20.100000000000001" customHeight="1" thickBot="1" x14ac:dyDescent="0.25">
      <c r="A5" s="644"/>
      <c r="B5" s="634"/>
      <c r="C5" s="634"/>
      <c r="D5" s="634"/>
      <c r="E5" s="634"/>
      <c r="F5" s="634"/>
      <c r="G5" s="634"/>
      <c r="H5" s="634"/>
      <c r="I5" s="634"/>
      <c r="J5" s="676"/>
      <c r="K5" s="232" t="s">
        <v>140</v>
      </c>
      <c r="L5" s="231" t="s">
        <v>121</v>
      </c>
      <c r="M5" s="683"/>
      <c r="N5" s="646"/>
      <c r="O5" s="682"/>
      <c r="P5" s="683"/>
      <c r="Q5" s="646"/>
    </row>
    <row r="6" spans="1:17" ht="21.95" customHeight="1" x14ac:dyDescent="0.2">
      <c r="A6" s="173"/>
      <c r="B6" s="174" t="s">
        <v>158</v>
      </c>
      <c r="C6" s="175"/>
      <c r="D6" s="175"/>
      <c r="E6" s="175"/>
      <c r="F6" s="175"/>
      <c r="G6" s="173"/>
      <c r="H6" s="173"/>
      <c r="I6" s="173"/>
      <c r="J6" s="176"/>
      <c r="K6" s="177"/>
      <c r="L6" s="173"/>
      <c r="M6" s="173"/>
      <c r="N6" s="178"/>
      <c r="O6" s="179"/>
      <c r="P6" s="173"/>
      <c r="Q6" s="180"/>
    </row>
    <row r="7" spans="1:17" ht="18" customHeight="1" x14ac:dyDescent="0.2">
      <c r="A7" s="109"/>
      <c r="B7" s="108" t="s">
        <v>159</v>
      </c>
      <c r="C7" s="108"/>
      <c r="D7" s="108"/>
      <c r="E7" s="108"/>
      <c r="F7" s="108"/>
      <c r="G7" s="109"/>
      <c r="H7" s="109"/>
      <c r="I7" s="109"/>
      <c r="J7" s="110"/>
      <c r="K7" s="106"/>
      <c r="L7" s="109"/>
      <c r="M7" s="109"/>
      <c r="N7" s="112"/>
      <c r="O7" s="111"/>
      <c r="P7" s="109"/>
      <c r="Q7" s="181"/>
    </row>
    <row r="8" spans="1:17" ht="18" customHeight="1" x14ac:dyDescent="0.2">
      <c r="A8" s="115">
        <v>1</v>
      </c>
      <c r="B8" s="115" t="s">
        <v>124</v>
      </c>
      <c r="C8" s="115">
        <v>1190</v>
      </c>
      <c r="D8" s="115">
        <v>385</v>
      </c>
      <c r="E8" s="115">
        <v>1190</v>
      </c>
      <c r="F8" s="115">
        <v>385</v>
      </c>
      <c r="G8" s="115">
        <f t="shared" ref="G8" si="0">SUM(C8:F8)</f>
        <v>3150</v>
      </c>
      <c r="H8" s="123"/>
      <c r="I8" s="115">
        <v>1</v>
      </c>
      <c r="J8" s="155"/>
      <c r="K8" s="257"/>
      <c r="L8" s="258"/>
      <c r="M8" s="258"/>
      <c r="N8" s="259"/>
      <c r="O8" s="260"/>
      <c r="P8" s="261">
        <f>G8*I8/1000</f>
        <v>3.15</v>
      </c>
      <c r="Q8" s="261"/>
    </row>
    <row r="9" spans="1:17" ht="18" customHeight="1" x14ac:dyDescent="0.2">
      <c r="A9" s="115">
        <v>2</v>
      </c>
      <c r="B9" s="115" t="s">
        <v>125</v>
      </c>
      <c r="C9" s="115">
        <v>1190</v>
      </c>
      <c r="D9" s="115">
        <v>385</v>
      </c>
      <c r="E9" s="115">
        <v>700</v>
      </c>
      <c r="F9" s="115">
        <v>330</v>
      </c>
      <c r="G9" s="115">
        <f t="shared" ref="G9" si="1">SUM(C9:F9)</f>
        <v>2605</v>
      </c>
      <c r="H9" s="123">
        <v>670</v>
      </c>
      <c r="I9" s="115">
        <v>1</v>
      </c>
      <c r="J9" s="155">
        <f>G9*H9*I9/1000000</f>
        <v>1.74535</v>
      </c>
      <c r="K9" s="257"/>
      <c r="L9" s="258">
        <f>+J9</f>
        <v>1.74535</v>
      </c>
      <c r="M9" s="258"/>
      <c r="N9" s="259">
        <f>J9</f>
        <v>1.74535</v>
      </c>
      <c r="O9" s="156"/>
      <c r="P9" s="261"/>
      <c r="Q9" s="157"/>
    </row>
    <row r="10" spans="1:17" ht="18" customHeight="1" x14ac:dyDescent="0.2">
      <c r="A10" s="115">
        <v>3</v>
      </c>
      <c r="B10" s="123" t="s">
        <v>154</v>
      </c>
      <c r="C10" s="222">
        <v>700</v>
      </c>
      <c r="D10" s="222">
        <v>350</v>
      </c>
      <c r="E10" s="222">
        <v>700</v>
      </c>
      <c r="F10" s="222">
        <v>350</v>
      </c>
      <c r="G10" s="222">
        <f t="shared" ref="G10" si="2">SUM(C10:F10)</f>
        <v>2100</v>
      </c>
      <c r="H10" s="222">
        <v>600</v>
      </c>
      <c r="I10" s="115">
        <v>1</v>
      </c>
      <c r="J10" s="155">
        <f t="shared" ref="J10:J14" si="3">G10*H10*I10/1000000</f>
        <v>1.26</v>
      </c>
      <c r="K10" s="257">
        <f t="shared" ref="K10" si="4">J10</f>
        <v>1.26</v>
      </c>
      <c r="L10" s="258"/>
      <c r="M10" s="258"/>
      <c r="N10" s="259">
        <f>J10</f>
        <v>1.26</v>
      </c>
      <c r="O10" s="156"/>
      <c r="P10" s="123"/>
      <c r="Q10" s="182"/>
    </row>
    <row r="11" spans="1:17" ht="18" customHeight="1" x14ac:dyDescent="0.2">
      <c r="A11" s="115">
        <v>4</v>
      </c>
      <c r="B11" s="115" t="s">
        <v>126</v>
      </c>
      <c r="C11" s="222">
        <v>700</v>
      </c>
      <c r="D11" s="222">
        <v>350</v>
      </c>
      <c r="E11" s="222">
        <v>700</v>
      </c>
      <c r="F11" s="222">
        <v>350</v>
      </c>
      <c r="G11" s="222">
        <f t="shared" ref="G11:G12" si="5">SUM(C11:F11)</f>
        <v>2100</v>
      </c>
      <c r="H11" s="222">
        <v>1120</v>
      </c>
      <c r="I11" s="115">
        <v>1</v>
      </c>
      <c r="J11" s="155">
        <f t="shared" si="3"/>
        <v>2.3519999999999999</v>
      </c>
      <c r="K11" s="257">
        <f>J11</f>
        <v>2.3519999999999999</v>
      </c>
      <c r="L11" s="258"/>
      <c r="M11" s="258">
        <f t="shared" ref="M11:M14" si="6">(52+G11)*H11*I11/1000000</f>
        <v>2.4102399999999999</v>
      </c>
      <c r="N11" s="259"/>
      <c r="O11" s="260"/>
      <c r="P11" s="123"/>
      <c r="Q11" s="123"/>
    </row>
    <row r="12" spans="1:17" ht="18" customHeight="1" x14ac:dyDescent="0.2">
      <c r="A12" s="115">
        <v>5</v>
      </c>
      <c r="B12" s="123" t="s">
        <v>160</v>
      </c>
      <c r="C12" s="222">
        <v>700</v>
      </c>
      <c r="D12" s="222">
        <v>350</v>
      </c>
      <c r="E12" s="222">
        <v>450</v>
      </c>
      <c r="F12" s="222">
        <v>350</v>
      </c>
      <c r="G12" s="222">
        <f t="shared" si="5"/>
        <v>1850</v>
      </c>
      <c r="H12" s="222">
        <v>375</v>
      </c>
      <c r="I12" s="115">
        <v>1</v>
      </c>
      <c r="J12" s="155">
        <f t="shared" si="3"/>
        <v>0.69374999999999998</v>
      </c>
      <c r="K12" s="257">
        <f t="shared" ref="K12:K15" si="7">J12</f>
        <v>0.69374999999999998</v>
      </c>
      <c r="L12" s="258"/>
      <c r="M12" s="258">
        <f t="shared" si="6"/>
        <v>0.71325000000000005</v>
      </c>
      <c r="N12" s="259"/>
      <c r="O12" s="260"/>
      <c r="P12" s="123"/>
      <c r="Q12" s="123"/>
    </row>
    <row r="13" spans="1:17" ht="15" customHeight="1" x14ac:dyDescent="0.2">
      <c r="A13" s="115">
        <v>6</v>
      </c>
      <c r="B13" s="123" t="s">
        <v>126</v>
      </c>
      <c r="C13" s="222">
        <v>450</v>
      </c>
      <c r="D13" s="222">
        <v>350</v>
      </c>
      <c r="E13" s="222">
        <v>450</v>
      </c>
      <c r="F13" s="222">
        <v>350</v>
      </c>
      <c r="G13" s="222">
        <f t="shared" ref="G13:G15" si="8">SUM(C13:F13)</f>
        <v>1600</v>
      </c>
      <c r="H13" s="222">
        <v>1120</v>
      </c>
      <c r="I13" s="115">
        <v>1</v>
      </c>
      <c r="J13" s="155">
        <f t="shared" si="3"/>
        <v>1.792</v>
      </c>
      <c r="K13" s="257">
        <f t="shared" si="7"/>
        <v>1.792</v>
      </c>
      <c r="L13" s="258"/>
      <c r="M13" s="258">
        <f t="shared" si="6"/>
        <v>1.8502400000000001</v>
      </c>
      <c r="N13" s="259"/>
      <c r="O13" s="260"/>
      <c r="P13" s="123"/>
      <c r="Q13" s="123"/>
    </row>
    <row r="14" spans="1:17" ht="15" customHeight="1" x14ac:dyDescent="0.2">
      <c r="A14" s="115">
        <v>7</v>
      </c>
      <c r="B14" s="123" t="s">
        <v>126</v>
      </c>
      <c r="C14" s="222">
        <v>450</v>
      </c>
      <c r="D14" s="222">
        <v>350</v>
      </c>
      <c r="E14" s="222">
        <v>450</v>
      </c>
      <c r="F14" s="222">
        <v>350</v>
      </c>
      <c r="G14" s="222">
        <f t="shared" si="8"/>
        <v>1600</v>
      </c>
      <c r="H14" s="222">
        <v>1170</v>
      </c>
      <c r="I14" s="115">
        <v>1</v>
      </c>
      <c r="J14" s="155">
        <f t="shared" si="3"/>
        <v>1.8720000000000001</v>
      </c>
      <c r="K14" s="257">
        <f t="shared" si="7"/>
        <v>1.8720000000000001</v>
      </c>
      <c r="L14" s="258"/>
      <c r="M14" s="258">
        <f t="shared" si="6"/>
        <v>1.9328399999999999</v>
      </c>
      <c r="N14" s="259"/>
      <c r="O14" s="260"/>
      <c r="P14" s="123"/>
      <c r="Q14" s="123"/>
    </row>
    <row r="15" spans="1:17" ht="15" customHeight="1" x14ac:dyDescent="0.2">
      <c r="A15" s="115">
        <v>8</v>
      </c>
      <c r="B15" s="123" t="s">
        <v>131</v>
      </c>
      <c r="C15" s="222">
        <v>450</v>
      </c>
      <c r="D15" s="222">
        <v>350</v>
      </c>
      <c r="E15" s="222"/>
      <c r="F15" s="222"/>
      <c r="G15" s="222">
        <f t="shared" si="8"/>
        <v>800</v>
      </c>
      <c r="H15" s="222"/>
      <c r="I15" s="115">
        <v>1</v>
      </c>
      <c r="J15" s="172">
        <f>C15*D15*I15/1000000</f>
        <v>0.1575</v>
      </c>
      <c r="K15" s="257">
        <f t="shared" si="7"/>
        <v>0.1575</v>
      </c>
      <c r="L15" s="258"/>
      <c r="M15" s="258">
        <f>+J15</f>
        <v>0.1575</v>
      </c>
      <c r="N15" s="259"/>
      <c r="O15" s="260"/>
      <c r="P15" s="123"/>
      <c r="Q15" s="123"/>
    </row>
    <row r="16" spans="1:17" s="286" customFormat="1" x14ac:dyDescent="0.2">
      <c r="A16" s="123"/>
      <c r="B16" s="123"/>
      <c r="C16" s="123"/>
      <c r="D16" s="123"/>
      <c r="E16" s="123"/>
      <c r="F16" s="123"/>
      <c r="G16" s="123"/>
      <c r="H16" s="123"/>
      <c r="I16" s="123"/>
      <c r="J16" s="172"/>
      <c r="K16" s="284"/>
      <c r="L16" s="261"/>
      <c r="M16" s="261"/>
      <c r="N16" s="285"/>
      <c r="O16" s="260"/>
      <c r="P16" s="123"/>
      <c r="Q16" s="123"/>
    </row>
    <row r="17" spans="1:17" ht="18" customHeight="1" x14ac:dyDescent="0.2">
      <c r="A17" s="109"/>
      <c r="B17" s="108" t="s">
        <v>161</v>
      </c>
      <c r="C17" s="108"/>
      <c r="D17" s="108"/>
      <c r="E17" s="108"/>
      <c r="F17" s="108"/>
      <c r="G17" s="109"/>
      <c r="H17" s="109"/>
      <c r="I17" s="109"/>
      <c r="J17" s="110"/>
      <c r="K17" s="106"/>
      <c r="L17" s="109"/>
      <c r="M17" s="109"/>
      <c r="N17" s="112"/>
      <c r="O17" s="111"/>
      <c r="P17" s="109"/>
      <c r="Q17" s="181"/>
    </row>
    <row r="18" spans="1:17" ht="18" customHeight="1" x14ac:dyDescent="0.2">
      <c r="A18" s="115">
        <v>1</v>
      </c>
      <c r="B18" s="115" t="s">
        <v>124</v>
      </c>
      <c r="C18" s="115">
        <v>1190</v>
      </c>
      <c r="D18" s="115">
        <v>385</v>
      </c>
      <c r="E18" s="115">
        <v>1190</v>
      </c>
      <c r="F18" s="115">
        <v>385</v>
      </c>
      <c r="G18" s="115">
        <f t="shared" ref="G18" si="9">SUM(C18:F18)</f>
        <v>3150</v>
      </c>
      <c r="H18" s="123"/>
      <c r="I18" s="115">
        <v>1</v>
      </c>
      <c r="J18" s="155"/>
      <c r="K18" s="257"/>
      <c r="L18" s="258"/>
      <c r="M18" s="258"/>
      <c r="N18" s="259"/>
      <c r="O18" s="260"/>
      <c r="P18" s="261">
        <f>G18*I18/1000</f>
        <v>3.15</v>
      </c>
      <c r="Q18" s="261"/>
    </row>
    <row r="19" spans="1:17" ht="18" customHeight="1" x14ac:dyDescent="0.2">
      <c r="A19" s="115">
        <v>2</v>
      </c>
      <c r="B19" s="115" t="s">
        <v>125</v>
      </c>
      <c r="C19" s="115">
        <v>1190</v>
      </c>
      <c r="D19" s="115">
        <v>385</v>
      </c>
      <c r="E19" s="115">
        <v>700</v>
      </c>
      <c r="F19" s="115">
        <v>330</v>
      </c>
      <c r="G19" s="115">
        <f t="shared" ref="G19" si="10">SUM(C19:F19)</f>
        <v>2605</v>
      </c>
      <c r="H19" s="123">
        <v>670</v>
      </c>
      <c r="I19" s="115">
        <v>1</v>
      </c>
      <c r="J19" s="155">
        <f>G19*H19*I19/1000000</f>
        <v>1.74535</v>
      </c>
      <c r="K19" s="257"/>
      <c r="L19" s="258">
        <f>+J19</f>
        <v>1.74535</v>
      </c>
      <c r="M19" s="258"/>
      <c r="N19" s="259">
        <f>J19</f>
        <v>1.74535</v>
      </c>
      <c r="O19" s="156"/>
      <c r="P19" s="261"/>
      <c r="Q19" s="157"/>
    </row>
    <row r="20" spans="1:17" ht="18" customHeight="1" x14ac:dyDescent="0.2">
      <c r="A20" s="115">
        <v>3</v>
      </c>
      <c r="B20" s="123" t="s">
        <v>154</v>
      </c>
      <c r="C20" s="222">
        <v>700</v>
      </c>
      <c r="D20" s="222">
        <v>350</v>
      </c>
      <c r="E20" s="222">
        <v>700</v>
      </c>
      <c r="F20" s="222">
        <v>350</v>
      </c>
      <c r="G20" s="222">
        <f t="shared" ref="G20" si="11">SUM(C20:F20)</f>
        <v>2100</v>
      </c>
      <c r="H20" s="222">
        <v>600</v>
      </c>
      <c r="I20" s="115">
        <v>1</v>
      </c>
      <c r="J20" s="155">
        <f t="shared" ref="J20:J24" si="12">G20*H20*I20/1000000</f>
        <v>1.26</v>
      </c>
      <c r="K20" s="257">
        <f t="shared" ref="K20" si="13">J20</f>
        <v>1.26</v>
      </c>
      <c r="L20" s="258"/>
      <c r="M20" s="258"/>
      <c r="N20" s="259">
        <f>J20</f>
        <v>1.26</v>
      </c>
      <c r="O20" s="156"/>
      <c r="P20" s="123"/>
      <c r="Q20" s="182"/>
    </row>
    <row r="21" spans="1:17" ht="18" customHeight="1" x14ac:dyDescent="0.2">
      <c r="A21" s="115">
        <v>4</v>
      </c>
      <c r="B21" s="115" t="s">
        <v>126</v>
      </c>
      <c r="C21" s="222">
        <v>700</v>
      </c>
      <c r="D21" s="222">
        <v>350</v>
      </c>
      <c r="E21" s="222">
        <v>700</v>
      </c>
      <c r="F21" s="222">
        <v>350</v>
      </c>
      <c r="G21" s="222">
        <f t="shared" ref="G21:G25" si="14">SUM(C21:F21)</f>
        <v>2100</v>
      </c>
      <c r="H21" s="222">
        <v>1120</v>
      </c>
      <c r="I21" s="115">
        <v>1</v>
      </c>
      <c r="J21" s="155">
        <f t="shared" si="12"/>
        <v>2.3519999999999999</v>
      </c>
      <c r="K21" s="257">
        <f>J21</f>
        <v>2.3519999999999999</v>
      </c>
      <c r="L21" s="258"/>
      <c r="M21" s="258">
        <f t="shared" ref="M21:M24" si="15">(52+G21)*H21*I21/1000000</f>
        <v>2.4102399999999999</v>
      </c>
      <c r="N21" s="259"/>
      <c r="O21" s="260"/>
      <c r="P21" s="115"/>
      <c r="Q21" s="123"/>
    </row>
    <row r="22" spans="1:17" ht="18" customHeight="1" x14ac:dyDescent="0.2">
      <c r="A22" s="115">
        <v>5</v>
      </c>
      <c r="B22" s="123" t="s">
        <v>160</v>
      </c>
      <c r="C22" s="222">
        <v>700</v>
      </c>
      <c r="D22" s="222">
        <v>350</v>
      </c>
      <c r="E22" s="222">
        <v>450</v>
      </c>
      <c r="F22" s="222">
        <v>350</v>
      </c>
      <c r="G22" s="222">
        <f t="shared" si="14"/>
        <v>1850</v>
      </c>
      <c r="H22" s="222">
        <v>335</v>
      </c>
      <c r="I22" s="115">
        <v>1</v>
      </c>
      <c r="J22" s="155">
        <f t="shared" si="12"/>
        <v>0.61975000000000002</v>
      </c>
      <c r="K22" s="257">
        <f t="shared" ref="K22:K25" si="16">J22</f>
        <v>0.61975000000000002</v>
      </c>
      <c r="L22" s="258"/>
      <c r="M22" s="258">
        <f t="shared" si="15"/>
        <v>0.63717000000000001</v>
      </c>
      <c r="N22" s="259"/>
      <c r="O22" s="260"/>
      <c r="P22" s="115"/>
      <c r="Q22" s="123"/>
    </row>
    <row r="23" spans="1:17" ht="15" customHeight="1" x14ac:dyDescent="0.2">
      <c r="A23" s="115">
        <v>6</v>
      </c>
      <c r="B23" s="123" t="s">
        <v>126</v>
      </c>
      <c r="C23" s="222">
        <v>450</v>
      </c>
      <c r="D23" s="222">
        <v>350</v>
      </c>
      <c r="E23" s="222">
        <v>450</v>
      </c>
      <c r="F23" s="222">
        <v>350</v>
      </c>
      <c r="G23" s="222">
        <f t="shared" si="14"/>
        <v>1600</v>
      </c>
      <c r="H23" s="222">
        <v>973</v>
      </c>
      <c r="I23" s="115">
        <v>1</v>
      </c>
      <c r="J23" s="155">
        <f t="shared" si="12"/>
        <v>1.5568</v>
      </c>
      <c r="K23" s="257">
        <f t="shared" si="16"/>
        <v>1.5568</v>
      </c>
      <c r="L23" s="258"/>
      <c r="M23" s="258">
        <f t="shared" si="15"/>
        <v>1.607396</v>
      </c>
      <c r="N23" s="259"/>
      <c r="O23" s="260"/>
      <c r="P23" s="123"/>
      <c r="Q23" s="123"/>
    </row>
    <row r="24" spans="1:17" ht="15" customHeight="1" x14ac:dyDescent="0.2">
      <c r="A24" s="115">
        <v>7</v>
      </c>
      <c r="B24" s="123" t="s">
        <v>126</v>
      </c>
      <c r="C24" s="222">
        <v>450</v>
      </c>
      <c r="D24" s="222">
        <v>350</v>
      </c>
      <c r="E24" s="222">
        <v>450</v>
      </c>
      <c r="F24" s="222">
        <v>350</v>
      </c>
      <c r="G24" s="222">
        <f t="shared" si="14"/>
        <v>1600</v>
      </c>
      <c r="H24" s="222">
        <v>1170</v>
      </c>
      <c r="I24" s="115">
        <v>1</v>
      </c>
      <c r="J24" s="155">
        <f t="shared" si="12"/>
        <v>1.8720000000000001</v>
      </c>
      <c r="K24" s="257">
        <f t="shared" si="16"/>
        <v>1.8720000000000001</v>
      </c>
      <c r="L24" s="258"/>
      <c r="M24" s="258">
        <f t="shared" si="15"/>
        <v>1.9328399999999999</v>
      </c>
      <c r="N24" s="259"/>
      <c r="O24" s="260"/>
      <c r="P24" s="123"/>
      <c r="Q24" s="123"/>
    </row>
    <row r="25" spans="1:17" ht="15" customHeight="1" x14ac:dyDescent="0.2">
      <c r="A25" s="115">
        <v>8</v>
      </c>
      <c r="B25" s="123" t="s">
        <v>131</v>
      </c>
      <c r="C25" s="222">
        <v>450</v>
      </c>
      <c r="D25" s="222">
        <v>350</v>
      </c>
      <c r="E25" s="123"/>
      <c r="F25" s="123"/>
      <c r="G25" s="115">
        <f t="shared" si="14"/>
        <v>800</v>
      </c>
      <c r="H25" s="123"/>
      <c r="I25" s="115">
        <v>1</v>
      </c>
      <c r="J25" s="172">
        <f>C25*D25*I25/1000000</f>
        <v>0.1575</v>
      </c>
      <c r="K25" s="257">
        <f t="shared" si="16"/>
        <v>0.1575</v>
      </c>
      <c r="L25" s="258"/>
      <c r="M25" s="258">
        <f>+J25</f>
        <v>0.1575</v>
      </c>
      <c r="N25" s="259"/>
      <c r="O25" s="260"/>
      <c r="P25" s="123"/>
      <c r="Q25" s="123"/>
    </row>
    <row r="26" spans="1:17" s="286" customFormat="1" x14ac:dyDescent="0.2">
      <c r="A26" s="123"/>
      <c r="B26" s="123"/>
      <c r="C26" s="123"/>
      <c r="D26" s="123"/>
      <c r="E26" s="123"/>
      <c r="F26" s="123"/>
      <c r="G26" s="123"/>
      <c r="H26" s="123"/>
      <c r="I26" s="123"/>
      <c r="J26" s="172"/>
      <c r="K26" s="257"/>
      <c r="L26" s="258"/>
      <c r="M26" s="258"/>
      <c r="N26" s="259"/>
      <c r="O26" s="260"/>
      <c r="P26" s="123"/>
      <c r="Q26" s="123"/>
    </row>
    <row r="27" spans="1:17" s="286" customFormat="1" x14ac:dyDescent="0.2">
      <c r="A27" s="123"/>
      <c r="B27" s="123"/>
      <c r="C27" s="123"/>
      <c r="D27" s="123"/>
      <c r="E27" s="123"/>
      <c r="F27" s="123"/>
      <c r="G27" s="123"/>
      <c r="H27" s="123"/>
      <c r="I27" s="123"/>
      <c r="J27" s="172"/>
      <c r="K27" s="257"/>
      <c r="L27" s="258"/>
      <c r="M27" s="258"/>
      <c r="N27" s="259"/>
      <c r="O27" s="260"/>
      <c r="P27" s="123"/>
      <c r="Q27" s="123"/>
    </row>
    <row r="28" spans="1:17" s="286" customFormat="1" ht="15.75" thickBo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83"/>
      <c r="K28" s="287"/>
      <c r="L28" s="288"/>
      <c r="M28" s="288"/>
      <c r="N28" s="289"/>
      <c r="O28" s="290"/>
      <c r="P28" s="158"/>
      <c r="Q28" s="158"/>
    </row>
    <row r="29" spans="1:17" ht="24.95" customHeight="1" x14ac:dyDescent="0.2">
      <c r="A29" s="671" t="s">
        <v>137</v>
      </c>
      <c r="B29" s="672"/>
      <c r="C29" s="672"/>
      <c r="D29" s="672"/>
      <c r="E29" s="672"/>
      <c r="F29" s="672"/>
      <c r="G29" s="672"/>
      <c r="H29" s="672"/>
      <c r="I29" s="672"/>
      <c r="J29" s="291">
        <f>SUM(J8:J28)</f>
        <v>19.436</v>
      </c>
      <c r="K29" s="292">
        <f t="shared" ref="K29:O29" si="17">SUM(K8:K28)</f>
        <v>15.945300000000001</v>
      </c>
      <c r="L29" s="293">
        <f t="shared" si="17"/>
        <v>3.4906999999999999</v>
      </c>
      <c r="M29" s="293">
        <f>SUM(M8:M28)</f>
        <v>13.809215999999999</v>
      </c>
      <c r="N29" s="277">
        <f>SUM(N8:N28)</f>
        <v>6.0106999999999999</v>
      </c>
      <c r="O29" s="294">
        <f t="shared" si="17"/>
        <v>0</v>
      </c>
      <c r="P29" s="293">
        <f>SUM(P8:P28)</f>
        <v>6.3</v>
      </c>
      <c r="Q29" s="277"/>
    </row>
    <row r="30" spans="1:17" ht="24.95" customHeight="1" thickBot="1" x14ac:dyDescent="0.25">
      <c r="A30" s="673"/>
      <c r="B30" s="674"/>
      <c r="C30" s="674"/>
      <c r="D30" s="674"/>
      <c r="E30" s="674"/>
      <c r="F30" s="674"/>
      <c r="G30" s="674"/>
      <c r="H30" s="674"/>
      <c r="I30" s="674"/>
      <c r="J30" s="278" t="s">
        <v>138</v>
      </c>
      <c r="K30" s="279" t="s">
        <v>138</v>
      </c>
      <c r="L30" s="280" t="s">
        <v>138</v>
      </c>
      <c r="M30" s="280" t="s">
        <v>138</v>
      </c>
      <c r="N30" s="281" t="s">
        <v>138</v>
      </c>
      <c r="O30" s="282" t="s">
        <v>139</v>
      </c>
      <c r="P30" s="280" t="s">
        <v>139</v>
      </c>
      <c r="Q30" s="281"/>
    </row>
    <row r="31" spans="1:17" x14ac:dyDescent="0.2">
      <c r="J31" s="295"/>
      <c r="P31" s="286"/>
    </row>
    <row r="32" spans="1:17" x14ac:dyDescent="0.2">
      <c r="P32" s="286"/>
    </row>
    <row r="33" spans="16:16" x14ac:dyDescent="0.2">
      <c r="P33" s="286"/>
    </row>
    <row r="34" spans="16:16" x14ac:dyDescent="0.2">
      <c r="P34" s="286"/>
    </row>
    <row r="35" spans="16:16" x14ac:dyDescent="0.2">
      <c r="P35" s="286"/>
    </row>
    <row r="36" spans="16:16" x14ac:dyDescent="0.2">
      <c r="P36" s="286"/>
    </row>
    <row r="37" spans="16:16" x14ac:dyDescent="0.2">
      <c r="P37" s="286"/>
    </row>
    <row r="38" spans="16:16" x14ac:dyDescent="0.2">
      <c r="P38" s="286"/>
    </row>
    <row r="39" spans="16:16" x14ac:dyDescent="0.2">
      <c r="P39" s="286"/>
    </row>
    <row r="40" spans="16:16" x14ac:dyDescent="0.2">
      <c r="P40" s="286"/>
    </row>
    <row r="41" spans="16:16" x14ac:dyDescent="0.2">
      <c r="P41" s="286"/>
    </row>
    <row r="42" spans="16:16" x14ac:dyDescent="0.2">
      <c r="P42" s="286"/>
    </row>
    <row r="43" spans="16:16" x14ac:dyDescent="0.2">
      <c r="P43" s="286"/>
    </row>
    <row r="44" spans="16:16" x14ac:dyDescent="0.2">
      <c r="P44" s="286"/>
    </row>
    <row r="45" spans="16:16" x14ac:dyDescent="0.2">
      <c r="P45" s="286"/>
    </row>
    <row r="46" spans="16:16" x14ac:dyDescent="0.2">
      <c r="P46" s="286"/>
    </row>
    <row r="47" spans="16:16" x14ac:dyDescent="0.2">
      <c r="P47" s="286"/>
    </row>
    <row r="48" spans="16:16" ht="15.75" x14ac:dyDescent="0.2">
      <c r="P48" s="184"/>
    </row>
    <row r="49" spans="16:16" x14ac:dyDescent="0.2">
      <c r="P49" s="286"/>
    </row>
    <row r="50" spans="16:16" x14ac:dyDescent="0.2">
      <c r="P50" s="286"/>
    </row>
  </sheetData>
  <mergeCells count="20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O4:O5"/>
    <mergeCell ref="P4:P5"/>
    <mergeCell ref="Q4:Q5"/>
    <mergeCell ref="M4:M5"/>
    <mergeCell ref="N4:N5"/>
    <mergeCell ref="A29:I30"/>
    <mergeCell ref="H4:H5"/>
    <mergeCell ref="I4:I5"/>
    <mergeCell ref="J4:J5"/>
    <mergeCell ref="K4:L4"/>
  </mergeCells>
  <printOptions horizontalCentered="1"/>
  <pageMargins left="0.25" right="0.25" top="0.75" bottom="0.5" header="0" footer="0"/>
  <pageSetup paperSize="9" scale="85" fitToWidth="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50"/>
  </sheetPr>
  <dimension ref="A1:I20"/>
  <sheetViews>
    <sheetView topLeftCell="A4" workbookViewId="0">
      <selection activeCell="A4" sqref="A4:G4"/>
    </sheetView>
  </sheetViews>
  <sheetFormatPr defaultColWidth="8.85546875" defaultRowHeight="15.75" x14ac:dyDescent="0.2"/>
  <cols>
    <col min="1" max="1" width="8.7109375" style="185" customWidth="1"/>
    <col min="2" max="2" width="25.7109375" style="185" customWidth="1"/>
    <col min="3" max="4" width="15.7109375" style="185" customWidth="1"/>
    <col min="5" max="6" width="12.7109375" style="185" customWidth="1"/>
    <col min="7" max="8" width="10.7109375" style="185" customWidth="1"/>
    <col min="9" max="9" width="20.7109375" style="185" customWidth="1"/>
    <col min="10" max="16384" width="8.85546875" style="185"/>
  </cols>
  <sheetData>
    <row r="1" spans="1:9" s="159" customFormat="1" ht="20.25" x14ac:dyDescent="0.2">
      <c r="A1" s="694" t="s">
        <v>78</v>
      </c>
      <c r="B1" s="694"/>
      <c r="C1" s="694"/>
      <c r="D1" s="694"/>
      <c r="E1" s="694"/>
      <c r="F1" s="694"/>
      <c r="G1" s="694"/>
      <c r="H1" s="694"/>
      <c r="I1" s="694"/>
    </row>
    <row r="2" spans="1:9" s="159" customFormat="1" x14ac:dyDescent="0.2">
      <c r="A2" s="695" t="s">
        <v>162</v>
      </c>
      <c r="B2" s="695"/>
      <c r="C2" s="695"/>
      <c r="D2" s="695"/>
      <c r="E2" s="695"/>
      <c r="F2" s="695"/>
      <c r="G2" s="695"/>
      <c r="H2" s="695"/>
      <c r="I2" s="695"/>
    </row>
    <row r="3" spans="1:9" s="159" customFormat="1" ht="16.5" thickBot="1" x14ac:dyDescent="0.25">
      <c r="A3" s="696" t="s">
        <v>108</v>
      </c>
      <c r="B3" s="696"/>
      <c r="C3" s="696"/>
      <c r="D3" s="696"/>
      <c r="E3" s="696"/>
      <c r="F3" s="696"/>
      <c r="G3" s="696"/>
      <c r="H3" s="696"/>
      <c r="I3" s="696"/>
    </row>
    <row r="4" spans="1:9" ht="16.5" thickBot="1" x14ac:dyDescent="0.25">
      <c r="A4" s="697" t="s">
        <v>163</v>
      </c>
      <c r="B4" s="698"/>
      <c r="C4" s="698"/>
      <c r="D4" s="698"/>
      <c r="E4" s="698"/>
      <c r="F4" s="698"/>
      <c r="G4" s="698"/>
      <c r="H4" s="698"/>
      <c r="I4" s="699"/>
    </row>
    <row r="5" spans="1:9" ht="30" x14ac:dyDescent="0.2">
      <c r="A5" s="700" t="s">
        <v>164</v>
      </c>
      <c r="B5" s="702" t="s">
        <v>165</v>
      </c>
      <c r="C5" s="186" t="s">
        <v>166</v>
      </c>
      <c r="D5" s="186" t="s">
        <v>167</v>
      </c>
      <c r="E5" s="702" t="s">
        <v>168</v>
      </c>
      <c r="F5" s="702" t="s">
        <v>169</v>
      </c>
      <c r="G5" s="702" t="s">
        <v>170</v>
      </c>
      <c r="H5" s="702" t="s">
        <v>171</v>
      </c>
      <c r="I5" s="687" t="s">
        <v>172</v>
      </c>
    </row>
    <row r="6" spans="1:9" ht="16.5" thickBot="1" x14ac:dyDescent="0.25">
      <c r="A6" s="701"/>
      <c r="B6" s="703"/>
      <c r="C6" s="187" t="s">
        <v>173</v>
      </c>
      <c r="D6" s="187" t="s">
        <v>173</v>
      </c>
      <c r="E6" s="703"/>
      <c r="F6" s="703"/>
      <c r="G6" s="703"/>
      <c r="H6" s="703"/>
      <c r="I6" s="688"/>
    </row>
    <row r="7" spans="1:9" x14ac:dyDescent="0.2">
      <c r="A7" s="188">
        <v>1</v>
      </c>
      <c r="B7" s="189" t="s">
        <v>122</v>
      </c>
      <c r="C7" s="224">
        <v>600</v>
      </c>
      <c r="D7" s="224">
        <v>250</v>
      </c>
      <c r="E7" s="190" t="s">
        <v>174</v>
      </c>
      <c r="F7" s="191">
        <f>(C7*D7)/1000000</f>
        <v>0.15</v>
      </c>
      <c r="G7" s="192">
        <v>1</v>
      </c>
      <c r="H7" s="193">
        <f>F7*G7</f>
        <v>0.15</v>
      </c>
      <c r="I7" s="689">
        <f>SUM(H7:H18)</f>
        <v>1.9124999999999999</v>
      </c>
    </row>
    <row r="8" spans="1:9" x14ac:dyDescent="0.2">
      <c r="A8" s="194">
        <v>2</v>
      </c>
      <c r="B8" s="195" t="s">
        <v>122</v>
      </c>
      <c r="C8" s="225">
        <v>700</v>
      </c>
      <c r="D8" s="225">
        <v>250</v>
      </c>
      <c r="E8" s="197" t="s">
        <v>174</v>
      </c>
      <c r="F8" s="191">
        <f t="shared" ref="F8:F17" si="0">(C8*D8)/1000000</f>
        <v>0.17499999999999999</v>
      </c>
      <c r="G8" s="198">
        <v>1</v>
      </c>
      <c r="H8" s="199">
        <f t="shared" ref="H8:H17" si="1">F8*G8</f>
        <v>0.17499999999999999</v>
      </c>
      <c r="I8" s="690"/>
    </row>
    <row r="9" spans="1:9" x14ac:dyDescent="0.2">
      <c r="A9" s="194">
        <v>3</v>
      </c>
      <c r="B9" s="195" t="s">
        <v>142</v>
      </c>
      <c r="C9" s="225">
        <v>700</v>
      </c>
      <c r="D9" s="225">
        <v>300</v>
      </c>
      <c r="E9" s="197" t="s">
        <v>174</v>
      </c>
      <c r="F9" s="191">
        <f t="shared" si="0"/>
        <v>0.21</v>
      </c>
      <c r="G9" s="198">
        <v>2</v>
      </c>
      <c r="H9" s="199">
        <f t="shared" si="1"/>
        <v>0.42</v>
      </c>
      <c r="I9" s="690"/>
    </row>
    <row r="10" spans="1:9" x14ac:dyDescent="0.2">
      <c r="A10" s="194">
        <v>4</v>
      </c>
      <c r="B10" s="195" t="s">
        <v>142</v>
      </c>
      <c r="C10" s="225">
        <v>500</v>
      </c>
      <c r="D10" s="225">
        <v>250</v>
      </c>
      <c r="E10" s="197" t="s">
        <v>174</v>
      </c>
      <c r="F10" s="191">
        <f t="shared" si="0"/>
        <v>0.125</v>
      </c>
      <c r="G10" s="198">
        <v>1</v>
      </c>
      <c r="H10" s="199">
        <f t="shared" si="1"/>
        <v>0.125</v>
      </c>
      <c r="I10" s="690"/>
    </row>
    <row r="11" spans="1:9" x14ac:dyDescent="0.2">
      <c r="A11" s="194">
        <v>5</v>
      </c>
      <c r="B11" s="195" t="s">
        <v>142</v>
      </c>
      <c r="C11" s="225">
        <v>250</v>
      </c>
      <c r="D11" s="225">
        <v>250</v>
      </c>
      <c r="E11" s="197" t="s">
        <v>174</v>
      </c>
      <c r="F11" s="350">
        <f t="shared" si="0"/>
        <v>6.25E-2</v>
      </c>
      <c r="G11" s="198">
        <v>3</v>
      </c>
      <c r="H11" s="349">
        <f t="shared" si="1"/>
        <v>0.1875</v>
      </c>
      <c r="I11" s="690"/>
    </row>
    <row r="12" spans="1:9" x14ac:dyDescent="0.2">
      <c r="A12" s="194">
        <v>6</v>
      </c>
      <c r="B12" s="195" t="s">
        <v>175</v>
      </c>
      <c r="C12" s="225">
        <v>300</v>
      </c>
      <c r="D12" s="225">
        <v>250</v>
      </c>
      <c r="E12" s="197" t="s">
        <v>174</v>
      </c>
      <c r="F12" s="350">
        <f t="shared" si="0"/>
        <v>7.4999999999999997E-2</v>
      </c>
      <c r="G12" s="198">
        <v>1</v>
      </c>
      <c r="H12" s="349">
        <f t="shared" si="1"/>
        <v>7.4999999999999997E-2</v>
      </c>
      <c r="I12" s="690"/>
    </row>
    <row r="13" spans="1:9" x14ac:dyDescent="0.2">
      <c r="A13" s="194">
        <v>7</v>
      </c>
      <c r="B13" s="195" t="s">
        <v>176</v>
      </c>
      <c r="C13" s="225">
        <v>450</v>
      </c>
      <c r="D13" s="225">
        <v>250</v>
      </c>
      <c r="E13" s="197" t="s">
        <v>174</v>
      </c>
      <c r="F13" s="191">
        <f t="shared" si="0"/>
        <v>0.1125</v>
      </c>
      <c r="G13" s="198">
        <v>2</v>
      </c>
      <c r="H13" s="199">
        <f t="shared" si="1"/>
        <v>0.22500000000000001</v>
      </c>
      <c r="I13" s="690"/>
    </row>
    <row r="14" spans="1:9" x14ac:dyDescent="0.2">
      <c r="A14" s="194">
        <v>8</v>
      </c>
      <c r="B14" s="195" t="s">
        <v>177</v>
      </c>
      <c r="C14" s="225">
        <v>350</v>
      </c>
      <c r="D14" s="225">
        <v>300</v>
      </c>
      <c r="E14" s="197" t="s">
        <v>174</v>
      </c>
      <c r="F14" s="191">
        <f t="shared" si="0"/>
        <v>0.105</v>
      </c>
      <c r="G14" s="198">
        <v>1</v>
      </c>
      <c r="H14" s="199">
        <f t="shared" si="1"/>
        <v>0.105</v>
      </c>
      <c r="I14" s="690"/>
    </row>
    <row r="15" spans="1:9" x14ac:dyDescent="0.2">
      <c r="A15" s="194">
        <v>9</v>
      </c>
      <c r="B15" s="195" t="s">
        <v>176</v>
      </c>
      <c r="C15" s="225">
        <v>500</v>
      </c>
      <c r="D15" s="225">
        <v>300</v>
      </c>
      <c r="E15" s="197" t="s">
        <v>174</v>
      </c>
      <c r="F15" s="191">
        <f t="shared" si="0"/>
        <v>0.15</v>
      </c>
      <c r="G15" s="198">
        <v>1</v>
      </c>
      <c r="H15" s="199">
        <f t="shared" si="1"/>
        <v>0.15</v>
      </c>
      <c r="I15" s="690"/>
    </row>
    <row r="16" spans="1:9" x14ac:dyDescent="0.2">
      <c r="A16" s="194">
        <v>10</v>
      </c>
      <c r="B16" s="195" t="s">
        <v>178</v>
      </c>
      <c r="C16" s="225">
        <v>300</v>
      </c>
      <c r="D16" s="225">
        <v>250</v>
      </c>
      <c r="E16" s="197" t="s">
        <v>174</v>
      </c>
      <c r="F16" s="350">
        <f t="shared" si="0"/>
        <v>7.4999999999999997E-2</v>
      </c>
      <c r="G16" s="198">
        <v>1</v>
      </c>
      <c r="H16" s="349">
        <f t="shared" si="1"/>
        <v>7.4999999999999997E-2</v>
      </c>
      <c r="I16" s="690"/>
    </row>
    <row r="17" spans="1:9" x14ac:dyDescent="0.2">
      <c r="A17" s="194">
        <v>11</v>
      </c>
      <c r="B17" s="195" t="s">
        <v>176</v>
      </c>
      <c r="C17" s="225">
        <v>450</v>
      </c>
      <c r="D17" s="225">
        <v>250</v>
      </c>
      <c r="E17" s="197" t="s">
        <v>174</v>
      </c>
      <c r="F17" s="191">
        <f t="shared" si="0"/>
        <v>0.1125</v>
      </c>
      <c r="G17" s="198">
        <v>2</v>
      </c>
      <c r="H17" s="199">
        <f t="shared" si="1"/>
        <v>0.22500000000000001</v>
      </c>
      <c r="I17" s="690"/>
    </row>
    <row r="18" spans="1:9" ht="16.5" thickBot="1" x14ac:dyDescent="0.25">
      <c r="A18" s="194"/>
      <c r="B18" s="195"/>
      <c r="C18" s="196"/>
      <c r="D18" s="196"/>
      <c r="E18" s="196"/>
      <c r="F18" s="199"/>
      <c r="G18" s="198"/>
      <c r="H18" s="199"/>
      <c r="I18" s="690"/>
    </row>
    <row r="19" spans="1:9" ht="18" customHeight="1" thickBot="1" x14ac:dyDescent="0.25">
      <c r="A19" s="691" t="s">
        <v>179</v>
      </c>
      <c r="B19" s="692"/>
      <c r="C19" s="692"/>
      <c r="D19" s="692"/>
      <c r="E19" s="692"/>
      <c r="F19" s="692"/>
      <c r="G19" s="692"/>
      <c r="H19" s="692"/>
      <c r="I19" s="693"/>
    </row>
    <row r="20" spans="1:9" ht="18" customHeight="1" thickBot="1" x14ac:dyDescent="0.25">
      <c r="A20" s="200">
        <v>1</v>
      </c>
      <c r="B20" s="201" t="s">
        <v>142</v>
      </c>
      <c r="C20" s="202">
        <v>700</v>
      </c>
      <c r="D20" s="202">
        <v>350</v>
      </c>
      <c r="E20" s="203" t="s">
        <v>174</v>
      </c>
      <c r="F20" s="204">
        <f>(C20*D20)/1000000</f>
        <v>0.245</v>
      </c>
      <c r="G20" s="205">
        <v>2</v>
      </c>
      <c r="H20" s="206">
        <f>F20*G20</f>
        <v>0.49</v>
      </c>
      <c r="I20" s="207">
        <f>H20</f>
        <v>0.49</v>
      </c>
    </row>
  </sheetData>
  <mergeCells count="13">
    <mergeCell ref="I5:I6"/>
    <mergeCell ref="I7:I18"/>
    <mergeCell ref="A19:I19"/>
    <mergeCell ref="A1:I1"/>
    <mergeCell ref="A2:I2"/>
    <mergeCell ref="A3:I3"/>
    <mergeCell ref="A4:I4"/>
    <mergeCell ref="A5:A6"/>
    <mergeCell ref="B5:B6"/>
    <mergeCell ref="E5:E6"/>
    <mergeCell ref="F5:F6"/>
    <mergeCell ref="G5:G6"/>
    <mergeCell ref="H5:H6"/>
  </mergeCells>
  <printOptions horizontalCentered="1"/>
  <pageMargins left="0.5" right="0.5" top="1" bottom="0.5" header="0" footer="0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H9"/>
  <sheetViews>
    <sheetView workbookViewId="0">
      <selection activeCell="A4" sqref="A4:G4"/>
    </sheetView>
  </sheetViews>
  <sheetFormatPr defaultColWidth="8.85546875" defaultRowHeight="15.75" x14ac:dyDescent="0.25"/>
  <cols>
    <col min="1" max="1" width="8.7109375" style="208" customWidth="1"/>
    <col min="2" max="2" width="30.7109375" style="208" customWidth="1"/>
    <col min="3" max="4" width="15.7109375" style="208" customWidth="1"/>
    <col min="5" max="6" width="10.7109375" style="208" customWidth="1"/>
    <col min="7" max="7" width="20.7109375" style="208" customWidth="1"/>
    <col min="8" max="8" width="23" style="208" customWidth="1"/>
    <col min="9" max="16384" width="8.85546875" style="208"/>
  </cols>
  <sheetData>
    <row r="1" spans="1:8" s="159" customFormat="1" ht="30" customHeight="1" x14ac:dyDescent="0.2">
      <c r="A1" s="694" t="s">
        <v>78</v>
      </c>
      <c r="B1" s="694"/>
      <c r="C1" s="694"/>
      <c r="D1" s="694"/>
      <c r="E1" s="694"/>
      <c r="F1" s="694"/>
      <c r="G1" s="694"/>
    </row>
    <row r="2" spans="1:8" s="159" customFormat="1" ht="30" customHeight="1" x14ac:dyDescent="0.2">
      <c r="A2" s="695" t="s">
        <v>162</v>
      </c>
      <c r="B2" s="695"/>
      <c r="C2" s="695"/>
      <c r="D2" s="695"/>
      <c r="E2" s="695"/>
      <c r="F2" s="695"/>
      <c r="G2" s="695"/>
    </row>
    <row r="3" spans="1:8" s="159" customFormat="1" ht="30" customHeight="1" thickBot="1" x14ac:dyDescent="0.25">
      <c r="A3" s="696" t="s">
        <v>108</v>
      </c>
      <c r="B3" s="696"/>
      <c r="C3" s="696"/>
      <c r="D3" s="696"/>
      <c r="E3" s="696"/>
      <c r="F3" s="696"/>
      <c r="G3" s="696"/>
    </row>
    <row r="4" spans="1:8" ht="30" customHeight="1" thickBot="1" x14ac:dyDescent="0.3">
      <c r="A4" s="705" t="s">
        <v>180</v>
      </c>
      <c r="B4" s="706"/>
      <c r="C4" s="706"/>
      <c r="D4" s="706"/>
      <c r="E4" s="706"/>
      <c r="F4" s="706"/>
      <c r="G4" s="707"/>
    </row>
    <row r="5" spans="1:8" ht="39.950000000000003" customHeight="1" thickBot="1" x14ac:dyDescent="0.3">
      <c r="A5" s="209" t="s">
        <v>164</v>
      </c>
      <c r="B5" s="210" t="s">
        <v>165</v>
      </c>
      <c r="C5" s="210" t="s">
        <v>181</v>
      </c>
      <c r="D5" s="210" t="s">
        <v>182</v>
      </c>
      <c r="E5" s="210" t="s">
        <v>168</v>
      </c>
      <c r="F5" s="210" t="s">
        <v>170</v>
      </c>
      <c r="G5" s="211" t="s">
        <v>183</v>
      </c>
    </row>
    <row r="6" spans="1:8" ht="24.95" customHeight="1" x14ac:dyDescent="0.25">
      <c r="A6" s="212">
        <v>1</v>
      </c>
      <c r="B6" s="213" t="s">
        <v>184</v>
      </c>
      <c r="C6" s="214">
        <v>1000</v>
      </c>
      <c r="D6" s="214">
        <v>100</v>
      </c>
      <c r="E6" s="215" t="s">
        <v>185</v>
      </c>
      <c r="F6" s="226">
        <v>15</v>
      </c>
      <c r="G6" s="216">
        <f>F6</f>
        <v>15</v>
      </c>
      <c r="H6" s="704" t="s">
        <v>188</v>
      </c>
    </row>
    <row r="7" spans="1:8" ht="24.95" customHeight="1" x14ac:dyDescent="0.25">
      <c r="A7" s="194">
        <f>A6+1</f>
        <v>2</v>
      </c>
      <c r="B7" s="195" t="s">
        <v>142</v>
      </c>
      <c r="C7" s="196">
        <v>900</v>
      </c>
      <c r="D7" s="196">
        <v>100</v>
      </c>
      <c r="E7" s="197" t="s">
        <v>185</v>
      </c>
      <c r="F7" s="227">
        <v>18</v>
      </c>
      <c r="G7" s="708">
        <f>SUM(F7:F9)</f>
        <v>31</v>
      </c>
      <c r="H7" s="704"/>
    </row>
    <row r="8" spans="1:8" ht="24.95" customHeight="1" x14ac:dyDescent="0.25">
      <c r="A8" s="194">
        <f t="shared" ref="A8:A9" si="0">A7+1</f>
        <v>3</v>
      </c>
      <c r="B8" s="195" t="s">
        <v>122</v>
      </c>
      <c r="C8" s="196">
        <v>900</v>
      </c>
      <c r="D8" s="196">
        <v>100</v>
      </c>
      <c r="E8" s="197" t="s">
        <v>185</v>
      </c>
      <c r="F8" s="227">
        <v>9</v>
      </c>
      <c r="G8" s="708"/>
      <c r="H8" s="704"/>
    </row>
    <row r="9" spans="1:8" ht="24.95" customHeight="1" thickBot="1" x14ac:dyDescent="0.3">
      <c r="A9" s="217">
        <f t="shared" si="0"/>
        <v>4</v>
      </c>
      <c r="B9" s="218" t="s">
        <v>186</v>
      </c>
      <c r="C9" s="219">
        <v>900</v>
      </c>
      <c r="D9" s="219">
        <v>100</v>
      </c>
      <c r="E9" s="220" t="s">
        <v>185</v>
      </c>
      <c r="F9" s="228">
        <v>4</v>
      </c>
      <c r="G9" s="709"/>
      <c r="H9" s="704"/>
    </row>
  </sheetData>
  <mergeCells count="6">
    <mergeCell ref="H6:H9"/>
    <mergeCell ref="A1:G1"/>
    <mergeCell ref="A2:G2"/>
    <mergeCell ref="A3:G3"/>
    <mergeCell ref="A4:G4"/>
    <mergeCell ref="G7:G9"/>
  </mergeCells>
  <printOptions horizontalCentered="1"/>
  <pageMargins left="0.5" right="0.5" top="1" bottom="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view="pageBreakPreview" topLeftCell="A38" zoomScaleNormal="100" zoomScaleSheetLayoutView="100" workbookViewId="0">
      <selection activeCell="B3" sqref="B3"/>
    </sheetView>
  </sheetViews>
  <sheetFormatPr defaultRowHeight="12.75" x14ac:dyDescent="0.2"/>
  <cols>
    <col min="1" max="1" width="4.5703125" style="376" customWidth="1"/>
    <col min="2" max="2" width="15.7109375" style="376" customWidth="1"/>
    <col min="3" max="3" width="18.140625" style="376" customWidth="1"/>
    <col min="4" max="4" width="29.140625" style="376" customWidth="1"/>
    <col min="5" max="5" width="3.28515625" style="376" customWidth="1"/>
    <col min="6" max="6" width="3.85546875" style="377" customWidth="1"/>
    <col min="7" max="12" width="3.28515625" style="376" customWidth="1"/>
    <col min="13" max="13" width="7.85546875" style="376" customWidth="1"/>
    <col min="14" max="14" width="11" style="376" customWidth="1"/>
    <col min="15" max="15" width="4.140625" style="376" customWidth="1"/>
    <col min="16" max="16384" width="9.140625" style="376"/>
  </cols>
  <sheetData>
    <row r="1" spans="1:15" s="370" customFormat="1" ht="13.5" thickTop="1" x14ac:dyDescent="0.2">
      <c r="A1" s="365"/>
      <c r="B1" s="366"/>
      <c r="C1" s="367" t="s">
        <v>230</v>
      </c>
      <c r="D1" s="366" t="s">
        <v>231</v>
      </c>
      <c r="E1" s="366"/>
      <c r="F1" s="368"/>
      <c r="G1" s="366"/>
      <c r="H1" s="366" t="s">
        <v>232</v>
      </c>
      <c r="I1" s="366"/>
      <c r="J1" s="366"/>
      <c r="K1" s="366"/>
      <c r="L1" s="366"/>
      <c r="M1" s="366" t="s">
        <v>233</v>
      </c>
      <c r="N1" s="367"/>
      <c r="O1" s="369"/>
    </row>
    <row r="2" spans="1:15" s="370" customFormat="1" x14ac:dyDescent="0.2">
      <c r="A2" s="371"/>
      <c r="C2" s="372" t="s">
        <v>234</v>
      </c>
      <c r="D2" s="370" t="s">
        <v>235</v>
      </c>
      <c r="F2" s="373"/>
      <c r="H2" s="372" t="s">
        <v>236</v>
      </c>
      <c r="M2" s="370" t="s">
        <v>237</v>
      </c>
      <c r="O2" s="374"/>
    </row>
    <row r="3" spans="1:15" s="370" customFormat="1" ht="24" customHeight="1" x14ac:dyDescent="0.2">
      <c r="A3" s="371"/>
      <c r="C3" s="372" t="s">
        <v>238</v>
      </c>
      <c r="D3" s="370" t="s">
        <v>337</v>
      </c>
      <c r="F3" s="373"/>
      <c r="H3" s="372" t="s">
        <v>239</v>
      </c>
      <c r="M3" s="540" t="s">
        <v>335</v>
      </c>
      <c r="N3" s="540"/>
      <c r="O3" s="374"/>
    </row>
    <row r="4" spans="1:15" s="370" customFormat="1" x14ac:dyDescent="0.2">
      <c r="A4" s="371"/>
      <c r="C4" s="372" t="s">
        <v>40</v>
      </c>
      <c r="D4" s="370" t="s">
        <v>336</v>
      </c>
      <c r="F4" s="373"/>
      <c r="H4" s="372" t="s">
        <v>240</v>
      </c>
      <c r="M4" s="370" t="s">
        <v>334</v>
      </c>
      <c r="O4" s="374"/>
    </row>
    <row r="5" spans="1:15" s="370" customFormat="1" x14ac:dyDescent="0.2">
      <c r="A5" s="371"/>
      <c r="C5" s="372"/>
      <c r="F5" s="373"/>
      <c r="H5" s="372" t="s">
        <v>241</v>
      </c>
      <c r="M5" s="370" t="s">
        <v>242</v>
      </c>
      <c r="O5" s="374"/>
    </row>
    <row r="6" spans="1:15" ht="3.75" customHeight="1" thickBot="1" x14ac:dyDescent="0.25">
      <c r="A6" s="375"/>
      <c r="O6" s="378"/>
    </row>
    <row r="7" spans="1:15" ht="20.100000000000001" customHeight="1" thickTop="1" thickBot="1" x14ac:dyDescent="0.25">
      <c r="A7" s="541" t="s">
        <v>243</v>
      </c>
      <c r="B7" s="542"/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379"/>
    </row>
    <row r="8" spans="1:15" ht="6" customHeight="1" thickTop="1" x14ac:dyDescent="0.25">
      <c r="A8" s="375"/>
      <c r="B8" s="380"/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78"/>
    </row>
    <row r="9" spans="1:15" s="370" customFormat="1" ht="36" customHeight="1" x14ac:dyDescent="0.2">
      <c r="A9" s="371"/>
      <c r="E9" s="543" t="s">
        <v>244</v>
      </c>
      <c r="F9" s="543"/>
      <c r="H9" s="381" t="s">
        <v>245</v>
      </c>
      <c r="I9" s="373"/>
      <c r="J9" s="381" t="s">
        <v>246</v>
      </c>
      <c r="K9" s="382"/>
      <c r="L9" s="544" t="s">
        <v>247</v>
      </c>
      <c r="M9" s="544"/>
      <c r="N9" s="381" t="s">
        <v>248</v>
      </c>
      <c r="O9" s="374"/>
    </row>
    <row r="10" spans="1:15" ht="11.25" customHeight="1" x14ac:dyDescent="0.2">
      <c r="A10" s="375"/>
      <c r="M10" s="383"/>
      <c r="O10" s="378"/>
    </row>
    <row r="11" spans="1:15" ht="11.25" hidden="1" customHeight="1" x14ac:dyDescent="0.2">
      <c r="A11" s="375"/>
      <c r="M11" s="384"/>
      <c r="O11" s="378"/>
    </row>
    <row r="12" spans="1:15" ht="15" x14ac:dyDescent="0.25">
      <c r="A12" s="385"/>
      <c r="D12" s="386" t="s">
        <v>249</v>
      </c>
      <c r="O12" s="378"/>
    </row>
    <row r="13" spans="1:15" s="388" customFormat="1" ht="7.5" hidden="1" customHeight="1" x14ac:dyDescent="0.15">
      <c r="A13" s="387"/>
      <c r="F13" s="389"/>
      <c r="O13" s="390"/>
    </row>
    <row r="14" spans="1:15" s="388" customFormat="1" ht="7.5" hidden="1" customHeight="1" x14ac:dyDescent="0.15">
      <c r="A14" s="387"/>
      <c r="F14" s="389"/>
      <c r="O14" s="390"/>
    </row>
    <row r="15" spans="1:15" x14ac:dyDescent="0.2">
      <c r="A15" s="391" t="s">
        <v>250</v>
      </c>
      <c r="B15" s="392" t="s">
        <v>251</v>
      </c>
      <c r="D15" s="393"/>
      <c r="E15" s="394"/>
      <c r="F15" s="395"/>
      <c r="O15" s="378"/>
    </row>
    <row r="16" spans="1:15" s="388" customFormat="1" ht="6" customHeight="1" x14ac:dyDescent="0.15">
      <c r="A16" s="387"/>
      <c r="D16" s="396"/>
      <c r="F16" s="389"/>
      <c r="O16" s="390"/>
    </row>
    <row r="17" spans="1:15" s="370" customFormat="1" ht="15" customHeight="1" x14ac:dyDescent="0.2">
      <c r="A17" s="371"/>
      <c r="B17" s="397" t="s">
        <v>252</v>
      </c>
      <c r="D17" s="398"/>
      <c r="E17" s="397"/>
      <c r="F17" s="399" t="s">
        <v>253</v>
      </c>
      <c r="H17" s="400"/>
      <c r="J17" s="400" t="s">
        <v>254</v>
      </c>
      <c r="L17" s="401"/>
      <c r="O17" s="374"/>
    </row>
    <row r="18" spans="1:15" s="403" customFormat="1" ht="8.25" x14ac:dyDescent="0.2">
      <c r="A18" s="402"/>
      <c r="D18" s="404"/>
      <c r="F18" s="405"/>
      <c r="O18" s="406"/>
    </row>
    <row r="19" spans="1:15" s="370" customFormat="1" ht="15" customHeight="1" x14ac:dyDescent="0.2">
      <c r="A19" s="371"/>
      <c r="B19" s="397" t="s">
        <v>255</v>
      </c>
      <c r="D19" s="398"/>
      <c r="E19" s="397"/>
      <c r="F19" s="399" t="s">
        <v>253</v>
      </c>
      <c r="H19" s="400" t="s">
        <v>254</v>
      </c>
      <c r="J19" s="401"/>
      <c r="L19" s="401"/>
      <c r="N19" s="370" t="s">
        <v>256</v>
      </c>
      <c r="O19" s="374"/>
    </row>
    <row r="20" spans="1:15" s="403" customFormat="1" ht="8.25" x14ac:dyDescent="0.2">
      <c r="A20" s="402"/>
      <c r="D20" s="404"/>
      <c r="F20" s="405"/>
      <c r="O20" s="406"/>
    </row>
    <row r="21" spans="1:15" s="370" customFormat="1" ht="15" customHeight="1" x14ac:dyDescent="0.2">
      <c r="A21" s="371"/>
      <c r="B21" s="397" t="s">
        <v>257</v>
      </c>
      <c r="D21" s="398"/>
      <c r="E21" s="397"/>
      <c r="F21" s="399" t="s">
        <v>253</v>
      </c>
      <c r="H21" s="400" t="s">
        <v>254</v>
      </c>
      <c r="J21" s="401"/>
      <c r="L21" s="401"/>
      <c r="N21" s="370" t="s">
        <v>256</v>
      </c>
      <c r="O21" s="374"/>
    </row>
    <row r="22" spans="1:15" s="403" customFormat="1" ht="8.25" x14ac:dyDescent="0.2">
      <c r="A22" s="402"/>
      <c r="D22" s="404"/>
      <c r="F22" s="405"/>
      <c r="O22" s="406"/>
    </row>
    <row r="23" spans="1:15" s="370" customFormat="1" ht="15" customHeight="1" x14ac:dyDescent="0.2">
      <c r="A23" s="371"/>
      <c r="B23" s="397" t="s">
        <v>258</v>
      </c>
      <c r="D23" s="398"/>
      <c r="E23" s="397"/>
      <c r="F23" s="399" t="s">
        <v>253</v>
      </c>
      <c r="H23" s="401"/>
      <c r="J23" s="401"/>
      <c r="L23" s="400" t="s">
        <v>254</v>
      </c>
      <c r="N23" s="370" t="s">
        <v>256</v>
      </c>
      <c r="O23" s="374"/>
    </row>
    <row r="24" spans="1:15" s="403" customFormat="1" ht="8.25" x14ac:dyDescent="0.2">
      <c r="A24" s="402"/>
      <c r="D24" s="404"/>
      <c r="F24" s="405"/>
      <c r="O24" s="406"/>
    </row>
    <row r="25" spans="1:15" s="370" customFormat="1" ht="15" customHeight="1" x14ac:dyDescent="0.2">
      <c r="A25" s="371"/>
      <c r="B25" s="397" t="s">
        <v>259</v>
      </c>
      <c r="D25" s="398"/>
      <c r="E25" s="397"/>
      <c r="F25" s="399" t="s">
        <v>253</v>
      </c>
      <c r="H25" s="401"/>
      <c r="J25" s="401"/>
      <c r="L25" s="400" t="s">
        <v>254</v>
      </c>
      <c r="N25" s="370" t="s">
        <v>256</v>
      </c>
      <c r="O25" s="374"/>
    </row>
    <row r="26" spans="1:15" s="388" customFormat="1" ht="7.5" customHeight="1" x14ac:dyDescent="0.15">
      <c r="A26" s="387"/>
      <c r="D26" s="396"/>
      <c r="F26" s="405"/>
      <c r="O26" s="390"/>
    </row>
    <row r="27" spans="1:15" ht="15" customHeight="1" x14ac:dyDescent="0.2">
      <c r="A27" s="375"/>
      <c r="B27" s="397" t="s">
        <v>260</v>
      </c>
      <c r="D27" s="393"/>
      <c r="E27" s="394"/>
      <c r="F27" s="399" t="s">
        <v>253</v>
      </c>
      <c r="H27" s="407"/>
      <c r="J27" s="400" t="s">
        <v>254</v>
      </c>
      <c r="L27" s="407"/>
      <c r="N27" s="376" t="s">
        <v>256</v>
      </c>
      <c r="O27" s="378"/>
    </row>
    <row r="28" spans="1:15" s="388" customFormat="1" ht="7.5" customHeight="1" x14ac:dyDescent="0.15">
      <c r="A28" s="387"/>
      <c r="D28" s="396"/>
      <c r="F28" s="405"/>
      <c r="O28" s="390"/>
    </row>
    <row r="29" spans="1:15" ht="15" customHeight="1" x14ac:dyDescent="0.2">
      <c r="A29" s="375"/>
      <c r="B29" s="397" t="s">
        <v>261</v>
      </c>
      <c r="D29" s="393"/>
      <c r="E29" s="394"/>
      <c r="F29" s="399" t="s">
        <v>253</v>
      </c>
      <c r="H29" s="407"/>
      <c r="J29" s="400" t="s">
        <v>254</v>
      </c>
      <c r="L29" s="407"/>
      <c r="N29" s="376" t="s">
        <v>256</v>
      </c>
      <c r="O29" s="378"/>
    </row>
    <row r="30" spans="1:15" s="388" customFormat="1" ht="7.5" customHeight="1" x14ac:dyDescent="0.15">
      <c r="A30" s="387"/>
      <c r="D30" s="396"/>
      <c r="F30" s="405"/>
      <c r="O30" s="390"/>
    </row>
    <row r="31" spans="1:15" x14ac:dyDescent="0.2">
      <c r="A31" s="391" t="s">
        <v>250</v>
      </c>
      <c r="B31" s="392" t="s">
        <v>262</v>
      </c>
      <c r="D31" s="393"/>
      <c r="E31" s="394"/>
      <c r="F31" s="408"/>
      <c r="O31" s="378"/>
    </row>
    <row r="32" spans="1:15" s="388" customFormat="1" ht="6" customHeight="1" x14ac:dyDescent="0.15">
      <c r="A32" s="387"/>
      <c r="F32" s="405"/>
      <c r="O32" s="390"/>
    </row>
    <row r="33" spans="1:15" ht="15" customHeight="1" x14ac:dyDescent="0.2">
      <c r="A33" s="385"/>
      <c r="B33" s="397" t="s">
        <v>263</v>
      </c>
      <c r="F33" s="399" t="s">
        <v>253</v>
      </c>
      <c r="H33" s="407"/>
      <c r="J33" s="407"/>
      <c r="L33" s="400" t="s">
        <v>254</v>
      </c>
      <c r="N33" s="376" t="s">
        <v>256</v>
      </c>
      <c r="O33" s="378"/>
    </row>
    <row r="34" spans="1:15" s="388" customFormat="1" ht="7.5" customHeight="1" x14ac:dyDescent="0.15">
      <c r="A34" s="387"/>
      <c r="F34" s="405"/>
      <c r="O34" s="390"/>
    </row>
    <row r="35" spans="1:15" ht="15" customHeight="1" x14ac:dyDescent="0.2">
      <c r="A35" s="375"/>
      <c r="B35" s="397" t="s">
        <v>264</v>
      </c>
      <c r="D35" s="393"/>
      <c r="E35" s="394"/>
      <c r="F35" s="399" t="s">
        <v>253</v>
      </c>
      <c r="H35" s="407"/>
      <c r="J35" s="407"/>
      <c r="L35" s="400" t="s">
        <v>254</v>
      </c>
      <c r="N35" s="376" t="s">
        <v>256</v>
      </c>
      <c r="O35" s="378"/>
    </row>
    <row r="36" spans="1:15" s="388" customFormat="1" ht="7.5" customHeight="1" x14ac:dyDescent="0.15">
      <c r="A36" s="387"/>
      <c r="D36" s="396"/>
      <c r="F36" s="405"/>
      <c r="O36" s="390"/>
    </row>
    <row r="37" spans="1:15" ht="15" customHeight="1" x14ac:dyDescent="0.2">
      <c r="A37" s="375"/>
      <c r="B37" s="397" t="s">
        <v>265</v>
      </c>
      <c r="D37" s="393"/>
      <c r="E37" s="394"/>
      <c r="F37" s="399" t="s">
        <v>253</v>
      </c>
      <c r="H37" s="407"/>
      <c r="J37" s="407"/>
      <c r="L37" s="400" t="s">
        <v>254</v>
      </c>
      <c r="O37" s="378"/>
    </row>
    <row r="38" spans="1:15" s="388" customFormat="1" ht="7.5" customHeight="1" x14ac:dyDescent="0.15">
      <c r="A38" s="387"/>
      <c r="D38" s="396"/>
      <c r="F38" s="405"/>
      <c r="O38" s="390"/>
    </row>
    <row r="39" spans="1:15" ht="15" customHeight="1" x14ac:dyDescent="0.2">
      <c r="A39" s="375"/>
      <c r="B39" s="397" t="s">
        <v>266</v>
      </c>
      <c r="D39" s="393"/>
      <c r="E39" s="394"/>
      <c r="F39" s="399" t="s">
        <v>253</v>
      </c>
      <c r="H39" s="407"/>
      <c r="J39" s="407"/>
      <c r="L39" s="400" t="s">
        <v>254</v>
      </c>
      <c r="N39" s="376" t="s">
        <v>256</v>
      </c>
      <c r="O39" s="378"/>
    </row>
    <row r="40" spans="1:15" s="388" customFormat="1" ht="7.5" customHeight="1" x14ac:dyDescent="0.15">
      <c r="A40" s="387"/>
      <c r="D40" s="396"/>
      <c r="F40" s="405"/>
      <c r="O40" s="390"/>
    </row>
    <row r="41" spans="1:15" ht="15" customHeight="1" x14ac:dyDescent="0.2">
      <c r="A41" s="375"/>
      <c r="B41" s="397" t="s">
        <v>267</v>
      </c>
      <c r="D41" s="393"/>
      <c r="E41" s="394"/>
      <c r="F41" s="399" t="s">
        <v>253</v>
      </c>
      <c r="H41" s="407"/>
      <c r="J41" s="407"/>
      <c r="L41" s="400" t="s">
        <v>254</v>
      </c>
      <c r="N41" s="376" t="s">
        <v>256</v>
      </c>
      <c r="O41" s="378"/>
    </row>
    <row r="42" spans="1:15" s="388" customFormat="1" ht="7.5" customHeight="1" x14ac:dyDescent="0.15">
      <c r="A42" s="387"/>
      <c r="D42" s="396"/>
      <c r="F42" s="405"/>
      <c r="O42" s="390"/>
    </row>
    <row r="43" spans="1:15" ht="15" customHeight="1" x14ac:dyDescent="0.2">
      <c r="A43" s="375"/>
      <c r="B43" s="397" t="s">
        <v>268</v>
      </c>
      <c r="D43" s="393"/>
      <c r="E43" s="394"/>
      <c r="F43" s="399" t="s">
        <v>253</v>
      </c>
      <c r="H43" s="407"/>
      <c r="J43" s="400" t="s">
        <v>254</v>
      </c>
      <c r="L43" s="400"/>
      <c r="N43" s="376" t="s">
        <v>256</v>
      </c>
      <c r="O43" s="378"/>
    </row>
    <row r="44" spans="1:15" s="388" customFormat="1" ht="7.5" customHeight="1" x14ac:dyDescent="0.15">
      <c r="A44" s="387"/>
      <c r="D44" s="396"/>
      <c r="F44" s="405"/>
      <c r="O44" s="390"/>
    </row>
    <row r="45" spans="1:15" ht="15" customHeight="1" x14ac:dyDescent="0.2">
      <c r="A45" s="375"/>
      <c r="B45" s="397" t="s">
        <v>269</v>
      </c>
      <c r="D45" s="393"/>
      <c r="E45" s="394"/>
      <c r="F45" s="399" t="s">
        <v>253</v>
      </c>
      <c r="H45" s="407"/>
      <c r="J45" s="400" t="s">
        <v>254</v>
      </c>
      <c r="L45" s="407"/>
      <c r="N45" s="376" t="s">
        <v>256</v>
      </c>
      <c r="O45" s="378"/>
    </row>
    <row r="46" spans="1:15" s="388" customFormat="1" ht="7.5" customHeight="1" x14ac:dyDescent="0.15">
      <c r="A46" s="387"/>
      <c r="D46" s="396"/>
      <c r="F46" s="405"/>
      <c r="O46" s="390"/>
    </row>
    <row r="47" spans="1:15" x14ac:dyDescent="0.2">
      <c r="A47" s="391" t="s">
        <v>250</v>
      </c>
      <c r="B47" s="392" t="s">
        <v>270</v>
      </c>
      <c r="D47" s="393"/>
      <c r="E47" s="394"/>
      <c r="F47" s="408"/>
      <c r="O47" s="378"/>
    </row>
    <row r="48" spans="1:15" s="388" customFormat="1" ht="7.5" customHeight="1" x14ac:dyDescent="0.15">
      <c r="A48" s="387"/>
      <c r="F48" s="405"/>
      <c r="O48" s="390"/>
    </row>
    <row r="49" spans="1:15" s="370" customFormat="1" ht="15" customHeight="1" x14ac:dyDescent="0.2">
      <c r="A49" s="385"/>
      <c r="B49" s="397" t="s">
        <v>271</v>
      </c>
      <c r="F49" s="399" t="s">
        <v>253</v>
      </c>
      <c r="H49" s="400" t="s">
        <v>254</v>
      </c>
      <c r="J49" s="401"/>
      <c r="L49" s="401"/>
      <c r="N49" s="370" t="s">
        <v>256</v>
      </c>
      <c r="O49" s="374"/>
    </row>
    <row r="50" spans="1:15" s="403" customFormat="1" ht="7.5" customHeight="1" x14ac:dyDescent="0.2">
      <c r="A50" s="402"/>
      <c r="F50" s="405"/>
      <c r="O50" s="406"/>
    </row>
    <row r="51" spans="1:15" s="370" customFormat="1" ht="15" customHeight="1" x14ac:dyDescent="0.2">
      <c r="A51" s="371"/>
      <c r="B51" s="397" t="s">
        <v>272</v>
      </c>
      <c r="D51" s="398"/>
      <c r="E51" s="397"/>
      <c r="F51" s="399" t="s">
        <v>253</v>
      </c>
      <c r="H51" s="400" t="s">
        <v>254</v>
      </c>
      <c r="J51" s="401"/>
      <c r="L51" s="401"/>
      <c r="N51" s="370" t="s">
        <v>256</v>
      </c>
      <c r="O51" s="374"/>
    </row>
    <row r="52" spans="1:15" s="403" customFormat="1" ht="7.5" customHeight="1" x14ac:dyDescent="0.2">
      <c r="A52" s="402"/>
      <c r="D52" s="404"/>
      <c r="F52" s="405"/>
      <c r="O52" s="406"/>
    </row>
    <row r="53" spans="1:15" s="370" customFormat="1" ht="15" customHeight="1" x14ac:dyDescent="0.2">
      <c r="A53" s="371"/>
      <c r="B53" s="397" t="s">
        <v>273</v>
      </c>
      <c r="D53" s="398"/>
      <c r="E53" s="397"/>
      <c r="F53" s="399" t="s">
        <v>253</v>
      </c>
      <c r="H53" s="400" t="s">
        <v>254</v>
      </c>
      <c r="J53" s="401"/>
      <c r="L53" s="401"/>
      <c r="N53" s="370" t="s">
        <v>256</v>
      </c>
      <c r="O53" s="374"/>
    </row>
    <row r="54" spans="1:15" s="403" customFormat="1" ht="7.5" customHeight="1" x14ac:dyDescent="0.2">
      <c r="A54" s="402"/>
      <c r="D54" s="404"/>
      <c r="F54" s="405"/>
      <c r="O54" s="406"/>
    </row>
    <row r="55" spans="1:15" s="370" customFormat="1" ht="15" customHeight="1" x14ac:dyDescent="0.2">
      <c r="A55" s="371"/>
      <c r="B55" s="397" t="s">
        <v>274</v>
      </c>
      <c r="D55" s="398"/>
      <c r="E55" s="397"/>
      <c r="F55" s="399" t="s">
        <v>253</v>
      </c>
      <c r="H55" s="401"/>
      <c r="J55" s="401"/>
      <c r="L55" s="400" t="s">
        <v>254</v>
      </c>
      <c r="N55" s="370" t="s">
        <v>256</v>
      </c>
      <c r="O55" s="374"/>
    </row>
    <row r="56" spans="1:15" s="388" customFormat="1" ht="7.5" customHeight="1" x14ac:dyDescent="0.15">
      <c r="A56" s="387"/>
      <c r="D56" s="396"/>
      <c r="F56" s="405"/>
      <c r="O56" s="390"/>
    </row>
    <row r="57" spans="1:15" x14ac:dyDescent="0.2">
      <c r="A57" s="391" t="s">
        <v>250</v>
      </c>
      <c r="B57" s="409" t="s">
        <v>222</v>
      </c>
      <c r="D57" s="393"/>
      <c r="E57" s="394"/>
      <c r="F57" s="408"/>
      <c r="O57" s="378"/>
    </row>
    <row r="58" spans="1:15" s="388" customFormat="1" ht="7.5" customHeight="1" x14ac:dyDescent="0.15">
      <c r="A58" s="387"/>
      <c r="D58" s="396"/>
      <c r="F58" s="405"/>
      <c r="O58" s="390"/>
    </row>
    <row r="59" spans="1:15" ht="15" customHeight="1" x14ac:dyDescent="0.2">
      <c r="A59" s="375"/>
      <c r="B59" s="394" t="s">
        <v>275</v>
      </c>
      <c r="D59" s="393"/>
      <c r="E59" s="394"/>
      <c r="F59" s="399" t="s">
        <v>253</v>
      </c>
      <c r="H59" s="400" t="s">
        <v>254</v>
      </c>
      <c r="J59" s="407"/>
      <c r="L59" s="407"/>
      <c r="N59" s="376" t="s">
        <v>256</v>
      </c>
      <c r="O59" s="378"/>
    </row>
    <row r="60" spans="1:15" s="388" customFormat="1" ht="7.5" customHeight="1" x14ac:dyDescent="0.15">
      <c r="A60" s="387"/>
      <c r="D60" s="396"/>
      <c r="F60" s="405"/>
      <c r="O60" s="390"/>
    </row>
    <row r="61" spans="1:15" ht="15" customHeight="1" x14ac:dyDescent="0.2">
      <c r="A61" s="375"/>
      <c r="B61" s="394" t="s">
        <v>276</v>
      </c>
      <c r="D61" s="393"/>
      <c r="E61" s="394"/>
      <c r="F61" s="399" t="s">
        <v>253</v>
      </c>
      <c r="H61" s="400" t="s">
        <v>254</v>
      </c>
      <c r="J61" s="407"/>
      <c r="L61" s="407"/>
      <c r="N61" s="376" t="s">
        <v>256</v>
      </c>
      <c r="O61" s="378"/>
    </row>
    <row r="62" spans="1:15" s="388" customFormat="1" ht="7.5" customHeight="1" x14ac:dyDescent="0.15">
      <c r="A62" s="387"/>
      <c r="F62" s="405"/>
      <c r="O62" s="390"/>
    </row>
    <row r="63" spans="1:15" ht="15" customHeight="1" x14ac:dyDescent="0.2">
      <c r="A63" s="375"/>
      <c r="B63" s="394" t="s">
        <v>277</v>
      </c>
      <c r="D63" s="393"/>
      <c r="E63" s="394"/>
      <c r="F63" s="399" t="s">
        <v>253</v>
      </c>
      <c r="H63" s="400" t="s">
        <v>254</v>
      </c>
      <c r="J63" s="407"/>
      <c r="L63" s="407"/>
      <c r="O63" s="378"/>
    </row>
    <row r="64" spans="1:15" s="388" customFormat="1" ht="7.5" customHeight="1" x14ac:dyDescent="0.15">
      <c r="A64" s="387"/>
      <c r="F64" s="405"/>
      <c r="O64" s="390"/>
    </row>
    <row r="65" spans="1:15" x14ac:dyDescent="0.2">
      <c r="A65" s="410" t="s">
        <v>250</v>
      </c>
      <c r="B65" s="409" t="s">
        <v>278</v>
      </c>
      <c r="F65" s="373"/>
      <c r="O65" s="378"/>
    </row>
    <row r="66" spans="1:15" s="388" customFormat="1" ht="7.5" customHeight="1" x14ac:dyDescent="0.15">
      <c r="A66" s="387"/>
      <c r="F66" s="405"/>
      <c r="O66" s="390"/>
    </row>
    <row r="67" spans="1:15" ht="24.75" customHeight="1" x14ac:dyDescent="0.2">
      <c r="A67" s="375"/>
      <c r="B67" s="545" t="s">
        <v>279</v>
      </c>
      <c r="C67" s="545"/>
      <c r="D67" s="545"/>
      <c r="E67" s="394"/>
      <c r="F67" s="399" t="s">
        <v>253</v>
      </c>
      <c r="H67" s="400" t="s">
        <v>254</v>
      </c>
      <c r="J67" s="407"/>
      <c r="L67" s="407"/>
      <c r="N67" s="376" t="s">
        <v>256</v>
      </c>
      <c r="O67" s="378"/>
    </row>
    <row r="68" spans="1:15" s="388" customFormat="1" ht="7.5" customHeight="1" x14ac:dyDescent="0.15">
      <c r="A68" s="387"/>
      <c r="D68" s="396"/>
      <c r="F68" s="405"/>
      <c r="O68" s="390"/>
    </row>
    <row r="69" spans="1:15" s="370" customFormat="1" ht="15" customHeight="1" x14ac:dyDescent="0.2">
      <c r="A69" s="371"/>
      <c r="B69" s="397" t="s">
        <v>280</v>
      </c>
      <c r="D69" s="398"/>
      <c r="E69" s="397"/>
      <c r="F69" s="399" t="s">
        <v>253</v>
      </c>
      <c r="H69" s="400" t="s">
        <v>254</v>
      </c>
      <c r="J69" s="401"/>
      <c r="L69" s="401"/>
      <c r="O69" s="374"/>
    </row>
    <row r="70" spans="1:15" s="388" customFormat="1" ht="7.5" customHeight="1" x14ac:dyDescent="0.15">
      <c r="A70" s="387"/>
      <c r="D70" s="396"/>
      <c r="F70" s="405"/>
      <c r="O70" s="390"/>
    </row>
    <row r="71" spans="1:15" ht="25.5" customHeight="1" x14ac:dyDescent="0.2">
      <c r="A71" s="375"/>
      <c r="B71" s="545" t="s">
        <v>281</v>
      </c>
      <c r="C71" s="545"/>
      <c r="D71" s="545"/>
      <c r="E71" s="394"/>
      <c r="F71" s="399" t="s">
        <v>253</v>
      </c>
      <c r="H71" s="400" t="s">
        <v>254</v>
      </c>
      <c r="J71" s="407"/>
      <c r="L71" s="407"/>
      <c r="N71" s="376" t="s">
        <v>256</v>
      </c>
      <c r="O71" s="378"/>
    </row>
    <row r="72" spans="1:15" s="388" customFormat="1" ht="7.5" customHeight="1" x14ac:dyDescent="0.15">
      <c r="A72" s="387"/>
      <c r="D72" s="396"/>
      <c r="F72" s="405"/>
      <c r="O72" s="390"/>
    </row>
    <row r="73" spans="1:15" ht="15" customHeight="1" x14ac:dyDescent="0.2">
      <c r="A73" s="375"/>
      <c r="B73" s="397" t="s">
        <v>282</v>
      </c>
      <c r="D73" s="393"/>
      <c r="E73" s="394"/>
      <c r="F73" s="399" t="s">
        <v>253</v>
      </c>
      <c r="H73" s="407"/>
      <c r="J73" s="407"/>
      <c r="L73" s="400" t="s">
        <v>254</v>
      </c>
      <c r="N73" s="376" t="s">
        <v>256</v>
      </c>
      <c r="O73" s="378"/>
    </row>
    <row r="74" spans="1:15" s="388" customFormat="1" ht="7.5" customHeight="1" x14ac:dyDescent="0.15">
      <c r="A74" s="387"/>
      <c r="F74" s="405"/>
      <c r="O74" s="390"/>
    </row>
    <row r="75" spans="1:15" ht="28.5" customHeight="1" x14ac:dyDescent="0.2">
      <c r="A75" s="385"/>
      <c r="B75" s="397" t="s">
        <v>283</v>
      </c>
      <c r="F75" s="399" t="s">
        <v>253</v>
      </c>
      <c r="H75" s="400"/>
      <c r="J75" s="400" t="s">
        <v>254</v>
      </c>
      <c r="L75" s="407"/>
      <c r="M75" s="536" t="s">
        <v>338</v>
      </c>
      <c r="N75" s="537"/>
      <c r="O75" s="538"/>
    </row>
    <row r="76" spans="1:15" s="388" customFormat="1" ht="7.5" customHeight="1" x14ac:dyDescent="0.15">
      <c r="A76" s="387"/>
      <c r="F76" s="405"/>
      <c r="O76" s="390"/>
    </row>
    <row r="77" spans="1:15" ht="15" customHeight="1" x14ac:dyDescent="0.2">
      <c r="A77" s="385"/>
      <c r="B77" s="397" t="s">
        <v>284</v>
      </c>
      <c r="F77" s="399" t="s">
        <v>253</v>
      </c>
      <c r="H77" s="400"/>
      <c r="J77" s="400"/>
      <c r="L77" s="400" t="s">
        <v>254</v>
      </c>
      <c r="N77" s="376" t="s">
        <v>256</v>
      </c>
      <c r="O77" s="378"/>
    </row>
    <row r="78" spans="1:15" s="388" customFormat="1" ht="7.5" customHeight="1" x14ac:dyDescent="0.15">
      <c r="A78" s="387"/>
      <c r="F78" s="405"/>
      <c r="O78" s="390"/>
    </row>
    <row r="79" spans="1:15" ht="15" customHeight="1" x14ac:dyDescent="0.2">
      <c r="A79" s="385"/>
      <c r="B79" s="397" t="s">
        <v>285</v>
      </c>
      <c r="F79" s="399" t="s">
        <v>253</v>
      </c>
      <c r="H79" s="400"/>
      <c r="J79" s="400"/>
      <c r="L79" s="400" t="s">
        <v>254</v>
      </c>
      <c r="N79" s="376" t="s">
        <v>256</v>
      </c>
      <c r="O79" s="378"/>
    </row>
    <row r="80" spans="1:15" ht="13.5" thickBot="1" x14ac:dyDescent="0.25">
      <c r="A80" s="411"/>
      <c r="B80" s="412"/>
      <c r="C80" s="413"/>
      <c r="D80" s="413"/>
      <c r="E80" s="413"/>
      <c r="F80" s="414"/>
      <c r="G80" s="413"/>
      <c r="H80" s="413"/>
      <c r="I80" s="413"/>
      <c r="J80" s="413"/>
      <c r="K80" s="413"/>
      <c r="L80" s="413"/>
      <c r="M80" s="413"/>
      <c r="N80" s="413"/>
      <c r="O80" s="415"/>
    </row>
    <row r="81" spans="1:15" ht="5.25" customHeight="1" thickTop="1" x14ac:dyDescent="0.2">
      <c r="A81" s="385"/>
      <c r="B81" s="394"/>
      <c r="F81" s="370"/>
      <c r="O81" s="378"/>
    </row>
    <row r="82" spans="1:15" x14ac:dyDescent="0.2">
      <c r="A82" s="410" t="s">
        <v>250</v>
      </c>
      <c r="B82" s="409" t="s">
        <v>286</v>
      </c>
      <c r="F82" s="370"/>
      <c r="O82" s="378"/>
    </row>
    <row r="83" spans="1:15" s="388" customFormat="1" ht="7.5" customHeight="1" x14ac:dyDescent="0.15">
      <c r="A83" s="387"/>
      <c r="D83" s="396"/>
      <c r="F83" s="405"/>
      <c r="O83" s="390"/>
    </row>
    <row r="84" spans="1:15" ht="12.75" customHeight="1" x14ac:dyDescent="0.2">
      <c r="A84" s="385"/>
      <c r="B84" s="397" t="s">
        <v>287</v>
      </c>
      <c r="F84" s="399" t="s">
        <v>253</v>
      </c>
      <c r="H84" s="407"/>
      <c r="J84" s="407"/>
      <c r="L84" s="407"/>
      <c r="N84" s="376" t="s">
        <v>256</v>
      </c>
      <c r="O84" s="378"/>
    </row>
    <row r="85" spans="1:15" s="388" customFormat="1" ht="7.5" customHeight="1" x14ac:dyDescent="0.15">
      <c r="A85" s="387"/>
      <c r="D85" s="396"/>
      <c r="F85" s="405"/>
      <c r="O85" s="390"/>
    </row>
    <row r="86" spans="1:15" ht="12.75" customHeight="1" x14ac:dyDescent="0.2">
      <c r="A86" s="385"/>
      <c r="B86" s="397" t="s">
        <v>288</v>
      </c>
      <c r="F86" s="399" t="s">
        <v>253</v>
      </c>
      <c r="H86" s="407"/>
      <c r="J86" s="407"/>
      <c r="L86" s="407"/>
      <c r="N86" s="376" t="s">
        <v>256</v>
      </c>
      <c r="O86" s="378"/>
    </row>
    <row r="87" spans="1:15" s="388" customFormat="1" ht="7.5" customHeight="1" x14ac:dyDescent="0.15">
      <c r="A87" s="387"/>
      <c r="D87" s="396"/>
      <c r="F87" s="405"/>
      <c r="O87" s="390"/>
    </row>
    <row r="88" spans="1:15" ht="12.75" customHeight="1" x14ac:dyDescent="0.2">
      <c r="A88" s="385"/>
      <c r="B88" s="397" t="s">
        <v>289</v>
      </c>
      <c r="F88" s="399" t="s">
        <v>253</v>
      </c>
      <c r="H88" s="407"/>
      <c r="J88" s="407"/>
      <c r="L88" s="407"/>
      <c r="N88" s="376" t="s">
        <v>256</v>
      </c>
      <c r="O88" s="378"/>
    </row>
    <row r="89" spans="1:15" s="388" customFormat="1" ht="7.5" customHeight="1" x14ac:dyDescent="0.15">
      <c r="A89" s="387"/>
      <c r="D89" s="396"/>
      <c r="F89" s="405"/>
      <c r="O89" s="390"/>
    </row>
    <row r="90" spans="1:15" ht="12.75" customHeight="1" x14ac:dyDescent="0.2">
      <c r="A90" s="385"/>
      <c r="B90" s="397" t="s">
        <v>290</v>
      </c>
      <c r="F90" s="399" t="s">
        <v>253</v>
      </c>
      <c r="H90" s="407"/>
      <c r="J90" s="407"/>
      <c r="L90" s="407"/>
      <c r="N90" s="376" t="s">
        <v>256</v>
      </c>
      <c r="O90" s="378"/>
    </row>
    <row r="91" spans="1:15" s="388" customFormat="1" ht="7.5" customHeight="1" x14ac:dyDescent="0.15">
      <c r="A91" s="387"/>
      <c r="D91" s="396"/>
      <c r="F91" s="405"/>
      <c r="O91" s="390"/>
    </row>
    <row r="92" spans="1:15" ht="12.75" customHeight="1" x14ac:dyDescent="0.2">
      <c r="A92" s="385"/>
      <c r="B92" s="397" t="s">
        <v>291</v>
      </c>
      <c r="F92" s="399" t="s">
        <v>253</v>
      </c>
      <c r="H92" s="407"/>
      <c r="J92" s="407"/>
      <c r="L92" s="407"/>
      <c r="N92" s="376" t="s">
        <v>256</v>
      </c>
      <c r="O92" s="378"/>
    </row>
    <row r="93" spans="1:15" s="388" customFormat="1" ht="7.5" customHeight="1" x14ac:dyDescent="0.15">
      <c r="A93" s="387"/>
      <c r="D93" s="396"/>
      <c r="F93" s="405"/>
      <c r="O93" s="390"/>
    </row>
    <row r="94" spans="1:15" ht="12.75" customHeight="1" x14ac:dyDescent="0.2">
      <c r="A94" s="385"/>
      <c r="B94" s="397" t="s">
        <v>292</v>
      </c>
      <c r="F94" s="399" t="s">
        <v>253</v>
      </c>
      <c r="H94" s="407"/>
      <c r="J94" s="407"/>
      <c r="L94" s="407"/>
      <c r="N94" s="376" t="s">
        <v>256</v>
      </c>
      <c r="O94" s="378"/>
    </row>
    <row r="95" spans="1:15" s="388" customFormat="1" ht="7.5" customHeight="1" x14ac:dyDescent="0.15">
      <c r="A95" s="387"/>
      <c r="D95" s="396"/>
      <c r="F95" s="405"/>
      <c r="O95" s="390"/>
    </row>
    <row r="96" spans="1:15" ht="12.75" customHeight="1" x14ac:dyDescent="0.2">
      <c r="A96" s="385"/>
      <c r="B96" s="397" t="s">
        <v>293</v>
      </c>
      <c r="F96" s="399" t="s">
        <v>253</v>
      </c>
      <c r="H96" s="407"/>
      <c r="J96" s="407"/>
      <c r="L96" s="407"/>
      <c r="N96" s="376" t="s">
        <v>256</v>
      </c>
      <c r="O96" s="378"/>
    </row>
    <row r="97" spans="1:15" s="388" customFormat="1" ht="7.5" customHeight="1" x14ac:dyDescent="0.15">
      <c r="A97" s="387"/>
      <c r="D97" s="396"/>
      <c r="F97" s="405"/>
      <c r="O97" s="390"/>
    </row>
    <row r="98" spans="1:15" ht="12.75" customHeight="1" x14ac:dyDescent="0.2">
      <c r="A98" s="385"/>
      <c r="B98" s="397" t="s">
        <v>294</v>
      </c>
      <c r="F98" s="399" t="s">
        <v>253</v>
      </c>
      <c r="H98" s="407"/>
      <c r="J98" s="407"/>
      <c r="L98" s="407"/>
      <c r="N98" s="376" t="s">
        <v>256</v>
      </c>
      <c r="O98" s="378"/>
    </row>
    <row r="99" spans="1:15" s="388" customFormat="1" ht="7.5" customHeight="1" x14ac:dyDescent="0.15">
      <c r="A99" s="387"/>
      <c r="D99" s="396"/>
      <c r="F99" s="405"/>
      <c r="O99" s="390"/>
    </row>
    <row r="100" spans="1:15" ht="12.75" customHeight="1" x14ac:dyDescent="0.2">
      <c r="A100" s="385"/>
      <c r="B100" s="397" t="s">
        <v>295</v>
      </c>
      <c r="F100" s="399" t="s">
        <v>253</v>
      </c>
      <c r="H100" s="407"/>
      <c r="J100" s="407"/>
      <c r="L100" s="407"/>
      <c r="N100" s="376" t="s">
        <v>256</v>
      </c>
      <c r="O100" s="378"/>
    </row>
    <row r="101" spans="1:15" ht="6" customHeight="1" thickBot="1" x14ac:dyDescent="0.25">
      <c r="A101" s="385"/>
      <c r="B101" s="394"/>
      <c r="F101" s="376"/>
      <c r="O101" s="378"/>
    </row>
    <row r="102" spans="1:15" ht="24.75" customHeight="1" thickTop="1" x14ac:dyDescent="0.25">
      <c r="A102" s="416"/>
      <c r="B102" s="417" t="s">
        <v>296</v>
      </c>
      <c r="C102" s="418"/>
      <c r="D102" s="417"/>
      <c r="E102" s="418"/>
      <c r="F102" s="418"/>
      <c r="G102" s="418"/>
      <c r="H102" s="418"/>
      <c r="I102" s="418"/>
      <c r="J102" s="418"/>
      <c r="K102" s="418"/>
      <c r="L102" s="418"/>
      <c r="M102" s="418"/>
      <c r="N102" s="418"/>
      <c r="O102" s="419"/>
    </row>
    <row r="103" spans="1:15" ht="22.5" customHeight="1" x14ac:dyDescent="0.25">
      <c r="A103" s="375"/>
      <c r="B103" s="420" t="s">
        <v>297</v>
      </c>
      <c r="C103" s="421"/>
      <c r="D103" s="422"/>
      <c r="E103" s="421"/>
      <c r="F103" s="421"/>
      <c r="G103" s="421"/>
      <c r="H103" s="421"/>
      <c r="I103" s="421"/>
      <c r="J103" s="421"/>
      <c r="K103" s="421"/>
      <c r="L103" s="421"/>
      <c r="M103" s="421"/>
      <c r="N103" s="421"/>
      <c r="O103" s="378"/>
    </row>
    <row r="104" spans="1:15" ht="19.5" customHeight="1" x14ac:dyDescent="0.2">
      <c r="A104" s="375"/>
      <c r="B104" s="420" t="s">
        <v>298</v>
      </c>
      <c r="C104" s="421"/>
      <c r="D104" s="421"/>
      <c r="E104" s="421"/>
      <c r="F104" s="421"/>
      <c r="G104" s="421"/>
      <c r="H104" s="421"/>
      <c r="I104" s="421"/>
      <c r="J104" s="421"/>
      <c r="K104" s="421"/>
      <c r="L104" s="421"/>
      <c r="M104" s="421"/>
      <c r="N104" s="421"/>
      <c r="O104" s="378"/>
    </row>
    <row r="105" spans="1:15" ht="3.75" customHeight="1" thickBot="1" x14ac:dyDescent="0.25">
      <c r="A105" s="423"/>
      <c r="B105" s="424"/>
      <c r="C105" s="425"/>
      <c r="D105" s="425"/>
      <c r="E105" s="425"/>
      <c r="F105" s="425"/>
      <c r="G105" s="425"/>
      <c r="H105" s="425"/>
      <c r="I105" s="425"/>
      <c r="J105" s="425"/>
      <c r="K105" s="425"/>
      <c r="L105" s="425"/>
      <c r="M105" s="425"/>
      <c r="N105" s="425"/>
      <c r="O105" s="415"/>
    </row>
    <row r="106" spans="1:15" ht="6" customHeight="1" thickTop="1" x14ac:dyDescent="0.2">
      <c r="A106" s="375"/>
      <c r="B106" s="420"/>
      <c r="C106" s="426"/>
      <c r="D106" s="426"/>
      <c r="E106" s="426"/>
      <c r="F106" s="426"/>
      <c r="G106" s="426"/>
      <c r="H106" s="426"/>
      <c r="I106" s="426"/>
      <c r="J106" s="426"/>
      <c r="K106" s="426"/>
      <c r="L106" s="426"/>
      <c r="M106" s="426"/>
      <c r="N106" s="426"/>
      <c r="O106" s="378"/>
    </row>
    <row r="107" spans="1:15" ht="15" x14ac:dyDescent="0.25">
      <c r="A107" s="385"/>
      <c r="B107" s="394"/>
      <c r="D107" s="386" t="s">
        <v>299</v>
      </c>
      <c r="F107" s="376"/>
      <c r="O107" s="378"/>
    </row>
    <row r="108" spans="1:15" s="388" customFormat="1" ht="7.5" hidden="1" customHeight="1" x14ac:dyDescent="0.15">
      <c r="A108" s="387"/>
      <c r="D108" s="396"/>
      <c r="F108" s="389"/>
      <c r="O108" s="390"/>
    </row>
    <row r="109" spans="1:15" s="388" customFormat="1" ht="7.5" hidden="1" customHeight="1" x14ac:dyDescent="0.15">
      <c r="A109" s="387"/>
      <c r="D109" s="396"/>
      <c r="F109" s="389"/>
      <c r="O109" s="390"/>
    </row>
    <row r="110" spans="1:15" ht="27.75" customHeight="1" x14ac:dyDescent="0.2">
      <c r="A110" s="410" t="s">
        <v>300</v>
      </c>
      <c r="B110" s="539" t="s">
        <v>301</v>
      </c>
      <c r="C110" s="539"/>
      <c r="D110" s="539"/>
      <c r="E110" s="427"/>
      <c r="O110" s="378"/>
    </row>
    <row r="111" spans="1:15" s="388" customFormat="1" ht="7.5" hidden="1" customHeight="1" x14ac:dyDescent="0.15">
      <c r="A111" s="387"/>
      <c r="B111" s="428"/>
      <c r="C111" s="428"/>
      <c r="D111" s="428"/>
      <c r="E111" s="428"/>
      <c r="F111" s="389"/>
      <c r="O111" s="390"/>
    </row>
    <row r="112" spans="1:15" x14ac:dyDescent="0.2">
      <c r="A112" s="375"/>
      <c r="B112" s="394" t="s">
        <v>302</v>
      </c>
      <c r="F112" s="429" t="s">
        <v>303</v>
      </c>
      <c r="H112" s="407"/>
      <c r="J112" s="407"/>
      <c r="L112" s="407"/>
      <c r="N112" s="376" t="s">
        <v>256</v>
      </c>
      <c r="O112" s="378"/>
    </row>
    <row r="113" spans="1:15" s="431" customFormat="1" ht="6" customHeight="1" x14ac:dyDescent="0.2">
      <c r="A113" s="430"/>
      <c r="F113" s="432"/>
      <c r="O113" s="433"/>
    </row>
    <row r="114" spans="1:15" x14ac:dyDescent="0.2">
      <c r="A114" s="375"/>
      <c r="B114" s="394" t="s">
        <v>304</v>
      </c>
      <c r="F114" s="429" t="s">
        <v>303</v>
      </c>
      <c r="H114" s="407"/>
      <c r="J114" s="407"/>
      <c r="L114" s="407"/>
      <c r="N114" s="376" t="s">
        <v>256</v>
      </c>
      <c r="O114" s="378"/>
    </row>
    <row r="115" spans="1:15" s="388" customFormat="1" ht="6" customHeight="1" x14ac:dyDescent="0.15">
      <c r="A115" s="387"/>
      <c r="B115" s="434"/>
      <c r="F115" s="389"/>
      <c r="O115" s="390"/>
    </row>
    <row r="116" spans="1:15" x14ac:dyDescent="0.2">
      <c r="A116" s="375"/>
      <c r="B116" s="394" t="s">
        <v>305</v>
      </c>
      <c r="F116" s="429" t="s">
        <v>303</v>
      </c>
      <c r="H116" s="407"/>
      <c r="J116" s="407"/>
      <c r="L116" s="407"/>
      <c r="N116" s="376" t="s">
        <v>256</v>
      </c>
      <c r="O116" s="378"/>
    </row>
    <row r="117" spans="1:15" s="431" customFormat="1" ht="6" customHeight="1" x14ac:dyDescent="0.2">
      <c r="A117" s="430"/>
      <c r="F117" s="432"/>
      <c r="O117" s="433"/>
    </row>
    <row r="118" spans="1:15" x14ac:dyDescent="0.2">
      <c r="A118" s="375"/>
      <c r="B118" s="394" t="s">
        <v>306</v>
      </c>
      <c r="F118" s="429" t="s">
        <v>303</v>
      </c>
      <c r="H118" s="407"/>
      <c r="J118" s="407"/>
      <c r="L118" s="407"/>
      <c r="N118" s="376" t="s">
        <v>256</v>
      </c>
      <c r="O118" s="378"/>
    </row>
    <row r="119" spans="1:15" s="388" customFormat="1" ht="6" customHeight="1" x14ac:dyDescent="0.15">
      <c r="A119" s="387"/>
      <c r="B119" s="434"/>
      <c r="F119" s="389"/>
      <c r="O119" s="390"/>
    </row>
    <row r="120" spans="1:15" x14ac:dyDescent="0.2">
      <c r="A120" s="375"/>
      <c r="B120" s="394" t="s">
        <v>307</v>
      </c>
      <c r="F120" s="429" t="s">
        <v>303</v>
      </c>
      <c r="H120" s="407"/>
      <c r="J120" s="407"/>
      <c r="L120" s="407"/>
      <c r="N120" s="376" t="s">
        <v>256</v>
      </c>
      <c r="O120" s="378"/>
    </row>
    <row r="121" spans="1:15" s="388" customFormat="1" ht="9" customHeight="1" x14ac:dyDescent="0.15">
      <c r="A121" s="387"/>
      <c r="F121" s="389"/>
      <c r="O121" s="390"/>
    </row>
    <row r="122" spans="1:15" x14ac:dyDescent="0.2">
      <c r="A122" s="410" t="s">
        <v>300</v>
      </c>
      <c r="B122" s="392" t="s">
        <v>308</v>
      </c>
      <c r="F122" s="429" t="s">
        <v>303</v>
      </c>
      <c r="H122" s="407"/>
      <c r="J122" s="407"/>
      <c r="L122" s="407"/>
      <c r="N122" s="376" t="s">
        <v>256</v>
      </c>
      <c r="O122" s="378"/>
    </row>
    <row r="123" spans="1:15" ht="6.75" customHeight="1" x14ac:dyDescent="0.2">
      <c r="A123" s="410"/>
      <c r="B123" s="392"/>
      <c r="F123" s="395"/>
      <c r="O123" s="378"/>
    </row>
    <row r="124" spans="1:15" x14ac:dyDescent="0.2">
      <c r="A124" s="410" t="s">
        <v>250</v>
      </c>
      <c r="B124" s="435" t="s">
        <v>309</v>
      </c>
      <c r="D124" s="393"/>
      <c r="E124" s="394"/>
      <c r="F124" s="429" t="s">
        <v>303</v>
      </c>
      <c r="H124" s="407"/>
      <c r="J124" s="407"/>
      <c r="L124" s="407"/>
      <c r="O124" s="378"/>
    </row>
    <row r="125" spans="1:15" ht="7.5" customHeight="1" x14ac:dyDescent="0.2">
      <c r="A125" s="410"/>
      <c r="B125" s="392"/>
      <c r="F125" s="395"/>
      <c r="O125" s="378"/>
    </row>
    <row r="126" spans="1:15" x14ac:dyDescent="0.2">
      <c r="A126" s="410" t="s">
        <v>300</v>
      </c>
      <c r="B126" s="392" t="s">
        <v>310</v>
      </c>
      <c r="O126" s="378"/>
    </row>
    <row r="127" spans="1:15" s="388" customFormat="1" ht="6.75" customHeight="1" x14ac:dyDescent="0.15">
      <c r="A127" s="387"/>
      <c r="F127" s="389"/>
      <c r="O127" s="390"/>
    </row>
    <row r="128" spans="1:15" x14ac:dyDescent="0.2">
      <c r="A128" s="375"/>
      <c r="B128" s="394" t="s">
        <v>311</v>
      </c>
      <c r="D128" s="393" t="s">
        <v>312</v>
      </c>
      <c r="E128" s="394"/>
      <c r="F128" s="429" t="s">
        <v>303</v>
      </c>
      <c r="H128" s="407"/>
      <c r="J128" s="407"/>
      <c r="L128" s="407"/>
      <c r="N128" s="376" t="s">
        <v>256</v>
      </c>
      <c r="O128" s="378"/>
    </row>
    <row r="129" spans="1:15" s="388" customFormat="1" ht="7.5" customHeight="1" x14ac:dyDescent="0.15">
      <c r="A129" s="387"/>
      <c r="D129" s="396"/>
      <c r="F129" s="389"/>
      <c r="O129" s="390"/>
    </row>
    <row r="130" spans="1:15" x14ac:dyDescent="0.2">
      <c r="A130" s="375"/>
      <c r="B130" s="394" t="s">
        <v>313</v>
      </c>
      <c r="D130" s="393" t="s">
        <v>312</v>
      </c>
      <c r="E130" s="394"/>
      <c r="F130" s="429" t="s">
        <v>303</v>
      </c>
      <c r="H130" s="407"/>
      <c r="J130" s="407"/>
      <c r="L130" s="407"/>
      <c r="N130" s="376" t="s">
        <v>256</v>
      </c>
      <c r="O130" s="378"/>
    </row>
    <row r="131" spans="1:15" s="388" customFormat="1" ht="7.5" customHeight="1" x14ac:dyDescent="0.15">
      <c r="A131" s="387"/>
      <c r="D131" s="396"/>
      <c r="F131" s="389"/>
      <c r="O131" s="390"/>
    </row>
    <row r="132" spans="1:15" x14ac:dyDescent="0.2">
      <c r="A132" s="375"/>
      <c r="B132" s="394" t="s">
        <v>314</v>
      </c>
      <c r="D132" s="393" t="s">
        <v>312</v>
      </c>
      <c r="E132" s="394"/>
      <c r="F132" s="429" t="s">
        <v>303</v>
      </c>
      <c r="H132" s="407"/>
      <c r="J132" s="407"/>
      <c r="L132" s="407"/>
      <c r="N132" s="376" t="s">
        <v>256</v>
      </c>
      <c r="O132" s="378"/>
    </row>
    <row r="133" spans="1:15" s="388" customFormat="1" ht="7.5" customHeight="1" x14ac:dyDescent="0.15">
      <c r="A133" s="387"/>
      <c r="D133" s="396"/>
      <c r="F133" s="389"/>
      <c r="O133" s="390"/>
    </row>
    <row r="134" spans="1:15" x14ac:dyDescent="0.2">
      <c r="A134" s="375"/>
      <c r="B134" s="394" t="s">
        <v>315</v>
      </c>
      <c r="D134" s="393" t="s">
        <v>312</v>
      </c>
      <c r="E134" s="394"/>
      <c r="F134" s="429" t="s">
        <v>303</v>
      </c>
      <c r="H134" s="407"/>
      <c r="J134" s="407"/>
      <c r="L134" s="407"/>
      <c r="N134" s="376" t="s">
        <v>256</v>
      </c>
      <c r="O134" s="378"/>
    </row>
    <row r="135" spans="1:15" s="388" customFormat="1" ht="7.5" customHeight="1" x14ac:dyDescent="0.15">
      <c r="A135" s="387"/>
      <c r="D135" s="396"/>
      <c r="F135" s="389"/>
      <c r="O135" s="390"/>
    </row>
    <row r="136" spans="1:15" x14ac:dyDescent="0.2">
      <c r="A136" s="375"/>
      <c r="B136" s="394" t="s">
        <v>316</v>
      </c>
      <c r="D136" s="393" t="s">
        <v>312</v>
      </c>
      <c r="E136" s="394"/>
      <c r="F136" s="429" t="s">
        <v>303</v>
      </c>
      <c r="H136" s="407"/>
      <c r="J136" s="407"/>
      <c r="L136" s="407"/>
      <c r="N136" s="376" t="s">
        <v>256</v>
      </c>
      <c r="O136" s="378"/>
    </row>
    <row r="137" spans="1:15" s="388" customFormat="1" ht="7.5" customHeight="1" x14ac:dyDescent="0.15">
      <c r="A137" s="387"/>
      <c r="D137" s="396"/>
      <c r="F137" s="389"/>
      <c r="O137" s="390"/>
    </row>
    <row r="138" spans="1:15" x14ac:dyDescent="0.2">
      <c r="A138" s="375"/>
      <c r="B138" s="394" t="s">
        <v>317</v>
      </c>
      <c r="D138" s="393" t="s">
        <v>312</v>
      </c>
      <c r="E138" s="394"/>
      <c r="F138" s="429" t="s">
        <v>303</v>
      </c>
      <c r="H138" s="407"/>
      <c r="J138" s="407"/>
      <c r="L138" s="407"/>
      <c r="N138" s="376" t="s">
        <v>256</v>
      </c>
      <c r="O138" s="378"/>
    </row>
    <row r="139" spans="1:15" s="388" customFormat="1" ht="7.5" customHeight="1" x14ac:dyDescent="0.15">
      <c r="A139" s="387"/>
      <c r="D139" s="396"/>
      <c r="F139" s="389"/>
      <c r="O139" s="390"/>
    </row>
    <row r="140" spans="1:15" x14ac:dyDescent="0.2">
      <c r="A140" s="375"/>
      <c r="B140" s="394" t="s">
        <v>318</v>
      </c>
      <c r="D140" s="393" t="s">
        <v>312</v>
      </c>
      <c r="E140" s="394"/>
      <c r="F140" s="429" t="s">
        <v>303</v>
      </c>
      <c r="H140" s="407"/>
      <c r="J140" s="407"/>
      <c r="L140" s="407"/>
      <c r="N140" s="376" t="s">
        <v>256</v>
      </c>
      <c r="O140" s="378"/>
    </row>
    <row r="141" spans="1:15" s="388" customFormat="1" ht="7.5" customHeight="1" x14ac:dyDescent="0.15">
      <c r="A141" s="387"/>
      <c r="F141" s="389"/>
      <c r="O141" s="390"/>
    </row>
    <row r="142" spans="1:15" x14ac:dyDescent="0.2">
      <c r="A142" s="375"/>
      <c r="B142" s="394" t="s">
        <v>319</v>
      </c>
      <c r="D142" s="393" t="s">
        <v>312</v>
      </c>
      <c r="F142" s="429" t="s">
        <v>303</v>
      </c>
      <c r="H142" s="407"/>
      <c r="J142" s="407"/>
      <c r="L142" s="407"/>
      <c r="N142" s="376" t="s">
        <v>256</v>
      </c>
      <c r="O142" s="378"/>
    </row>
    <row r="143" spans="1:15" s="388" customFormat="1" ht="7.5" customHeight="1" x14ac:dyDescent="0.15">
      <c r="A143" s="387"/>
      <c r="F143" s="389"/>
      <c r="O143" s="390"/>
    </row>
    <row r="144" spans="1:15" ht="12.75" customHeight="1" x14ac:dyDescent="0.2">
      <c r="A144" s="375"/>
      <c r="B144" s="436" t="s">
        <v>320</v>
      </c>
      <c r="C144" s="437"/>
      <c r="D144" s="393" t="s">
        <v>312</v>
      </c>
      <c r="E144" s="394"/>
      <c r="F144" s="429" t="s">
        <v>303</v>
      </c>
      <c r="H144" s="407"/>
      <c r="J144" s="407"/>
      <c r="L144" s="407"/>
      <c r="N144" s="376" t="s">
        <v>256</v>
      </c>
      <c r="O144" s="378"/>
    </row>
    <row r="145" spans="1:15" s="388" customFormat="1" ht="7.5" hidden="1" customHeight="1" x14ac:dyDescent="0.15">
      <c r="A145" s="387"/>
      <c r="F145" s="389"/>
      <c r="O145" s="390"/>
    </row>
    <row r="146" spans="1:15" ht="7.5" customHeight="1" thickBot="1" x14ac:dyDescent="0.25">
      <c r="A146" s="438"/>
      <c r="O146" s="378"/>
    </row>
    <row r="147" spans="1:15" ht="22.5" customHeight="1" thickTop="1" x14ac:dyDescent="0.2">
      <c r="A147" s="416"/>
      <c r="B147" s="417" t="s">
        <v>321</v>
      </c>
      <c r="C147" s="439"/>
      <c r="D147" s="439"/>
      <c r="E147" s="439"/>
      <c r="F147" s="439"/>
      <c r="G147" s="439"/>
      <c r="H147" s="439"/>
      <c r="I147" s="439"/>
      <c r="J147" s="439"/>
      <c r="K147" s="439"/>
      <c r="L147" s="439"/>
      <c r="M147" s="439"/>
      <c r="N147" s="439"/>
      <c r="O147" s="419"/>
    </row>
    <row r="148" spans="1:15" ht="22.5" customHeight="1" x14ac:dyDescent="0.2">
      <c r="A148" s="375"/>
      <c r="B148" s="420" t="s">
        <v>322</v>
      </c>
      <c r="C148" s="426"/>
      <c r="D148" s="426"/>
      <c r="E148" s="426"/>
      <c r="F148" s="426"/>
      <c r="G148" s="426"/>
      <c r="H148" s="426"/>
      <c r="I148" s="426"/>
      <c r="J148" s="426"/>
      <c r="K148" s="426"/>
      <c r="L148" s="426"/>
      <c r="M148" s="426"/>
      <c r="N148" s="426"/>
      <c r="O148" s="378"/>
    </row>
    <row r="149" spans="1:15" ht="15.75" customHeight="1" thickBot="1" x14ac:dyDescent="0.25">
      <c r="A149" s="423"/>
      <c r="B149" s="424"/>
      <c r="C149" s="425"/>
      <c r="D149" s="425"/>
      <c r="E149" s="425"/>
      <c r="F149" s="425"/>
      <c r="G149" s="425"/>
      <c r="H149" s="425"/>
      <c r="I149" s="425"/>
      <c r="J149" s="425"/>
      <c r="K149" s="425"/>
      <c r="L149" s="425"/>
      <c r="M149" s="425"/>
      <c r="N149" s="425"/>
      <c r="O149" s="415"/>
    </row>
    <row r="150" spans="1:15" s="388" customFormat="1" ht="6" customHeight="1" thickTop="1" x14ac:dyDescent="0.15">
      <c r="A150" s="440"/>
      <c r="B150" s="439"/>
      <c r="C150" s="439"/>
      <c r="D150" s="439"/>
      <c r="E150" s="439"/>
      <c r="F150" s="439"/>
      <c r="G150" s="439"/>
      <c r="H150" s="439"/>
      <c r="I150" s="439"/>
      <c r="J150" s="439"/>
      <c r="K150" s="439"/>
      <c r="L150" s="439"/>
      <c r="M150" s="439"/>
      <c r="O150" s="441"/>
    </row>
    <row r="151" spans="1:15" ht="15" x14ac:dyDescent="0.25">
      <c r="A151" s="385"/>
      <c r="B151" s="394"/>
      <c r="D151" s="386" t="s">
        <v>323</v>
      </c>
      <c r="F151" s="376"/>
      <c r="O151" s="378"/>
    </row>
    <row r="152" spans="1:15" s="388" customFormat="1" ht="7.5" hidden="1" customHeight="1" x14ac:dyDescent="0.15">
      <c r="A152" s="387"/>
      <c r="D152" s="396"/>
      <c r="F152" s="389"/>
      <c r="O152" s="390"/>
    </row>
    <row r="153" spans="1:15" s="388" customFormat="1" ht="7.5" hidden="1" customHeight="1" x14ac:dyDescent="0.15">
      <c r="A153" s="387"/>
      <c r="D153" s="396"/>
      <c r="F153" s="389"/>
      <c r="O153" s="390"/>
    </row>
    <row r="154" spans="1:15" x14ac:dyDescent="0.2">
      <c r="A154" s="375"/>
      <c r="B154" s="394" t="s">
        <v>324</v>
      </c>
      <c r="D154" s="393"/>
      <c r="E154" s="394"/>
      <c r="F154" s="442" t="s">
        <v>58</v>
      </c>
      <c r="H154" s="407"/>
      <c r="J154" s="407"/>
      <c r="L154" s="407"/>
      <c r="N154" s="376" t="s">
        <v>256</v>
      </c>
      <c r="O154" s="378"/>
    </row>
    <row r="155" spans="1:15" s="388" customFormat="1" ht="7.5" customHeight="1" x14ac:dyDescent="0.15">
      <c r="A155" s="387"/>
      <c r="D155" s="396"/>
      <c r="F155" s="389"/>
      <c r="O155" s="390"/>
    </row>
    <row r="156" spans="1:15" x14ac:dyDescent="0.2">
      <c r="A156" s="375"/>
      <c r="B156" s="394" t="s">
        <v>325</v>
      </c>
      <c r="D156" s="393"/>
      <c r="E156" s="394"/>
      <c r="F156" s="442" t="s">
        <v>58</v>
      </c>
      <c r="H156" s="407"/>
      <c r="J156" s="407"/>
      <c r="L156" s="407"/>
      <c r="N156" s="376" t="s">
        <v>256</v>
      </c>
      <c r="O156" s="378"/>
    </row>
    <row r="157" spans="1:15" s="388" customFormat="1" ht="7.5" customHeight="1" x14ac:dyDescent="0.15">
      <c r="A157" s="387"/>
      <c r="D157" s="396"/>
      <c r="F157" s="389"/>
      <c r="O157" s="390"/>
    </row>
    <row r="158" spans="1:15" x14ac:dyDescent="0.2">
      <c r="A158" s="375"/>
      <c r="B158" s="394" t="s">
        <v>326</v>
      </c>
      <c r="D158" s="393"/>
      <c r="E158" s="394"/>
      <c r="F158" s="442" t="s">
        <v>58</v>
      </c>
      <c r="H158" s="407"/>
      <c r="J158" s="407"/>
      <c r="L158" s="407"/>
      <c r="N158" s="376" t="s">
        <v>256</v>
      </c>
      <c r="O158" s="378"/>
    </row>
    <row r="159" spans="1:15" s="388" customFormat="1" ht="7.5" customHeight="1" x14ac:dyDescent="0.15">
      <c r="A159" s="387"/>
      <c r="F159" s="389"/>
      <c r="O159" s="390"/>
    </row>
    <row r="160" spans="1:15" x14ac:dyDescent="0.2">
      <c r="A160" s="375"/>
      <c r="B160" s="394" t="s">
        <v>327</v>
      </c>
      <c r="D160" s="393"/>
      <c r="F160" s="442" t="s">
        <v>58</v>
      </c>
      <c r="H160" s="407"/>
      <c r="J160" s="407"/>
      <c r="L160" s="407"/>
      <c r="N160" s="376" t="s">
        <v>256</v>
      </c>
      <c r="O160" s="378"/>
    </row>
    <row r="161" spans="1:17" s="388" customFormat="1" ht="7.5" customHeight="1" x14ac:dyDescent="0.15">
      <c r="A161" s="387"/>
      <c r="F161" s="389"/>
      <c r="O161" s="390"/>
    </row>
    <row r="162" spans="1:17" ht="12.75" customHeight="1" x14ac:dyDescent="0.2">
      <c r="A162" s="375"/>
      <c r="B162" s="436" t="s">
        <v>328</v>
      </c>
      <c r="C162" s="437"/>
      <c r="D162" s="393"/>
      <c r="E162" s="394"/>
      <c r="F162" s="442" t="s">
        <v>58</v>
      </c>
      <c r="H162" s="407"/>
      <c r="J162" s="407"/>
      <c r="L162" s="407"/>
      <c r="N162" s="376" t="s">
        <v>256</v>
      </c>
      <c r="O162" s="378"/>
    </row>
    <row r="163" spans="1:17" s="388" customFormat="1" ht="7.5" customHeight="1" x14ac:dyDescent="0.15">
      <c r="A163" s="387"/>
      <c r="F163" s="389"/>
      <c r="O163" s="390"/>
    </row>
    <row r="164" spans="1:17" ht="12.75" customHeight="1" x14ac:dyDescent="0.2">
      <c r="A164" s="375"/>
      <c r="B164" s="436" t="s">
        <v>329</v>
      </c>
      <c r="C164" s="437"/>
      <c r="D164" s="393"/>
      <c r="E164" s="394"/>
      <c r="F164" s="442" t="s">
        <v>58</v>
      </c>
      <c r="H164" s="407"/>
      <c r="J164" s="407"/>
      <c r="L164" s="407"/>
      <c r="N164" s="376" t="s">
        <v>256</v>
      </c>
      <c r="O164" s="378"/>
    </row>
    <row r="165" spans="1:17" s="388" customFormat="1" ht="7.5" customHeight="1" x14ac:dyDescent="0.15">
      <c r="A165" s="387"/>
      <c r="D165" s="396"/>
      <c r="F165" s="389"/>
      <c r="O165" s="390"/>
    </row>
    <row r="166" spans="1:17" ht="12.75" customHeight="1" x14ac:dyDescent="0.2">
      <c r="A166" s="375"/>
      <c r="B166" s="436" t="s">
        <v>330</v>
      </c>
      <c r="C166" s="437"/>
      <c r="D166" s="393"/>
      <c r="E166" s="394"/>
      <c r="F166" s="442" t="s">
        <v>58</v>
      </c>
      <c r="H166" s="407"/>
      <c r="J166" s="407"/>
      <c r="L166" s="407"/>
      <c r="O166" s="378"/>
    </row>
    <row r="167" spans="1:17" s="388" customFormat="1" ht="7.5" hidden="1" customHeight="1" x14ac:dyDescent="0.15">
      <c r="A167" s="387"/>
      <c r="D167" s="396"/>
      <c r="F167" s="389"/>
      <c r="O167" s="390"/>
    </row>
    <row r="168" spans="1:17" ht="7.5" hidden="1" customHeight="1" x14ac:dyDescent="0.2">
      <c r="A168" s="438"/>
      <c r="O168" s="378"/>
    </row>
    <row r="169" spans="1:17" ht="4.5" customHeight="1" thickBot="1" x14ac:dyDescent="0.25">
      <c r="A169" s="443"/>
      <c r="B169" s="413"/>
      <c r="C169" s="413"/>
      <c r="D169" s="413"/>
      <c r="E169" s="413"/>
      <c r="F169" s="444"/>
      <c r="G169" s="413"/>
      <c r="H169" s="413"/>
      <c r="I169" s="413"/>
      <c r="J169" s="413"/>
      <c r="K169" s="413"/>
      <c r="L169" s="413"/>
      <c r="M169" s="413"/>
      <c r="N169" s="413"/>
      <c r="O169" s="415"/>
    </row>
    <row r="170" spans="1:17" ht="22.5" customHeight="1" thickTop="1" x14ac:dyDescent="0.2">
      <c r="A170" s="375"/>
      <c r="B170" s="420" t="s">
        <v>331</v>
      </c>
      <c r="C170" s="426"/>
      <c r="D170" s="426"/>
      <c r="E170" s="426"/>
      <c r="F170" s="426"/>
      <c r="G170" s="426"/>
      <c r="H170" s="426"/>
      <c r="I170" s="426"/>
      <c r="J170" s="426"/>
      <c r="K170" s="426"/>
      <c r="L170" s="426"/>
      <c r="M170" s="426"/>
      <c r="N170" s="426"/>
      <c r="O170" s="378"/>
      <c r="Q170" s="445"/>
    </row>
    <row r="171" spans="1:17" ht="13.5" thickBot="1" x14ac:dyDescent="0.25">
      <c r="A171" s="423"/>
      <c r="B171" s="424"/>
      <c r="C171" s="425"/>
      <c r="D171" s="425"/>
      <c r="E171" s="425"/>
      <c r="F171" s="425"/>
      <c r="G171" s="425"/>
      <c r="H171" s="425"/>
      <c r="I171" s="425"/>
      <c r="J171" s="425"/>
      <c r="K171" s="425"/>
      <c r="L171" s="425"/>
      <c r="M171" s="425"/>
      <c r="N171" s="425"/>
      <c r="O171" s="415"/>
    </row>
    <row r="172" spans="1:17" ht="13.5" thickTop="1" x14ac:dyDescent="0.2">
      <c r="A172" s="375"/>
      <c r="N172" s="445" t="s">
        <v>332</v>
      </c>
      <c r="O172" s="378"/>
    </row>
    <row r="173" spans="1:17" s="388" customFormat="1" ht="7.5" customHeight="1" thickBot="1" x14ac:dyDescent="0.2">
      <c r="A173" s="446"/>
      <c r="B173" s="447"/>
      <c r="C173" s="447"/>
      <c r="D173" s="448"/>
      <c r="E173" s="447"/>
      <c r="F173" s="449"/>
      <c r="G173" s="447"/>
      <c r="H173" s="447"/>
      <c r="I173" s="447"/>
      <c r="J173" s="447"/>
      <c r="K173" s="447"/>
      <c r="L173" s="447"/>
      <c r="M173" s="447"/>
      <c r="N173" s="447"/>
      <c r="O173" s="450"/>
    </row>
    <row r="174" spans="1:17" ht="13.5" thickTop="1" x14ac:dyDescent="0.2"/>
  </sheetData>
  <mergeCells count="8">
    <mergeCell ref="M75:O75"/>
    <mergeCell ref="B110:D110"/>
    <mergeCell ref="M3:N3"/>
    <mergeCell ref="A7:N7"/>
    <mergeCell ref="E9:F9"/>
    <mergeCell ref="L9:M9"/>
    <mergeCell ref="B67:D67"/>
    <mergeCell ref="B71:D71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8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49"/>
  <sheetViews>
    <sheetView topLeftCell="A13" zoomScale="85" zoomScaleNormal="85" zoomScaleSheetLayoutView="85" workbookViewId="0">
      <selection activeCell="J14" sqref="J14"/>
    </sheetView>
  </sheetViews>
  <sheetFormatPr defaultColWidth="26.85546875" defaultRowHeight="15.75" x14ac:dyDescent="0.25"/>
  <cols>
    <col min="1" max="1" width="3.140625" style="33" customWidth="1"/>
    <col min="2" max="2" width="10.7109375" style="33" customWidth="1"/>
    <col min="3" max="3" width="15.7109375" style="33" customWidth="1"/>
    <col min="4" max="4" width="30.7109375" style="33" customWidth="1"/>
    <col min="5" max="5" width="16.7109375" style="33" customWidth="1"/>
    <col min="6" max="6" width="21.7109375" style="33" customWidth="1"/>
    <col min="7" max="7" width="20.7109375" style="33" customWidth="1"/>
    <col min="8" max="16131" width="10.7109375" style="33" customWidth="1"/>
    <col min="16132" max="16384" width="26.85546875" style="33"/>
  </cols>
  <sheetData>
    <row r="1" spans="2:7" s="32" customFormat="1" ht="24.95" customHeight="1" x14ac:dyDescent="0.2">
      <c r="B1" s="574" t="s">
        <v>32</v>
      </c>
      <c r="C1" s="574"/>
      <c r="D1" s="574"/>
      <c r="E1" s="574"/>
      <c r="F1" s="574"/>
      <c r="G1" s="574"/>
    </row>
    <row r="2" spans="2:7" s="32" customFormat="1" ht="18" customHeight="1" x14ac:dyDescent="0.2">
      <c r="B2" s="575"/>
      <c r="C2" s="575"/>
      <c r="D2" s="575"/>
      <c r="E2" s="575"/>
      <c r="F2" s="576" t="s">
        <v>33</v>
      </c>
      <c r="G2" s="576"/>
    </row>
    <row r="3" spans="2:7" s="32" customFormat="1" ht="18" customHeight="1" x14ac:dyDescent="0.2">
      <c r="B3" s="581" t="s">
        <v>34</v>
      </c>
      <c r="C3" s="582"/>
      <c r="D3" s="586"/>
      <c r="E3" s="587"/>
      <c r="F3" s="565" t="s">
        <v>35</v>
      </c>
      <c r="G3" s="585"/>
    </row>
    <row r="4" spans="2:7" s="32" customFormat="1" ht="18" customHeight="1" x14ac:dyDescent="0.2">
      <c r="B4" s="561" t="s">
        <v>36</v>
      </c>
      <c r="C4" s="549"/>
      <c r="D4" s="577" t="s">
        <v>78</v>
      </c>
      <c r="E4" s="578"/>
      <c r="F4" s="579" t="s">
        <v>37</v>
      </c>
      <c r="G4" s="580"/>
    </row>
    <row r="5" spans="2:7" s="32" customFormat="1" ht="60" customHeight="1" x14ac:dyDescent="0.2">
      <c r="B5" s="583" t="s">
        <v>38</v>
      </c>
      <c r="C5" s="584"/>
      <c r="D5" s="571" t="s">
        <v>79</v>
      </c>
      <c r="E5" s="572"/>
      <c r="F5" s="573" t="s">
        <v>93</v>
      </c>
      <c r="G5" s="572"/>
    </row>
    <row r="6" spans="2:7" s="32" customFormat="1" ht="15.95" customHeight="1" x14ac:dyDescent="0.2">
      <c r="B6" s="598" t="s">
        <v>89</v>
      </c>
      <c r="C6" s="599"/>
      <c r="D6" s="588" t="s">
        <v>189</v>
      </c>
      <c r="E6" s="589"/>
      <c r="F6" s="550" t="s">
        <v>99</v>
      </c>
      <c r="G6" s="551"/>
    </row>
    <row r="7" spans="2:7" s="32" customFormat="1" ht="15.95" customHeight="1" x14ac:dyDescent="0.2">
      <c r="B7" s="561" t="s">
        <v>90</v>
      </c>
      <c r="C7" s="549"/>
      <c r="D7" s="577" t="s">
        <v>100</v>
      </c>
      <c r="E7" s="578"/>
      <c r="F7" s="590" t="s">
        <v>39</v>
      </c>
      <c r="G7" s="578"/>
    </row>
    <row r="8" spans="2:7" s="32" customFormat="1" ht="15.95" customHeight="1" x14ac:dyDescent="0.2">
      <c r="B8" s="561" t="s">
        <v>40</v>
      </c>
      <c r="C8" s="549"/>
      <c r="D8" s="577" t="s">
        <v>101</v>
      </c>
      <c r="E8" s="578"/>
      <c r="F8" s="590" t="s">
        <v>41</v>
      </c>
      <c r="G8" s="578"/>
    </row>
    <row r="9" spans="2:7" s="32" customFormat="1" ht="15.95" customHeight="1" x14ac:dyDescent="0.2">
      <c r="B9" s="561" t="s">
        <v>42</v>
      </c>
      <c r="C9" s="549"/>
      <c r="D9" s="591">
        <v>44326</v>
      </c>
      <c r="E9" s="592"/>
      <c r="F9" s="590" t="s">
        <v>43</v>
      </c>
      <c r="G9" s="578"/>
    </row>
    <row r="10" spans="2:7" s="32" customFormat="1" ht="15.95" customHeight="1" x14ac:dyDescent="0.2">
      <c r="B10" s="561" t="s">
        <v>44</v>
      </c>
      <c r="C10" s="549"/>
      <c r="D10" s="577" t="s">
        <v>91</v>
      </c>
      <c r="E10" s="578"/>
      <c r="F10" s="552" t="s">
        <v>45</v>
      </c>
      <c r="G10" s="553"/>
    </row>
    <row r="11" spans="2:7" s="32" customFormat="1" ht="15.95" customHeight="1" x14ac:dyDescent="0.2">
      <c r="B11" s="562" t="s">
        <v>88</v>
      </c>
      <c r="C11" s="563"/>
      <c r="D11" s="593" t="s">
        <v>46</v>
      </c>
      <c r="E11" s="594"/>
      <c r="F11" s="562"/>
      <c r="G11" s="595"/>
    </row>
    <row r="12" spans="2:7" s="32" customFormat="1" ht="9.9499999999999993" customHeight="1" x14ac:dyDescent="0.2">
      <c r="B12" s="564"/>
      <c r="C12" s="558"/>
      <c r="D12" s="554"/>
      <c r="E12" s="558"/>
      <c r="F12" s="554"/>
      <c r="G12" s="555"/>
    </row>
    <row r="13" spans="2:7" s="32" customFormat="1" ht="15.95" customHeight="1" x14ac:dyDescent="0.2">
      <c r="B13" s="565" t="s">
        <v>47</v>
      </c>
      <c r="C13" s="566"/>
      <c r="D13" s="566"/>
      <c r="E13" s="566"/>
      <c r="F13" s="37"/>
      <c r="G13" s="38"/>
    </row>
    <row r="14" spans="2:7" s="32" customFormat="1" ht="15.95" customHeight="1" x14ac:dyDescent="0.2">
      <c r="B14" s="561" t="s">
        <v>48</v>
      </c>
      <c r="C14" s="567"/>
      <c r="D14" s="567"/>
      <c r="E14" s="567"/>
      <c r="F14" s="39"/>
      <c r="G14" s="40"/>
    </row>
    <row r="15" spans="2:7" s="32" customFormat="1" ht="15.95" customHeight="1" x14ac:dyDescent="0.2">
      <c r="B15" s="579" t="s">
        <v>92</v>
      </c>
      <c r="C15" s="596"/>
      <c r="D15" s="597"/>
      <c r="E15" s="597"/>
      <c r="F15" s="39"/>
      <c r="G15" s="40"/>
    </row>
    <row r="16" spans="2:7" s="32" customFormat="1" ht="15.95" customHeight="1" x14ac:dyDescent="0.2">
      <c r="B16" s="579"/>
      <c r="C16" s="596"/>
      <c r="D16" s="597"/>
      <c r="E16" s="597"/>
      <c r="F16" s="39"/>
      <c r="G16" s="40"/>
    </row>
    <row r="17" spans="2:7" s="32" customFormat="1" ht="15.95" customHeight="1" x14ac:dyDescent="0.2">
      <c r="B17" s="561" t="s">
        <v>49</v>
      </c>
      <c r="C17" s="568"/>
      <c r="D17" s="569"/>
      <c r="E17" s="567"/>
      <c r="F17" s="39"/>
      <c r="G17" s="40"/>
    </row>
    <row r="18" spans="2:7" s="32" customFormat="1" ht="15.95" customHeight="1" x14ac:dyDescent="0.2">
      <c r="B18" s="561" t="s">
        <v>43</v>
      </c>
      <c r="C18" s="568"/>
      <c r="D18" s="569"/>
      <c r="E18" s="567"/>
      <c r="F18" s="39"/>
      <c r="G18" s="40"/>
    </row>
    <row r="19" spans="2:7" s="12" customFormat="1" ht="15.95" customHeight="1" x14ac:dyDescent="0.2">
      <c r="B19" s="561" t="s">
        <v>50</v>
      </c>
      <c r="C19" s="568"/>
      <c r="D19" s="569"/>
      <c r="E19" s="567"/>
      <c r="F19" s="41"/>
      <c r="G19" s="42"/>
    </row>
    <row r="20" spans="2:7" s="12" customFormat="1" ht="15.95" customHeight="1" x14ac:dyDescent="0.2">
      <c r="B20" s="562" t="s">
        <v>51</v>
      </c>
      <c r="C20" s="570"/>
      <c r="D20" s="570"/>
      <c r="E20" s="563"/>
      <c r="F20" s="43"/>
      <c r="G20" s="44"/>
    </row>
    <row r="21" spans="2:7" s="12" customFormat="1" ht="9.9499999999999993" customHeight="1" x14ac:dyDescent="0.2">
      <c r="B21" s="45"/>
      <c r="C21" s="554"/>
      <c r="D21" s="558"/>
      <c r="E21" s="41"/>
      <c r="F21" s="46"/>
      <c r="G21" s="47"/>
    </row>
    <row r="22" spans="2:7" ht="30" customHeight="1" x14ac:dyDescent="0.25">
      <c r="B22" s="48" t="s">
        <v>52</v>
      </c>
      <c r="C22" s="556" t="s">
        <v>53</v>
      </c>
      <c r="D22" s="557"/>
      <c r="E22" s="48" t="s">
        <v>54</v>
      </c>
      <c r="F22" s="48" t="s">
        <v>55</v>
      </c>
      <c r="G22" s="48" t="s">
        <v>56</v>
      </c>
    </row>
    <row r="23" spans="2:7" ht="15.95" customHeight="1" x14ac:dyDescent="0.25">
      <c r="B23" s="48"/>
      <c r="C23" s="556" t="s">
        <v>57</v>
      </c>
      <c r="D23" s="557"/>
      <c r="E23" s="48"/>
      <c r="F23" s="48"/>
      <c r="G23" s="48"/>
    </row>
    <row r="24" spans="2:7" ht="15.95" customHeight="1" x14ac:dyDescent="0.25">
      <c r="B24" s="48" t="s">
        <v>58</v>
      </c>
      <c r="C24" s="556" t="s">
        <v>80</v>
      </c>
      <c r="D24" s="557"/>
      <c r="E24" s="49">
        <f>'Abstract Sheet'!J38</f>
        <v>0</v>
      </c>
      <c r="F24" s="49" t="e">
        <f>'Abstract Sheet'!K22+'Abstract Sheet'!#REF!</f>
        <v>#REF!</v>
      </c>
      <c r="G24" s="50" t="e">
        <f>E24+F24</f>
        <v>#REF!</v>
      </c>
    </row>
    <row r="25" spans="2:7" ht="15.95" customHeight="1" x14ac:dyDescent="0.25">
      <c r="B25" s="48" t="s">
        <v>61</v>
      </c>
      <c r="C25" s="556" t="s">
        <v>83</v>
      </c>
      <c r="D25" s="557"/>
      <c r="E25" s="48"/>
      <c r="F25" s="51" t="e">
        <f>'Abstract Sheet'!#REF!</f>
        <v>#REF!</v>
      </c>
      <c r="G25" s="50" t="e">
        <f>E25+F25</f>
        <v>#REF!</v>
      </c>
    </row>
    <row r="26" spans="2:7" ht="15.95" customHeight="1" x14ac:dyDescent="0.25">
      <c r="B26" s="48" t="s">
        <v>64</v>
      </c>
      <c r="C26" s="556" t="s">
        <v>98</v>
      </c>
      <c r="D26" s="557"/>
      <c r="E26" s="48"/>
      <c r="F26" s="51" t="e">
        <f>'Abstract Sheet'!#REF!+'Abstract Sheet'!#REF!+'Abstract Sheet'!#REF!+'Abstract Sheet'!K37</f>
        <v>#REF!</v>
      </c>
      <c r="G26" s="50" t="e">
        <f>E26+F26</f>
        <v>#REF!</v>
      </c>
    </row>
    <row r="27" spans="2:7" ht="15.95" customHeight="1" x14ac:dyDescent="0.25">
      <c r="B27" s="48"/>
      <c r="C27" s="556" t="s">
        <v>60</v>
      </c>
      <c r="D27" s="557"/>
      <c r="E27" s="52">
        <f>SUM(E24:E26)</f>
        <v>0</v>
      </c>
      <c r="F27" s="50" t="e">
        <f>SUM(F24:F26)</f>
        <v>#REF!</v>
      </c>
      <c r="G27" s="50" t="e">
        <f>SUM(G24:G26)</f>
        <v>#REF!</v>
      </c>
    </row>
    <row r="28" spans="2:7" ht="15.95" customHeight="1" x14ac:dyDescent="0.25">
      <c r="B28" s="48"/>
      <c r="C28" s="556"/>
      <c r="D28" s="557"/>
      <c r="E28" s="53"/>
      <c r="F28" s="50"/>
      <c r="G28" s="54"/>
    </row>
    <row r="29" spans="2:7" ht="15.95" customHeight="1" x14ac:dyDescent="0.25">
      <c r="B29" s="48" t="s">
        <v>65</v>
      </c>
      <c r="C29" s="556" t="s">
        <v>62</v>
      </c>
      <c r="D29" s="557"/>
      <c r="E29" s="53"/>
      <c r="F29" s="50"/>
      <c r="G29" s="54"/>
    </row>
    <row r="30" spans="2:7" ht="15.95" customHeight="1" x14ac:dyDescent="0.25">
      <c r="B30" s="48" t="s">
        <v>59</v>
      </c>
      <c r="C30" s="556" t="s">
        <v>74</v>
      </c>
      <c r="D30" s="557"/>
      <c r="E30" s="52">
        <f>E24*14%</f>
        <v>0</v>
      </c>
      <c r="F30" s="50" t="e">
        <f>F24*14%</f>
        <v>#REF!</v>
      </c>
      <c r="G30" s="50" t="e">
        <f t="shared" ref="G30:G31" si="0">E30+F30</f>
        <v>#REF!</v>
      </c>
    </row>
    <row r="31" spans="2:7" ht="15.95" customHeight="1" x14ac:dyDescent="0.25">
      <c r="B31" s="48" t="s">
        <v>63</v>
      </c>
      <c r="C31" s="556" t="s">
        <v>75</v>
      </c>
      <c r="D31" s="557"/>
      <c r="E31" s="52">
        <f>E24*14%</f>
        <v>0</v>
      </c>
      <c r="F31" s="50" t="e">
        <f>F24*14%</f>
        <v>#REF!</v>
      </c>
      <c r="G31" s="50" t="e">
        <f t="shared" si="0"/>
        <v>#REF!</v>
      </c>
    </row>
    <row r="32" spans="2:7" ht="15.95" customHeight="1" x14ac:dyDescent="0.25">
      <c r="B32" s="48" t="s">
        <v>72</v>
      </c>
      <c r="C32" s="556" t="s">
        <v>76</v>
      </c>
      <c r="D32" s="557"/>
      <c r="E32" s="52">
        <f>(E25+E26)*9%</f>
        <v>0</v>
      </c>
      <c r="F32" s="50" t="e">
        <f>(F25+F26)*9%</f>
        <v>#REF!</v>
      </c>
      <c r="G32" s="50" t="e">
        <f>E32+F32</f>
        <v>#REF!</v>
      </c>
    </row>
    <row r="33" spans="2:7" ht="15.95" customHeight="1" x14ac:dyDescent="0.25">
      <c r="B33" s="48" t="s">
        <v>73</v>
      </c>
      <c r="C33" s="556" t="s">
        <v>77</v>
      </c>
      <c r="D33" s="557"/>
      <c r="E33" s="52">
        <f>(E25+E26)*9%</f>
        <v>0</v>
      </c>
      <c r="F33" s="50" t="e">
        <f>(F25+F26)*9%</f>
        <v>#REF!</v>
      </c>
      <c r="G33" s="50" t="e">
        <f>E33+F33</f>
        <v>#REF!</v>
      </c>
    </row>
    <row r="34" spans="2:7" ht="15.95" customHeight="1" x14ac:dyDescent="0.25">
      <c r="B34" s="48" t="s">
        <v>67</v>
      </c>
      <c r="C34" s="556" t="s">
        <v>84</v>
      </c>
      <c r="D34" s="557"/>
      <c r="E34" s="52">
        <f>SUM(E30:E33)</f>
        <v>0</v>
      </c>
      <c r="F34" s="50" t="e">
        <f>SUM(F30:F33)</f>
        <v>#REF!</v>
      </c>
      <c r="G34" s="50" t="e">
        <f>SUM(G30:G33)</f>
        <v>#REF!</v>
      </c>
    </row>
    <row r="35" spans="2:7" ht="15.95" customHeight="1" x14ac:dyDescent="0.25">
      <c r="B35" s="48"/>
      <c r="C35" s="556"/>
      <c r="D35" s="557"/>
      <c r="E35" s="52"/>
      <c r="F35" s="50"/>
      <c r="G35" s="50"/>
    </row>
    <row r="36" spans="2:7" ht="30" customHeight="1" x14ac:dyDescent="0.25">
      <c r="B36" s="48" t="s">
        <v>69</v>
      </c>
      <c r="C36" s="559" t="s">
        <v>97</v>
      </c>
      <c r="D36" s="560"/>
      <c r="E36" s="52">
        <f>E27+E34</f>
        <v>0</v>
      </c>
      <c r="F36" s="50" t="e">
        <f>F27+F34</f>
        <v>#REF!</v>
      </c>
      <c r="G36" s="50" t="e">
        <f>G27+G34</f>
        <v>#REF!</v>
      </c>
    </row>
    <row r="37" spans="2:7" ht="15.95" customHeight="1" x14ac:dyDescent="0.25">
      <c r="B37" s="48"/>
      <c r="C37" s="556"/>
      <c r="D37" s="557"/>
      <c r="E37" s="52"/>
      <c r="F37" s="50"/>
      <c r="G37" s="50"/>
    </row>
    <row r="38" spans="2:7" ht="15.95" customHeight="1" x14ac:dyDescent="0.25">
      <c r="B38" s="48" t="s">
        <v>82</v>
      </c>
      <c r="C38" s="556" t="s">
        <v>66</v>
      </c>
      <c r="D38" s="557"/>
      <c r="E38" s="53"/>
      <c r="F38" s="54"/>
      <c r="G38" s="54"/>
    </row>
    <row r="39" spans="2:7" ht="15.95" customHeight="1" x14ac:dyDescent="0.25">
      <c r="B39" s="48" t="s">
        <v>59</v>
      </c>
      <c r="C39" s="556"/>
      <c r="D39" s="557"/>
      <c r="E39" s="53"/>
      <c r="F39" s="54"/>
      <c r="G39" s="50"/>
    </row>
    <row r="40" spans="2:7" ht="15.95" customHeight="1" x14ac:dyDescent="0.25">
      <c r="B40" s="48" t="s">
        <v>63</v>
      </c>
      <c r="C40" s="556"/>
      <c r="D40" s="557"/>
      <c r="E40" s="52"/>
      <c r="F40" s="50"/>
      <c r="G40" s="50"/>
    </row>
    <row r="41" spans="2:7" ht="15.95" customHeight="1" x14ac:dyDescent="0.25">
      <c r="B41" s="48"/>
      <c r="C41" s="556"/>
      <c r="D41" s="557"/>
      <c r="E41" s="52"/>
      <c r="F41" s="50"/>
      <c r="G41" s="50"/>
    </row>
    <row r="42" spans="2:7" ht="15.95" customHeight="1" x14ac:dyDescent="0.25">
      <c r="B42" s="48" t="s">
        <v>85</v>
      </c>
      <c r="C42" s="556" t="s">
        <v>68</v>
      </c>
      <c r="D42" s="557"/>
      <c r="E42" s="53">
        <f>SUM(E39:E41)</f>
        <v>0</v>
      </c>
      <c r="F42" s="54">
        <f>SUM(F39:F41)</f>
        <v>0</v>
      </c>
      <c r="G42" s="54">
        <f>SUM(G39:G41)</f>
        <v>0</v>
      </c>
    </row>
    <row r="43" spans="2:7" ht="15.95" customHeight="1" x14ac:dyDescent="0.25">
      <c r="B43" s="48"/>
      <c r="C43" s="556"/>
      <c r="D43" s="557"/>
      <c r="E43" s="53"/>
      <c r="F43" s="54"/>
      <c r="G43" s="54"/>
    </row>
    <row r="44" spans="2:7" ht="15.95" customHeight="1" x14ac:dyDescent="0.25">
      <c r="B44" s="48" t="s">
        <v>86</v>
      </c>
      <c r="C44" s="556" t="s">
        <v>87</v>
      </c>
      <c r="D44" s="557"/>
      <c r="E44" s="53">
        <f>E36-E42</f>
        <v>0</v>
      </c>
      <c r="F44" s="55" t="e">
        <f>F36-F42</f>
        <v>#REF!</v>
      </c>
      <c r="G44" s="54" t="e">
        <f>G36-G42</f>
        <v>#REF!</v>
      </c>
    </row>
    <row r="45" spans="2:7" ht="15.95" customHeight="1" x14ac:dyDescent="0.25">
      <c r="B45" s="56"/>
      <c r="C45" s="556"/>
      <c r="D45" s="557"/>
      <c r="E45" s="57"/>
      <c r="F45" s="58"/>
      <c r="G45" s="58"/>
    </row>
    <row r="46" spans="2:7" ht="30" customHeight="1" x14ac:dyDescent="0.25">
      <c r="B46" s="603" t="s">
        <v>70</v>
      </c>
      <c r="C46" s="603"/>
      <c r="D46" s="603"/>
      <c r="E46" s="604" t="e">
        <f ca="1">RupeeFormat(F44)</f>
        <v>#NAME?</v>
      </c>
      <c r="F46" s="604"/>
      <c r="G46" s="604"/>
    </row>
    <row r="47" spans="2:7" x14ac:dyDescent="0.25">
      <c r="B47" s="546"/>
      <c r="C47" s="547"/>
      <c r="D47" s="547"/>
      <c r="E47" s="59"/>
      <c r="F47" s="60"/>
      <c r="G47" s="61"/>
    </row>
    <row r="48" spans="2:7" x14ac:dyDescent="0.25">
      <c r="B48" s="548"/>
      <c r="C48" s="549"/>
      <c r="D48" s="549"/>
      <c r="E48" s="62"/>
      <c r="F48" s="62"/>
      <c r="G48" s="63"/>
    </row>
    <row r="49" spans="2:7" x14ac:dyDescent="0.25">
      <c r="B49" s="600" t="s">
        <v>71</v>
      </c>
      <c r="C49" s="601"/>
      <c r="D49" s="601"/>
      <c r="E49" s="601"/>
      <c r="F49" s="601"/>
      <c r="G49" s="602"/>
    </row>
  </sheetData>
  <mergeCells count="71">
    <mergeCell ref="B15:E16"/>
    <mergeCell ref="B6:C6"/>
    <mergeCell ref="B7:C7"/>
    <mergeCell ref="B8:C8"/>
    <mergeCell ref="B49:G49"/>
    <mergeCell ref="B46:D46"/>
    <mergeCell ref="E46:G46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D9:E9"/>
    <mergeCell ref="F9:G9"/>
    <mergeCell ref="D10:E10"/>
    <mergeCell ref="D11:E11"/>
    <mergeCell ref="F11:G11"/>
    <mergeCell ref="D6:E6"/>
    <mergeCell ref="D7:E7"/>
    <mergeCell ref="F7:G7"/>
    <mergeCell ref="D8:E8"/>
    <mergeCell ref="F8:G8"/>
    <mergeCell ref="D5:E5"/>
    <mergeCell ref="F5:G5"/>
    <mergeCell ref="B1:G1"/>
    <mergeCell ref="D2:E2"/>
    <mergeCell ref="F2:G2"/>
    <mergeCell ref="D4:E4"/>
    <mergeCell ref="F4:G4"/>
    <mergeCell ref="B3:C3"/>
    <mergeCell ref="B4:C4"/>
    <mergeCell ref="B5:C5"/>
    <mergeCell ref="F3:G3"/>
    <mergeCell ref="D3:E3"/>
    <mergeCell ref="B2:C2"/>
    <mergeCell ref="C35:D35"/>
    <mergeCell ref="C36:D36"/>
    <mergeCell ref="C37:D37"/>
    <mergeCell ref="B9:C9"/>
    <mergeCell ref="B10:C10"/>
    <mergeCell ref="B11:C11"/>
    <mergeCell ref="C22:D22"/>
    <mergeCell ref="C23:D23"/>
    <mergeCell ref="B12:C12"/>
    <mergeCell ref="D12:E12"/>
    <mergeCell ref="B13:E13"/>
    <mergeCell ref="B14:E14"/>
    <mergeCell ref="B17:E17"/>
    <mergeCell ref="B18:E18"/>
    <mergeCell ref="B19:E19"/>
    <mergeCell ref="B20:E20"/>
    <mergeCell ref="B47:D47"/>
    <mergeCell ref="B48:D48"/>
    <mergeCell ref="F6:G6"/>
    <mergeCell ref="F10:G10"/>
    <mergeCell ref="F12:G12"/>
    <mergeCell ref="C42:D42"/>
    <mergeCell ref="C43:D43"/>
    <mergeCell ref="C44:D44"/>
    <mergeCell ref="C45:D45"/>
    <mergeCell ref="C21:D21"/>
    <mergeCell ref="C38:D38"/>
    <mergeCell ref="C39:D39"/>
    <mergeCell ref="C40:D40"/>
    <mergeCell ref="C41:D41"/>
    <mergeCell ref="C33:D33"/>
    <mergeCell ref="C34:D34"/>
  </mergeCells>
  <phoneticPr fontId="12" type="noConversion"/>
  <printOptions horizontalCentered="1"/>
  <pageMargins left="0.78740157480314965" right="0.39370078740157483" top="0.70866141732283472" bottom="0.86614173228346458" header="0" footer="0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47"/>
  <sheetViews>
    <sheetView zoomScale="80" zoomScaleNormal="80" zoomScaleSheetLayoutView="100" workbookViewId="0">
      <pane ySplit="7" topLeftCell="A27" activePane="bottomLeft" state="frozen"/>
      <selection pane="bottomLeft" activeCell="M39" sqref="M39"/>
    </sheetView>
  </sheetViews>
  <sheetFormatPr defaultRowHeight="12.75" outlineLevelRow="1" x14ac:dyDescent="0.2"/>
  <cols>
    <col min="1" max="1" width="5.5703125" style="6" customWidth="1"/>
    <col min="2" max="2" width="46.28515625" style="5" bestFit="1" customWidth="1"/>
    <col min="3" max="3" width="6.7109375" style="6" customWidth="1"/>
    <col min="4" max="4" width="7.7109375" style="6" customWidth="1"/>
    <col min="5" max="5" width="8.7109375" style="6" customWidth="1"/>
    <col min="6" max="6" width="13.85546875" style="6" bestFit="1" customWidth="1"/>
    <col min="7" max="7" width="10.28515625" style="5" customWidth="1"/>
    <col min="8" max="8" width="14.85546875" style="5" bestFit="1" customWidth="1"/>
    <col min="9" max="9" width="13.5703125" style="5" bestFit="1" customWidth="1"/>
    <col min="10" max="10" width="10.28515625" style="470" customWidth="1"/>
    <col min="11" max="11" width="12.85546875" style="470" customWidth="1"/>
    <col min="12" max="12" width="11.140625" style="470" customWidth="1"/>
    <col min="13" max="13" width="7.85546875" style="9" customWidth="1"/>
    <col min="14" max="14" width="8" style="5" customWidth="1"/>
    <col min="15" max="16384" width="9.140625" style="5"/>
  </cols>
  <sheetData>
    <row r="1" spans="1:15" ht="20.25" x14ac:dyDescent="0.2">
      <c r="A1" s="710" t="s">
        <v>344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2"/>
    </row>
    <row r="2" spans="1:15" ht="15" x14ac:dyDescent="0.2">
      <c r="A2" s="456" t="s">
        <v>397</v>
      </c>
      <c r="B2" s="459"/>
      <c r="C2" s="459"/>
      <c r="D2" s="459"/>
      <c r="E2" s="460"/>
      <c r="F2" s="460"/>
      <c r="G2" s="460"/>
      <c r="H2" s="461"/>
      <c r="I2" s="462"/>
      <c r="J2" s="463"/>
      <c r="K2" s="619" t="s">
        <v>421</v>
      </c>
      <c r="L2" s="619"/>
      <c r="M2" s="457"/>
    </row>
    <row r="3" spans="1:15" ht="15" x14ac:dyDescent="0.2">
      <c r="A3" s="456" t="s">
        <v>347</v>
      </c>
      <c r="B3" s="459"/>
      <c r="C3" s="459"/>
      <c r="D3" s="459"/>
      <c r="E3" s="460"/>
      <c r="F3" s="460"/>
      <c r="G3" s="460"/>
      <c r="H3" s="461"/>
      <c r="I3" s="462"/>
      <c r="J3" s="463"/>
      <c r="K3" s="619" t="s">
        <v>435</v>
      </c>
      <c r="L3" s="619"/>
      <c r="M3" s="458"/>
    </row>
    <row r="4" spans="1:15" ht="15" x14ac:dyDescent="0.2">
      <c r="A4" s="717" t="s">
        <v>434</v>
      </c>
      <c r="B4" s="716"/>
      <c r="C4" s="459"/>
      <c r="D4" s="459"/>
      <c r="E4" s="460"/>
      <c r="F4" s="460"/>
      <c r="G4" s="460"/>
      <c r="H4" s="461"/>
      <c r="I4" s="462"/>
      <c r="J4" s="463"/>
      <c r="K4" s="463"/>
      <c r="L4" s="605"/>
      <c r="M4" s="606"/>
    </row>
    <row r="5" spans="1:15" ht="21.95" customHeight="1" thickBot="1" x14ac:dyDescent="0.25">
      <c r="A5" s="713" t="s">
        <v>103</v>
      </c>
      <c r="B5" s="714"/>
      <c r="C5" s="714"/>
      <c r="D5" s="714"/>
      <c r="E5" s="714"/>
      <c r="F5" s="714"/>
      <c r="G5" s="714"/>
      <c r="H5" s="714"/>
      <c r="I5" s="714"/>
      <c r="J5" s="714"/>
      <c r="K5" s="714"/>
      <c r="L5" s="714"/>
      <c r="M5" s="715"/>
    </row>
    <row r="6" spans="1:15" s="9" customFormat="1" ht="18" customHeight="1" x14ac:dyDescent="0.2">
      <c r="A6" s="611" t="s">
        <v>20</v>
      </c>
      <c r="B6" s="609" t="s">
        <v>11</v>
      </c>
      <c r="C6" s="609" t="s">
        <v>4</v>
      </c>
      <c r="D6" s="609" t="s">
        <v>18</v>
      </c>
      <c r="E6" s="609" t="s">
        <v>17</v>
      </c>
      <c r="F6" s="609" t="s">
        <v>19</v>
      </c>
      <c r="G6" s="613" t="s">
        <v>29</v>
      </c>
      <c r="H6" s="613"/>
      <c r="I6" s="613"/>
      <c r="J6" s="614" t="s">
        <v>24</v>
      </c>
      <c r="K6" s="614"/>
      <c r="L6" s="615"/>
      <c r="M6" s="607" t="s">
        <v>25</v>
      </c>
    </row>
    <row r="7" spans="1:15" s="8" customFormat="1" ht="22.5" customHeight="1" thickBot="1" x14ac:dyDescent="0.25">
      <c r="A7" s="612"/>
      <c r="B7" s="610"/>
      <c r="C7" s="610"/>
      <c r="D7" s="610"/>
      <c r="E7" s="610"/>
      <c r="F7" s="610"/>
      <c r="G7" s="15" t="s">
        <v>26</v>
      </c>
      <c r="H7" s="15" t="s">
        <v>27</v>
      </c>
      <c r="I7" s="16" t="s">
        <v>28</v>
      </c>
      <c r="J7" s="464" t="s">
        <v>26</v>
      </c>
      <c r="K7" s="464" t="s">
        <v>27</v>
      </c>
      <c r="L7" s="491" t="s">
        <v>28</v>
      </c>
      <c r="M7" s="608"/>
    </row>
    <row r="8" spans="1:15" ht="15" customHeight="1" x14ac:dyDescent="0.2">
      <c r="A8" s="66">
        <v>10</v>
      </c>
      <c r="B8" s="67" t="s">
        <v>348</v>
      </c>
      <c r="C8" s="68"/>
      <c r="D8" s="68"/>
      <c r="E8" s="68"/>
      <c r="F8" s="68"/>
      <c r="G8" s="69"/>
      <c r="H8" s="69"/>
      <c r="I8" s="69"/>
      <c r="J8" s="465"/>
      <c r="K8" s="489"/>
      <c r="L8" s="492"/>
      <c r="M8" s="499"/>
      <c r="O8" s="473"/>
    </row>
    <row r="9" spans="1:15" ht="15" customHeight="1" outlineLevel="1" x14ac:dyDescent="0.2">
      <c r="A9" s="520" t="s">
        <v>374</v>
      </c>
      <c r="B9" s="521" t="s">
        <v>375</v>
      </c>
      <c r="C9" s="474" t="s">
        <v>0</v>
      </c>
      <c r="D9" s="72">
        <v>576</v>
      </c>
      <c r="E9" s="526">
        <v>90.18</v>
      </c>
      <c r="F9" s="73">
        <f>E9*D9</f>
        <v>51943.680000000008</v>
      </c>
      <c r="G9" s="74">
        <v>0</v>
      </c>
      <c r="H9" s="74">
        <f>ROUND(I9-G9,3)</f>
        <v>37.049999999999997</v>
      </c>
      <c r="I9" s="346">
        <f>'Actual Certified Qty'!N6</f>
        <v>37.049999999999997</v>
      </c>
      <c r="J9" s="466">
        <f>G9*E9</f>
        <v>0</v>
      </c>
      <c r="K9" s="490">
        <f>H9*E9</f>
        <v>3341.1689999999999</v>
      </c>
      <c r="L9" s="493">
        <f>I9*E9</f>
        <v>3341.1689999999999</v>
      </c>
      <c r="M9" s="500">
        <f>IFERROR(L9/F9,)</f>
        <v>6.432291666666666E-2</v>
      </c>
      <c r="O9" s="519"/>
    </row>
    <row r="10" spans="1:15" ht="15" customHeight="1" outlineLevel="1" x14ac:dyDescent="0.2">
      <c r="A10" s="520" t="s">
        <v>376</v>
      </c>
      <c r="B10" s="521" t="s">
        <v>377</v>
      </c>
      <c r="C10" s="474" t="s">
        <v>0</v>
      </c>
      <c r="D10" s="72">
        <v>64</v>
      </c>
      <c r="E10" s="526">
        <v>85.43</v>
      </c>
      <c r="F10" s="73">
        <f t="shared" ref="F10:F18" si="0">E10*D10</f>
        <v>5467.52</v>
      </c>
      <c r="G10" s="74">
        <v>0</v>
      </c>
      <c r="H10" s="74">
        <f t="shared" ref="H10:H20" si="1">ROUND(I10-G10,3)</f>
        <v>7.6</v>
      </c>
      <c r="I10" s="346">
        <f>'Actual Certified Qty'!N7</f>
        <v>7.6</v>
      </c>
      <c r="J10" s="466">
        <f t="shared" ref="J10:J20" si="2">G10*E10</f>
        <v>0</v>
      </c>
      <c r="K10" s="490">
        <f t="shared" ref="K10:K20" si="3">H10*E10</f>
        <v>649.26800000000003</v>
      </c>
      <c r="L10" s="493">
        <f t="shared" ref="L10:L18" si="4">I10*E10</f>
        <v>649.26800000000003</v>
      </c>
      <c r="M10" s="500">
        <f t="shared" ref="M10:M24" si="5">IFERROR(L10/F10,)</f>
        <v>0.11874999999999999</v>
      </c>
      <c r="O10" s="519"/>
    </row>
    <row r="11" spans="1:15" ht="15" customHeight="1" outlineLevel="1" x14ac:dyDescent="0.2">
      <c r="A11" s="520" t="s">
        <v>378</v>
      </c>
      <c r="B11" s="521" t="s">
        <v>379</v>
      </c>
      <c r="C11" s="474" t="s">
        <v>0</v>
      </c>
      <c r="D11" s="72">
        <v>256</v>
      </c>
      <c r="E11" s="526">
        <v>142.38</v>
      </c>
      <c r="F11" s="73">
        <f t="shared" si="0"/>
        <v>36449.279999999999</v>
      </c>
      <c r="G11" s="74">
        <v>0</v>
      </c>
      <c r="H11" s="74">
        <f t="shared" si="1"/>
        <v>30.4</v>
      </c>
      <c r="I11" s="346">
        <f>'Actual Certified Qty'!N8</f>
        <v>30.4</v>
      </c>
      <c r="J11" s="466">
        <f t="shared" si="2"/>
        <v>0</v>
      </c>
      <c r="K11" s="490">
        <f t="shared" si="3"/>
        <v>4328.3519999999999</v>
      </c>
      <c r="L11" s="493">
        <f t="shared" si="4"/>
        <v>4328.3519999999999</v>
      </c>
      <c r="M11" s="500">
        <f t="shared" si="5"/>
        <v>0.11874999999999999</v>
      </c>
      <c r="O11" s="519"/>
    </row>
    <row r="12" spans="1:15" ht="15" customHeight="1" outlineLevel="1" x14ac:dyDescent="0.2">
      <c r="A12" s="520" t="s">
        <v>380</v>
      </c>
      <c r="B12" s="521" t="s">
        <v>381</v>
      </c>
      <c r="C12" s="474" t="s">
        <v>0</v>
      </c>
      <c r="D12" s="72">
        <v>128</v>
      </c>
      <c r="E12" s="526">
        <v>80.680000000000007</v>
      </c>
      <c r="F12" s="73">
        <f t="shared" si="0"/>
        <v>10327.040000000001</v>
      </c>
      <c r="G12" s="74">
        <v>0</v>
      </c>
      <c r="H12" s="74">
        <f t="shared" si="1"/>
        <v>15.2</v>
      </c>
      <c r="I12" s="346">
        <f>'Actual Certified Qty'!N9</f>
        <v>15.2</v>
      </c>
      <c r="J12" s="466">
        <f t="shared" si="2"/>
        <v>0</v>
      </c>
      <c r="K12" s="490">
        <f t="shared" si="3"/>
        <v>1226.336</v>
      </c>
      <c r="L12" s="493">
        <f t="shared" si="4"/>
        <v>1226.336</v>
      </c>
      <c r="M12" s="500">
        <f t="shared" si="5"/>
        <v>0.11874999999999999</v>
      </c>
      <c r="O12" s="519"/>
    </row>
    <row r="13" spans="1:15" ht="15" customHeight="1" outlineLevel="1" x14ac:dyDescent="0.2">
      <c r="A13" s="520" t="s">
        <v>382</v>
      </c>
      <c r="B13" s="521" t="s">
        <v>383</v>
      </c>
      <c r="C13" s="474" t="s">
        <v>0</v>
      </c>
      <c r="D13" s="72">
        <v>64</v>
      </c>
      <c r="E13" s="527">
        <v>75.94</v>
      </c>
      <c r="F13" s="475">
        <f t="shared" si="0"/>
        <v>4860.16</v>
      </c>
      <c r="G13" s="74">
        <v>0</v>
      </c>
      <c r="H13" s="74">
        <f t="shared" si="1"/>
        <v>0</v>
      </c>
      <c r="I13" s="346">
        <f>'Actual Certified Qty'!N10</f>
        <v>0</v>
      </c>
      <c r="J13" s="466">
        <f t="shared" si="2"/>
        <v>0</v>
      </c>
      <c r="K13" s="490">
        <f t="shared" si="3"/>
        <v>0</v>
      </c>
      <c r="L13" s="493">
        <f t="shared" si="4"/>
        <v>0</v>
      </c>
      <c r="M13" s="500">
        <f t="shared" si="5"/>
        <v>0</v>
      </c>
      <c r="O13" s="519"/>
    </row>
    <row r="14" spans="1:15" ht="15" customHeight="1" outlineLevel="1" x14ac:dyDescent="0.2">
      <c r="A14" s="520" t="s">
        <v>384</v>
      </c>
      <c r="B14" s="521" t="s">
        <v>385</v>
      </c>
      <c r="C14" s="474" t="s">
        <v>0</v>
      </c>
      <c r="D14" s="72">
        <v>32</v>
      </c>
      <c r="E14" s="526">
        <v>579.03</v>
      </c>
      <c r="F14" s="73">
        <f t="shared" si="0"/>
        <v>18528.96</v>
      </c>
      <c r="G14" s="74">
        <v>0</v>
      </c>
      <c r="H14" s="74">
        <f t="shared" si="1"/>
        <v>11.4</v>
      </c>
      <c r="I14" s="346">
        <f>'Actual Certified Qty'!N11</f>
        <v>11.4</v>
      </c>
      <c r="J14" s="466">
        <f t="shared" si="2"/>
        <v>0</v>
      </c>
      <c r="K14" s="490">
        <f t="shared" si="3"/>
        <v>6600.942</v>
      </c>
      <c r="L14" s="493">
        <f t="shared" si="4"/>
        <v>6600.942</v>
      </c>
      <c r="M14" s="500">
        <f t="shared" si="5"/>
        <v>0.35625000000000001</v>
      </c>
      <c r="O14" s="519"/>
    </row>
    <row r="15" spans="1:15" outlineLevel="1" x14ac:dyDescent="0.2">
      <c r="A15" s="522" t="s">
        <v>386</v>
      </c>
      <c r="B15" s="523" t="s">
        <v>387</v>
      </c>
      <c r="C15" s="474" t="s">
        <v>0</v>
      </c>
      <c r="D15" s="72">
        <v>32</v>
      </c>
      <c r="E15" s="526">
        <v>1630.62</v>
      </c>
      <c r="F15" s="73">
        <f t="shared" si="0"/>
        <v>52179.839999999997</v>
      </c>
      <c r="G15" s="74">
        <v>0</v>
      </c>
      <c r="H15" s="74">
        <f t="shared" si="1"/>
        <v>11.4</v>
      </c>
      <c r="I15" s="346">
        <f>'Actual Certified Qty'!N12</f>
        <v>11.4</v>
      </c>
      <c r="J15" s="466">
        <f t="shared" si="2"/>
        <v>0</v>
      </c>
      <c r="K15" s="490">
        <f t="shared" si="3"/>
        <v>18589.067999999999</v>
      </c>
      <c r="L15" s="493">
        <f t="shared" si="4"/>
        <v>18589.067999999999</v>
      </c>
      <c r="M15" s="500">
        <f t="shared" si="5"/>
        <v>0.35625000000000001</v>
      </c>
      <c r="O15" s="519"/>
    </row>
    <row r="16" spans="1:15" outlineLevel="1" x14ac:dyDescent="0.2">
      <c r="A16" s="520" t="s">
        <v>388</v>
      </c>
      <c r="B16" s="523" t="s">
        <v>389</v>
      </c>
      <c r="C16" s="474" t="s">
        <v>0</v>
      </c>
      <c r="D16" s="72">
        <v>192</v>
      </c>
      <c r="E16" s="526">
        <v>113.91</v>
      </c>
      <c r="F16" s="73">
        <f t="shared" si="0"/>
        <v>21870.720000000001</v>
      </c>
      <c r="G16" s="74">
        <v>0</v>
      </c>
      <c r="H16" s="74">
        <f t="shared" si="1"/>
        <v>45.6</v>
      </c>
      <c r="I16" s="346">
        <f>'Actual Certified Qty'!N13</f>
        <v>45.6</v>
      </c>
      <c r="J16" s="466">
        <f t="shared" si="2"/>
        <v>0</v>
      </c>
      <c r="K16" s="490">
        <f t="shared" si="3"/>
        <v>5194.2960000000003</v>
      </c>
      <c r="L16" s="493">
        <f t="shared" si="4"/>
        <v>5194.2960000000003</v>
      </c>
      <c r="M16" s="500">
        <f t="shared" si="5"/>
        <v>0.23749999999999999</v>
      </c>
      <c r="O16" s="519"/>
    </row>
    <row r="17" spans="1:15" outlineLevel="1" x14ac:dyDescent="0.2">
      <c r="A17" s="520" t="s">
        <v>390</v>
      </c>
      <c r="B17" s="523" t="s">
        <v>391</v>
      </c>
      <c r="C17" s="474" t="s">
        <v>0</v>
      </c>
      <c r="D17" s="72">
        <v>192</v>
      </c>
      <c r="E17" s="526">
        <v>85.43</v>
      </c>
      <c r="F17" s="73">
        <f t="shared" si="0"/>
        <v>16402.560000000001</v>
      </c>
      <c r="G17" s="74">
        <v>0</v>
      </c>
      <c r="H17" s="74">
        <f t="shared" si="1"/>
        <v>44.65</v>
      </c>
      <c r="I17" s="346">
        <f>'Actual Certified Qty'!N14</f>
        <v>44.65</v>
      </c>
      <c r="J17" s="466">
        <f t="shared" si="2"/>
        <v>0</v>
      </c>
      <c r="K17" s="490">
        <f t="shared" si="3"/>
        <v>3814.4495000000002</v>
      </c>
      <c r="L17" s="493">
        <f t="shared" si="4"/>
        <v>3814.4495000000002</v>
      </c>
      <c r="M17" s="500">
        <f t="shared" si="5"/>
        <v>0.23255208333333333</v>
      </c>
      <c r="O17" s="519"/>
    </row>
    <row r="18" spans="1:15" outlineLevel="1" x14ac:dyDescent="0.2">
      <c r="A18" s="520" t="s">
        <v>392</v>
      </c>
      <c r="B18" s="523" t="s">
        <v>393</v>
      </c>
      <c r="C18" s="474" t="s">
        <v>0</v>
      </c>
      <c r="D18" s="72">
        <v>32</v>
      </c>
      <c r="E18" s="526">
        <v>128.15</v>
      </c>
      <c r="F18" s="73">
        <f t="shared" si="0"/>
        <v>4100.8</v>
      </c>
      <c r="G18" s="74">
        <v>0</v>
      </c>
      <c r="H18" s="74">
        <f t="shared" si="1"/>
        <v>7.6</v>
      </c>
      <c r="I18" s="346">
        <f>'Actual Certified Qty'!N15</f>
        <v>7.6</v>
      </c>
      <c r="J18" s="466">
        <f t="shared" si="2"/>
        <v>0</v>
      </c>
      <c r="K18" s="490">
        <f t="shared" si="3"/>
        <v>973.93999999999994</v>
      </c>
      <c r="L18" s="493">
        <f t="shared" si="4"/>
        <v>973.93999999999994</v>
      </c>
      <c r="M18" s="500">
        <f t="shared" si="5"/>
        <v>0.23749999999999999</v>
      </c>
      <c r="O18" s="519"/>
    </row>
    <row r="19" spans="1:15" outlineLevel="1" x14ac:dyDescent="0.2">
      <c r="A19" s="522" t="s">
        <v>394</v>
      </c>
      <c r="B19" s="523" t="s">
        <v>393</v>
      </c>
      <c r="C19" s="474" t="s">
        <v>0</v>
      </c>
      <c r="D19" s="64">
        <v>32</v>
      </c>
      <c r="E19" s="526">
        <v>128.15</v>
      </c>
      <c r="F19" s="73">
        <f t="shared" ref="F19:F20" si="6">E19*D19</f>
        <v>4100.8</v>
      </c>
      <c r="G19" s="74">
        <v>0</v>
      </c>
      <c r="H19" s="74">
        <f t="shared" si="1"/>
        <v>0</v>
      </c>
      <c r="I19" s="346">
        <f>'Actual Certified Qty'!N16</f>
        <v>0</v>
      </c>
      <c r="J19" s="466">
        <f t="shared" si="2"/>
        <v>0</v>
      </c>
      <c r="K19" s="490">
        <f t="shared" si="3"/>
        <v>0</v>
      </c>
      <c r="L19" s="493">
        <f>I19*E19</f>
        <v>0</v>
      </c>
      <c r="M19" s="500">
        <f t="shared" si="5"/>
        <v>0</v>
      </c>
      <c r="O19" s="519"/>
    </row>
    <row r="20" spans="1:15" ht="13.5" outlineLevel="1" thickBot="1" x14ac:dyDescent="0.25">
      <c r="A20" s="524" t="s">
        <v>395</v>
      </c>
      <c r="B20" s="525" t="s">
        <v>396</v>
      </c>
      <c r="C20" s="474" t="s">
        <v>0</v>
      </c>
      <c r="D20" s="64">
        <v>32</v>
      </c>
      <c r="E20" s="526">
        <v>166.12</v>
      </c>
      <c r="F20" s="73">
        <f t="shared" si="6"/>
        <v>5315.84</v>
      </c>
      <c r="G20" s="74">
        <v>0</v>
      </c>
      <c r="H20" s="74">
        <f t="shared" si="1"/>
        <v>0</v>
      </c>
      <c r="I20" s="346">
        <f>'Actual Certified Qty'!N18</f>
        <v>0</v>
      </c>
      <c r="J20" s="466">
        <f t="shared" si="2"/>
        <v>0</v>
      </c>
      <c r="K20" s="490">
        <f t="shared" si="3"/>
        <v>0</v>
      </c>
      <c r="L20" s="493">
        <f>I20*E20</f>
        <v>0</v>
      </c>
      <c r="M20" s="500">
        <f t="shared" si="5"/>
        <v>0</v>
      </c>
      <c r="O20" s="519"/>
    </row>
    <row r="21" spans="1:15" outlineLevel="1" x14ac:dyDescent="0.2">
      <c r="A21" s="70"/>
      <c r="B21" s="96"/>
      <c r="C21" s="72"/>
      <c r="D21" s="64"/>
      <c r="E21" s="526"/>
      <c r="F21" s="73"/>
      <c r="G21" s="74"/>
      <c r="H21" s="74"/>
      <c r="I21" s="346"/>
      <c r="J21" s="466"/>
      <c r="K21" s="466"/>
      <c r="L21" s="493"/>
      <c r="M21" s="500"/>
      <c r="O21" s="473"/>
    </row>
    <row r="22" spans="1:15" ht="15.95" customHeight="1" x14ac:dyDescent="0.2">
      <c r="A22" s="75"/>
      <c r="B22" s="76" t="s">
        <v>349</v>
      </c>
      <c r="C22" s="77"/>
      <c r="D22" s="65"/>
      <c r="E22" s="528"/>
      <c r="F22" s="78">
        <f>SUM(F9:F21)</f>
        <v>231547.19999999998</v>
      </c>
      <c r="G22" s="454">
        <v>0</v>
      </c>
      <c r="H22" s="79"/>
      <c r="I22" s="80">
        <f>'Actual Certified Qty'!N31</f>
        <v>0</v>
      </c>
      <c r="J22" s="467">
        <f>SUM(J9:J21)</f>
        <v>0</v>
      </c>
      <c r="K22" s="467">
        <f>SUM(K9:K21)</f>
        <v>44717.820500000002</v>
      </c>
      <c r="L22" s="494">
        <f>SUM(L9:L21)</f>
        <v>44717.820500000002</v>
      </c>
      <c r="M22" s="501">
        <f t="shared" si="5"/>
        <v>0.19312615527201368</v>
      </c>
      <c r="N22" s="13"/>
    </row>
    <row r="23" spans="1:15" ht="15" customHeight="1" x14ac:dyDescent="0.2">
      <c r="A23" s="81">
        <v>20</v>
      </c>
      <c r="B23" s="82" t="s">
        <v>350</v>
      </c>
      <c r="C23" s="72"/>
      <c r="D23" s="64"/>
      <c r="E23" s="526"/>
      <c r="F23" s="73"/>
      <c r="G23" s="74"/>
      <c r="H23" s="20"/>
      <c r="I23" s="74"/>
      <c r="J23" s="466"/>
      <c r="K23" s="466"/>
      <c r="L23" s="493"/>
      <c r="M23" s="530"/>
    </row>
    <row r="24" spans="1:15" ht="15" customHeight="1" outlineLevel="1" x14ac:dyDescent="0.2">
      <c r="A24" s="520" t="s">
        <v>374</v>
      </c>
      <c r="B24" s="521" t="s">
        <v>375</v>
      </c>
      <c r="C24" s="474" t="s">
        <v>0</v>
      </c>
      <c r="D24" s="72">
        <v>576</v>
      </c>
      <c r="E24" s="526">
        <v>90.18</v>
      </c>
      <c r="F24" s="475">
        <f t="shared" ref="F24:F35" si="7">E24*D24</f>
        <v>51943.680000000008</v>
      </c>
      <c r="G24" s="472">
        <v>0</v>
      </c>
      <c r="H24" s="74">
        <f t="shared" ref="H24:H35" si="8">ROUND(I24-G24,3)</f>
        <v>79.8</v>
      </c>
      <c r="I24" s="74">
        <f>'Actual Certified Qty'!N21</f>
        <v>79.8</v>
      </c>
      <c r="J24" s="466"/>
      <c r="K24" s="466">
        <f>H24*E24</f>
        <v>7196.3640000000005</v>
      </c>
      <c r="L24" s="493">
        <f t="shared" ref="L24:L35" si="9">I24*E24</f>
        <v>7196.3640000000005</v>
      </c>
      <c r="M24" s="530">
        <f t="shared" si="5"/>
        <v>0.13854166666666665</v>
      </c>
    </row>
    <row r="25" spans="1:15" ht="15" customHeight="1" outlineLevel="1" x14ac:dyDescent="0.2">
      <c r="A25" s="520" t="s">
        <v>376</v>
      </c>
      <c r="B25" s="521" t="s">
        <v>377</v>
      </c>
      <c r="C25" s="474" t="s">
        <v>0</v>
      </c>
      <c r="D25" s="72">
        <v>64</v>
      </c>
      <c r="E25" s="526">
        <v>85.43</v>
      </c>
      <c r="F25" s="475">
        <f t="shared" si="7"/>
        <v>5467.52</v>
      </c>
      <c r="G25" s="472">
        <v>0</v>
      </c>
      <c r="H25" s="74">
        <f t="shared" si="8"/>
        <v>14.25</v>
      </c>
      <c r="I25" s="74">
        <f>'Actual Certified Qty'!N22</f>
        <v>14.25</v>
      </c>
      <c r="J25" s="466">
        <f t="shared" ref="J25:J35" si="10">G25*E25</f>
        <v>0</v>
      </c>
      <c r="K25" s="466">
        <f>H25*E25</f>
        <v>1217.3775000000001</v>
      </c>
      <c r="L25" s="493">
        <f t="shared" si="9"/>
        <v>1217.3775000000001</v>
      </c>
      <c r="M25" s="500">
        <f t="shared" ref="M25:M35" si="11">IFERROR(L25/F25,)</f>
        <v>0.22265625</v>
      </c>
    </row>
    <row r="26" spans="1:15" ht="15" customHeight="1" outlineLevel="1" x14ac:dyDescent="0.2">
      <c r="A26" s="520" t="s">
        <v>378</v>
      </c>
      <c r="B26" s="521" t="s">
        <v>379</v>
      </c>
      <c r="C26" s="474" t="s">
        <v>0</v>
      </c>
      <c r="D26" s="72">
        <v>256</v>
      </c>
      <c r="E26" s="526">
        <v>142.38</v>
      </c>
      <c r="F26" s="475">
        <f t="shared" si="7"/>
        <v>36449.279999999999</v>
      </c>
      <c r="G26" s="472">
        <v>0</v>
      </c>
      <c r="H26" s="74">
        <f t="shared" si="8"/>
        <v>53.2</v>
      </c>
      <c r="I26" s="74">
        <f>'Actual Certified Qty'!N23</f>
        <v>53.2</v>
      </c>
      <c r="J26" s="466">
        <f t="shared" si="10"/>
        <v>0</v>
      </c>
      <c r="K26" s="466">
        <f t="shared" ref="K26:K35" si="12">H26*E26</f>
        <v>7574.616</v>
      </c>
      <c r="L26" s="493">
        <f t="shared" si="9"/>
        <v>7574.616</v>
      </c>
      <c r="M26" s="500">
        <f t="shared" si="11"/>
        <v>0.20781250000000001</v>
      </c>
    </row>
    <row r="27" spans="1:15" ht="15" customHeight="1" outlineLevel="1" x14ac:dyDescent="0.2">
      <c r="A27" s="520" t="s">
        <v>380</v>
      </c>
      <c r="B27" s="521" t="s">
        <v>381</v>
      </c>
      <c r="C27" s="474" t="s">
        <v>0</v>
      </c>
      <c r="D27" s="72">
        <v>128</v>
      </c>
      <c r="E27" s="526">
        <v>80.680000000000007</v>
      </c>
      <c r="F27" s="475">
        <f t="shared" si="7"/>
        <v>10327.040000000001</v>
      </c>
      <c r="G27" s="472">
        <v>0</v>
      </c>
      <c r="H27" s="74">
        <f t="shared" si="8"/>
        <v>26.6</v>
      </c>
      <c r="I27" s="74">
        <f>'Actual Certified Qty'!N24</f>
        <v>26.6</v>
      </c>
      <c r="J27" s="466">
        <f t="shared" si="10"/>
        <v>0</v>
      </c>
      <c r="K27" s="466">
        <f t="shared" si="12"/>
        <v>2146.0880000000002</v>
      </c>
      <c r="L27" s="493">
        <f t="shared" si="9"/>
        <v>2146.0880000000002</v>
      </c>
      <c r="M27" s="500">
        <f t="shared" si="11"/>
        <v>0.20781250000000001</v>
      </c>
    </row>
    <row r="28" spans="1:15" ht="15" customHeight="1" outlineLevel="1" x14ac:dyDescent="0.2">
      <c r="A28" s="520" t="s">
        <v>382</v>
      </c>
      <c r="B28" s="521" t="s">
        <v>383</v>
      </c>
      <c r="C28" s="474" t="s">
        <v>0</v>
      </c>
      <c r="D28" s="72">
        <v>64</v>
      </c>
      <c r="E28" s="527">
        <v>75.94</v>
      </c>
      <c r="F28" s="475">
        <f t="shared" si="7"/>
        <v>4860.16</v>
      </c>
      <c r="G28" s="472">
        <v>0</v>
      </c>
      <c r="H28" s="74">
        <f t="shared" si="8"/>
        <v>0</v>
      </c>
      <c r="I28" s="74">
        <f>'Actual Certified Qty'!N25</f>
        <v>0</v>
      </c>
      <c r="J28" s="466">
        <f t="shared" si="10"/>
        <v>0</v>
      </c>
      <c r="K28" s="466">
        <f t="shared" si="12"/>
        <v>0</v>
      </c>
      <c r="L28" s="493">
        <f t="shared" si="9"/>
        <v>0</v>
      </c>
      <c r="M28" s="500">
        <f t="shared" si="11"/>
        <v>0</v>
      </c>
    </row>
    <row r="29" spans="1:15" ht="15" customHeight="1" outlineLevel="1" x14ac:dyDescent="0.2">
      <c r="A29" s="520" t="s">
        <v>384</v>
      </c>
      <c r="B29" s="521" t="s">
        <v>385</v>
      </c>
      <c r="C29" s="474" t="s">
        <v>0</v>
      </c>
      <c r="D29" s="72">
        <v>32</v>
      </c>
      <c r="E29" s="526">
        <v>579.03</v>
      </c>
      <c r="F29" s="475">
        <f t="shared" si="7"/>
        <v>18528.96</v>
      </c>
      <c r="G29" s="472">
        <v>0</v>
      </c>
      <c r="H29" s="74">
        <f t="shared" si="8"/>
        <v>13.3</v>
      </c>
      <c r="I29" s="74">
        <f>'Actual Certified Qty'!N26</f>
        <v>13.3</v>
      </c>
      <c r="J29" s="466">
        <f t="shared" si="10"/>
        <v>0</v>
      </c>
      <c r="K29" s="466">
        <f t="shared" si="12"/>
        <v>7701.0990000000002</v>
      </c>
      <c r="L29" s="493">
        <f t="shared" si="9"/>
        <v>7701.0990000000002</v>
      </c>
      <c r="M29" s="500">
        <f t="shared" si="11"/>
        <v>0.41562500000000002</v>
      </c>
    </row>
    <row r="30" spans="1:15" ht="15" customHeight="1" outlineLevel="1" x14ac:dyDescent="0.2">
      <c r="A30" s="522" t="s">
        <v>386</v>
      </c>
      <c r="B30" s="523" t="s">
        <v>387</v>
      </c>
      <c r="C30" s="474" t="s">
        <v>0</v>
      </c>
      <c r="D30" s="72">
        <v>32</v>
      </c>
      <c r="E30" s="526">
        <v>1630.62</v>
      </c>
      <c r="F30" s="475">
        <f t="shared" si="7"/>
        <v>52179.839999999997</v>
      </c>
      <c r="G30" s="472">
        <v>0</v>
      </c>
      <c r="H30" s="74">
        <f t="shared" si="8"/>
        <v>13.3</v>
      </c>
      <c r="I30" s="74">
        <f>'Actual Certified Qty'!N27</f>
        <v>13.3</v>
      </c>
      <c r="J30" s="466">
        <f t="shared" si="10"/>
        <v>0</v>
      </c>
      <c r="K30" s="466">
        <f t="shared" si="12"/>
        <v>21687.245999999999</v>
      </c>
      <c r="L30" s="493">
        <f t="shared" si="9"/>
        <v>21687.245999999999</v>
      </c>
      <c r="M30" s="500">
        <f t="shared" si="11"/>
        <v>0.41562500000000002</v>
      </c>
    </row>
    <row r="31" spans="1:15" ht="15" customHeight="1" outlineLevel="1" x14ac:dyDescent="0.2">
      <c r="A31" s="520" t="s">
        <v>388</v>
      </c>
      <c r="B31" s="523" t="s">
        <v>389</v>
      </c>
      <c r="C31" s="474" t="s">
        <v>0</v>
      </c>
      <c r="D31" s="72">
        <v>192</v>
      </c>
      <c r="E31" s="526">
        <v>113.91</v>
      </c>
      <c r="F31" s="475">
        <f t="shared" si="7"/>
        <v>21870.720000000001</v>
      </c>
      <c r="G31" s="472">
        <v>0</v>
      </c>
      <c r="H31" s="74">
        <f t="shared" si="8"/>
        <v>85.5</v>
      </c>
      <c r="I31" s="74">
        <f>'Actual Certified Qty'!N28</f>
        <v>85.5</v>
      </c>
      <c r="J31" s="466">
        <f t="shared" si="10"/>
        <v>0</v>
      </c>
      <c r="K31" s="466">
        <f t="shared" si="12"/>
        <v>9739.3050000000003</v>
      </c>
      <c r="L31" s="493">
        <f t="shared" si="9"/>
        <v>9739.3050000000003</v>
      </c>
      <c r="M31" s="500">
        <f t="shared" si="11"/>
        <v>0.4453125</v>
      </c>
    </row>
    <row r="32" spans="1:15" ht="15" customHeight="1" outlineLevel="1" x14ac:dyDescent="0.2">
      <c r="A32" s="520" t="s">
        <v>390</v>
      </c>
      <c r="B32" s="523" t="s">
        <v>391</v>
      </c>
      <c r="C32" s="474" t="s">
        <v>0</v>
      </c>
      <c r="D32" s="72">
        <v>192</v>
      </c>
      <c r="E32" s="526">
        <v>85.43</v>
      </c>
      <c r="F32" s="475">
        <f t="shared" si="7"/>
        <v>16402.560000000001</v>
      </c>
      <c r="G32" s="472">
        <v>0</v>
      </c>
      <c r="H32" s="74">
        <f t="shared" si="8"/>
        <v>84.55</v>
      </c>
      <c r="I32" s="74">
        <f>'Actual Certified Qty'!N29</f>
        <v>84.55</v>
      </c>
      <c r="J32" s="466">
        <f t="shared" si="10"/>
        <v>0</v>
      </c>
      <c r="K32" s="466">
        <f t="shared" si="12"/>
        <v>7223.1065000000008</v>
      </c>
      <c r="L32" s="493">
        <f t="shared" si="9"/>
        <v>7223.1065000000008</v>
      </c>
      <c r="M32" s="500">
        <f t="shared" si="11"/>
        <v>0.44036458333333334</v>
      </c>
    </row>
    <row r="33" spans="1:13" ht="15" customHeight="1" outlineLevel="1" x14ac:dyDescent="0.2">
      <c r="A33" s="520" t="s">
        <v>392</v>
      </c>
      <c r="B33" s="523" t="s">
        <v>393</v>
      </c>
      <c r="C33" s="474" t="s">
        <v>0</v>
      </c>
      <c r="D33" s="72">
        <v>32</v>
      </c>
      <c r="E33" s="526">
        <v>128.15</v>
      </c>
      <c r="F33" s="475">
        <f t="shared" si="7"/>
        <v>4100.8</v>
      </c>
      <c r="G33" s="472">
        <v>0</v>
      </c>
      <c r="H33" s="74">
        <f t="shared" si="8"/>
        <v>14.25</v>
      </c>
      <c r="I33" s="74">
        <f>'Actual Certified Qty'!N30</f>
        <v>14.25</v>
      </c>
      <c r="J33" s="466">
        <f t="shared" si="10"/>
        <v>0</v>
      </c>
      <c r="K33" s="466">
        <f t="shared" si="12"/>
        <v>1826.1375</v>
      </c>
      <c r="L33" s="493">
        <f t="shared" si="9"/>
        <v>1826.1375</v>
      </c>
      <c r="M33" s="500">
        <f t="shared" si="11"/>
        <v>0.4453125</v>
      </c>
    </row>
    <row r="34" spans="1:13" ht="15" customHeight="1" outlineLevel="1" x14ac:dyDescent="0.2">
      <c r="A34" s="522" t="s">
        <v>394</v>
      </c>
      <c r="B34" s="523" t="s">
        <v>393</v>
      </c>
      <c r="C34" s="474" t="s">
        <v>0</v>
      </c>
      <c r="D34" s="64">
        <v>32</v>
      </c>
      <c r="E34" s="526">
        <v>128.15</v>
      </c>
      <c r="F34" s="475">
        <f t="shared" si="7"/>
        <v>4100.8</v>
      </c>
      <c r="G34" s="472">
        <v>0</v>
      </c>
      <c r="H34" s="74">
        <f t="shared" si="8"/>
        <v>0</v>
      </c>
      <c r="I34" s="74">
        <f>'Actual Certified Qty'!N31</f>
        <v>0</v>
      </c>
      <c r="J34" s="466">
        <f t="shared" si="10"/>
        <v>0</v>
      </c>
      <c r="K34" s="466">
        <f t="shared" si="12"/>
        <v>0</v>
      </c>
      <c r="L34" s="493">
        <f t="shared" si="9"/>
        <v>0</v>
      </c>
      <c r="M34" s="500">
        <f t="shared" si="11"/>
        <v>0</v>
      </c>
    </row>
    <row r="35" spans="1:13" ht="15" customHeight="1" outlineLevel="1" thickBot="1" x14ac:dyDescent="0.25">
      <c r="A35" s="524" t="s">
        <v>395</v>
      </c>
      <c r="B35" s="525" t="s">
        <v>396</v>
      </c>
      <c r="C35" s="474" t="s">
        <v>0</v>
      </c>
      <c r="D35" s="64">
        <v>32</v>
      </c>
      <c r="E35" s="526">
        <v>166.12</v>
      </c>
      <c r="F35" s="475">
        <f t="shared" si="7"/>
        <v>5315.84</v>
      </c>
      <c r="G35" s="472">
        <v>0</v>
      </c>
      <c r="H35" s="74">
        <f t="shared" si="8"/>
        <v>0</v>
      </c>
      <c r="I35" s="74">
        <f>'Actual Certified Qty'!N33</f>
        <v>0</v>
      </c>
      <c r="J35" s="466">
        <f t="shared" si="10"/>
        <v>0</v>
      </c>
      <c r="K35" s="466">
        <f t="shared" si="12"/>
        <v>0</v>
      </c>
      <c r="L35" s="493">
        <f t="shared" si="9"/>
        <v>0</v>
      </c>
      <c r="M35" s="500">
        <f t="shared" si="11"/>
        <v>0</v>
      </c>
    </row>
    <row r="36" spans="1:13" ht="15" customHeight="1" outlineLevel="1" x14ac:dyDescent="0.2">
      <c r="A36" s="70"/>
      <c r="B36" s="71"/>
      <c r="C36" s="72"/>
      <c r="D36" s="64"/>
      <c r="E36" s="14"/>
      <c r="F36" s="73"/>
      <c r="G36" s="74"/>
      <c r="H36" s="74"/>
      <c r="I36" s="74"/>
      <c r="J36" s="466"/>
      <c r="K36" s="466"/>
      <c r="L36" s="493"/>
      <c r="M36" s="500"/>
    </row>
    <row r="37" spans="1:13" ht="15.95" customHeight="1" x14ac:dyDescent="0.2">
      <c r="A37" s="75"/>
      <c r="B37" s="76" t="s">
        <v>351</v>
      </c>
      <c r="C37" s="77"/>
      <c r="D37" s="65"/>
      <c r="E37" s="31"/>
      <c r="F37" s="78">
        <f>SUM(F24:F36)</f>
        <v>231547.19999999998</v>
      </c>
      <c r="G37" s="79"/>
      <c r="H37" s="79"/>
      <c r="I37" s="80"/>
      <c r="J37" s="467">
        <f>SUM(J24:J36)</f>
        <v>0</v>
      </c>
      <c r="K37" s="467">
        <f>SUM(K24:K36)</f>
        <v>66311.339500000002</v>
      </c>
      <c r="L37" s="494">
        <f>SUM(L24:L36)</f>
        <v>66311.339500000002</v>
      </c>
      <c r="M37" s="501">
        <f t="shared" ref="M37" si="13">IFERROR(L37/F37,)</f>
        <v>0.28638368116738189</v>
      </c>
    </row>
    <row r="38" spans="1:13" ht="18" customHeight="1" thickBot="1" x14ac:dyDescent="0.25">
      <c r="A38" s="84"/>
      <c r="B38" s="24" t="s">
        <v>30</v>
      </c>
      <c r="C38" s="25"/>
      <c r="D38" s="25"/>
      <c r="E38" s="25"/>
      <c r="F38" s="26">
        <f>SUM(F37,F22)</f>
        <v>463094.39999999997</v>
      </c>
      <c r="G38" s="27"/>
      <c r="H38" s="27"/>
      <c r="I38" s="27"/>
      <c r="J38" s="468">
        <f>SUM(J37,J22)</f>
        <v>0</v>
      </c>
      <c r="K38" s="468">
        <f>SUM(K37,K22)</f>
        <v>111029.16</v>
      </c>
      <c r="L38" s="495">
        <f>SUM(L37,L22)</f>
        <v>111029.16</v>
      </c>
      <c r="M38" s="502">
        <f t="shared" ref="M38" si="14">IFERROR(L38/F38,)</f>
        <v>0.23975491821969777</v>
      </c>
    </row>
    <row r="39" spans="1:13" ht="15.95" customHeight="1" x14ac:dyDescent="0.2">
      <c r="A39" s="85"/>
      <c r="B39" s="344" t="s">
        <v>352</v>
      </c>
      <c r="C39" s="17"/>
      <c r="D39" s="17"/>
      <c r="E39" s="17"/>
      <c r="F39" s="18">
        <f>SUM(F38)*9%</f>
        <v>41678.495999999992</v>
      </c>
      <c r="G39" s="19"/>
      <c r="H39" s="19"/>
      <c r="I39" s="19"/>
      <c r="J39" s="18">
        <f t="shared" ref="J39:L39" si="15">SUM(J38)*9%</f>
        <v>0</v>
      </c>
      <c r="K39" s="18">
        <f t="shared" si="15"/>
        <v>9992.6244000000006</v>
      </c>
      <c r="L39" s="496">
        <f t="shared" si="15"/>
        <v>9992.6244000000006</v>
      </c>
      <c r="M39" s="503"/>
    </row>
    <row r="40" spans="1:13" ht="15.95" customHeight="1" thickBot="1" x14ac:dyDescent="0.25">
      <c r="A40" s="86"/>
      <c r="B40" s="345" t="s">
        <v>353</v>
      </c>
      <c r="C40" s="21"/>
      <c r="D40" s="21"/>
      <c r="E40" s="21"/>
      <c r="F40" s="22">
        <f>SUM(F38)*9%</f>
        <v>41678.495999999992</v>
      </c>
      <c r="G40" s="23"/>
      <c r="H40" s="23"/>
      <c r="I40" s="23"/>
      <c r="J40" s="22">
        <f t="shared" ref="J40:L40" si="16">SUM(J38)*9%</f>
        <v>0</v>
      </c>
      <c r="K40" s="22">
        <f t="shared" si="16"/>
        <v>9992.6244000000006</v>
      </c>
      <c r="L40" s="497">
        <f t="shared" si="16"/>
        <v>9992.6244000000006</v>
      </c>
      <c r="M40" s="504"/>
    </row>
    <row r="41" spans="1:13" ht="18" customHeight="1" thickBot="1" x14ac:dyDescent="0.25">
      <c r="A41" s="87"/>
      <c r="B41" s="28" t="s">
        <v>31</v>
      </c>
      <c r="C41" s="29"/>
      <c r="D41" s="29"/>
      <c r="E41" s="29"/>
      <c r="F41" s="34">
        <f>SUM(F38:F40)</f>
        <v>546451.39199999999</v>
      </c>
      <c r="G41" s="30"/>
      <c r="H41" s="30"/>
      <c r="I41" s="30"/>
      <c r="J41" s="469">
        <f>SUM(J38:J40)</f>
        <v>0</v>
      </c>
      <c r="K41" s="469">
        <f>SUM(K38:K40)</f>
        <v>131014.4088</v>
      </c>
      <c r="L41" s="498">
        <f>SUM(L38:L40)</f>
        <v>131014.4088</v>
      </c>
      <c r="M41" s="505"/>
    </row>
    <row r="43" spans="1:13" x14ac:dyDescent="0.2">
      <c r="F43" s="11"/>
    </row>
    <row r="44" spans="1:13" x14ac:dyDescent="0.2">
      <c r="F44" s="10"/>
    </row>
    <row r="45" spans="1:13" x14ac:dyDescent="0.2">
      <c r="F45" s="10"/>
    </row>
    <row r="46" spans="1:13" x14ac:dyDescent="0.2">
      <c r="F46" s="10"/>
    </row>
    <row r="47" spans="1:13" x14ac:dyDescent="0.2">
      <c r="F47" s="10"/>
    </row>
  </sheetData>
  <autoFilter ref="A7:M41"/>
  <mergeCells count="15">
    <mergeCell ref="A1:M1"/>
    <mergeCell ref="L4:M4"/>
    <mergeCell ref="M6:M7"/>
    <mergeCell ref="F6:F7"/>
    <mergeCell ref="E6:E7"/>
    <mergeCell ref="D6:D7"/>
    <mergeCell ref="C6:C7"/>
    <mergeCell ref="B6:B7"/>
    <mergeCell ref="A6:A7"/>
    <mergeCell ref="G6:I6"/>
    <mergeCell ref="J6:L6"/>
    <mergeCell ref="A5:M5"/>
    <mergeCell ref="K2:L2"/>
    <mergeCell ref="K3:L3"/>
    <mergeCell ref="A4:B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P34"/>
  <sheetViews>
    <sheetView zoomScaleNormal="100" zoomScaleSheetLayoutView="100" workbookViewId="0">
      <pane xSplit="5" ySplit="4" topLeftCell="F5" activePane="bottomRight" state="frozen"/>
      <selection pane="topRight" activeCell="H1" sqref="H1"/>
      <selection pane="bottomLeft" activeCell="A4" sqref="A4"/>
      <selection pane="bottomRight" activeCell="B1" sqref="B1:P34"/>
    </sheetView>
  </sheetViews>
  <sheetFormatPr defaultRowHeight="12.75" outlineLevelRow="1" x14ac:dyDescent="0.2"/>
  <cols>
    <col min="1" max="1" width="2.7109375" customWidth="1"/>
    <col min="2" max="2" width="5.7109375" style="1" customWidth="1"/>
    <col min="3" max="3" width="53.5703125" style="221" bestFit="1" customWidth="1"/>
    <col min="4" max="4" width="5" style="1" bestFit="1" customWidth="1"/>
    <col min="5" max="5" width="7.85546875" style="92" bestFit="1" customWidth="1"/>
    <col min="6" max="7" width="9.85546875" style="92" customWidth="1"/>
    <col min="8" max="8" width="8.7109375" style="4" customWidth="1"/>
    <col min="9" max="10" width="11.140625" style="4" customWidth="1"/>
    <col min="11" max="11" width="8.7109375" style="4" customWidth="1"/>
    <col min="12" max="12" width="10.7109375" style="4" customWidth="1"/>
    <col min="13" max="13" width="8.5703125" style="4" customWidth="1"/>
    <col min="14" max="14" width="11.28515625" style="451" customWidth="1"/>
    <col min="15" max="15" width="11.5703125" style="451" customWidth="1"/>
    <col min="16" max="16" width="11.5703125" style="4" customWidth="1"/>
  </cols>
  <sheetData>
    <row r="1" spans="2:16" ht="15.75" x14ac:dyDescent="0.2">
      <c r="B1" s="718" t="s">
        <v>106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  <c r="P1" s="720"/>
    </row>
    <row r="2" spans="2:16" x14ac:dyDescent="0.2">
      <c r="B2" s="721" t="s">
        <v>20</v>
      </c>
      <c r="C2" s="621" t="s">
        <v>11</v>
      </c>
      <c r="D2" s="622" t="s">
        <v>4</v>
      </c>
      <c r="E2" s="622" t="s">
        <v>354</v>
      </c>
      <c r="F2" s="510"/>
      <c r="G2" s="510"/>
      <c r="H2" s="511"/>
      <c r="I2" s="511"/>
      <c r="J2" s="511"/>
      <c r="K2" s="511"/>
      <c r="L2" s="511"/>
      <c r="M2" s="511"/>
      <c r="N2" s="620" t="s">
        <v>343</v>
      </c>
      <c r="O2" s="620" t="s">
        <v>22</v>
      </c>
      <c r="P2" s="722" t="s">
        <v>23</v>
      </c>
    </row>
    <row r="3" spans="2:16" s="7" customFormat="1" ht="89.25" x14ac:dyDescent="0.2">
      <c r="B3" s="721"/>
      <c r="C3" s="621"/>
      <c r="D3" s="622"/>
      <c r="E3" s="622"/>
      <c r="F3" s="531" t="s">
        <v>368</v>
      </c>
      <c r="G3" s="531" t="s">
        <v>431</v>
      </c>
      <c r="H3" s="531" t="s">
        <v>433</v>
      </c>
      <c r="I3" s="531" t="s">
        <v>367</v>
      </c>
      <c r="J3" s="531" t="s">
        <v>432</v>
      </c>
      <c r="K3" s="531" t="s">
        <v>355</v>
      </c>
      <c r="L3" s="531" t="s">
        <v>356</v>
      </c>
      <c r="M3" s="531" t="s">
        <v>21</v>
      </c>
      <c r="N3" s="620"/>
      <c r="O3" s="620"/>
      <c r="P3" s="722"/>
    </row>
    <row r="4" spans="2:16" s="7" customFormat="1" ht="13.5" thickBot="1" x14ac:dyDescent="0.25">
      <c r="B4" s="81"/>
      <c r="C4" s="532"/>
      <c r="D4" s="533"/>
      <c r="E4" s="533"/>
      <c r="F4" s="533"/>
      <c r="G4" s="533"/>
      <c r="H4" s="455"/>
      <c r="I4" s="455"/>
      <c r="J4" s="455"/>
      <c r="K4" s="455">
        <v>0.5</v>
      </c>
      <c r="L4" s="455">
        <v>0.45</v>
      </c>
      <c r="M4" s="455">
        <v>0.05</v>
      </c>
      <c r="N4" s="83"/>
      <c r="O4" s="83"/>
      <c r="P4" s="723"/>
    </row>
    <row r="5" spans="2:16" x14ac:dyDescent="0.2">
      <c r="B5" s="66">
        <v>10</v>
      </c>
      <c r="C5" s="67" t="s">
        <v>348</v>
      </c>
      <c r="D5" s="68"/>
      <c r="E5" s="68"/>
      <c r="F5" s="507"/>
      <c r="G5" s="507"/>
      <c r="H5" s="89"/>
      <c r="I5" s="89"/>
      <c r="J5" s="89"/>
      <c r="K5" s="89"/>
      <c r="L5" s="89"/>
      <c r="M5" s="89"/>
      <c r="N5" s="93"/>
      <c r="O5" s="93"/>
      <c r="P5" s="724"/>
    </row>
    <row r="6" spans="2:16" outlineLevel="1" x14ac:dyDescent="0.2">
      <c r="B6" s="70">
        <v>10</v>
      </c>
      <c r="C6" s="521" t="s">
        <v>375</v>
      </c>
      <c r="D6" s="474" t="s">
        <v>0</v>
      </c>
      <c r="E6" s="72">
        <v>576</v>
      </c>
      <c r="F6" s="475"/>
      <c r="G6" s="508">
        <f>'Supply Summary'!L6:L6</f>
        <v>61</v>
      </c>
      <c r="H6" s="91">
        <f>K6*J6</f>
        <v>7.8000000000000007</v>
      </c>
      <c r="I6" s="91">
        <f>H6*310</f>
        <v>2418</v>
      </c>
      <c r="J6" s="91">
        <v>0.2</v>
      </c>
      <c r="K6" s="91">
        <f>L6</f>
        <v>39</v>
      </c>
      <c r="L6" s="91">
        <f>'Installation Summary'!AO4</f>
        <v>39</v>
      </c>
      <c r="M6" s="89"/>
      <c r="N6" s="93">
        <f>ROUND(SUMPRODUCT($K$4:$M$4,K6:M6),3)</f>
        <v>37.049999999999997</v>
      </c>
      <c r="O6" s="93">
        <v>0</v>
      </c>
      <c r="P6" s="725">
        <f>N6-O6</f>
        <v>37.049999999999997</v>
      </c>
    </row>
    <row r="7" spans="2:16" outlineLevel="1" x14ac:dyDescent="0.2">
      <c r="B7" s="70">
        <v>20</v>
      </c>
      <c r="C7" s="521" t="s">
        <v>377</v>
      </c>
      <c r="D7" s="474" t="s">
        <v>0</v>
      </c>
      <c r="E7" s="72">
        <v>64</v>
      </c>
      <c r="F7" s="475"/>
      <c r="G7" s="508">
        <f>'Supply Summary'!L7:L7</f>
        <v>10</v>
      </c>
      <c r="H7" s="91">
        <f t="shared" ref="H7:H17" si="0">K7*J7</f>
        <v>1.52</v>
      </c>
      <c r="I7" s="91">
        <f t="shared" ref="I7:I17" si="1">H7*310</f>
        <v>471.2</v>
      </c>
      <c r="J7" s="91">
        <v>0.19</v>
      </c>
      <c r="K7" s="91">
        <f t="shared" ref="K7:K17" si="2">L7</f>
        <v>8</v>
      </c>
      <c r="L7" s="91">
        <f>'Installation Summary'!AO5</f>
        <v>8</v>
      </c>
      <c r="M7" s="89"/>
      <c r="N7" s="93">
        <f t="shared" ref="N7:N32" si="3">ROUND(SUMPRODUCT($K$4:$M$4,K7:M7),3)</f>
        <v>7.6</v>
      </c>
      <c r="O7" s="93">
        <v>0</v>
      </c>
      <c r="P7" s="725">
        <f t="shared" ref="P7:P32" si="4">N7-O7</f>
        <v>7.6</v>
      </c>
    </row>
    <row r="8" spans="2:16" outlineLevel="1" x14ac:dyDescent="0.2">
      <c r="B8" s="70">
        <v>30</v>
      </c>
      <c r="C8" s="521" t="s">
        <v>379</v>
      </c>
      <c r="D8" s="474" t="s">
        <v>0</v>
      </c>
      <c r="E8" s="72">
        <v>256</v>
      </c>
      <c r="F8" s="475"/>
      <c r="G8" s="508">
        <f>'Supply Summary'!L8:L8</f>
        <v>36</v>
      </c>
      <c r="H8" s="91">
        <f t="shared" si="0"/>
        <v>10.24</v>
      </c>
      <c r="I8" s="91">
        <f t="shared" si="1"/>
        <v>3174.4</v>
      </c>
      <c r="J8" s="91">
        <v>0.32</v>
      </c>
      <c r="K8" s="91">
        <f t="shared" si="2"/>
        <v>32</v>
      </c>
      <c r="L8" s="91">
        <f>'Installation Summary'!AO6</f>
        <v>32</v>
      </c>
      <c r="M8" s="89"/>
      <c r="N8" s="93">
        <f t="shared" si="3"/>
        <v>30.4</v>
      </c>
      <c r="O8" s="93">
        <v>0</v>
      </c>
      <c r="P8" s="725">
        <f t="shared" si="4"/>
        <v>30.4</v>
      </c>
    </row>
    <row r="9" spans="2:16" outlineLevel="1" x14ac:dyDescent="0.2">
      <c r="B9" s="70">
        <v>40</v>
      </c>
      <c r="C9" s="521" t="s">
        <v>381</v>
      </c>
      <c r="D9" s="474" t="s">
        <v>0</v>
      </c>
      <c r="E9" s="72">
        <v>128</v>
      </c>
      <c r="F9" s="475"/>
      <c r="G9" s="508">
        <f>'Supply Summary'!L9:L9</f>
        <v>11</v>
      </c>
      <c r="H9" s="91">
        <f t="shared" si="0"/>
        <v>2.88</v>
      </c>
      <c r="I9" s="91">
        <f t="shared" si="1"/>
        <v>892.8</v>
      </c>
      <c r="J9" s="91">
        <v>0.18</v>
      </c>
      <c r="K9" s="91">
        <f t="shared" si="2"/>
        <v>16</v>
      </c>
      <c r="L9" s="91">
        <f>'Installation Summary'!AO7</f>
        <v>16</v>
      </c>
      <c r="M9" s="89"/>
      <c r="N9" s="93">
        <f t="shared" si="3"/>
        <v>15.2</v>
      </c>
      <c r="O9" s="93">
        <v>0</v>
      </c>
      <c r="P9" s="725">
        <f t="shared" si="4"/>
        <v>15.2</v>
      </c>
    </row>
    <row r="10" spans="2:16" outlineLevel="1" x14ac:dyDescent="0.2">
      <c r="B10" s="70">
        <v>50</v>
      </c>
      <c r="C10" s="521" t="s">
        <v>383</v>
      </c>
      <c r="D10" s="474" t="s">
        <v>0</v>
      </c>
      <c r="E10" s="72">
        <v>64</v>
      </c>
      <c r="F10" s="475"/>
      <c r="G10" s="508">
        <f>'Supply Summary'!L10:L10</f>
        <v>106</v>
      </c>
      <c r="H10" s="91">
        <f t="shared" si="0"/>
        <v>0</v>
      </c>
      <c r="I10" s="91">
        <f t="shared" si="1"/>
        <v>0</v>
      </c>
      <c r="J10" s="91">
        <v>0.17</v>
      </c>
      <c r="K10" s="91">
        <f t="shared" si="2"/>
        <v>0</v>
      </c>
      <c r="L10" s="91">
        <f>'Installation Summary'!AO8</f>
        <v>0</v>
      </c>
      <c r="M10" s="89"/>
      <c r="N10" s="93">
        <f t="shared" si="3"/>
        <v>0</v>
      </c>
      <c r="O10" s="93">
        <v>0</v>
      </c>
      <c r="P10" s="725">
        <f t="shared" si="4"/>
        <v>0</v>
      </c>
    </row>
    <row r="11" spans="2:16" outlineLevel="1" x14ac:dyDescent="0.2">
      <c r="B11" s="70">
        <v>60</v>
      </c>
      <c r="C11" s="521" t="s">
        <v>385</v>
      </c>
      <c r="D11" s="474" t="s">
        <v>0</v>
      </c>
      <c r="E11" s="72">
        <v>32</v>
      </c>
      <c r="F11" s="475"/>
      <c r="G11" s="508">
        <f>'Supply Summary'!L11:L11</f>
        <v>104</v>
      </c>
      <c r="H11" s="91">
        <f t="shared" si="0"/>
        <v>15.36</v>
      </c>
      <c r="I11" s="91">
        <f t="shared" si="1"/>
        <v>4761.5999999999995</v>
      </c>
      <c r="J11" s="91">
        <v>1.28</v>
      </c>
      <c r="K11" s="91">
        <f t="shared" si="2"/>
        <v>12</v>
      </c>
      <c r="L11" s="91">
        <f>'Installation Summary'!AO9</f>
        <v>12</v>
      </c>
      <c r="M11" s="89"/>
      <c r="N11" s="93">
        <f t="shared" si="3"/>
        <v>11.4</v>
      </c>
      <c r="O11" s="93">
        <v>0</v>
      </c>
      <c r="P11" s="725">
        <f t="shared" si="4"/>
        <v>11.4</v>
      </c>
    </row>
    <row r="12" spans="2:16" outlineLevel="1" x14ac:dyDescent="0.2">
      <c r="B12" s="70">
        <v>70</v>
      </c>
      <c r="C12" s="523" t="s">
        <v>387</v>
      </c>
      <c r="D12" s="474" t="s">
        <v>0</v>
      </c>
      <c r="E12" s="72">
        <v>32</v>
      </c>
      <c r="F12" s="475"/>
      <c r="G12" s="508">
        <f>'Supply Summary'!L12:L12</f>
        <v>110</v>
      </c>
      <c r="H12" s="91">
        <f t="shared" si="0"/>
        <v>27</v>
      </c>
      <c r="I12" s="91">
        <f t="shared" si="1"/>
        <v>8370</v>
      </c>
      <c r="J12" s="91">
        <v>2.25</v>
      </c>
      <c r="K12" s="91">
        <f t="shared" si="2"/>
        <v>12</v>
      </c>
      <c r="L12" s="91">
        <f>'Installation Summary'!AO10</f>
        <v>12</v>
      </c>
      <c r="M12" s="89"/>
      <c r="N12" s="93">
        <f t="shared" si="3"/>
        <v>11.4</v>
      </c>
      <c r="O12" s="93">
        <v>0</v>
      </c>
      <c r="P12" s="725">
        <f t="shared" si="4"/>
        <v>11.4</v>
      </c>
    </row>
    <row r="13" spans="2:16" outlineLevel="1" x14ac:dyDescent="0.2">
      <c r="B13" s="70">
        <v>80</v>
      </c>
      <c r="C13" s="523" t="s">
        <v>389</v>
      </c>
      <c r="D13" s="474" t="s">
        <v>0</v>
      </c>
      <c r="E13" s="72">
        <v>192</v>
      </c>
      <c r="F13" s="478"/>
      <c r="G13" s="508">
        <f>'Supply Summary'!L13:L13</f>
        <v>31</v>
      </c>
      <c r="H13" s="91">
        <f t="shared" si="0"/>
        <v>12</v>
      </c>
      <c r="I13" s="91">
        <f t="shared" si="1"/>
        <v>3720</v>
      </c>
      <c r="J13" s="91">
        <v>0.25</v>
      </c>
      <c r="K13" s="91">
        <f t="shared" si="2"/>
        <v>48</v>
      </c>
      <c r="L13" s="91">
        <f>'Installation Summary'!AO11</f>
        <v>48</v>
      </c>
      <c r="M13" s="89"/>
      <c r="N13" s="93">
        <f t="shared" si="3"/>
        <v>45.6</v>
      </c>
      <c r="O13" s="93">
        <v>0</v>
      </c>
      <c r="P13" s="725">
        <f t="shared" si="4"/>
        <v>45.6</v>
      </c>
    </row>
    <row r="14" spans="2:16" outlineLevel="1" x14ac:dyDescent="0.2">
      <c r="B14" s="70">
        <v>90</v>
      </c>
      <c r="C14" s="523" t="s">
        <v>391</v>
      </c>
      <c r="D14" s="474" t="s">
        <v>0</v>
      </c>
      <c r="E14" s="72">
        <v>192</v>
      </c>
      <c r="F14" s="478"/>
      <c r="G14" s="508">
        <f>'Supply Summary'!L14:L14</f>
        <v>13</v>
      </c>
      <c r="H14" s="91">
        <f t="shared" si="0"/>
        <v>8.93</v>
      </c>
      <c r="I14" s="91">
        <f t="shared" si="1"/>
        <v>2768.2999999999997</v>
      </c>
      <c r="J14" s="91">
        <v>0.19</v>
      </c>
      <c r="K14" s="91">
        <f t="shared" si="2"/>
        <v>47</v>
      </c>
      <c r="L14" s="91">
        <f>'Installation Summary'!AO12</f>
        <v>47</v>
      </c>
      <c r="M14" s="89"/>
      <c r="N14" s="93">
        <f t="shared" si="3"/>
        <v>44.65</v>
      </c>
      <c r="O14" s="93">
        <v>0</v>
      </c>
      <c r="P14" s="725">
        <f t="shared" si="4"/>
        <v>44.65</v>
      </c>
    </row>
    <row r="15" spans="2:16" outlineLevel="1" x14ac:dyDescent="0.2">
      <c r="B15" s="70">
        <v>100</v>
      </c>
      <c r="C15" s="523" t="s">
        <v>393</v>
      </c>
      <c r="D15" s="474" t="s">
        <v>0</v>
      </c>
      <c r="E15" s="72">
        <v>32</v>
      </c>
      <c r="F15" s="478"/>
      <c r="G15" s="508">
        <f>'Supply Summary'!L15:L15</f>
        <v>18</v>
      </c>
      <c r="H15" s="91">
        <f t="shared" si="0"/>
        <v>2.2400000000000002</v>
      </c>
      <c r="I15" s="91">
        <f t="shared" si="1"/>
        <v>694.40000000000009</v>
      </c>
      <c r="J15" s="91">
        <v>0.28000000000000003</v>
      </c>
      <c r="K15" s="91">
        <f t="shared" si="2"/>
        <v>8</v>
      </c>
      <c r="L15" s="91">
        <f>'Installation Summary'!AO13</f>
        <v>8</v>
      </c>
      <c r="M15" s="89"/>
      <c r="N15" s="93">
        <f t="shared" si="3"/>
        <v>7.6</v>
      </c>
      <c r="O15" s="93">
        <v>0</v>
      </c>
      <c r="P15" s="725">
        <f t="shared" si="4"/>
        <v>7.6</v>
      </c>
    </row>
    <row r="16" spans="2:16" outlineLevel="1" x14ac:dyDescent="0.2">
      <c r="B16" s="70">
        <v>110</v>
      </c>
      <c r="C16" s="523" t="s">
        <v>393</v>
      </c>
      <c r="D16" s="474" t="s">
        <v>0</v>
      </c>
      <c r="E16" s="64">
        <v>32</v>
      </c>
      <c r="F16" s="478"/>
      <c r="G16" s="508">
        <f>'Supply Summary'!L16:L16</f>
        <v>15</v>
      </c>
      <c r="H16" s="91">
        <f t="shared" si="0"/>
        <v>0</v>
      </c>
      <c r="I16" s="91">
        <f t="shared" si="1"/>
        <v>0</v>
      </c>
      <c r="J16" s="91">
        <v>0.28000000000000003</v>
      </c>
      <c r="K16" s="91">
        <f t="shared" si="2"/>
        <v>0</v>
      </c>
      <c r="L16" s="91">
        <f>'Installation Summary'!AO14</f>
        <v>0</v>
      </c>
      <c r="M16" s="89"/>
      <c r="N16" s="93">
        <f t="shared" si="3"/>
        <v>0</v>
      </c>
      <c r="O16" s="93">
        <v>0</v>
      </c>
      <c r="P16" s="725">
        <f t="shared" si="4"/>
        <v>0</v>
      </c>
    </row>
    <row r="17" spans="2:16" ht="13.5" outlineLevel="1" thickBot="1" x14ac:dyDescent="0.25">
      <c r="B17" s="70">
        <v>120</v>
      </c>
      <c r="C17" s="525" t="s">
        <v>396</v>
      </c>
      <c r="D17" s="474" t="s">
        <v>0</v>
      </c>
      <c r="E17" s="64">
        <v>32</v>
      </c>
      <c r="F17" s="478"/>
      <c r="G17" s="508">
        <f>'Supply Summary'!L17:L17</f>
        <v>15</v>
      </c>
      <c r="H17" s="91">
        <f t="shared" si="0"/>
        <v>0</v>
      </c>
      <c r="I17" s="91">
        <f t="shared" si="1"/>
        <v>0</v>
      </c>
      <c r="J17" s="91">
        <v>0.37</v>
      </c>
      <c r="K17" s="91">
        <f t="shared" si="2"/>
        <v>0</v>
      </c>
      <c r="L17" s="91">
        <f>'Installation Summary'!AO15</f>
        <v>0</v>
      </c>
      <c r="M17" s="89"/>
      <c r="N17" s="93">
        <f t="shared" si="3"/>
        <v>0</v>
      </c>
      <c r="O17" s="93">
        <v>0</v>
      </c>
      <c r="P17" s="725">
        <f t="shared" si="4"/>
        <v>0</v>
      </c>
    </row>
    <row r="18" spans="2:16" x14ac:dyDescent="0.2">
      <c r="B18" s="70"/>
      <c r="C18" s="96"/>
      <c r="D18" s="72"/>
      <c r="E18" s="64"/>
      <c r="F18" s="64"/>
      <c r="G18" s="64"/>
      <c r="H18" s="91"/>
      <c r="I18" s="91"/>
      <c r="J18" s="91"/>
      <c r="K18" s="91"/>
      <c r="L18" s="91"/>
      <c r="M18" s="89"/>
      <c r="N18" s="93">
        <f t="shared" si="3"/>
        <v>0</v>
      </c>
      <c r="O18" s="93">
        <v>0</v>
      </c>
      <c r="P18" s="725">
        <f t="shared" si="4"/>
        <v>0</v>
      </c>
    </row>
    <row r="19" spans="2:16" x14ac:dyDescent="0.2">
      <c r="B19" s="75"/>
      <c r="C19" s="76" t="s">
        <v>349</v>
      </c>
      <c r="D19" s="77"/>
      <c r="E19" s="65"/>
      <c r="F19" s="65"/>
      <c r="G19" s="65"/>
      <c r="H19" s="91"/>
      <c r="I19" s="91"/>
      <c r="J19" s="91"/>
      <c r="K19" s="91"/>
      <c r="L19" s="91"/>
      <c r="M19" s="89"/>
      <c r="N19" s="93">
        <f t="shared" si="3"/>
        <v>0</v>
      </c>
      <c r="O19" s="93">
        <v>0</v>
      </c>
      <c r="P19" s="725">
        <f t="shared" si="4"/>
        <v>0</v>
      </c>
    </row>
    <row r="20" spans="2:16" outlineLevel="1" x14ac:dyDescent="0.2">
      <c r="B20" s="81">
        <v>20</v>
      </c>
      <c r="C20" s="82" t="s">
        <v>350</v>
      </c>
      <c r="D20" s="72"/>
      <c r="E20" s="64"/>
      <c r="F20" s="64"/>
      <c r="G20" s="64"/>
      <c r="H20" s="91"/>
      <c r="I20" s="91"/>
      <c r="J20" s="91"/>
      <c r="K20" s="91"/>
      <c r="L20" s="91"/>
      <c r="M20" s="89"/>
      <c r="N20" s="93">
        <f t="shared" si="3"/>
        <v>0</v>
      </c>
      <c r="O20" s="93">
        <v>0</v>
      </c>
      <c r="P20" s="725">
        <f t="shared" si="4"/>
        <v>0</v>
      </c>
    </row>
    <row r="21" spans="2:16" outlineLevel="1" x14ac:dyDescent="0.2">
      <c r="B21" s="70">
        <v>10</v>
      </c>
      <c r="C21" s="521" t="s">
        <v>375</v>
      </c>
      <c r="D21" s="474" t="s">
        <v>0</v>
      </c>
      <c r="E21" s="72">
        <v>576</v>
      </c>
      <c r="F21" s="478"/>
      <c r="G21" s="95">
        <f>'Supply Summary'!L20</f>
        <v>57</v>
      </c>
      <c r="H21" s="91">
        <f>K21*J21</f>
        <v>16.8</v>
      </c>
      <c r="I21" s="91">
        <f>H21*310</f>
        <v>5208</v>
      </c>
      <c r="J21" s="91">
        <v>0.2</v>
      </c>
      <c r="K21" s="91">
        <f t="shared" ref="K21:K32" si="5">L21</f>
        <v>84</v>
      </c>
      <c r="L21" s="91">
        <f>'Installation Summary'!AO20</f>
        <v>84</v>
      </c>
      <c r="M21" s="89"/>
      <c r="N21" s="93">
        <f t="shared" si="3"/>
        <v>79.8</v>
      </c>
      <c r="O21" s="93">
        <v>0</v>
      </c>
      <c r="P21" s="725">
        <f t="shared" si="4"/>
        <v>79.8</v>
      </c>
    </row>
    <row r="22" spans="2:16" outlineLevel="1" x14ac:dyDescent="0.2">
      <c r="B22" s="70">
        <v>20</v>
      </c>
      <c r="C22" s="521" t="s">
        <v>377</v>
      </c>
      <c r="D22" s="474" t="s">
        <v>0</v>
      </c>
      <c r="E22" s="72">
        <v>64</v>
      </c>
      <c r="F22" s="478"/>
      <c r="G22" s="95">
        <f>'Supply Summary'!L21</f>
        <v>10</v>
      </c>
      <c r="H22" s="91">
        <f t="shared" ref="H22:H32" si="6">K22*J22</f>
        <v>2.85</v>
      </c>
      <c r="I22" s="91">
        <f t="shared" ref="I22:I32" si="7">H22*310</f>
        <v>883.5</v>
      </c>
      <c r="J22" s="91">
        <v>0.19</v>
      </c>
      <c r="K22" s="91">
        <f t="shared" si="5"/>
        <v>15</v>
      </c>
      <c r="L22" s="91">
        <f>'Installation Summary'!AO21</f>
        <v>15</v>
      </c>
      <c r="M22" s="89"/>
      <c r="N22" s="93">
        <f t="shared" si="3"/>
        <v>14.25</v>
      </c>
      <c r="O22" s="93">
        <v>0</v>
      </c>
      <c r="P22" s="725">
        <f t="shared" si="4"/>
        <v>14.25</v>
      </c>
    </row>
    <row r="23" spans="2:16" outlineLevel="1" x14ac:dyDescent="0.2">
      <c r="B23" s="70">
        <v>30</v>
      </c>
      <c r="C23" s="521" t="s">
        <v>379</v>
      </c>
      <c r="D23" s="474" t="s">
        <v>0</v>
      </c>
      <c r="E23" s="72">
        <v>256</v>
      </c>
      <c r="F23" s="478"/>
      <c r="G23" s="95">
        <f>'Supply Summary'!L22</f>
        <v>41</v>
      </c>
      <c r="H23" s="91">
        <f t="shared" si="6"/>
        <v>17.920000000000002</v>
      </c>
      <c r="I23" s="91">
        <f t="shared" si="7"/>
        <v>5555.2000000000007</v>
      </c>
      <c r="J23" s="91">
        <v>0.32</v>
      </c>
      <c r="K23" s="91">
        <f t="shared" si="5"/>
        <v>56</v>
      </c>
      <c r="L23" s="91">
        <f>'Installation Summary'!AO22</f>
        <v>56</v>
      </c>
      <c r="M23" s="89"/>
      <c r="N23" s="93">
        <f t="shared" si="3"/>
        <v>53.2</v>
      </c>
      <c r="O23" s="93">
        <v>0</v>
      </c>
      <c r="P23" s="725">
        <f t="shared" si="4"/>
        <v>53.2</v>
      </c>
    </row>
    <row r="24" spans="2:16" outlineLevel="1" x14ac:dyDescent="0.2">
      <c r="B24" s="70">
        <v>40</v>
      </c>
      <c r="C24" s="521" t="s">
        <v>381</v>
      </c>
      <c r="D24" s="474" t="s">
        <v>0</v>
      </c>
      <c r="E24" s="72">
        <v>128</v>
      </c>
      <c r="F24" s="478"/>
      <c r="G24" s="95">
        <f>'Supply Summary'!L23</f>
        <v>17</v>
      </c>
      <c r="H24" s="91">
        <f t="shared" si="6"/>
        <v>5.04</v>
      </c>
      <c r="I24" s="91">
        <f t="shared" si="7"/>
        <v>1562.4</v>
      </c>
      <c r="J24" s="91">
        <v>0.18</v>
      </c>
      <c r="K24" s="91">
        <f t="shared" si="5"/>
        <v>28</v>
      </c>
      <c r="L24" s="91">
        <f>'Installation Summary'!AO23</f>
        <v>28</v>
      </c>
      <c r="M24" s="89"/>
      <c r="N24" s="93">
        <f t="shared" si="3"/>
        <v>26.6</v>
      </c>
      <c r="O24" s="93">
        <v>0</v>
      </c>
      <c r="P24" s="725">
        <f t="shared" si="4"/>
        <v>26.6</v>
      </c>
    </row>
    <row r="25" spans="2:16" outlineLevel="1" x14ac:dyDescent="0.2">
      <c r="B25" s="70">
        <v>50</v>
      </c>
      <c r="C25" s="521" t="s">
        <v>383</v>
      </c>
      <c r="D25" s="474" t="s">
        <v>0</v>
      </c>
      <c r="E25" s="72">
        <v>64</v>
      </c>
      <c r="F25" s="478"/>
      <c r="G25" s="95">
        <f>'Supply Summary'!L24</f>
        <v>100</v>
      </c>
      <c r="H25" s="91">
        <f t="shared" si="6"/>
        <v>0</v>
      </c>
      <c r="I25" s="91">
        <f t="shared" si="7"/>
        <v>0</v>
      </c>
      <c r="J25" s="91">
        <v>0.17</v>
      </c>
      <c r="K25" s="91">
        <f t="shared" si="5"/>
        <v>0</v>
      </c>
      <c r="L25" s="91">
        <f>'Installation Summary'!AO24</f>
        <v>0</v>
      </c>
      <c r="M25" s="89"/>
      <c r="N25" s="93">
        <f t="shared" si="3"/>
        <v>0</v>
      </c>
      <c r="O25" s="93">
        <v>0</v>
      </c>
      <c r="P25" s="725">
        <f t="shared" si="4"/>
        <v>0</v>
      </c>
    </row>
    <row r="26" spans="2:16" outlineLevel="1" x14ac:dyDescent="0.2">
      <c r="B26" s="70">
        <v>60</v>
      </c>
      <c r="C26" s="521" t="s">
        <v>385</v>
      </c>
      <c r="D26" s="474" t="s">
        <v>0</v>
      </c>
      <c r="E26" s="72">
        <v>32</v>
      </c>
      <c r="F26" s="478"/>
      <c r="G26" s="95">
        <f>'Supply Summary'!L25</f>
        <v>140</v>
      </c>
      <c r="H26" s="91">
        <f t="shared" si="6"/>
        <v>17.920000000000002</v>
      </c>
      <c r="I26" s="91">
        <f t="shared" si="7"/>
        <v>5555.2000000000007</v>
      </c>
      <c r="J26" s="91">
        <v>1.28</v>
      </c>
      <c r="K26" s="91">
        <f t="shared" si="5"/>
        <v>14</v>
      </c>
      <c r="L26" s="91">
        <f>'Installation Summary'!AO25</f>
        <v>14</v>
      </c>
      <c r="M26" s="89"/>
      <c r="N26" s="93">
        <f t="shared" si="3"/>
        <v>13.3</v>
      </c>
      <c r="O26" s="93">
        <v>0</v>
      </c>
      <c r="P26" s="725">
        <f t="shared" si="4"/>
        <v>13.3</v>
      </c>
    </row>
    <row r="27" spans="2:16" outlineLevel="1" x14ac:dyDescent="0.2">
      <c r="B27" s="70">
        <v>70</v>
      </c>
      <c r="C27" s="523" t="s">
        <v>387</v>
      </c>
      <c r="D27" s="474" t="s">
        <v>0</v>
      </c>
      <c r="E27" s="72">
        <v>32</v>
      </c>
      <c r="F27" s="478"/>
      <c r="G27" s="95">
        <f>'Supply Summary'!L26</f>
        <v>48</v>
      </c>
      <c r="H27" s="91">
        <f t="shared" si="6"/>
        <v>31.5</v>
      </c>
      <c r="I27" s="91">
        <f t="shared" si="7"/>
        <v>9765</v>
      </c>
      <c r="J27" s="91">
        <v>2.25</v>
      </c>
      <c r="K27" s="91">
        <f t="shared" si="5"/>
        <v>14</v>
      </c>
      <c r="L27" s="91">
        <f>'Installation Summary'!AO26</f>
        <v>14</v>
      </c>
      <c r="M27" s="89"/>
      <c r="N27" s="93">
        <f t="shared" si="3"/>
        <v>13.3</v>
      </c>
      <c r="O27" s="93">
        <v>0</v>
      </c>
      <c r="P27" s="725">
        <f t="shared" si="4"/>
        <v>13.3</v>
      </c>
    </row>
    <row r="28" spans="2:16" outlineLevel="1" x14ac:dyDescent="0.2">
      <c r="B28" s="70">
        <v>80</v>
      </c>
      <c r="C28" s="523" t="s">
        <v>389</v>
      </c>
      <c r="D28" s="474" t="s">
        <v>0</v>
      </c>
      <c r="E28" s="72">
        <v>192</v>
      </c>
      <c r="F28" s="478"/>
      <c r="G28" s="95">
        <f>'Supply Summary'!L27</f>
        <v>42</v>
      </c>
      <c r="H28" s="91">
        <f t="shared" si="6"/>
        <v>22.5</v>
      </c>
      <c r="I28" s="91">
        <f t="shared" si="7"/>
        <v>6975</v>
      </c>
      <c r="J28" s="91">
        <v>0.25</v>
      </c>
      <c r="K28" s="91">
        <f t="shared" si="5"/>
        <v>90</v>
      </c>
      <c r="L28" s="91">
        <f>'Installation Summary'!AO27</f>
        <v>90</v>
      </c>
      <c r="M28" s="89"/>
      <c r="N28" s="93">
        <f t="shared" si="3"/>
        <v>85.5</v>
      </c>
      <c r="O28" s="93">
        <v>0</v>
      </c>
      <c r="P28" s="725">
        <f t="shared" si="4"/>
        <v>85.5</v>
      </c>
    </row>
    <row r="29" spans="2:16" outlineLevel="1" x14ac:dyDescent="0.2">
      <c r="B29" s="70">
        <v>90</v>
      </c>
      <c r="C29" s="523" t="s">
        <v>391</v>
      </c>
      <c r="D29" s="474" t="s">
        <v>0</v>
      </c>
      <c r="E29" s="72">
        <v>192</v>
      </c>
      <c r="F29" s="478"/>
      <c r="G29" s="95">
        <f>'Supply Summary'!L28</f>
        <v>13</v>
      </c>
      <c r="H29" s="91">
        <f t="shared" si="6"/>
        <v>16.91</v>
      </c>
      <c r="I29" s="91">
        <f t="shared" si="7"/>
        <v>5242.1000000000004</v>
      </c>
      <c r="J29" s="91">
        <v>0.19</v>
      </c>
      <c r="K29" s="91">
        <f t="shared" si="5"/>
        <v>89</v>
      </c>
      <c r="L29" s="91">
        <f>'Installation Summary'!AO28</f>
        <v>89</v>
      </c>
      <c r="M29" s="89"/>
      <c r="N29" s="93">
        <f t="shared" si="3"/>
        <v>84.55</v>
      </c>
      <c r="O29" s="93">
        <v>0</v>
      </c>
      <c r="P29" s="725">
        <f t="shared" si="4"/>
        <v>84.55</v>
      </c>
    </row>
    <row r="30" spans="2:16" outlineLevel="1" x14ac:dyDescent="0.2">
      <c r="B30" s="70">
        <v>100</v>
      </c>
      <c r="C30" s="523" t="s">
        <v>393</v>
      </c>
      <c r="D30" s="474" t="s">
        <v>0</v>
      </c>
      <c r="E30" s="72">
        <v>32</v>
      </c>
      <c r="F30" s="478"/>
      <c r="G30" s="95">
        <f>'Supply Summary'!L29</f>
        <v>18</v>
      </c>
      <c r="H30" s="91">
        <f t="shared" si="6"/>
        <v>4.2</v>
      </c>
      <c r="I30" s="91">
        <f t="shared" si="7"/>
        <v>1302</v>
      </c>
      <c r="J30" s="91">
        <v>0.28000000000000003</v>
      </c>
      <c r="K30" s="91">
        <f t="shared" si="5"/>
        <v>15</v>
      </c>
      <c r="L30" s="91">
        <f>'Installation Summary'!AO29</f>
        <v>15</v>
      </c>
      <c r="M30" s="89"/>
      <c r="N30" s="93">
        <f t="shared" si="3"/>
        <v>14.25</v>
      </c>
      <c r="O30" s="93">
        <v>0</v>
      </c>
      <c r="P30" s="725">
        <f t="shared" si="4"/>
        <v>14.25</v>
      </c>
    </row>
    <row r="31" spans="2:16" outlineLevel="1" x14ac:dyDescent="0.2">
      <c r="B31" s="70">
        <v>110</v>
      </c>
      <c r="C31" s="523" t="s">
        <v>393</v>
      </c>
      <c r="D31" s="474" t="s">
        <v>0</v>
      </c>
      <c r="E31" s="64">
        <v>32</v>
      </c>
      <c r="F31" s="478"/>
      <c r="G31" s="95">
        <f>'Supply Summary'!L30</f>
        <v>19</v>
      </c>
      <c r="H31" s="91">
        <f t="shared" si="6"/>
        <v>0</v>
      </c>
      <c r="I31" s="91">
        <f t="shared" si="7"/>
        <v>0</v>
      </c>
      <c r="J31" s="91">
        <v>0.28000000000000003</v>
      </c>
      <c r="K31" s="91">
        <f t="shared" si="5"/>
        <v>0</v>
      </c>
      <c r="L31" s="91">
        <f>'Installation Summary'!AO30</f>
        <v>0</v>
      </c>
      <c r="M31" s="89"/>
      <c r="N31" s="93">
        <f t="shared" si="3"/>
        <v>0</v>
      </c>
      <c r="O31" s="93">
        <v>0</v>
      </c>
      <c r="P31" s="725">
        <f t="shared" si="4"/>
        <v>0</v>
      </c>
    </row>
    <row r="32" spans="2:16" ht="13.5" outlineLevel="1" thickBot="1" x14ac:dyDescent="0.25">
      <c r="B32" s="70">
        <v>120</v>
      </c>
      <c r="C32" s="525" t="s">
        <v>396</v>
      </c>
      <c r="D32" s="474" t="s">
        <v>0</v>
      </c>
      <c r="E32" s="64">
        <v>32</v>
      </c>
      <c r="F32" s="478"/>
      <c r="G32" s="95">
        <f>'Supply Summary'!L31</f>
        <v>15</v>
      </c>
      <c r="H32" s="91">
        <f t="shared" si="6"/>
        <v>0</v>
      </c>
      <c r="I32" s="91">
        <f t="shared" si="7"/>
        <v>0</v>
      </c>
      <c r="J32" s="91">
        <v>0.37</v>
      </c>
      <c r="K32" s="91">
        <f t="shared" si="5"/>
        <v>0</v>
      </c>
      <c r="L32" s="91">
        <f>'Installation Summary'!AO31</f>
        <v>0</v>
      </c>
      <c r="M32" s="89"/>
      <c r="N32" s="93">
        <f t="shared" si="3"/>
        <v>0</v>
      </c>
      <c r="O32" s="93">
        <v>0</v>
      </c>
      <c r="P32" s="725">
        <f t="shared" si="4"/>
        <v>0</v>
      </c>
    </row>
    <row r="33" spans="2:16" x14ac:dyDescent="0.2">
      <c r="B33" s="70"/>
      <c r="C33" s="71"/>
      <c r="D33" s="72"/>
      <c r="E33" s="64"/>
      <c r="F33" s="64"/>
      <c r="G33" s="64"/>
      <c r="H33" s="89"/>
      <c r="I33" s="89"/>
      <c r="J33" s="89"/>
      <c r="K33" s="89"/>
      <c r="L33" s="89"/>
      <c r="M33" s="89"/>
      <c r="N33" s="93"/>
      <c r="O33" s="93"/>
      <c r="P33" s="724"/>
    </row>
    <row r="34" spans="2:16" ht="13.5" thickBot="1" x14ac:dyDescent="0.25">
      <c r="B34" s="726"/>
      <c r="C34" s="727" t="s">
        <v>351</v>
      </c>
      <c r="D34" s="728"/>
      <c r="E34" s="729"/>
      <c r="F34" s="729"/>
      <c r="G34" s="729"/>
      <c r="H34" s="730"/>
      <c r="I34" s="730"/>
      <c r="J34" s="730"/>
      <c r="K34" s="730"/>
      <c r="L34" s="731"/>
      <c r="M34" s="731"/>
      <c r="N34" s="732"/>
      <c r="O34" s="732">
        <v>0</v>
      </c>
      <c r="P34" s="733">
        <f t="shared" ref="P34" si="8">N34-O34</f>
        <v>0</v>
      </c>
    </row>
  </sheetData>
  <autoFilter ref="B4:P34"/>
  <mergeCells count="7">
    <mergeCell ref="O2:O3"/>
    <mergeCell ref="P2:P3"/>
    <mergeCell ref="B2:B3"/>
    <mergeCell ref="C2:C3"/>
    <mergeCell ref="D2:D3"/>
    <mergeCell ref="E2:E3"/>
    <mergeCell ref="N2:N3"/>
  </mergeCells>
  <phoneticPr fontId="26" type="noConversion"/>
  <printOptions horizontalCentered="1"/>
  <pageMargins left="0.19685039370078741" right="0.19685039370078741" top="0.39370078740157483" bottom="0.19685039370078741" header="0" footer="0"/>
  <pageSetup paperSize="9" scale="76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1"/>
  <sheetViews>
    <sheetView tabSelected="1" zoomScaleNormal="100" zoomScaleSheetLayoutView="115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K8" sqref="K8"/>
    </sheetView>
  </sheetViews>
  <sheetFormatPr defaultRowHeight="12.75" outlineLevelCol="1" x14ac:dyDescent="0.2"/>
  <cols>
    <col min="1" max="1" width="2.7109375" style="479" customWidth="1"/>
    <col min="2" max="2" width="5.7109375" style="488" customWidth="1"/>
    <col min="3" max="3" width="5.7109375" style="479" customWidth="1"/>
    <col min="4" max="4" width="32.28515625" style="479" customWidth="1"/>
    <col min="5" max="5" width="40.28515625" style="479" customWidth="1"/>
    <col min="6" max="6" width="6.7109375" style="488" customWidth="1"/>
    <col min="7" max="7" width="7.7109375" style="488" customWidth="1"/>
    <col min="8" max="8" width="8.7109375" style="479" customWidth="1"/>
    <col min="9" max="9" width="10.5703125" style="479" customWidth="1" outlineLevel="1"/>
    <col min="10" max="10" width="9.5703125" style="479" bestFit="1" customWidth="1" outlineLevel="1"/>
    <col min="11" max="11" width="9.7109375" style="479" customWidth="1" outlineLevel="1"/>
    <col min="12" max="12" width="7.7109375" style="479" bestFit="1" customWidth="1"/>
    <col min="13" max="15" width="8.140625" style="479" hidden="1" customWidth="1" outlineLevel="1"/>
    <col min="16" max="16" width="9.140625" style="479" bestFit="1" customWidth="1" collapsed="1"/>
    <col min="17" max="18" width="8.140625" style="479" hidden="1" customWidth="1" outlineLevel="1"/>
    <col min="19" max="19" width="9.140625" style="479" bestFit="1" customWidth="1" collapsed="1"/>
    <col min="20" max="20" width="12.28515625" style="479" customWidth="1"/>
    <col min="21" max="21" width="10.28515625" style="480" customWidth="1"/>
    <col min="22" max="16384" width="9.140625" style="479"/>
  </cols>
  <sheetData>
    <row r="1" spans="1:21" ht="20.100000000000001" customHeight="1" thickBot="1" x14ac:dyDescent="0.25">
      <c r="B1" s="745" t="s">
        <v>104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7"/>
    </row>
    <row r="2" spans="1:21" s="481" customFormat="1" x14ac:dyDescent="0.2">
      <c r="B2" s="756" t="s">
        <v>1</v>
      </c>
      <c r="C2" s="757" t="s">
        <v>12</v>
      </c>
      <c r="D2" s="757" t="s">
        <v>2</v>
      </c>
      <c r="E2" s="757" t="s">
        <v>11</v>
      </c>
      <c r="F2" s="757" t="s">
        <v>4</v>
      </c>
      <c r="G2" s="757" t="s">
        <v>3</v>
      </c>
      <c r="H2" s="758"/>
      <c r="I2" s="759" t="s">
        <v>5</v>
      </c>
      <c r="J2" s="760"/>
      <c r="K2" s="761"/>
      <c r="L2" s="758"/>
      <c r="M2" s="762" t="s">
        <v>6</v>
      </c>
      <c r="N2" s="762"/>
      <c r="O2" s="762"/>
      <c r="P2" s="758"/>
      <c r="Q2" s="763" t="s">
        <v>340</v>
      </c>
      <c r="R2" s="764"/>
      <c r="S2" s="758"/>
      <c r="T2" s="765"/>
      <c r="U2" s="482"/>
    </row>
    <row r="3" spans="1:21" s="481" customFormat="1" x14ac:dyDescent="0.2">
      <c r="B3" s="734"/>
      <c r="C3" s="623"/>
      <c r="D3" s="623"/>
      <c r="E3" s="623"/>
      <c r="F3" s="623"/>
      <c r="G3" s="623"/>
      <c r="H3" s="534" t="s">
        <v>10</v>
      </c>
      <c r="I3" s="512" t="s">
        <v>422</v>
      </c>
      <c r="J3" s="534" t="s">
        <v>425</v>
      </c>
      <c r="K3" s="534" t="s">
        <v>428</v>
      </c>
      <c r="L3" s="623" t="s">
        <v>7</v>
      </c>
      <c r="M3" s="534">
        <v>1</v>
      </c>
      <c r="N3" s="534" t="s">
        <v>96</v>
      </c>
      <c r="O3" s="534">
        <v>36</v>
      </c>
      <c r="P3" s="623" t="s">
        <v>8</v>
      </c>
      <c r="Q3" s="534">
        <v>38</v>
      </c>
      <c r="R3" s="534">
        <v>76</v>
      </c>
      <c r="S3" s="623" t="s">
        <v>339</v>
      </c>
      <c r="T3" s="735" t="s">
        <v>13</v>
      </c>
      <c r="U3" s="482"/>
    </row>
    <row r="4" spans="1:21" s="481" customFormat="1" ht="15" customHeight="1" x14ac:dyDescent="0.2">
      <c r="B4" s="734"/>
      <c r="C4" s="623"/>
      <c r="D4" s="623"/>
      <c r="E4" s="623"/>
      <c r="F4" s="623"/>
      <c r="G4" s="623"/>
      <c r="H4" s="534" t="s">
        <v>9</v>
      </c>
      <c r="I4" s="509" t="s">
        <v>423</v>
      </c>
      <c r="J4" s="534" t="s">
        <v>426</v>
      </c>
      <c r="K4" s="534" t="s">
        <v>430</v>
      </c>
      <c r="L4" s="624"/>
      <c r="M4" s="534" t="s">
        <v>94</v>
      </c>
      <c r="N4" s="534" t="s">
        <v>95</v>
      </c>
      <c r="O4" s="534" t="s">
        <v>102</v>
      </c>
      <c r="P4" s="623"/>
      <c r="Q4" s="534" t="s">
        <v>341</v>
      </c>
      <c r="R4" s="534" t="s">
        <v>342</v>
      </c>
      <c r="S4" s="623"/>
      <c r="T4" s="735"/>
      <c r="U4" s="482"/>
    </row>
    <row r="5" spans="1:21" s="481" customFormat="1" ht="15" customHeight="1" thickBot="1" x14ac:dyDescent="0.25">
      <c r="A5" s="483"/>
      <c r="B5" s="766"/>
      <c r="C5" s="767"/>
      <c r="D5" s="767"/>
      <c r="E5" s="767"/>
      <c r="F5" s="767"/>
      <c r="G5" s="767"/>
      <c r="H5" s="768" t="s">
        <v>81</v>
      </c>
      <c r="I5" s="768" t="s">
        <v>424</v>
      </c>
      <c r="J5" s="768" t="s">
        <v>427</v>
      </c>
      <c r="K5" s="769" t="s">
        <v>429</v>
      </c>
      <c r="L5" s="770"/>
      <c r="M5" s="768">
        <v>572</v>
      </c>
      <c r="N5" s="768">
        <v>706</v>
      </c>
      <c r="O5" s="768">
        <v>708</v>
      </c>
      <c r="P5" s="767"/>
      <c r="Q5" s="768">
        <v>15</v>
      </c>
      <c r="R5" s="768">
        <v>237</v>
      </c>
      <c r="S5" s="767"/>
      <c r="T5" s="771"/>
      <c r="U5" s="482"/>
    </row>
    <row r="6" spans="1:21" s="486" customFormat="1" ht="14.1" customHeight="1" x14ac:dyDescent="0.2">
      <c r="A6" s="479"/>
      <c r="B6" s="748">
        <v>10</v>
      </c>
      <c r="C6" s="749">
        <v>10</v>
      </c>
      <c r="D6" s="749" t="s">
        <v>348</v>
      </c>
      <c r="E6" s="750" t="s">
        <v>375</v>
      </c>
      <c r="F6" s="751" t="s">
        <v>0</v>
      </c>
      <c r="G6" s="507">
        <v>576</v>
      </c>
      <c r="H6" s="751"/>
      <c r="I6" s="752">
        <v>17</v>
      </c>
      <c r="J6" s="752">
        <v>27</v>
      </c>
      <c r="K6" s="752">
        <v>17</v>
      </c>
      <c r="L6" s="753">
        <f>SUM(I6:K6)</f>
        <v>61</v>
      </c>
      <c r="M6" s="754"/>
      <c r="N6" s="754"/>
      <c r="O6" s="754"/>
      <c r="P6" s="753">
        <f t="shared" ref="P6:P16" si="0">SUM(M6:O6)</f>
        <v>0</v>
      </c>
      <c r="Q6" s="753"/>
      <c r="R6" s="753"/>
      <c r="S6" s="753">
        <f t="shared" ref="S6:S16" si="1">SUM(Q6:R6)</f>
        <v>0</v>
      </c>
      <c r="T6" s="755">
        <f t="shared" ref="T6:T17" si="2">L6+P6+S6</f>
        <v>61</v>
      </c>
      <c r="U6" s="485"/>
    </row>
    <row r="7" spans="1:21" ht="14.1" customHeight="1" x14ac:dyDescent="0.2">
      <c r="B7" s="487">
        <v>10</v>
      </c>
      <c r="C7" s="484">
        <v>20</v>
      </c>
      <c r="D7" s="484" t="s">
        <v>348</v>
      </c>
      <c r="E7" s="521" t="s">
        <v>377</v>
      </c>
      <c r="F7" s="94" t="s">
        <v>0</v>
      </c>
      <c r="G7" s="72">
        <v>64</v>
      </c>
      <c r="H7" s="94"/>
      <c r="I7" s="475">
        <v>2</v>
      </c>
      <c r="J7" s="475">
        <v>4</v>
      </c>
      <c r="K7" s="475">
        <v>4</v>
      </c>
      <c r="L7" s="453">
        <f t="shared" ref="L7:L31" si="3">SUM(I7:K7)</f>
        <v>10</v>
      </c>
      <c r="M7" s="476"/>
      <c r="N7" s="476"/>
      <c r="O7" s="476"/>
      <c r="P7" s="453">
        <f t="shared" si="0"/>
        <v>0</v>
      </c>
      <c r="Q7" s="453"/>
      <c r="R7" s="453"/>
      <c r="S7" s="453">
        <f t="shared" si="1"/>
        <v>0</v>
      </c>
      <c r="T7" s="736">
        <f t="shared" si="2"/>
        <v>10</v>
      </c>
    </row>
    <row r="8" spans="1:21" ht="14.1" customHeight="1" x14ac:dyDescent="0.2">
      <c r="B8" s="487">
        <v>10</v>
      </c>
      <c r="C8" s="484">
        <v>30</v>
      </c>
      <c r="D8" s="484" t="s">
        <v>348</v>
      </c>
      <c r="E8" s="521" t="s">
        <v>379</v>
      </c>
      <c r="F8" s="94" t="s">
        <v>0</v>
      </c>
      <c r="G8" s="72">
        <v>256</v>
      </c>
      <c r="H8" s="534"/>
      <c r="I8" s="475">
        <v>11</v>
      </c>
      <c r="J8" s="475">
        <v>15</v>
      </c>
      <c r="K8" s="478">
        <v>10</v>
      </c>
      <c r="L8" s="453">
        <f t="shared" si="3"/>
        <v>36</v>
      </c>
      <c r="M8" s="477"/>
      <c r="N8" s="477"/>
      <c r="O8" s="477"/>
      <c r="P8" s="453">
        <f t="shared" si="0"/>
        <v>0</v>
      </c>
      <c r="Q8" s="453"/>
      <c r="R8" s="453"/>
      <c r="S8" s="453">
        <f t="shared" si="1"/>
        <v>0</v>
      </c>
      <c r="T8" s="736">
        <f t="shared" si="2"/>
        <v>36</v>
      </c>
    </row>
    <row r="9" spans="1:21" ht="14.1" customHeight="1" x14ac:dyDescent="0.2">
      <c r="B9" s="487">
        <v>10</v>
      </c>
      <c r="C9" s="484">
        <v>40</v>
      </c>
      <c r="D9" s="484" t="s">
        <v>348</v>
      </c>
      <c r="E9" s="521" t="s">
        <v>381</v>
      </c>
      <c r="F9" s="94" t="s">
        <v>0</v>
      </c>
      <c r="G9" s="72">
        <v>128</v>
      </c>
      <c r="H9" s="534"/>
      <c r="I9" s="475">
        <v>3</v>
      </c>
      <c r="J9" s="475">
        <v>4</v>
      </c>
      <c r="K9" s="471">
        <v>4</v>
      </c>
      <c r="L9" s="453">
        <f t="shared" si="3"/>
        <v>11</v>
      </c>
      <c r="M9" s="477"/>
      <c r="N9" s="477"/>
      <c r="O9" s="477"/>
      <c r="P9" s="453">
        <f t="shared" si="0"/>
        <v>0</v>
      </c>
      <c r="Q9" s="453"/>
      <c r="R9" s="453"/>
      <c r="S9" s="453">
        <f t="shared" si="1"/>
        <v>0</v>
      </c>
      <c r="T9" s="736">
        <f t="shared" si="2"/>
        <v>11</v>
      </c>
    </row>
    <row r="10" spans="1:21" ht="14.1" customHeight="1" x14ac:dyDescent="0.2">
      <c r="B10" s="487">
        <v>10</v>
      </c>
      <c r="C10" s="484">
        <v>50</v>
      </c>
      <c r="D10" s="484" t="s">
        <v>348</v>
      </c>
      <c r="E10" s="521" t="s">
        <v>383</v>
      </c>
      <c r="F10" s="94" t="s">
        <v>0</v>
      </c>
      <c r="G10" s="72">
        <v>64</v>
      </c>
      <c r="H10" s="94"/>
      <c r="I10" s="475">
        <v>32</v>
      </c>
      <c r="J10" s="475">
        <v>42</v>
      </c>
      <c r="K10" s="475">
        <v>32</v>
      </c>
      <c r="L10" s="453">
        <f t="shared" si="3"/>
        <v>106</v>
      </c>
      <c r="M10" s="476"/>
      <c r="N10" s="476"/>
      <c r="O10" s="476"/>
      <c r="P10" s="453">
        <f t="shared" si="0"/>
        <v>0</v>
      </c>
      <c r="Q10" s="453"/>
      <c r="R10" s="453"/>
      <c r="S10" s="453">
        <f t="shared" si="1"/>
        <v>0</v>
      </c>
      <c r="T10" s="736">
        <f t="shared" si="2"/>
        <v>106</v>
      </c>
    </row>
    <row r="11" spans="1:21" ht="14.1" customHeight="1" x14ac:dyDescent="0.2">
      <c r="B11" s="487">
        <v>10</v>
      </c>
      <c r="C11" s="484">
        <v>60</v>
      </c>
      <c r="D11" s="484" t="s">
        <v>348</v>
      </c>
      <c r="E11" s="521" t="s">
        <v>385</v>
      </c>
      <c r="F11" s="94" t="s">
        <v>0</v>
      </c>
      <c r="G11" s="72">
        <v>32</v>
      </c>
      <c r="H11" s="94"/>
      <c r="I11" s="475">
        <v>28</v>
      </c>
      <c r="J11" s="475">
        <v>38</v>
      </c>
      <c r="K11" s="475">
        <v>38</v>
      </c>
      <c r="L11" s="453">
        <f t="shared" si="3"/>
        <v>104</v>
      </c>
      <c r="M11" s="476"/>
      <c r="N11" s="476"/>
      <c r="O11" s="476"/>
      <c r="P11" s="453">
        <f t="shared" si="0"/>
        <v>0</v>
      </c>
      <c r="Q11" s="453"/>
      <c r="R11" s="453"/>
      <c r="S11" s="453">
        <f t="shared" si="1"/>
        <v>0</v>
      </c>
      <c r="T11" s="736">
        <f t="shared" si="2"/>
        <v>104</v>
      </c>
    </row>
    <row r="12" spans="1:21" ht="14.1" customHeight="1" x14ac:dyDescent="0.2">
      <c r="B12" s="487">
        <v>10</v>
      </c>
      <c r="C12" s="484">
        <v>70</v>
      </c>
      <c r="D12" s="484" t="s">
        <v>348</v>
      </c>
      <c r="E12" s="523" t="s">
        <v>387</v>
      </c>
      <c r="F12" s="94" t="s">
        <v>0</v>
      </c>
      <c r="G12" s="72">
        <v>32</v>
      </c>
      <c r="H12" s="94"/>
      <c r="I12" s="475">
        <v>40</v>
      </c>
      <c r="J12" s="475">
        <v>35</v>
      </c>
      <c r="K12" s="475">
        <v>35</v>
      </c>
      <c r="L12" s="453">
        <f t="shared" si="3"/>
        <v>110</v>
      </c>
      <c r="M12" s="476"/>
      <c r="N12" s="476"/>
      <c r="O12" s="476"/>
      <c r="P12" s="453">
        <f t="shared" si="0"/>
        <v>0</v>
      </c>
      <c r="Q12" s="453"/>
      <c r="R12" s="453"/>
      <c r="S12" s="453">
        <f t="shared" si="1"/>
        <v>0</v>
      </c>
      <c r="T12" s="736">
        <f t="shared" si="2"/>
        <v>110</v>
      </c>
    </row>
    <row r="13" spans="1:21" ht="14.1" customHeight="1" x14ac:dyDescent="0.2">
      <c r="B13" s="487">
        <v>10</v>
      </c>
      <c r="C13" s="484">
        <v>80</v>
      </c>
      <c r="D13" s="484" t="s">
        <v>348</v>
      </c>
      <c r="E13" s="523" t="s">
        <v>389</v>
      </c>
      <c r="F13" s="94" t="s">
        <v>0</v>
      </c>
      <c r="G13" s="72">
        <v>192</v>
      </c>
      <c r="H13" s="484"/>
      <c r="I13" s="478">
        <v>9</v>
      </c>
      <c r="J13" s="478">
        <v>11</v>
      </c>
      <c r="K13" s="478">
        <v>11</v>
      </c>
      <c r="L13" s="453">
        <f t="shared" si="3"/>
        <v>31</v>
      </c>
      <c r="M13" s="478"/>
      <c r="N13" s="478"/>
      <c r="O13" s="478"/>
      <c r="P13" s="453">
        <f t="shared" si="0"/>
        <v>0</v>
      </c>
      <c r="Q13" s="453"/>
      <c r="R13" s="453"/>
      <c r="S13" s="453">
        <f t="shared" si="1"/>
        <v>0</v>
      </c>
      <c r="T13" s="736">
        <f t="shared" si="2"/>
        <v>31</v>
      </c>
    </row>
    <row r="14" spans="1:21" ht="14.1" customHeight="1" x14ac:dyDescent="0.2">
      <c r="B14" s="487">
        <v>10</v>
      </c>
      <c r="C14" s="484">
        <v>90</v>
      </c>
      <c r="D14" s="484" t="s">
        <v>348</v>
      </c>
      <c r="E14" s="523" t="s">
        <v>391</v>
      </c>
      <c r="F14" s="94" t="s">
        <v>0</v>
      </c>
      <c r="G14" s="72">
        <v>192</v>
      </c>
      <c r="H14" s="484"/>
      <c r="I14" s="478">
        <v>3</v>
      </c>
      <c r="J14" s="478">
        <v>5</v>
      </c>
      <c r="K14" s="478">
        <v>5</v>
      </c>
      <c r="L14" s="453">
        <f t="shared" si="3"/>
        <v>13</v>
      </c>
      <c r="M14" s="478"/>
      <c r="N14" s="478"/>
      <c r="O14" s="478"/>
      <c r="P14" s="453">
        <f t="shared" si="0"/>
        <v>0</v>
      </c>
      <c r="Q14" s="453"/>
      <c r="R14" s="453"/>
      <c r="S14" s="453">
        <f t="shared" si="1"/>
        <v>0</v>
      </c>
      <c r="T14" s="736">
        <f t="shared" si="2"/>
        <v>13</v>
      </c>
    </row>
    <row r="15" spans="1:21" ht="14.1" customHeight="1" x14ac:dyDescent="0.2">
      <c r="B15" s="487">
        <v>10</v>
      </c>
      <c r="C15" s="484">
        <v>100</v>
      </c>
      <c r="D15" s="484" t="s">
        <v>348</v>
      </c>
      <c r="E15" s="523" t="s">
        <v>393</v>
      </c>
      <c r="F15" s="94" t="s">
        <v>0</v>
      </c>
      <c r="G15" s="72">
        <v>32</v>
      </c>
      <c r="H15" s="484"/>
      <c r="I15" s="478">
        <v>4</v>
      </c>
      <c r="J15" s="478">
        <v>8</v>
      </c>
      <c r="K15" s="478">
        <v>6</v>
      </c>
      <c r="L15" s="453">
        <f t="shared" si="3"/>
        <v>18</v>
      </c>
      <c r="M15" s="478"/>
      <c r="N15" s="478"/>
      <c r="O15" s="478"/>
      <c r="P15" s="453">
        <f t="shared" si="0"/>
        <v>0</v>
      </c>
      <c r="Q15" s="453"/>
      <c r="R15" s="453"/>
      <c r="S15" s="453">
        <f t="shared" si="1"/>
        <v>0</v>
      </c>
      <c r="T15" s="736">
        <f t="shared" si="2"/>
        <v>18</v>
      </c>
    </row>
    <row r="16" spans="1:21" ht="14.1" customHeight="1" x14ac:dyDescent="0.2">
      <c r="B16" s="487">
        <v>10</v>
      </c>
      <c r="C16" s="484">
        <v>110</v>
      </c>
      <c r="D16" s="484" t="s">
        <v>348</v>
      </c>
      <c r="E16" s="523" t="s">
        <v>393</v>
      </c>
      <c r="F16" s="94" t="s">
        <v>0</v>
      </c>
      <c r="G16" s="64">
        <v>32</v>
      </c>
      <c r="H16" s="484"/>
      <c r="I16" s="478">
        <v>5</v>
      </c>
      <c r="J16" s="478">
        <v>6</v>
      </c>
      <c r="K16" s="478">
        <v>4</v>
      </c>
      <c r="L16" s="453">
        <f t="shared" si="3"/>
        <v>15</v>
      </c>
      <c r="M16" s="478"/>
      <c r="N16" s="478"/>
      <c r="O16" s="478"/>
      <c r="P16" s="453">
        <f t="shared" si="0"/>
        <v>0</v>
      </c>
      <c r="Q16" s="453"/>
      <c r="R16" s="453"/>
      <c r="S16" s="453">
        <f t="shared" si="1"/>
        <v>0</v>
      </c>
      <c r="T16" s="736">
        <f t="shared" si="2"/>
        <v>15</v>
      </c>
    </row>
    <row r="17" spans="2:20" ht="14.1" customHeight="1" thickBot="1" x14ac:dyDescent="0.25">
      <c r="B17" s="487">
        <v>10</v>
      </c>
      <c r="C17" s="484">
        <v>120</v>
      </c>
      <c r="D17" s="484" t="s">
        <v>348</v>
      </c>
      <c r="E17" s="525" t="s">
        <v>396</v>
      </c>
      <c r="F17" s="94" t="s">
        <v>0</v>
      </c>
      <c r="G17" s="64">
        <v>32</v>
      </c>
      <c r="H17" s="484"/>
      <c r="I17" s="478">
        <v>5</v>
      </c>
      <c r="J17" s="478">
        <v>5</v>
      </c>
      <c r="K17" s="478">
        <v>5</v>
      </c>
      <c r="L17" s="453">
        <f t="shared" si="3"/>
        <v>15</v>
      </c>
      <c r="M17" s="478"/>
      <c r="N17" s="478"/>
      <c r="O17" s="478"/>
      <c r="P17" s="453"/>
      <c r="Q17" s="453"/>
      <c r="R17" s="453"/>
      <c r="S17" s="453"/>
      <c r="T17" s="736">
        <f t="shared" si="2"/>
        <v>15</v>
      </c>
    </row>
    <row r="18" spans="2:20" ht="14.1" customHeight="1" x14ac:dyDescent="0.2">
      <c r="B18" s="487"/>
      <c r="C18" s="484"/>
      <c r="D18" s="484"/>
      <c r="E18" s="484"/>
      <c r="F18" s="94"/>
      <c r="G18" s="95"/>
      <c r="H18" s="484"/>
      <c r="I18" s="478"/>
      <c r="J18" s="478"/>
      <c r="K18" s="478"/>
      <c r="L18" s="453"/>
      <c r="M18" s="478"/>
      <c r="N18" s="478"/>
      <c r="O18" s="478"/>
      <c r="P18" s="453"/>
      <c r="Q18" s="453"/>
      <c r="R18" s="453"/>
      <c r="S18" s="453"/>
      <c r="T18" s="736"/>
    </row>
    <row r="19" spans="2:20" ht="14.1" customHeight="1" x14ac:dyDescent="0.2">
      <c r="B19" s="487"/>
      <c r="C19" s="484"/>
      <c r="D19" s="484"/>
      <c r="E19" s="484"/>
      <c r="F19" s="94"/>
      <c r="G19" s="95"/>
      <c r="H19" s="484"/>
      <c r="I19" s="478"/>
      <c r="J19" s="478"/>
      <c r="K19" s="478"/>
      <c r="L19" s="453"/>
      <c r="M19" s="478"/>
      <c r="N19" s="478"/>
      <c r="O19" s="478"/>
      <c r="P19" s="453"/>
      <c r="Q19" s="453"/>
      <c r="R19" s="453"/>
      <c r="S19" s="453"/>
      <c r="T19" s="736"/>
    </row>
    <row r="20" spans="2:20" ht="14.1" customHeight="1" x14ac:dyDescent="0.2">
      <c r="B20" s="487">
        <v>20</v>
      </c>
      <c r="C20" s="487">
        <v>10</v>
      </c>
      <c r="D20" s="484" t="s">
        <v>350</v>
      </c>
      <c r="E20" s="521" t="s">
        <v>375</v>
      </c>
      <c r="F20" s="94" t="s">
        <v>0</v>
      </c>
      <c r="G20" s="72">
        <v>576</v>
      </c>
      <c r="H20" s="484"/>
      <c r="I20" s="478">
        <v>17</v>
      </c>
      <c r="J20" s="478">
        <v>20</v>
      </c>
      <c r="K20" s="478">
        <v>20</v>
      </c>
      <c r="L20" s="453">
        <f t="shared" si="3"/>
        <v>57</v>
      </c>
      <c r="M20" s="478"/>
      <c r="N20" s="478"/>
      <c r="O20" s="478"/>
      <c r="P20" s="453">
        <f t="shared" ref="P20:P30" si="4">SUM(M20:O20)</f>
        <v>0</v>
      </c>
      <c r="Q20" s="453"/>
      <c r="R20" s="453"/>
      <c r="S20" s="453">
        <f t="shared" ref="S20:S30" si="5">SUM(Q20:R20)</f>
        <v>0</v>
      </c>
      <c r="T20" s="736">
        <f t="shared" ref="T20:T31" si="6">L20+P20+S20</f>
        <v>57</v>
      </c>
    </row>
    <row r="21" spans="2:20" ht="14.1" customHeight="1" x14ac:dyDescent="0.2">
      <c r="B21" s="487">
        <v>20</v>
      </c>
      <c r="C21" s="487">
        <v>20</v>
      </c>
      <c r="D21" s="484" t="s">
        <v>350</v>
      </c>
      <c r="E21" s="521" t="s">
        <v>377</v>
      </c>
      <c r="F21" s="94" t="s">
        <v>0</v>
      </c>
      <c r="G21" s="72">
        <v>64</v>
      </c>
      <c r="H21" s="484"/>
      <c r="I21" s="478">
        <v>2</v>
      </c>
      <c r="J21" s="478">
        <v>4</v>
      </c>
      <c r="K21" s="478">
        <v>4</v>
      </c>
      <c r="L21" s="453">
        <f t="shared" si="3"/>
        <v>10</v>
      </c>
      <c r="M21" s="478"/>
      <c r="N21" s="478"/>
      <c r="O21" s="478"/>
      <c r="P21" s="453">
        <f t="shared" si="4"/>
        <v>0</v>
      </c>
      <c r="Q21" s="453"/>
      <c r="R21" s="453"/>
      <c r="S21" s="453">
        <f t="shared" si="5"/>
        <v>0</v>
      </c>
      <c r="T21" s="736">
        <f t="shared" si="6"/>
        <v>10</v>
      </c>
    </row>
    <row r="22" spans="2:20" ht="14.1" customHeight="1" x14ac:dyDescent="0.2">
      <c r="B22" s="487">
        <v>20</v>
      </c>
      <c r="C22" s="487">
        <v>30</v>
      </c>
      <c r="D22" s="484" t="s">
        <v>350</v>
      </c>
      <c r="E22" s="521" t="s">
        <v>379</v>
      </c>
      <c r="F22" s="94" t="s">
        <v>0</v>
      </c>
      <c r="G22" s="72">
        <v>256</v>
      </c>
      <c r="H22" s="484"/>
      <c r="I22" s="478">
        <v>11</v>
      </c>
      <c r="J22" s="478">
        <v>15</v>
      </c>
      <c r="K22" s="478">
        <v>15</v>
      </c>
      <c r="L22" s="453">
        <f t="shared" si="3"/>
        <v>41</v>
      </c>
      <c r="M22" s="478"/>
      <c r="N22" s="478"/>
      <c r="O22" s="478"/>
      <c r="P22" s="453">
        <f t="shared" si="4"/>
        <v>0</v>
      </c>
      <c r="Q22" s="453"/>
      <c r="R22" s="453"/>
      <c r="S22" s="453">
        <f t="shared" si="5"/>
        <v>0</v>
      </c>
      <c r="T22" s="736">
        <f t="shared" si="6"/>
        <v>41</v>
      </c>
    </row>
    <row r="23" spans="2:20" ht="14.1" customHeight="1" x14ac:dyDescent="0.2">
      <c r="B23" s="487">
        <v>20</v>
      </c>
      <c r="C23" s="487">
        <v>40</v>
      </c>
      <c r="D23" s="484" t="s">
        <v>350</v>
      </c>
      <c r="E23" s="521" t="s">
        <v>381</v>
      </c>
      <c r="F23" s="94" t="s">
        <v>0</v>
      </c>
      <c r="G23" s="72">
        <v>128</v>
      </c>
      <c r="H23" s="484"/>
      <c r="I23" s="478">
        <v>3</v>
      </c>
      <c r="J23" s="478">
        <v>8</v>
      </c>
      <c r="K23" s="478">
        <v>6</v>
      </c>
      <c r="L23" s="453">
        <f t="shared" si="3"/>
        <v>17</v>
      </c>
      <c r="M23" s="478"/>
      <c r="N23" s="478"/>
      <c r="O23" s="478"/>
      <c r="P23" s="453">
        <f t="shared" si="4"/>
        <v>0</v>
      </c>
      <c r="Q23" s="453"/>
      <c r="R23" s="453"/>
      <c r="S23" s="453">
        <f t="shared" si="5"/>
        <v>0</v>
      </c>
      <c r="T23" s="736">
        <f t="shared" si="6"/>
        <v>17</v>
      </c>
    </row>
    <row r="24" spans="2:20" ht="14.1" customHeight="1" x14ac:dyDescent="0.2">
      <c r="B24" s="487">
        <v>20</v>
      </c>
      <c r="C24" s="487">
        <v>50</v>
      </c>
      <c r="D24" s="484" t="s">
        <v>350</v>
      </c>
      <c r="E24" s="521" t="s">
        <v>383</v>
      </c>
      <c r="F24" s="94" t="s">
        <v>0</v>
      </c>
      <c r="G24" s="72">
        <v>64</v>
      </c>
      <c r="H24" s="484"/>
      <c r="I24" s="478">
        <v>30</v>
      </c>
      <c r="J24" s="478">
        <v>40</v>
      </c>
      <c r="K24" s="478">
        <v>30</v>
      </c>
      <c r="L24" s="453">
        <f t="shared" si="3"/>
        <v>100</v>
      </c>
      <c r="M24" s="478"/>
      <c r="N24" s="478"/>
      <c r="O24" s="478"/>
      <c r="P24" s="453">
        <f t="shared" si="4"/>
        <v>0</v>
      </c>
      <c r="Q24" s="453"/>
      <c r="R24" s="453"/>
      <c r="S24" s="453">
        <f t="shared" si="5"/>
        <v>0</v>
      </c>
      <c r="T24" s="736">
        <f t="shared" si="6"/>
        <v>100</v>
      </c>
    </row>
    <row r="25" spans="2:20" ht="14.1" customHeight="1" x14ac:dyDescent="0.2">
      <c r="B25" s="487">
        <v>20</v>
      </c>
      <c r="C25" s="487">
        <v>60</v>
      </c>
      <c r="D25" s="484" t="s">
        <v>350</v>
      </c>
      <c r="E25" s="521" t="s">
        <v>385</v>
      </c>
      <c r="F25" s="94" t="s">
        <v>0</v>
      </c>
      <c r="G25" s="72">
        <v>32</v>
      </c>
      <c r="H25" s="484"/>
      <c r="I25" s="478">
        <v>40</v>
      </c>
      <c r="J25" s="478">
        <v>50</v>
      </c>
      <c r="K25" s="478">
        <v>50</v>
      </c>
      <c r="L25" s="453">
        <f t="shared" si="3"/>
        <v>140</v>
      </c>
      <c r="M25" s="478"/>
      <c r="N25" s="478"/>
      <c r="O25" s="478"/>
      <c r="P25" s="453">
        <f t="shared" si="4"/>
        <v>0</v>
      </c>
      <c r="Q25" s="453"/>
      <c r="R25" s="453"/>
      <c r="S25" s="453">
        <f t="shared" si="5"/>
        <v>0</v>
      </c>
      <c r="T25" s="736">
        <f t="shared" si="6"/>
        <v>140</v>
      </c>
    </row>
    <row r="26" spans="2:20" ht="14.1" customHeight="1" x14ac:dyDescent="0.2">
      <c r="B26" s="487">
        <v>20</v>
      </c>
      <c r="C26" s="487">
        <v>70</v>
      </c>
      <c r="D26" s="484" t="s">
        <v>350</v>
      </c>
      <c r="E26" s="523" t="s">
        <v>387</v>
      </c>
      <c r="F26" s="94" t="s">
        <v>0</v>
      </c>
      <c r="G26" s="72">
        <v>32</v>
      </c>
      <c r="H26" s="484"/>
      <c r="I26" s="478">
        <v>12</v>
      </c>
      <c r="J26" s="478">
        <v>18</v>
      </c>
      <c r="K26" s="478">
        <v>18</v>
      </c>
      <c r="L26" s="453">
        <f t="shared" si="3"/>
        <v>48</v>
      </c>
      <c r="M26" s="478"/>
      <c r="N26" s="478"/>
      <c r="O26" s="478"/>
      <c r="P26" s="453">
        <f t="shared" si="4"/>
        <v>0</v>
      </c>
      <c r="Q26" s="453"/>
      <c r="R26" s="453"/>
      <c r="S26" s="453">
        <f t="shared" si="5"/>
        <v>0</v>
      </c>
      <c r="T26" s="736">
        <f t="shared" si="6"/>
        <v>48</v>
      </c>
    </row>
    <row r="27" spans="2:20" ht="14.1" customHeight="1" x14ac:dyDescent="0.2">
      <c r="B27" s="487">
        <v>20</v>
      </c>
      <c r="C27" s="487">
        <v>80</v>
      </c>
      <c r="D27" s="484" t="s">
        <v>350</v>
      </c>
      <c r="E27" s="523" t="s">
        <v>389</v>
      </c>
      <c r="F27" s="94" t="s">
        <v>0</v>
      </c>
      <c r="G27" s="72">
        <v>192</v>
      </c>
      <c r="H27" s="484"/>
      <c r="I27" s="478">
        <v>9</v>
      </c>
      <c r="J27" s="478">
        <v>19</v>
      </c>
      <c r="K27" s="478">
        <v>14</v>
      </c>
      <c r="L27" s="453">
        <f t="shared" si="3"/>
        <v>42</v>
      </c>
      <c r="M27" s="478"/>
      <c r="N27" s="478"/>
      <c r="O27" s="478"/>
      <c r="P27" s="453">
        <f t="shared" si="4"/>
        <v>0</v>
      </c>
      <c r="Q27" s="453"/>
      <c r="R27" s="453"/>
      <c r="S27" s="453">
        <f t="shared" si="5"/>
        <v>0</v>
      </c>
      <c r="T27" s="736">
        <f t="shared" si="6"/>
        <v>42</v>
      </c>
    </row>
    <row r="28" spans="2:20" ht="14.1" customHeight="1" x14ac:dyDescent="0.2">
      <c r="B28" s="487">
        <v>20</v>
      </c>
      <c r="C28" s="487">
        <v>90</v>
      </c>
      <c r="D28" s="484" t="s">
        <v>350</v>
      </c>
      <c r="E28" s="523" t="s">
        <v>391</v>
      </c>
      <c r="F28" s="94" t="s">
        <v>0</v>
      </c>
      <c r="G28" s="72">
        <v>192</v>
      </c>
      <c r="H28" s="484"/>
      <c r="I28" s="478">
        <v>3</v>
      </c>
      <c r="J28" s="478">
        <v>5</v>
      </c>
      <c r="K28" s="478">
        <v>5</v>
      </c>
      <c r="L28" s="453">
        <f t="shared" si="3"/>
        <v>13</v>
      </c>
      <c r="M28" s="478"/>
      <c r="N28" s="478"/>
      <c r="O28" s="478"/>
      <c r="P28" s="453">
        <f t="shared" si="4"/>
        <v>0</v>
      </c>
      <c r="Q28" s="453"/>
      <c r="R28" s="453"/>
      <c r="S28" s="453">
        <f t="shared" si="5"/>
        <v>0</v>
      </c>
      <c r="T28" s="736">
        <f t="shared" si="6"/>
        <v>13</v>
      </c>
    </row>
    <row r="29" spans="2:20" ht="14.1" customHeight="1" x14ac:dyDescent="0.2">
      <c r="B29" s="487">
        <v>20</v>
      </c>
      <c r="C29" s="487">
        <v>100</v>
      </c>
      <c r="D29" s="484" t="s">
        <v>350</v>
      </c>
      <c r="E29" s="523" t="s">
        <v>393</v>
      </c>
      <c r="F29" s="94" t="s">
        <v>0</v>
      </c>
      <c r="G29" s="72">
        <v>32</v>
      </c>
      <c r="H29" s="484"/>
      <c r="I29" s="478">
        <v>4</v>
      </c>
      <c r="J29" s="478">
        <v>8</v>
      </c>
      <c r="K29" s="478">
        <v>6</v>
      </c>
      <c r="L29" s="453">
        <f t="shared" si="3"/>
        <v>18</v>
      </c>
      <c r="M29" s="478"/>
      <c r="N29" s="478"/>
      <c r="O29" s="478"/>
      <c r="P29" s="453">
        <f t="shared" si="4"/>
        <v>0</v>
      </c>
      <c r="Q29" s="453"/>
      <c r="R29" s="453"/>
      <c r="S29" s="453">
        <f t="shared" si="5"/>
        <v>0</v>
      </c>
      <c r="T29" s="736">
        <f t="shared" si="6"/>
        <v>18</v>
      </c>
    </row>
    <row r="30" spans="2:20" ht="14.1" customHeight="1" x14ac:dyDescent="0.2">
      <c r="B30" s="487">
        <v>20</v>
      </c>
      <c r="C30" s="487">
        <v>110</v>
      </c>
      <c r="D30" s="484" t="s">
        <v>350</v>
      </c>
      <c r="E30" s="523" t="s">
        <v>393</v>
      </c>
      <c r="F30" s="94" t="s">
        <v>0</v>
      </c>
      <c r="G30" s="64">
        <v>32</v>
      </c>
      <c r="H30" s="484"/>
      <c r="I30" s="478">
        <v>5</v>
      </c>
      <c r="J30" s="478">
        <v>8</v>
      </c>
      <c r="K30" s="478">
        <v>6</v>
      </c>
      <c r="L30" s="453">
        <f t="shared" si="3"/>
        <v>19</v>
      </c>
      <c r="M30" s="478"/>
      <c r="N30" s="478"/>
      <c r="O30" s="478"/>
      <c r="P30" s="453">
        <f t="shared" si="4"/>
        <v>0</v>
      </c>
      <c r="Q30" s="453"/>
      <c r="R30" s="453"/>
      <c r="S30" s="453">
        <f t="shared" si="5"/>
        <v>0</v>
      </c>
      <c r="T30" s="736">
        <f t="shared" si="6"/>
        <v>19</v>
      </c>
    </row>
    <row r="31" spans="2:20" ht="13.5" thickBot="1" x14ac:dyDescent="0.25">
      <c r="B31" s="737">
        <v>20</v>
      </c>
      <c r="C31" s="737">
        <v>120</v>
      </c>
      <c r="D31" s="738" t="s">
        <v>350</v>
      </c>
      <c r="E31" s="525" t="s">
        <v>396</v>
      </c>
      <c r="F31" s="739" t="s">
        <v>0</v>
      </c>
      <c r="G31" s="740">
        <v>32</v>
      </c>
      <c r="H31" s="738"/>
      <c r="I31" s="741">
        <v>5</v>
      </c>
      <c r="J31" s="741">
        <v>5</v>
      </c>
      <c r="K31" s="741">
        <v>5</v>
      </c>
      <c r="L31" s="742">
        <f t="shared" si="3"/>
        <v>15</v>
      </c>
      <c r="M31" s="743"/>
      <c r="N31" s="743"/>
      <c r="O31" s="743"/>
      <c r="P31" s="743"/>
      <c r="Q31" s="743"/>
      <c r="R31" s="743"/>
      <c r="S31" s="743"/>
      <c r="T31" s="744">
        <f t="shared" si="6"/>
        <v>15</v>
      </c>
    </row>
  </sheetData>
  <autoFilter ref="B5:G30"/>
  <mergeCells count="13">
    <mergeCell ref="B1:T1"/>
    <mergeCell ref="D2:D5"/>
    <mergeCell ref="C2:C5"/>
    <mergeCell ref="B2:B5"/>
    <mergeCell ref="T3:T5"/>
    <mergeCell ref="G2:G5"/>
    <mergeCell ref="F2:F5"/>
    <mergeCell ref="E2:E5"/>
    <mergeCell ref="L3:L5"/>
    <mergeCell ref="P3:P5"/>
    <mergeCell ref="M2:O2"/>
    <mergeCell ref="I2:K2"/>
    <mergeCell ref="S3:S5"/>
  </mergeCells>
  <phoneticPr fontId="12" type="noConversion"/>
  <conditionalFormatting sqref="U1:U104857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82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O31"/>
  <sheetViews>
    <sheetView zoomScaleNormal="100" zoomScaleSheetLayoutView="100" workbookViewId="0">
      <pane xSplit="7" ySplit="3" topLeftCell="R4" activePane="bottomRight" state="frozen"/>
      <selection pane="topRight" activeCell="H1" sqref="H1"/>
      <selection pane="bottomLeft" activeCell="A3" sqref="A3"/>
      <selection pane="bottomRight" activeCell="G9" sqref="G9"/>
    </sheetView>
  </sheetViews>
  <sheetFormatPr defaultRowHeight="12.75" x14ac:dyDescent="0.2"/>
  <cols>
    <col min="1" max="1" width="2.7109375" customWidth="1"/>
    <col min="2" max="2" width="5.7109375" style="1" customWidth="1"/>
    <col min="3" max="3" width="6.5703125" style="1" bestFit="1" customWidth="1"/>
    <col min="4" max="4" width="33" customWidth="1"/>
    <col min="5" max="5" width="41.7109375" customWidth="1"/>
    <col min="6" max="6" width="6.7109375" style="1" customWidth="1"/>
    <col min="7" max="22" width="8.7109375" style="1" customWidth="1"/>
    <col min="23" max="34" width="8.7109375" style="1" hidden="1" customWidth="1"/>
    <col min="35" max="36" width="8.7109375" customWidth="1"/>
    <col min="37" max="37" width="8.7109375" style="13" hidden="1" customWidth="1"/>
    <col min="38" max="40" width="10.42578125" hidden="1" customWidth="1"/>
    <col min="41" max="41" width="11.7109375" style="452" customWidth="1"/>
    <col min="49" max="49" width="10.28515625" customWidth="1"/>
  </cols>
  <sheetData>
    <row r="1" spans="1:41" ht="20.100000000000001" customHeight="1" thickBot="1" x14ac:dyDescent="0.25">
      <c r="B1" s="616" t="s">
        <v>105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  <c r="AH1" s="617"/>
      <c r="AI1" s="617"/>
      <c r="AJ1" s="617"/>
      <c r="AK1" s="617"/>
      <c r="AL1" s="617"/>
      <c r="AM1" s="617"/>
      <c r="AN1" s="617"/>
      <c r="AO1" s="618"/>
    </row>
    <row r="2" spans="1:41" s="4" customFormat="1" ht="24" customHeight="1" thickBot="1" x14ac:dyDescent="0.25">
      <c r="B2" s="783" t="s">
        <v>1</v>
      </c>
      <c r="C2" s="772" t="s">
        <v>12</v>
      </c>
      <c r="D2" s="772" t="s">
        <v>2</v>
      </c>
      <c r="E2" s="772" t="s">
        <v>11</v>
      </c>
      <c r="F2" s="772" t="s">
        <v>4</v>
      </c>
      <c r="G2" s="773" t="s">
        <v>3</v>
      </c>
      <c r="H2" s="774" t="s">
        <v>413</v>
      </c>
      <c r="I2" s="774" t="s">
        <v>414</v>
      </c>
      <c r="J2" s="774" t="s">
        <v>415</v>
      </c>
      <c r="K2" s="775" t="s">
        <v>416</v>
      </c>
      <c r="L2" s="775" t="s">
        <v>417</v>
      </c>
      <c r="M2" s="775" t="s">
        <v>418</v>
      </c>
      <c r="N2" s="775" t="s">
        <v>419</v>
      </c>
      <c r="O2" s="776" t="s">
        <v>420</v>
      </c>
      <c r="P2" s="776"/>
      <c r="Q2" s="776"/>
      <c r="R2" s="777"/>
      <c r="S2" s="778"/>
      <c r="T2" s="778"/>
      <c r="U2" s="778"/>
      <c r="V2" s="779"/>
      <c r="W2" s="777"/>
      <c r="X2" s="779"/>
      <c r="Y2" s="776"/>
      <c r="Z2" s="776"/>
      <c r="AA2" s="777"/>
      <c r="AB2" s="778"/>
      <c r="AC2" s="778"/>
      <c r="AD2" s="779"/>
      <c r="AE2" s="777"/>
      <c r="AF2" s="778"/>
      <c r="AG2" s="778"/>
      <c r="AH2" s="779"/>
      <c r="AI2" s="780" t="s">
        <v>5</v>
      </c>
      <c r="AJ2" s="781"/>
      <c r="AK2" s="782" t="s">
        <v>6</v>
      </c>
      <c r="AL2" s="781"/>
      <c r="AM2" s="782" t="s">
        <v>345</v>
      </c>
      <c r="AN2" s="781"/>
      <c r="AO2" s="784" t="s">
        <v>14</v>
      </c>
    </row>
    <row r="3" spans="1:41" s="4" customFormat="1" ht="35.1" customHeight="1" x14ac:dyDescent="0.2">
      <c r="B3" s="721"/>
      <c r="C3" s="621"/>
      <c r="D3" s="621"/>
      <c r="E3" s="621"/>
      <c r="F3" s="621"/>
      <c r="G3" s="621"/>
      <c r="H3" s="513" t="s">
        <v>362</v>
      </c>
      <c r="I3" s="513" t="s">
        <v>363</v>
      </c>
      <c r="J3" s="513" t="s">
        <v>364</v>
      </c>
      <c r="K3" s="513" t="s">
        <v>365</v>
      </c>
      <c r="L3" s="513" t="s">
        <v>366</v>
      </c>
      <c r="M3" s="513" t="s">
        <v>369</v>
      </c>
      <c r="N3" s="513" t="s">
        <v>370</v>
      </c>
      <c r="O3" s="513" t="s">
        <v>371</v>
      </c>
      <c r="P3" s="513"/>
      <c r="Q3" s="513"/>
      <c r="R3" s="513"/>
      <c r="S3" s="513"/>
      <c r="T3" s="513"/>
      <c r="U3" s="513"/>
      <c r="V3" s="513"/>
      <c r="W3" s="513"/>
      <c r="X3" s="513"/>
      <c r="Y3" s="513"/>
      <c r="Z3" s="513"/>
      <c r="AA3" s="513"/>
      <c r="AB3" s="513"/>
      <c r="AC3" s="513"/>
      <c r="AD3" s="513"/>
      <c r="AE3" s="513"/>
      <c r="AF3" s="513"/>
      <c r="AG3" s="513"/>
      <c r="AH3" s="513"/>
      <c r="AI3" s="3" t="s">
        <v>15</v>
      </c>
      <c r="AJ3" s="36" t="s">
        <v>7</v>
      </c>
      <c r="AK3" s="341" t="s">
        <v>16</v>
      </c>
      <c r="AL3" s="36" t="s">
        <v>8</v>
      </c>
      <c r="AM3" s="341" t="s">
        <v>346</v>
      </c>
      <c r="AN3" s="36" t="s">
        <v>339</v>
      </c>
      <c r="AO3" s="785"/>
    </row>
    <row r="4" spans="1:41" s="2" customFormat="1" ht="29.25" customHeight="1" x14ac:dyDescent="0.2">
      <c r="A4"/>
      <c r="B4" s="487">
        <v>10</v>
      </c>
      <c r="C4" s="94">
        <v>10</v>
      </c>
      <c r="D4" s="484" t="s">
        <v>348</v>
      </c>
      <c r="E4" s="521" t="s">
        <v>375</v>
      </c>
      <c r="F4" s="94" t="s">
        <v>0</v>
      </c>
      <c r="G4" s="72">
        <v>576</v>
      </c>
      <c r="H4" s="95">
        <v>3</v>
      </c>
      <c r="I4" s="95">
        <v>7</v>
      </c>
      <c r="J4" s="95">
        <v>9</v>
      </c>
      <c r="K4" s="95">
        <v>4</v>
      </c>
      <c r="L4" s="95">
        <v>4</v>
      </c>
      <c r="M4" s="95">
        <v>2</v>
      </c>
      <c r="N4" s="95">
        <v>6</v>
      </c>
      <c r="O4" s="95">
        <v>4</v>
      </c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35">
        <f>SUM(H4:AH4)</f>
        <v>39</v>
      </c>
      <c r="AJ4" s="90">
        <f t="shared" ref="AJ4:AJ31" si="0">SUM(AI4:AI4)</f>
        <v>39</v>
      </c>
      <c r="AK4" s="342"/>
      <c r="AL4" s="90">
        <f t="shared" ref="AL4:AN31" si="1">SUM(AK4:AK4)</f>
        <v>0</v>
      </c>
      <c r="AM4" s="90"/>
      <c r="AN4" s="90">
        <f t="shared" si="1"/>
        <v>0</v>
      </c>
      <c r="AO4" s="786">
        <f>AJ4+AL4+AN4</f>
        <v>39</v>
      </c>
    </row>
    <row r="5" spans="1:41" ht="29.25" customHeight="1" x14ac:dyDescent="0.2">
      <c r="B5" s="487">
        <v>10</v>
      </c>
      <c r="C5" s="94">
        <v>20</v>
      </c>
      <c r="D5" s="484" t="s">
        <v>348</v>
      </c>
      <c r="E5" s="521" t="s">
        <v>377</v>
      </c>
      <c r="F5" s="94" t="s">
        <v>0</v>
      </c>
      <c r="G5" s="72">
        <v>64</v>
      </c>
      <c r="H5" s="95">
        <v>1</v>
      </c>
      <c r="I5" s="95">
        <v>1</v>
      </c>
      <c r="J5" s="95">
        <v>1</v>
      </c>
      <c r="K5" s="95">
        <v>1</v>
      </c>
      <c r="L5" s="95">
        <v>1</v>
      </c>
      <c r="M5" s="95">
        <v>1</v>
      </c>
      <c r="N5" s="95">
        <v>1</v>
      </c>
      <c r="O5" s="95">
        <v>1</v>
      </c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35">
        <f t="shared" ref="AI5:AI13" si="2">SUM(H5:AH5)</f>
        <v>8</v>
      </c>
      <c r="AJ5" s="90">
        <f t="shared" si="0"/>
        <v>8</v>
      </c>
      <c r="AK5" s="342"/>
      <c r="AL5" s="90">
        <f t="shared" si="1"/>
        <v>0</v>
      </c>
      <c r="AM5" s="90"/>
      <c r="AN5" s="90">
        <f t="shared" si="1"/>
        <v>0</v>
      </c>
      <c r="AO5" s="786">
        <f t="shared" ref="AO5:AO31" si="3">AJ5+AL5+AN5</f>
        <v>8</v>
      </c>
    </row>
    <row r="6" spans="1:41" ht="29.25" customHeight="1" x14ac:dyDescent="0.2">
      <c r="B6" s="487">
        <v>10</v>
      </c>
      <c r="C6" s="94">
        <v>30</v>
      </c>
      <c r="D6" s="484" t="s">
        <v>348</v>
      </c>
      <c r="E6" s="521" t="s">
        <v>379</v>
      </c>
      <c r="F6" s="94" t="s">
        <v>0</v>
      </c>
      <c r="G6" s="72">
        <v>256</v>
      </c>
      <c r="H6" s="95">
        <v>4</v>
      </c>
      <c r="I6" s="95">
        <v>4</v>
      </c>
      <c r="J6" s="95">
        <v>4</v>
      </c>
      <c r="K6" s="95">
        <v>4</v>
      </c>
      <c r="L6" s="95">
        <v>4</v>
      </c>
      <c r="M6" s="95">
        <v>4</v>
      </c>
      <c r="N6" s="95">
        <v>4</v>
      </c>
      <c r="O6" s="95">
        <v>4</v>
      </c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35">
        <f t="shared" si="2"/>
        <v>32</v>
      </c>
      <c r="AJ6" s="90">
        <f t="shared" si="0"/>
        <v>32</v>
      </c>
      <c r="AK6" s="343"/>
      <c r="AL6" s="90">
        <f t="shared" si="1"/>
        <v>0</v>
      </c>
      <c r="AM6" s="90"/>
      <c r="AN6" s="90">
        <f t="shared" si="1"/>
        <v>0</v>
      </c>
      <c r="AO6" s="786">
        <f t="shared" si="3"/>
        <v>32</v>
      </c>
    </row>
    <row r="7" spans="1:41" ht="30.75" customHeight="1" x14ac:dyDescent="0.2">
      <c r="B7" s="487">
        <v>10</v>
      </c>
      <c r="C7" s="94">
        <v>40</v>
      </c>
      <c r="D7" s="484" t="s">
        <v>348</v>
      </c>
      <c r="E7" s="521" t="s">
        <v>381</v>
      </c>
      <c r="F7" s="94" t="s">
        <v>0</v>
      </c>
      <c r="G7" s="72">
        <v>128</v>
      </c>
      <c r="H7" s="95">
        <v>2</v>
      </c>
      <c r="I7" s="95">
        <v>2</v>
      </c>
      <c r="J7" s="95">
        <v>2</v>
      </c>
      <c r="K7" s="95">
        <v>2</v>
      </c>
      <c r="L7" s="95">
        <v>2</v>
      </c>
      <c r="M7" s="95">
        <v>2</v>
      </c>
      <c r="N7" s="95">
        <v>2</v>
      </c>
      <c r="O7" s="95">
        <v>2</v>
      </c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35">
        <f t="shared" si="2"/>
        <v>16</v>
      </c>
      <c r="AJ7" s="90">
        <f t="shared" si="0"/>
        <v>16</v>
      </c>
      <c r="AK7" s="343"/>
      <c r="AL7" s="90">
        <f t="shared" si="1"/>
        <v>0</v>
      </c>
      <c r="AM7" s="90"/>
      <c r="AN7" s="90">
        <f t="shared" si="1"/>
        <v>0</v>
      </c>
      <c r="AO7" s="786">
        <f t="shared" si="3"/>
        <v>16</v>
      </c>
    </row>
    <row r="8" spans="1:41" ht="29.25" customHeight="1" x14ac:dyDescent="0.2">
      <c r="B8" s="487">
        <v>10</v>
      </c>
      <c r="C8" s="94">
        <v>50</v>
      </c>
      <c r="D8" s="484" t="s">
        <v>348</v>
      </c>
      <c r="E8" s="521" t="s">
        <v>383</v>
      </c>
      <c r="F8" s="94" t="s">
        <v>0</v>
      </c>
      <c r="G8" s="72">
        <v>64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35">
        <f t="shared" si="2"/>
        <v>0</v>
      </c>
      <c r="AJ8" s="90">
        <f t="shared" si="0"/>
        <v>0</v>
      </c>
      <c r="AK8" s="342"/>
      <c r="AL8" s="90">
        <f t="shared" si="1"/>
        <v>0</v>
      </c>
      <c r="AM8" s="90"/>
      <c r="AN8" s="90">
        <f t="shared" si="1"/>
        <v>0</v>
      </c>
      <c r="AO8" s="786">
        <f t="shared" si="3"/>
        <v>0</v>
      </c>
    </row>
    <row r="9" spans="1:41" ht="30" customHeight="1" x14ac:dyDescent="0.2">
      <c r="B9" s="487">
        <v>10</v>
      </c>
      <c r="C9" s="94">
        <v>60</v>
      </c>
      <c r="D9" s="484" t="s">
        <v>348</v>
      </c>
      <c r="E9" s="521" t="s">
        <v>385</v>
      </c>
      <c r="F9" s="94" t="s">
        <v>0</v>
      </c>
      <c r="G9" s="72">
        <v>32</v>
      </c>
      <c r="H9" s="95">
        <v>2</v>
      </c>
      <c r="I9" s="95">
        <v>2</v>
      </c>
      <c r="J9" s="95">
        <v>2</v>
      </c>
      <c r="K9" s="95">
        <v>2</v>
      </c>
      <c r="L9" s="95">
        <v>1</v>
      </c>
      <c r="M9" s="95">
        <v>1</v>
      </c>
      <c r="N9" s="95">
        <v>1</v>
      </c>
      <c r="O9" s="95">
        <v>1</v>
      </c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35">
        <f t="shared" si="2"/>
        <v>12</v>
      </c>
      <c r="AJ9" s="90">
        <f t="shared" si="0"/>
        <v>12</v>
      </c>
      <c r="AK9" s="342"/>
      <c r="AL9" s="90">
        <f t="shared" si="1"/>
        <v>0</v>
      </c>
      <c r="AM9" s="90"/>
      <c r="AN9" s="90">
        <f t="shared" si="1"/>
        <v>0</v>
      </c>
      <c r="AO9" s="786">
        <f t="shared" si="3"/>
        <v>12</v>
      </c>
    </row>
    <row r="10" spans="1:41" ht="30.75" customHeight="1" x14ac:dyDescent="0.2">
      <c r="B10" s="487">
        <v>10</v>
      </c>
      <c r="C10" s="94">
        <v>70</v>
      </c>
      <c r="D10" s="484" t="s">
        <v>348</v>
      </c>
      <c r="E10" s="523" t="s">
        <v>387</v>
      </c>
      <c r="F10" s="94" t="s">
        <v>0</v>
      </c>
      <c r="G10" s="72">
        <v>32</v>
      </c>
      <c r="H10" s="95">
        <v>2</v>
      </c>
      <c r="I10" s="95">
        <v>2</v>
      </c>
      <c r="J10" s="95">
        <v>2</v>
      </c>
      <c r="K10" s="95">
        <v>2</v>
      </c>
      <c r="L10" s="95">
        <v>1</v>
      </c>
      <c r="M10" s="95">
        <v>1</v>
      </c>
      <c r="N10" s="95">
        <v>1</v>
      </c>
      <c r="O10" s="95">
        <v>1</v>
      </c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35">
        <f t="shared" si="2"/>
        <v>12</v>
      </c>
      <c r="AJ10" s="90">
        <f t="shared" si="0"/>
        <v>12</v>
      </c>
      <c r="AK10" s="342"/>
      <c r="AL10" s="90">
        <f t="shared" si="1"/>
        <v>0</v>
      </c>
      <c r="AM10" s="90"/>
      <c r="AN10" s="90">
        <f t="shared" si="1"/>
        <v>0</v>
      </c>
      <c r="AO10" s="786">
        <f t="shared" si="3"/>
        <v>12</v>
      </c>
    </row>
    <row r="11" spans="1:41" ht="30.75" customHeight="1" x14ac:dyDescent="0.2">
      <c r="B11" s="487">
        <v>10</v>
      </c>
      <c r="C11" s="94">
        <v>80</v>
      </c>
      <c r="D11" s="484" t="s">
        <v>348</v>
      </c>
      <c r="E11" s="523" t="s">
        <v>389</v>
      </c>
      <c r="F11" s="94" t="s">
        <v>0</v>
      </c>
      <c r="G11" s="72">
        <v>192</v>
      </c>
      <c r="H11" s="95">
        <v>6</v>
      </c>
      <c r="I11" s="95">
        <v>6</v>
      </c>
      <c r="J11" s="95">
        <v>6</v>
      </c>
      <c r="K11" s="95">
        <v>6</v>
      </c>
      <c r="L11" s="95">
        <v>6</v>
      </c>
      <c r="M11" s="95">
        <v>6</v>
      </c>
      <c r="N11" s="95">
        <v>6</v>
      </c>
      <c r="O11" s="95">
        <v>6</v>
      </c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35">
        <f t="shared" si="2"/>
        <v>48</v>
      </c>
      <c r="AJ11" s="90">
        <f t="shared" si="0"/>
        <v>48</v>
      </c>
      <c r="AK11" s="88"/>
      <c r="AL11" s="90">
        <f t="shared" si="1"/>
        <v>0</v>
      </c>
      <c r="AM11" s="90"/>
      <c r="AN11" s="90">
        <f t="shared" si="1"/>
        <v>0</v>
      </c>
      <c r="AO11" s="786">
        <f t="shared" si="3"/>
        <v>48</v>
      </c>
    </row>
    <row r="12" spans="1:41" ht="29.25" customHeight="1" x14ac:dyDescent="0.2">
      <c r="B12" s="487">
        <v>10</v>
      </c>
      <c r="C12" s="94">
        <v>90</v>
      </c>
      <c r="D12" s="484" t="s">
        <v>348</v>
      </c>
      <c r="E12" s="523" t="s">
        <v>391</v>
      </c>
      <c r="F12" s="94" t="s">
        <v>0</v>
      </c>
      <c r="G12" s="72">
        <v>192</v>
      </c>
      <c r="H12" s="95">
        <v>6</v>
      </c>
      <c r="I12" s="95">
        <v>6</v>
      </c>
      <c r="J12" s="95">
        <v>6</v>
      </c>
      <c r="K12" s="95">
        <v>6</v>
      </c>
      <c r="L12" s="95">
        <v>6</v>
      </c>
      <c r="M12" s="95">
        <v>6</v>
      </c>
      <c r="N12" s="95">
        <v>5</v>
      </c>
      <c r="O12" s="95">
        <v>6</v>
      </c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35">
        <f t="shared" si="2"/>
        <v>47</v>
      </c>
      <c r="AJ12" s="90">
        <f t="shared" si="0"/>
        <v>47</v>
      </c>
      <c r="AK12" s="88"/>
      <c r="AL12" s="90">
        <f t="shared" si="1"/>
        <v>0</v>
      </c>
      <c r="AM12" s="90"/>
      <c r="AN12" s="90">
        <f t="shared" si="1"/>
        <v>0</v>
      </c>
      <c r="AO12" s="786">
        <f t="shared" si="3"/>
        <v>47</v>
      </c>
    </row>
    <row r="13" spans="1:41" ht="30.75" customHeight="1" x14ac:dyDescent="0.2">
      <c r="B13" s="487">
        <v>10</v>
      </c>
      <c r="C13" s="94">
        <v>100</v>
      </c>
      <c r="D13" s="484" t="s">
        <v>348</v>
      </c>
      <c r="E13" s="523" t="s">
        <v>393</v>
      </c>
      <c r="F13" s="94" t="s">
        <v>0</v>
      </c>
      <c r="G13" s="72">
        <v>32</v>
      </c>
      <c r="H13" s="95">
        <v>1</v>
      </c>
      <c r="I13" s="95">
        <v>1</v>
      </c>
      <c r="J13" s="95">
        <v>1</v>
      </c>
      <c r="K13" s="95">
        <v>1</v>
      </c>
      <c r="L13" s="95">
        <v>1</v>
      </c>
      <c r="M13" s="95">
        <v>1</v>
      </c>
      <c r="N13" s="95">
        <v>1</v>
      </c>
      <c r="O13" s="95">
        <v>1</v>
      </c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35">
        <f t="shared" si="2"/>
        <v>8</v>
      </c>
      <c r="AJ13" s="90">
        <f t="shared" si="0"/>
        <v>8</v>
      </c>
      <c r="AK13" s="88"/>
      <c r="AL13" s="90">
        <f t="shared" si="1"/>
        <v>0</v>
      </c>
      <c r="AM13" s="90"/>
      <c r="AN13" s="90">
        <f t="shared" si="1"/>
        <v>0</v>
      </c>
      <c r="AO13" s="786">
        <f t="shared" si="3"/>
        <v>8</v>
      </c>
    </row>
    <row r="14" spans="1:41" ht="31.5" customHeight="1" x14ac:dyDescent="0.2">
      <c r="B14" s="487">
        <v>10</v>
      </c>
      <c r="C14" s="94">
        <v>110</v>
      </c>
      <c r="D14" s="484" t="s">
        <v>348</v>
      </c>
      <c r="E14" s="523" t="s">
        <v>393</v>
      </c>
      <c r="F14" s="94" t="s">
        <v>0</v>
      </c>
      <c r="G14" s="529">
        <v>32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35">
        <f>SUM(H14:AH14)</f>
        <v>0</v>
      </c>
      <c r="AJ14" s="90">
        <f t="shared" si="0"/>
        <v>0</v>
      </c>
      <c r="AK14" s="88"/>
      <c r="AL14" s="90">
        <f t="shared" si="1"/>
        <v>0</v>
      </c>
      <c r="AM14" s="90"/>
      <c r="AN14" s="90">
        <f t="shared" si="1"/>
        <v>0</v>
      </c>
      <c r="AO14" s="786">
        <f t="shared" si="3"/>
        <v>0</v>
      </c>
    </row>
    <row r="15" spans="1:41" ht="30.75" customHeight="1" thickBot="1" x14ac:dyDescent="0.25">
      <c r="B15" s="487">
        <v>10</v>
      </c>
      <c r="C15" s="94">
        <v>120</v>
      </c>
      <c r="D15" s="484" t="s">
        <v>348</v>
      </c>
      <c r="E15" s="525" t="s">
        <v>396</v>
      </c>
      <c r="F15" s="94" t="s">
        <v>0</v>
      </c>
      <c r="G15" s="529">
        <v>32</v>
      </c>
      <c r="H15" s="515"/>
      <c r="I15" s="515"/>
      <c r="J15" s="515"/>
      <c r="K15" s="515"/>
      <c r="L15" s="515"/>
      <c r="M15" s="515"/>
      <c r="N15" s="515"/>
      <c r="O15" s="515"/>
      <c r="P15" s="515"/>
      <c r="Q15" s="515"/>
      <c r="R15" s="515"/>
      <c r="S15" s="515"/>
      <c r="T15" s="515"/>
      <c r="U15" s="515"/>
      <c r="V15" s="515"/>
      <c r="W15" s="515"/>
      <c r="X15" s="515"/>
      <c r="Y15" s="515"/>
      <c r="Z15" s="515"/>
      <c r="AA15" s="515"/>
      <c r="AB15" s="515"/>
      <c r="AC15" s="515"/>
      <c r="AD15" s="515"/>
      <c r="AE15" s="515"/>
      <c r="AF15" s="515"/>
      <c r="AG15" s="515"/>
      <c r="AH15" s="515"/>
      <c r="AI15" s="35">
        <f>SUM(H15:AH15)</f>
        <v>0</v>
      </c>
      <c r="AJ15" s="90">
        <f t="shared" si="0"/>
        <v>0</v>
      </c>
      <c r="AK15" s="88"/>
      <c r="AL15" s="90">
        <f t="shared" si="1"/>
        <v>0</v>
      </c>
      <c r="AM15" s="90"/>
      <c r="AN15" s="90">
        <f t="shared" si="1"/>
        <v>0</v>
      </c>
      <c r="AO15" s="786">
        <f t="shared" si="3"/>
        <v>0</v>
      </c>
    </row>
    <row r="16" spans="1:41" ht="15.75" thickBot="1" x14ac:dyDescent="0.25">
      <c r="B16" s="487"/>
      <c r="C16" s="94"/>
      <c r="D16" s="484"/>
      <c r="E16" s="484"/>
      <c r="F16" s="94"/>
      <c r="G16" s="95"/>
      <c r="H16" s="515"/>
      <c r="I16" s="515"/>
      <c r="J16" s="515"/>
      <c r="K16" s="515"/>
      <c r="L16" s="515"/>
      <c r="M16" s="515"/>
      <c r="N16" s="515"/>
      <c r="O16" s="515"/>
      <c r="P16" s="515"/>
      <c r="Q16" s="515"/>
      <c r="R16" s="515"/>
      <c r="S16" s="515"/>
      <c r="T16" s="515"/>
      <c r="U16" s="515"/>
      <c r="V16" s="515"/>
      <c r="W16" s="515"/>
      <c r="X16" s="515"/>
      <c r="Y16" s="515"/>
      <c r="Z16" s="515"/>
      <c r="AA16" s="515"/>
      <c r="AB16" s="515"/>
      <c r="AC16" s="515"/>
      <c r="AD16" s="515"/>
      <c r="AE16" s="515"/>
      <c r="AF16" s="515"/>
      <c r="AG16" s="515"/>
      <c r="AH16" s="515"/>
      <c r="AI16" s="794"/>
      <c r="AJ16" s="795"/>
      <c r="AK16" s="796"/>
      <c r="AL16" s="795"/>
      <c r="AM16" s="795"/>
      <c r="AN16" s="795"/>
      <c r="AO16" s="797"/>
    </row>
    <row r="17" spans="2:41" ht="26.25" thickBot="1" x14ac:dyDescent="0.25">
      <c r="B17" s="487"/>
      <c r="C17" s="94"/>
      <c r="D17" s="484"/>
      <c r="E17" s="484"/>
      <c r="F17" s="94"/>
      <c r="G17" s="514"/>
      <c r="H17" s="516" t="s">
        <v>398</v>
      </c>
      <c r="I17" s="517" t="s">
        <v>399</v>
      </c>
      <c r="J17" s="517" t="s">
        <v>400</v>
      </c>
      <c r="K17" s="517" t="s">
        <v>401</v>
      </c>
      <c r="L17" s="517" t="s">
        <v>402</v>
      </c>
      <c r="M17" s="517" t="s">
        <v>403</v>
      </c>
      <c r="N17" s="517" t="s">
        <v>404</v>
      </c>
      <c r="O17" s="517" t="s">
        <v>405</v>
      </c>
      <c r="P17" s="517" t="s">
        <v>406</v>
      </c>
      <c r="Q17" s="517" t="s">
        <v>407</v>
      </c>
      <c r="R17" s="517" t="s">
        <v>408</v>
      </c>
      <c r="S17" s="517" t="s">
        <v>409</v>
      </c>
      <c r="T17" s="517" t="s">
        <v>410</v>
      </c>
      <c r="U17" s="517" t="s">
        <v>411</v>
      </c>
      <c r="V17" s="517" t="s">
        <v>412</v>
      </c>
      <c r="W17" s="517"/>
      <c r="X17" s="517"/>
      <c r="Y17" s="517"/>
      <c r="Z17" s="517"/>
      <c r="AA17" s="517"/>
      <c r="AB17" s="517"/>
      <c r="AC17" s="517"/>
      <c r="AD17" s="517"/>
      <c r="AE17" s="517"/>
      <c r="AF17" s="517"/>
      <c r="AG17" s="517"/>
      <c r="AH17" s="518"/>
      <c r="AI17" s="802"/>
      <c r="AJ17" s="803"/>
      <c r="AK17" s="804"/>
      <c r="AL17" s="803"/>
      <c r="AM17" s="803"/>
      <c r="AN17" s="803"/>
      <c r="AO17" s="805"/>
    </row>
    <row r="18" spans="2:41" ht="15" customHeight="1" x14ac:dyDescent="0.2">
      <c r="B18" s="487"/>
      <c r="C18" s="94"/>
      <c r="D18" s="484"/>
      <c r="E18" s="484"/>
      <c r="F18" s="94"/>
      <c r="G18" s="95"/>
      <c r="H18" s="625" t="s">
        <v>357</v>
      </c>
      <c r="I18" s="625" t="s">
        <v>358</v>
      </c>
      <c r="J18" s="625" t="s">
        <v>359</v>
      </c>
      <c r="K18" s="625" t="s">
        <v>360</v>
      </c>
      <c r="L18" s="625" t="s">
        <v>361</v>
      </c>
      <c r="M18" s="625" t="s">
        <v>362</v>
      </c>
      <c r="N18" s="625" t="s">
        <v>363</v>
      </c>
      <c r="O18" s="625" t="s">
        <v>364</v>
      </c>
      <c r="P18" s="625" t="s">
        <v>365</v>
      </c>
      <c r="Q18" s="625" t="s">
        <v>366</v>
      </c>
      <c r="R18" s="625" t="s">
        <v>369</v>
      </c>
      <c r="S18" s="625" t="s">
        <v>370</v>
      </c>
      <c r="T18" s="625" t="s">
        <v>371</v>
      </c>
      <c r="U18" s="625" t="s">
        <v>372</v>
      </c>
      <c r="V18" s="625" t="s">
        <v>373</v>
      </c>
      <c r="W18" s="625"/>
      <c r="X18" s="625"/>
      <c r="Y18" s="625"/>
      <c r="Z18" s="625"/>
      <c r="AA18" s="625"/>
      <c r="AB18" s="625"/>
      <c r="AC18" s="625"/>
      <c r="AD18" s="625"/>
      <c r="AE18" s="625"/>
      <c r="AF18" s="625"/>
      <c r="AG18" s="625"/>
      <c r="AH18" s="625"/>
      <c r="AI18" s="798"/>
      <c r="AJ18" s="799">
        <f t="shared" si="0"/>
        <v>0</v>
      </c>
      <c r="AK18" s="800"/>
      <c r="AL18" s="799">
        <f t="shared" si="1"/>
        <v>0</v>
      </c>
      <c r="AM18" s="799"/>
      <c r="AN18" s="799">
        <f t="shared" si="1"/>
        <v>0</v>
      </c>
      <c r="AO18" s="801">
        <f t="shared" si="3"/>
        <v>0</v>
      </c>
    </row>
    <row r="19" spans="2:41" ht="15" x14ac:dyDescent="0.2">
      <c r="B19" s="487"/>
      <c r="C19" s="94"/>
      <c r="D19" s="484"/>
      <c r="E19" s="484"/>
      <c r="F19" s="94"/>
      <c r="G19" s="95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626"/>
      <c r="AB19" s="626"/>
      <c r="AC19" s="626"/>
      <c r="AD19" s="626"/>
      <c r="AE19" s="626"/>
      <c r="AF19" s="626"/>
      <c r="AG19" s="626"/>
      <c r="AH19" s="626"/>
      <c r="AI19" s="506"/>
      <c r="AJ19" s="90">
        <f>SUM(AI19:AI19)</f>
        <v>0</v>
      </c>
      <c r="AK19" s="88"/>
      <c r="AL19" s="90">
        <f t="shared" si="1"/>
        <v>0</v>
      </c>
      <c r="AM19" s="90"/>
      <c r="AN19" s="90">
        <f t="shared" si="1"/>
        <v>0</v>
      </c>
      <c r="AO19" s="786">
        <f t="shared" si="3"/>
        <v>0</v>
      </c>
    </row>
    <row r="20" spans="2:41" ht="29.25" customHeight="1" x14ac:dyDescent="0.2">
      <c r="B20" s="487">
        <v>20</v>
      </c>
      <c r="C20" s="487">
        <v>10</v>
      </c>
      <c r="D20" s="484" t="s">
        <v>350</v>
      </c>
      <c r="E20" s="521" t="s">
        <v>375</v>
      </c>
      <c r="F20" s="94" t="s">
        <v>0</v>
      </c>
      <c r="G20" s="72">
        <v>576</v>
      </c>
      <c r="H20" s="95">
        <v>4</v>
      </c>
      <c r="I20" s="95">
        <v>7</v>
      </c>
      <c r="J20" s="95">
        <v>9</v>
      </c>
      <c r="K20" s="95">
        <v>9</v>
      </c>
      <c r="L20" s="95">
        <v>7</v>
      </c>
      <c r="M20" s="95">
        <v>7</v>
      </c>
      <c r="N20" s="95">
        <v>7</v>
      </c>
      <c r="O20" s="95">
        <v>6</v>
      </c>
      <c r="P20" s="95">
        <v>5</v>
      </c>
      <c r="Q20" s="95">
        <v>5</v>
      </c>
      <c r="R20" s="95">
        <v>4</v>
      </c>
      <c r="S20" s="95">
        <v>6</v>
      </c>
      <c r="T20" s="95">
        <v>4</v>
      </c>
      <c r="U20" s="95">
        <v>4</v>
      </c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1">
        <f>SUM(H20:AH20)</f>
        <v>84</v>
      </c>
      <c r="AJ20" s="90">
        <f t="shared" si="0"/>
        <v>84</v>
      </c>
      <c r="AK20" s="88"/>
      <c r="AL20" s="90">
        <f t="shared" si="1"/>
        <v>0</v>
      </c>
      <c r="AM20" s="90"/>
      <c r="AN20" s="90">
        <f t="shared" si="1"/>
        <v>0</v>
      </c>
      <c r="AO20" s="786">
        <f t="shared" si="3"/>
        <v>84</v>
      </c>
    </row>
    <row r="21" spans="2:41" ht="30.75" customHeight="1" x14ac:dyDescent="0.2">
      <c r="B21" s="487">
        <v>20</v>
      </c>
      <c r="C21" s="487">
        <v>20</v>
      </c>
      <c r="D21" s="484" t="s">
        <v>350</v>
      </c>
      <c r="E21" s="521" t="s">
        <v>377</v>
      </c>
      <c r="F21" s="94" t="s">
        <v>0</v>
      </c>
      <c r="G21" s="72">
        <v>64</v>
      </c>
      <c r="H21" s="95">
        <v>1</v>
      </c>
      <c r="I21" s="95">
        <v>1</v>
      </c>
      <c r="J21" s="95">
        <v>1</v>
      </c>
      <c r="K21" s="95">
        <v>1</v>
      </c>
      <c r="L21" s="95">
        <v>1</v>
      </c>
      <c r="M21" s="95">
        <v>1</v>
      </c>
      <c r="N21" s="95">
        <v>1</v>
      </c>
      <c r="O21" s="95">
        <v>1</v>
      </c>
      <c r="P21" s="95">
        <v>1</v>
      </c>
      <c r="Q21" s="95">
        <v>1</v>
      </c>
      <c r="R21" s="95">
        <v>1</v>
      </c>
      <c r="S21" s="95">
        <v>1</v>
      </c>
      <c r="T21" s="95">
        <v>1</v>
      </c>
      <c r="U21" s="95">
        <v>1</v>
      </c>
      <c r="V21" s="95">
        <v>1</v>
      </c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1">
        <f t="shared" ref="AI21:AI31" si="4">SUM(H21:AH21)</f>
        <v>15</v>
      </c>
      <c r="AJ21" s="90">
        <f t="shared" si="0"/>
        <v>15</v>
      </c>
      <c r="AK21" s="88"/>
      <c r="AL21" s="90">
        <f t="shared" si="1"/>
        <v>0</v>
      </c>
      <c r="AM21" s="90"/>
      <c r="AN21" s="90">
        <f t="shared" si="1"/>
        <v>0</v>
      </c>
      <c r="AO21" s="786">
        <f t="shared" si="3"/>
        <v>15</v>
      </c>
    </row>
    <row r="22" spans="2:41" ht="30" customHeight="1" x14ac:dyDescent="0.2">
      <c r="B22" s="487">
        <v>20</v>
      </c>
      <c r="C22" s="487">
        <v>30</v>
      </c>
      <c r="D22" s="484" t="s">
        <v>350</v>
      </c>
      <c r="E22" s="521" t="s">
        <v>379</v>
      </c>
      <c r="F22" s="94" t="s">
        <v>0</v>
      </c>
      <c r="G22" s="72">
        <v>256</v>
      </c>
      <c r="H22" s="95">
        <v>4</v>
      </c>
      <c r="I22" s="95">
        <v>4</v>
      </c>
      <c r="J22" s="95">
        <v>4</v>
      </c>
      <c r="K22" s="95">
        <v>4</v>
      </c>
      <c r="L22" s="95">
        <v>4</v>
      </c>
      <c r="M22" s="95">
        <v>4</v>
      </c>
      <c r="N22" s="95">
        <v>4</v>
      </c>
      <c r="O22" s="95">
        <v>4</v>
      </c>
      <c r="P22" s="95">
        <v>4</v>
      </c>
      <c r="Q22" s="95">
        <v>4</v>
      </c>
      <c r="R22" s="95">
        <v>4</v>
      </c>
      <c r="S22" s="95">
        <v>4</v>
      </c>
      <c r="T22" s="95">
        <v>4</v>
      </c>
      <c r="U22" s="95">
        <v>4</v>
      </c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1">
        <f t="shared" si="4"/>
        <v>56</v>
      </c>
      <c r="AJ22" s="90">
        <f t="shared" si="0"/>
        <v>56</v>
      </c>
      <c r="AK22" s="88"/>
      <c r="AL22" s="90">
        <f t="shared" si="1"/>
        <v>0</v>
      </c>
      <c r="AM22" s="90"/>
      <c r="AN22" s="90">
        <f t="shared" si="1"/>
        <v>0</v>
      </c>
      <c r="AO22" s="786">
        <f t="shared" si="3"/>
        <v>56</v>
      </c>
    </row>
    <row r="23" spans="2:41" ht="30" customHeight="1" x14ac:dyDescent="0.2">
      <c r="B23" s="487">
        <v>20</v>
      </c>
      <c r="C23" s="487">
        <v>40</v>
      </c>
      <c r="D23" s="484" t="s">
        <v>350</v>
      </c>
      <c r="E23" s="521" t="s">
        <v>381</v>
      </c>
      <c r="F23" s="94" t="s">
        <v>0</v>
      </c>
      <c r="G23" s="72">
        <v>128</v>
      </c>
      <c r="H23" s="95">
        <v>2</v>
      </c>
      <c r="I23" s="95">
        <v>2</v>
      </c>
      <c r="J23" s="95">
        <v>2</v>
      </c>
      <c r="K23" s="95">
        <v>2</v>
      </c>
      <c r="L23" s="95">
        <v>2</v>
      </c>
      <c r="M23" s="95">
        <v>2</v>
      </c>
      <c r="N23" s="95">
        <v>2</v>
      </c>
      <c r="O23" s="95">
        <v>2</v>
      </c>
      <c r="P23" s="95">
        <v>2</v>
      </c>
      <c r="Q23" s="95">
        <v>2</v>
      </c>
      <c r="R23" s="95">
        <v>2</v>
      </c>
      <c r="S23" s="95">
        <v>2</v>
      </c>
      <c r="T23" s="95">
        <v>2</v>
      </c>
      <c r="U23" s="95">
        <v>2</v>
      </c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1">
        <f t="shared" si="4"/>
        <v>28</v>
      </c>
      <c r="AJ23" s="90">
        <f t="shared" si="0"/>
        <v>28</v>
      </c>
      <c r="AK23" s="88"/>
      <c r="AL23" s="90">
        <f t="shared" si="1"/>
        <v>0</v>
      </c>
      <c r="AM23" s="90"/>
      <c r="AN23" s="90">
        <f t="shared" si="1"/>
        <v>0</v>
      </c>
      <c r="AO23" s="786">
        <f t="shared" si="3"/>
        <v>28</v>
      </c>
    </row>
    <row r="24" spans="2:41" ht="30.75" customHeight="1" x14ac:dyDescent="0.2">
      <c r="B24" s="487">
        <v>20</v>
      </c>
      <c r="C24" s="487">
        <v>50</v>
      </c>
      <c r="D24" s="484" t="s">
        <v>350</v>
      </c>
      <c r="E24" s="521" t="s">
        <v>383</v>
      </c>
      <c r="F24" s="94" t="s">
        <v>0</v>
      </c>
      <c r="G24" s="72">
        <v>64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1">
        <f t="shared" si="4"/>
        <v>0</v>
      </c>
      <c r="AJ24" s="90">
        <f t="shared" si="0"/>
        <v>0</v>
      </c>
      <c r="AK24" s="88"/>
      <c r="AL24" s="90">
        <f t="shared" si="1"/>
        <v>0</v>
      </c>
      <c r="AM24" s="90"/>
      <c r="AN24" s="90">
        <f t="shared" si="1"/>
        <v>0</v>
      </c>
      <c r="AO24" s="786">
        <f t="shared" si="3"/>
        <v>0</v>
      </c>
    </row>
    <row r="25" spans="2:41" ht="29.25" customHeight="1" x14ac:dyDescent="0.2">
      <c r="B25" s="487">
        <v>20</v>
      </c>
      <c r="C25" s="487">
        <v>60</v>
      </c>
      <c r="D25" s="484" t="s">
        <v>350</v>
      </c>
      <c r="E25" s="521" t="s">
        <v>385</v>
      </c>
      <c r="F25" s="94" t="s">
        <v>0</v>
      </c>
      <c r="G25" s="72">
        <v>32</v>
      </c>
      <c r="H25" s="95">
        <v>1</v>
      </c>
      <c r="I25" s="95">
        <v>1</v>
      </c>
      <c r="J25" s="95">
        <v>1</v>
      </c>
      <c r="K25" s="95">
        <v>1</v>
      </c>
      <c r="L25" s="95">
        <v>1</v>
      </c>
      <c r="M25" s="95">
        <v>1</v>
      </c>
      <c r="N25" s="95">
        <v>1</v>
      </c>
      <c r="O25" s="95">
        <v>1</v>
      </c>
      <c r="P25" s="95">
        <v>1</v>
      </c>
      <c r="Q25" s="95">
        <v>1</v>
      </c>
      <c r="R25" s="95">
        <v>1</v>
      </c>
      <c r="S25" s="95">
        <v>1</v>
      </c>
      <c r="T25" s="95">
        <v>1</v>
      </c>
      <c r="U25" s="95">
        <v>1</v>
      </c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1">
        <f t="shared" si="4"/>
        <v>14</v>
      </c>
      <c r="AJ25" s="90">
        <f t="shared" si="0"/>
        <v>14</v>
      </c>
      <c r="AK25" s="88"/>
      <c r="AL25" s="90">
        <f t="shared" si="1"/>
        <v>0</v>
      </c>
      <c r="AM25" s="90"/>
      <c r="AN25" s="90">
        <f t="shared" si="1"/>
        <v>0</v>
      </c>
      <c r="AO25" s="786">
        <f t="shared" si="3"/>
        <v>14</v>
      </c>
    </row>
    <row r="26" spans="2:41" ht="30" customHeight="1" x14ac:dyDescent="0.2">
      <c r="B26" s="487">
        <v>20</v>
      </c>
      <c r="C26" s="487">
        <v>70</v>
      </c>
      <c r="D26" s="484" t="s">
        <v>350</v>
      </c>
      <c r="E26" s="523" t="s">
        <v>387</v>
      </c>
      <c r="F26" s="94" t="s">
        <v>0</v>
      </c>
      <c r="G26" s="72">
        <v>32</v>
      </c>
      <c r="H26" s="95">
        <v>1</v>
      </c>
      <c r="I26" s="95">
        <v>1</v>
      </c>
      <c r="J26" s="95">
        <v>1</v>
      </c>
      <c r="K26" s="95">
        <v>1</v>
      </c>
      <c r="L26" s="95">
        <v>1</v>
      </c>
      <c r="M26" s="95">
        <v>1</v>
      </c>
      <c r="N26" s="95">
        <v>1</v>
      </c>
      <c r="O26" s="95">
        <v>1</v>
      </c>
      <c r="P26" s="95">
        <v>1</v>
      </c>
      <c r="Q26" s="95">
        <v>1</v>
      </c>
      <c r="R26" s="95">
        <v>1</v>
      </c>
      <c r="S26" s="95">
        <v>1</v>
      </c>
      <c r="T26" s="95">
        <v>1</v>
      </c>
      <c r="U26" s="95">
        <v>1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1">
        <f t="shared" si="4"/>
        <v>14</v>
      </c>
      <c r="AJ26" s="90">
        <f t="shared" si="0"/>
        <v>14</v>
      </c>
      <c r="AK26" s="88"/>
      <c r="AL26" s="90">
        <f t="shared" si="1"/>
        <v>0</v>
      </c>
      <c r="AM26" s="90"/>
      <c r="AN26" s="90">
        <f t="shared" si="1"/>
        <v>0</v>
      </c>
      <c r="AO26" s="786">
        <f t="shared" si="3"/>
        <v>14</v>
      </c>
    </row>
    <row r="27" spans="2:41" ht="29.25" customHeight="1" x14ac:dyDescent="0.2">
      <c r="B27" s="487">
        <v>20</v>
      </c>
      <c r="C27" s="487">
        <v>80</v>
      </c>
      <c r="D27" s="484" t="s">
        <v>350</v>
      </c>
      <c r="E27" s="523" t="s">
        <v>389</v>
      </c>
      <c r="F27" s="94" t="s">
        <v>0</v>
      </c>
      <c r="G27" s="72">
        <v>192</v>
      </c>
      <c r="H27" s="95">
        <v>6</v>
      </c>
      <c r="I27" s="95">
        <v>6</v>
      </c>
      <c r="J27" s="95">
        <v>6</v>
      </c>
      <c r="K27" s="95">
        <v>6</v>
      </c>
      <c r="L27" s="95">
        <v>6</v>
      </c>
      <c r="M27" s="95">
        <v>6</v>
      </c>
      <c r="N27" s="95">
        <v>6</v>
      </c>
      <c r="O27" s="95">
        <v>6</v>
      </c>
      <c r="P27" s="95">
        <v>6</v>
      </c>
      <c r="Q27" s="95">
        <v>6</v>
      </c>
      <c r="R27" s="95">
        <v>6</v>
      </c>
      <c r="S27" s="95">
        <v>6</v>
      </c>
      <c r="T27" s="95">
        <v>6</v>
      </c>
      <c r="U27" s="95">
        <v>6</v>
      </c>
      <c r="V27" s="95">
        <v>6</v>
      </c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1">
        <f t="shared" si="4"/>
        <v>90</v>
      </c>
      <c r="AJ27" s="90">
        <f t="shared" si="0"/>
        <v>90</v>
      </c>
      <c r="AK27" s="88"/>
      <c r="AL27" s="90">
        <f t="shared" si="1"/>
        <v>0</v>
      </c>
      <c r="AM27" s="90"/>
      <c r="AN27" s="90">
        <f t="shared" si="1"/>
        <v>0</v>
      </c>
      <c r="AO27" s="786">
        <f t="shared" si="3"/>
        <v>90</v>
      </c>
    </row>
    <row r="28" spans="2:41" ht="28.5" customHeight="1" x14ac:dyDescent="0.2">
      <c r="B28" s="487">
        <v>20</v>
      </c>
      <c r="C28" s="487">
        <v>90</v>
      </c>
      <c r="D28" s="484" t="s">
        <v>350</v>
      </c>
      <c r="E28" s="523" t="s">
        <v>391</v>
      </c>
      <c r="F28" s="94" t="s">
        <v>0</v>
      </c>
      <c r="G28" s="72">
        <v>192</v>
      </c>
      <c r="H28" s="95">
        <v>6</v>
      </c>
      <c r="I28" s="95">
        <v>6</v>
      </c>
      <c r="J28" s="95">
        <v>6</v>
      </c>
      <c r="K28" s="95">
        <v>6</v>
      </c>
      <c r="L28" s="95">
        <v>6</v>
      </c>
      <c r="M28" s="95">
        <v>6</v>
      </c>
      <c r="N28" s="95">
        <v>6</v>
      </c>
      <c r="O28" s="95">
        <v>5</v>
      </c>
      <c r="P28" s="95">
        <v>6</v>
      </c>
      <c r="Q28" s="95">
        <v>6</v>
      </c>
      <c r="R28" s="95">
        <v>6</v>
      </c>
      <c r="S28" s="95">
        <v>6</v>
      </c>
      <c r="T28" s="95">
        <v>6</v>
      </c>
      <c r="U28" s="95">
        <v>6</v>
      </c>
      <c r="V28" s="95">
        <v>6</v>
      </c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1">
        <f t="shared" si="4"/>
        <v>89</v>
      </c>
      <c r="AJ28" s="90">
        <f t="shared" si="0"/>
        <v>89</v>
      </c>
      <c r="AK28" s="88"/>
      <c r="AL28" s="90">
        <f t="shared" si="1"/>
        <v>0</v>
      </c>
      <c r="AM28" s="90"/>
      <c r="AN28" s="90">
        <f t="shared" si="1"/>
        <v>0</v>
      </c>
      <c r="AO28" s="786">
        <f t="shared" si="3"/>
        <v>89</v>
      </c>
    </row>
    <row r="29" spans="2:41" ht="29.25" customHeight="1" x14ac:dyDescent="0.2">
      <c r="B29" s="487">
        <v>20</v>
      </c>
      <c r="C29" s="487">
        <v>100</v>
      </c>
      <c r="D29" s="484" t="s">
        <v>350</v>
      </c>
      <c r="E29" s="523" t="s">
        <v>393</v>
      </c>
      <c r="F29" s="94" t="s">
        <v>0</v>
      </c>
      <c r="G29" s="72">
        <v>32</v>
      </c>
      <c r="H29" s="95">
        <v>1</v>
      </c>
      <c r="I29" s="95">
        <v>1</v>
      </c>
      <c r="J29" s="95">
        <v>1</v>
      </c>
      <c r="K29" s="95">
        <v>1</v>
      </c>
      <c r="L29" s="95">
        <v>1</v>
      </c>
      <c r="M29" s="95">
        <v>1</v>
      </c>
      <c r="N29" s="95">
        <v>1</v>
      </c>
      <c r="O29" s="95">
        <v>1</v>
      </c>
      <c r="P29" s="95">
        <v>1</v>
      </c>
      <c r="Q29" s="95">
        <v>1</v>
      </c>
      <c r="R29" s="95">
        <v>1</v>
      </c>
      <c r="S29" s="95">
        <v>1</v>
      </c>
      <c r="T29" s="95">
        <v>1</v>
      </c>
      <c r="U29" s="95">
        <v>1</v>
      </c>
      <c r="V29" s="95">
        <v>1</v>
      </c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1">
        <f t="shared" si="4"/>
        <v>15</v>
      </c>
      <c r="AJ29" s="90">
        <f t="shared" si="0"/>
        <v>15</v>
      </c>
      <c r="AK29" s="88"/>
      <c r="AL29" s="90">
        <f t="shared" si="1"/>
        <v>0</v>
      </c>
      <c r="AM29" s="90"/>
      <c r="AN29" s="90">
        <f t="shared" si="1"/>
        <v>0</v>
      </c>
      <c r="AO29" s="786">
        <f t="shared" si="3"/>
        <v>15</v>
      </c>
    </row>
    <row r="30" spans="2:41" ht="29.25" customHeight="1" x14ac:dyDescent="0.2">
      <c r="B30" s="487">
        <v>20</v>
      </c>
      <c r="C30" s="487">
        <v>110</v>
      </c>
      <c r="D30" s="484" t="s">
        <v>350</v>
      </c>
      <c r="E30" s="523" t="s">
        <v>393</v>
      </c>
      <c r="F30" s="94" t="s">
        <v>0</v>
      </c>
      <c r="G30" s="529">
        <v>32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1">
        <f t="shared" si="4"/>
        <v>0</v>
      </c>
      <c r="AJ30" s="90">
        <f t="shared" si="0"/>
        <v>0</v>
      </c>
      <c r="AK30" s="88"/>
      <c r="AL30" s="90">
        <f t="shared" si="1"/>
        <v>0</v>
      </c>
      <c r="AM30" s="90"/>
      <c r="AN30" s="90">
        <f t="shared" si="1"/>
        <v>0</v>
      </c>
      <c r="AO30" s="786">
        <f t="shared" si="3"/>
        <v>0</v>
      </c>
    </row>
    <row r="31" spans="2:41" ht="27" customHeight="1" thickBot="1" x14ac:dyDescent="0.25">
      <c r="B31" s="737">
        <v>20</v>
      </c>
      <c r="C31" s="737">
        <v>110</v>
      </c>
      <c r="D31" s="738" t="s">
        <v>350</v>
      </c>
      <c r="E31" s="525" t="s">
        <v>396</v>
      </c>
      <c r="F31" s="739" t="s">
        <v>0</v>
      </c>
      <c r="G31" s="787">
        <v>32</v>
      </c>
      <c r="H31" s="788"/>
      <c r="I31" s="788"/>
      <c r="J31" s="788"/>
      <c r="K31" s="788"/>
      <c r="L31" s="788"/>
      <c r="M31" s="788"/>
      <c r="N31" s="788"/>
      <c r="O31" s="788"/>
      <c r="P31" s="788"/>
      <c r="Q31" s="788"/>
      <c r="R31" s="788"/>
      <c r="S31" s="788"/>
      <c r="T31" s="788"/>
      <c r="U31" s="788"/>
      <c r="V31" s="788"/>
      <c r="W31" s="788"/>
      <c r="X31" s="788"/>
      <c r="Y31" s="788"/>
      <c r="Z31" s="788"/>
      <c r="AA31" s="788"/>
      <c r="AB31" s="788"/>
      <c r="AC31" s="788"/>
      <c r="AD31" s="789"/>
      <c r="AE31" s="789"/>
      <c r="AF31" s="789"/>
      <c r="AG31" s="789"/>
      <c r="AH31" s="789"/>
      <c r="AI31" s="790">
        <f t="shared" si="4"/>
        <v>0</v>
      </c>
      <c r="AJ31" s="791">
        <f t="shared" si="0"/>
        <v>0</v>
      </c>
      <c r="AK31" s="792"/>
      <c r="AL31" s="791">
        <f t="shared" si="1"/>
        <v>0</v>
      </c>
      <c r="AM31" s="791"/>
      <c r="AN31" s="791">
        <f t="shared" si="1"/>
        <v>0</v>
      </c>
      <c r="AO31" s="793">
        <f t="shared" si="3"/>
        <v>0</v>
      </c>
    </row>
  </sheetData>
  <mergeCells count="39">
    <mergeCell ref="AH18:AH19"/>
    <mergeCell ref="AG18:AG19"/>
    <mergeCell ref="AF18:AF19"/>
    <mergeCell ref="AE18:AE19"/>
    <mergeCell ref="AD18:AD19"/>
    <mergeCell ref="U18:U19"/>
    <mergeCell ref="AC18:AC19"/>
    <mergeCell ref="AB18:AB19"/>
    <mergeCell ref="AA18:AA19"/>
    <mergeCell ref="Z18:Z19"/>
    <mergeCell ref="Y18:Y19"/>
    <mergeCell ref="X18:X19"/>
    <mergeCell ref="W18:W19"/>
    <mergeCell ref="V18:V19"/>
    <mergeCell ref="B1:AO1"/>
    <mergeCell ref="AO2:AO3"/>
    <mergeCell ref="B2:B3"/>
    <mergeCell ref="C2:C3"/>
    <mergeCell ref="D2:D3"/>
    <mergeCell ref="E2:E3"/>
    <mergeCell ref="F2:F3"/>
    <mergeCell ref="G2:G3"/>
    <mergeCell ref="R2:V2"/>
    <mergeCell ref="W2:X2"/>
    <mergeCell ref="AA2:AD2"/>
    <mergeCell ref="AE2:AH2"/>
    <mergeCell ref="S18:S19"/>
    <mergeCell ref="R18:R19"/>
    <mergeCell ref="Q18:Q19"/>
    <mergeCell ref="T18:T19"/>
    <mergeCell ref="H18:H19"/>
    <mergeCell ref="I18:I19"/>
    <mergeCell ref="P18:P19"/>
    <mergeCell ref="O18:O19"/>
    <mergeCell ref="N18:N19"/>
    <mergeCell ref="M18:M19"/>
    <mergeCell ref="L18:L19"/>
    <mergeCell ref="K18:K19"/>
    <mergeCell ref="J18:J19"/>
  </mergeCells>
  <phoneticPr fontId="12" type="noConversion"/>
  <printOptions horizontalCentered="1"/>
  <pageMargins left="0.19685039370078741" right="0.19685039370078741" top="0.39370078740157483" bottom="0.19685039370078741" header="0" footer="0"/>
  <pageSetup paperSize="9" scale="55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52"/>
  <sheetViews>
    <sheetView view="pageBreakPreview" zoomScaleNormal="85" zoomScaleSheetLayoutView="100" workbookViewId="0">
      <pane ySplit="5" topLeftCell="A39" activePane="bottomLeft" state="frozen"/>
      <selection activeCell="A4" sqref="A4:G4"/>
      <selection pane="bottomLeft" activeCell="A4" sqref="A4:G4"/>
    </sheetView>
  </sheetViews>
  <sheetFormatPr defaultColWidth="9.140625" defaultRowHeight="15" x14ac:dyDescent="0.2"/>
  <cols>
    <col min="1" max="1" width="5.7109375" style="97" customWidth="1"/>
    <col min="2" max="2" width="18.5703125" style="97" customWidth="1"/>
    <col min="3" max="6" width="7.7109375" style="97" customWidth="1"/>
    <col min="7" max="7" width="10.7109375" style="97" customWidth="1"/>
    <col min="8" max="8" width="8.7109375" style="97" customWidth="1"/>
    <col min="9" max="9" width="4.7109375" style="97" bestFit="1" customWidth="1"/>
    <col min="10" max="10" width="10.7109375" style="97" customWidth="1"/>
    <col min="11" max="11" width="8.85546875" style="97" bestFit="1" customWidth="1"/>
    <col min="12" max="12" width="8.85546875" style="97" customWidth="1"/>
    <col min="13" max="13" width="12" style="97" customWidth="1"/>
    <col min="14" max="14" width="12.7109375" style="97" customWidth="1"/>
    <col min="15" max="15" width="10.7109375" style="97" customWidth="1"/>
    <col min="16" max="16" width="12.7109375" style="97" customWidth="1"/>
    <col min="17" max="17" width="10.7109375" style="97" customWidth="1"/>
    <col min="18" max="18" width="1.7109375" style="97" customWidth="1"/>
    <col min="19" max="16384" width="9.140625" style="97"/>
  </cols>
  <sheetData>
    <row r="1" spans="1:17" ht="20.25" x14ac:dyDescent="0.2">
      <c r="A1" s="640" t="s">
        <v>78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</row>
    <row r="2" spans="1:17" ht="15.75" x14ac:dyDescent="0.2">
      <c r="A2" s="641" t="s">
        <v>107</v>
      </c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41"/>
    </row>
    <row r="3" spans="1:17" ht="30.75" customHeight="1" thickBot="1" x14ac:dyDescent="0.25">
      <c r="A3" s="642" t="s">
        <v>108</v>
      </c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</row>
    <row r="4" spans="1:17" ht="15" customHeight="1" x14ac:dyDescent="0.2">
      <c r="A4" s="643" t="s">
        <v>109</v>
      </c>
      <c r="B4" s="635" t="s">
        <v>53</v>
      </c>
      <c r="C4" s="633" t="s">
        <v>110</v>
      </c>
      <c r="D4" s="633" t="s">
        <v>111</v>
      </c>
      <c r="E4" s="633" t="s">
        <v>110</v>
      </c>
      <c r="F4" s="633" t="s">
        <v>111</v>
      </c>
      <c r="G4" s="633" t="s">
        <v>112</v>
      </c>
      <c r="H4" s="633" t="s">
        <v>113</v>
      </c>
      <c r="I4" s="633" t="s">
        <v>18</v>
      </c>
      <c r="J4" s="635" t="s">
        <v>114</v>
      </c>
      <c r="K4" s="636" t="s">
        <v>115</v>
      </c>
      <c r="L4" s="637"/>
      <c r="M4" s="638" t="s">
        <v>116</v>
      </c>
      <c r="N4" s="647" t="s">
        <v>117</v>
      </c>
      <c r="O4" s="649" t="s">
        <v>118</v>
      </c>
      <c r="P4" s="638" t="s">
        <v>119</v>
      </c>
      <c r="Q4" s="645" t="s">
        <v>120</v>
      </c>
    </row>
    <row r="5" spans="1:17" ht="21.75" customHeight="1" thickBot="1" x14ac:dyDescent="0.25">
      <c r="A5" s="644"/>
      <c r="B5" s="634"/>
      <c r="C5" s="634"/>
      <c r="D5" s="634"/>
      <c r="E5" s="634"/>
      <c r="F5" s="634"/>
      <c r="G5" s="634"/>
      <c r="H5" s="634"/>
      <c r="I5" s="634"/>
      <c r="J5" s="634"/>
      <c r="K5" s="251" t="s">
        <v>140</v>
      </c>
      <c r="L5" s="252" t="s">
        <v>121</v>
      </c>
      <c r="M5" s="639"/>
      <c r="N5" s="648"/>
      <c r="O5" s="650"/>
      <c r="P5" s="639"/>
      <c r="Q5" s="646"/>
    </row>
    <row r="6" spans="1:17" ht="15.75" x14ac:dyDescent="0.2">
      <c r="A6" s="98"/>
      <c r="B6" s="99" t="s">
        <v>122</v>
      </c>
      <c r="C6" s="100"/>
      <c r="D6" s="100"/>
      <c r="E6" s="100"/>
      <c r="F6" s="100"/>
      <c r="G6" s="101"/>
      <c r="H6" s="101"/>
      <c r="I6" s="101"/>
      <c r="J6" s="102"/>
      <c r="K6" s="98"/>
      <c r="L6" s="103"/>
      <c r="M6" s="101"/>
      <c r="N6" s="101"/>
      <c r="O6" s="104"/>
      <c r="P6" s="103"/>
      <c r="Q6" s="105"/>
    </row>
    <row r="7" spans="1:17" ht="18" customHeight="1" x14ac:dyDescent="0.2">
      <c r="A7" s="106"/>
      <c r="B7" s="107" t="s">
        <v>123</v>
      </c>
      <c r="C7" s="108"/>
      <c r="D7" s="108"/>
      <c r="E7" s="108"/>
      <c r="F7" s="108"/>
      <c r="G7" s="109"/>
      <c r="H7" s="109"/>
      <c r="I7" s="109"/>
      <c r="J7" s="110"/>
      <c r="K7" s="106"/>
      <c r="L7" s="111"/>
      <c r="M7" s="109"/>
      <c r="N7" s="109"/>
      <c r="O7" s="112"/>
      <c r="P7" s="111"/>
      <c r="Q7" s="113"/>
    </row>
    <row r="8" spans="1:17" s="239" customFormat="1" ht="18" customHeight="1" x14ac:dyDescent="0.2">
      <c r="A8" s="114">
        <v>1</v>
      </c>
      <c r="B8" s="115" t="s">
        <v>124</v>
      </c>
      <c r="C8" s="115">
        <v>1190</v>
      </c>
      <c r="D8" s="115">
        <v>385</v>
      </c>
      <c r="E8" s="115">
        <v>1190</v>
      </c>
      <c r="F8" s="115">
        <v>385</v>
      </c>
      <c r="G8" s="115">
        <f t="shared" ref="G8" si="0">SUM(C8:F8)</f>
        <v>3150</v>
      </c>
      <c r="H8" s="123"/>
      <c r="I8" s="115">
        <v>1</v>
      </c>
      <c r="J8" s="117"/>
      <c r="K8" s="240"/>
      <c r="L8" s="241"/>
      <c r="M8" s="242"/>
      <c r="N8" s="243"/>
      <c r="O8" s="236"/>
      <c r="P8" s="238">
        <f>G8*I8/1000</f>
        <v>3.15</v>
      </c>
      <c r="Q8" s="120"/>
    </row>
    <row r="9" spans="1:17" ht="18" customHeight="1" x14ac:dyDescent="0.2">
      <c r="A9" s="121">
        <v>2</v>
      </c>
      <c r="B9" s="115" t="s">
        <v>125</v>
      </c>
      <c r="C9" s="348">
        <v>1190</v>
      </c>
      <c r="D9" s="222">
        <v>385</v>
      </c>
      <c r="E9" s="222">
        <v>1000</v>
      </c>
      <c r="F9" s="222">
        <v>250</v>
      </c>
      <c r="G9" s="351">
        <f t="shared" ref="G9:G42" si="1">SUM(C9:F9)</f>
        <v>2825</v>
      </c>
      <c r="H9" s="348">
        <v>600</v>
      </c>
      <c r="I9" s="115">
        <v>1</v>
      </c>
      <c r="J9" s="117">
        <f>G9*H9*I9/1000000</f>
        <v>1.6950000000000001</v>
      </c>
      <c r="K9" s="240"/>
      <c r="L9" s="241">
        <f>+J9</f>
        <v>1.6950000000000001</v>
      </c>
      <c r="M9" s="242"/>
      <c r="N9" s="243">
        <f>J9</f>
        <v>1.6950000000000001</v>
      </c>
      <c r="O9" s="118"/>
      <c r="P9" s="119"/>
      <c r="Q9" s="122"/>
    </row>
    <row r="10" spans="1:17" ht="18" customHeight="1" x14ac:dyDescent="0.2">
      <c r="A10" s="114">
        <v>3</v>
      </c>
      <c r="B10" s="115" t="s">
        <v>126</v>
      </c>
      <c r="C10" s="223">
        <v>1000</v>
      </c>
      <c r="D10" s="223">
        <v>250</v>
      </c>
      <c r="E10" s="223">
        <v>1000</v>
      </c>
      <c r="F10" s="223">
        <v>250</v>
      </c>
      <c r="G10" s="222">
        <f t="shared" si="1"/>
        <v>2500</v>
      </c>
      <c r="H10" s="348">
        <v>510</v>
      </c>
      <c r="I10" s="115">
        <v>1</v>
      </c>
      <c r="J10" s="117">
        <f t="shared" ref="J10:J24" si="2">G10*H10*I10/1000000</f>
        <v>1.2749999999999999</v>
      </c>
      <c r="K10" s="240"/>
      <c r="L10" s="241">
        <f t="shared" ref="L10" si="3">+J10</f>
        <v>1.2749999999999999</v>
      </c>
      <c r="M10" s="242"/>
      <c r="N10" s="243">
        <f t="shared" ref="N10:N11" si="4">J10</f>
        <v>1.2749999999999999</v>
      </c>
      <c r="O10" s="118"/>
      <c r="P10" s="119"/>
      <c r="Q10" s="122">
        <v>982</v>
      </c>
    </row>
    <row r="11" spans="1:17" ht="15" customHeight="1" x14ac:dyDescent="0.2">
      <c r="A11" s="121">
        <v>4</v>
      </c>
      <c r="B11" s="115" t="s">
        <v>127</v>
      </c>
      <c r="C11" s="223">
        <v>1000</v>
      </c>
      <c r="D11" s="223">
        <v>250</v>
      </c>
      <c r="E11" s="223">
        <v>1000</v>
      </c>
      <c r="F11" s="223">
        <v>250</v>
      </c>
      <c r="G11" s="222">
        <f t="shared" si="1"/>
        <v>2500</v>
      </c>
      <c r="H11" s="348">
        <v>1600</v>
      </c>
      <c r="I11" s="115">
        <v>1</v>
      </c>
      <c r="J11" s="117">
        <f t="shared" si="2"/>
        <v>4</v>
      </c>
      <c r="K11" s="240"/>
      <c r="L11" s="241">
        <f>+J11</f>
        <v>4</v>
      </c>
      <c r="M11" s="242"/>
      <c r="N11" s="243">
        <f t="shared" si="4"/>
        <v>4</v>
      </c>
      <c r="O11" s="118"/>
      <c r="P11" s="119"/>
      <c r="Q11" s="122"/>
    </row>
    <row r="12" spans="1:17" ht="15" customHeight="1" x14ac:dyDescent="0.2">
      <c r="A12" s="121">
        <f>A11+1</f>
        <v>5</v>
      </c>
      <c r="B12" s="115" t="s">
        <v>126</v>
      </c>
      <c r="C12" s="223">
        <v>1000</v>
      </c>
      <c r="D12" s="223">
        <v>250</v>
      </c>
      <c r="E12" s="223">
        <v>1000</v>
      </c>
      <c r="F12" s="223">
        <v>250</v>
      </c>
      <c r="G12" s="222">
        <f t="shared" si="1"/>
        <v>2500</v>
      </c>
      <c r="H12" s="348">
        <v>510</v>
      </c>
      <c r="I12" s="115">
        <v>1</v>
      </c>
      <c r="J12" s="117">
        <f t="shared" si="2"/>
        <v>1.2749999999999999</v>
      </c>
      <c r="K12" s="240"/>
      <c r="L12" s="241">
        <f t="shared" ref="L12:L15" si="5">+J12</f>
        <v>1.2749999999999999</v>
      </c>
      <c r="M12" s="242">
        <f>(52+G12)*(100+H12)*I12/1000000</f>
        <v>1.5567200000000001</v>
      </c>
      <c r="N12" s="243"/>
      <c r="O12" s="118"/>
      <c r="P12" s="119"/>
      <c r="Q12" s="122">
        <v>805</v>
      </c>
    </row>
    <row r="13" spans="1:17" ht="15" customHeight="1" x14ac:dyDescent="0.2">
      <c r="A13" s="121">
        <f t="shared" ref="A13:A36" si="6">A12+1</f>
        <v>6</v>
      </c>
      <c r="B13" s="123" t="s">
        <v>126</v>
      </c>
      <c r="C13" s="223">
        <v>1000</v>
      </c>
      <c r="D13" s="223">
        <v>250</v>
      </c>
      <c r="E13" s="223">
        <v>1000</v>
      </c>
      <c r="F13" s="223">
        <v>250</v>
      </c>
      <c r="G13" s="222">
        <f t="shared" si="1"/>
        <v>2500</v>
      </c>
      <c r="H13" s="348">
        <v>1120</v>
      </c>
      <c r="I13" s="351">
        <v>3</v>
      </c>
      <c r="J13" s="117">
        <f t="shared" si="2"/>
        <v>8.4</v>
      </c>
      <c r="K13" s="240"/>
      <c r="L13" s="241">
        <f t="shared" si="5"/>
        <v>8.4</v>
      </c>
      <c r="M13" s="242">
        <f t="shared" ref="M13:M24" si="7">(52+G13)*(100+H13)*I13/1000000</f>
        <v>9.3403200000000002</v>
      </c>
      <c r="N13" s="243"/>
      <c r="O13" s="118"/>
      <c r="P13" s="119"/>
      <c r="Q13" s="122"/>
    </row>
    <row r="14" spans="1:17" ht="15" customHeight="1" x14ac:dyDescent="0.2">
      <c r="A14" s="121">
        <f t="shared" si="6"/>
        <v>7</v>
      </c>
      <c r="B14" s="123" t="s">
        <v>128</v>
      </c>
      <c r="C14" s="223">
        <v>450</v>
      </c>
      <c r="D14" s="223">
        <v>250</v>
      </c>
      <c r="E14" s="223">
        <v>450</v>
      </c>
      <c r="F14" s="223">
        <v>250</v>
      </c>
      <c r="G14" s="222">
        <f t="shared" si="1"/>
        <v>1400</v>
      </c>
      <c r="H14" s="348">
        <v>500</v>
      </c>
      <c r="I14" s="115">
        <v>1</v>
      </c>
      <c r="J14" s="117">
        <f t="shared" si="2"/>
        <v>0.7</v>
      </c>
      <c r="K14" s="240"/>
      <c r="L14" s="241">
        <f t="shared" si="5"/>
        <v>0.7</v>
      </c>
      <c r="M14" s="242">
        <f t="shared" si="7"/>
        <v>0.87119999999999997</v>
      </c>
      <c r="N14" s="243"/>
      <c r="O14" s="118"/>
      <c r="P14" s="119"/>
      <c r="Q14" s="122"/>
    </row>
    <row r="15" spans="1:17" ht="15" customHeight="1" x14ac:dyDescent="0.2">
      <c r="A15" s="121">
        <f t="shared" si="6"/>
        <v>8</v>
      </c>
      <c r="B15" s="123" t="s">
        <v>129</v>
      </c>
      <c r="C15" s="223">
        <v>546</v>
      </c>
      <c r="D15" s="223">
        <v>250</v>
      </c>
      <c r="E15" s="223">
        <v>700</v>
      </c>
      <c r="F15" s="223">
        <v>250</v>
      </c>
      <c r="G15" s="222">
        <f t="shared" si="1"/>
        <v>1746</v>
      </c>
      <c r="H15" s="348">
        <v>660</v>
      </c>
      <c r="I15" s="123">
        <v>1</v>
      </c>
      <c r="J15" s="117">
        <f t="shared" si="2"/>
        <v>1.1523600000000001</v>
      </c>
      <c r="K15" s="240"/>
      <c r="L15" s="241">
        <f t="shared" si="5"/>
        <v>1.1523600000000001</v>
      </c>
      <c r="M15" s="242">
        <f t="shared" si="7"/>
        <v>1.3664799999999999</v>
      </c>
      <c r="N15" s="243"/>
      <c r="O15" s="118"/>
      <c r="P15" s="119"/>
      <c r="Q15" s="122"/>
    </row>
    <row r="16" spans="1:17" ht="15" customHeight="1" x14ac:dyDescent="0.2">
      <c r="A16" s="121">
        <f t="shared" si="6"/>
        <v>9</v>
      </c>
      <c r="B16" s="123" t="s">
        <v>130</v>
      </c>
      <c r="C16" s="348">
        <v>450</v>
      </c>
      <c r="D16" s="223">
        <v>250</v>
      </c>
      <c r="E16" s="348">
        <v>600</v>
      </c>
      <c r="F16" s="223">
        <v>250</v>
      </c>
      <c r="G16" s="222">
        <f t="shared" si="1"/>
        <v>1550</v>
      </c>
      <c r="H16" s="348">
        <v>580</v>
      </c>
      <c r="I16" s="123">
        <v>1</v>
      </c>
      <c r="J16" s="117">
        <f t="shared" si="2"/>
        <v>0.89900000000000002</v>
      </c>
      <c r="K16" s="240">
        <f t="shared" ref="K16:K25" si="8">J16</f>
        <v>0.89900000000000002</v>
      </c>
      <c r="L16" s="244"/>
      <c r="M16" s="242">
        <f t="shared" si="7"/>
        <v>1.0893600000000001</v>
      </c>
      <c r="N16" s="243"/>
      <c r="O16" s="118"/>
      <c r="P16" s="119"/>
      <c r="Q16" s="122"/>
    </row>
    <row r="17" spans="1:17" ht="15" customHeight="1" x14ac:dyDescent="0.2">
      <c r="A17" s="121">
        <f t="shared" si="6"/>
        <v>10</v>
      </c>
      <c r="B17" s="123" t="s">
        <v>126</v>
      </c>
      <c r="C17" s="223">
        <v>600</v>
      </c>
      <c r="D17" s="223">
        <v>250</v>
      </c>
      <c r="E17" s="223">
        <v>600</v>
      </c>
      <c r="F17" s="223">
        <v>250</v>
      </c>
      <c r="G17" s="222">
        <f t="shared" si="1"/>
        <v>1700</v>
      </c>
      <c r="H17" s="223">
        <v>510</v>
      </c>
      <c r="I17" s="115">
        <v>1</v>
      </c>
      <c r="J17" s="117">
        <f t="shared" si="2"/>
        <v>0.86699999999999999</v>
      </c>
      <c r="K17" s="240">
        <f t="shared" si="8"/>
        <v>0.86699999999999999</v>
      </c>
      <c r="L17" s="241"/>
      <c r="M17" s="242">
        <f t="shared" si="7"/>
        <v>1.0687199999999999</v>
      </c>
      <c r="N17" s="243"/>
      <c r="O17" s="118"/>
      <c r="P17" s="119"/>
      <c r="Q17" s="122"/>
    </row>
    <row r="18" spans="1:17" ht="15" customHeight="1" x14ac:dyDescent="0.2">
      <c r="A18" s="121">
        <f t="shared" si="6"/>
        <v>11</v>
      </c>
      <c r="B18" s="123" t="s">
        <v>126</v>
      </c>
      <c r="C18" s="223">
        <v>600</v>
      </c>
      <c r="D18" s="223">
        <v>250</v>
      </c>
      <c r="E18" s="223">
        <v>600</v>
      </c>
      <c r="F18" s="223">
        <v>250</v>
      </c>
      <c r="G18" s="222">
        <f t="shared" si="1"/>
        <v>1700</v>
      </c>
      <c r="H18" s="223">
        <v>1120</v>
      </c>
      <c r="I18" s="115">
        <v>1</v>
      </c>
      <c r="J18" s="117">
        <f t="shared" si="2"/>
        <v>1.9039999999999999</v>
      </c>
      <c r="K18" s="240">
        <f t="shared" si="8"/>
        <v>1.9039999999999999</v>
      </c>
      <c r="L18" s="241"/>
      <c r="M18" s="242">
        <f t="shared" si="7"/>
        <v>2.1374399999999998</v>
      </c>
      <c r="N18" s="243"/>
      <c r="O18" s="118"/>
      <c r="P18" s="119"/>
      <c r="Q18" s="122"/>
    </row>
    <row r="19" spans="1:17" ht="15" customHeight="1" x14ac:dyDescent="0.2">
      <c r="A19" s="121">
        <f t="shared" si="6"/>
        <v>12</v>
      </c>
      <c r="B19" s="123" t="s">
        <v>126</v>
      </c>
      <c r="C19" s="223">
        <v>600</v>
      </c>
      <c r="D19" s="223">
        <v>250</v>
      </c>
      <c r="E19" s="223">
        <v>600</v>
      </c>
      <c r="F19" s="223">
        <v>250</v>
      </c>
      <c r="G19" s="222">
        <f t="shared" si="1"/>
        <v>1700</v>
      </c>
      <c r="H19" s="223">
        <v>510</v>
      </c>
      <c r="I19" s="115">
        <v>1</v>
      </c>
      <c r="J19" s="117">
        <f t="shared" si="2"/>
        <v>0.86699999999999999</v>
      </c>
      <c r="K19" s="240">
        <f t="shared" si="8"/>
        <v>0.86699999999999999</v>
      </c>
      <c r="L19" s="241"/>
      <c r="M19" s="242">
        <f t="shared" si="7"/>
        <v>1.0687199999999999</v>
      </c>
      <c r="N19" s="243"/>
      <c r="O19" s="118"/>
      <c r="P19" s="119"/>
      <c r="Q19" s="122"/>
    </row>
    <row r="20" spans="1:17" ht="15" customHeight="1" x14ac:dyDescent="0.2">
      <c r="A20" s="121">
        <f t="shared" si="6"/>
        <v>13</v>
      </c>
      <c r="B20" s="123" t="s">
        <v>126</v>
      </c>
      <c r="C20" s="223">
        <v>600</v>
      </c>
      <c r="D20" s="223">
        <v>250</v>
      </c>
      <c r="E20" s="223">
        <v>600</v>
      </c>
      <c r="F20" s="223">
        <v>250</v>
      </c>
      <c r="G20" s="222">
        <f t="shared" si="1"/>
        <v>1700</v>
      </c>
      <c r="H20" s="223">
        <v>1120</v>
      </c>
      <c r="I20" s="115">
        <v>1</v>
      </c>
      <c r="J20" s="117">
        <f t="shared" si="2"/>
        <v>1.9039999999999999</v>
      </c>
      <c r="K20" s="240">
        <f t="shared" si="8"/>
        <v>1.9039999999999999</v>
      </c>
      <c r="L20" s="241"/>
      <c r="M20" s="242">
        <f t="shared" si="7"/>
        <v>2.1374399999999998</v>
      </c>
      <c r="N20" s="243"/>
      <c r="O20" s="118"/>
      <c r="P20" s="119"/>
      <c r="Q20" s="122"/>
    </row>
    <row r="21" spans="1:17" ht="15" customHeight="1" x14ac:dyDescent="0.2">
      <c r="A21" s="121">
        <f t="shared" si="6"/>
        <v>14</v>
      </c>
      <c r="B21" s="123" t="s">
        <v>130</v>
      </c>
      <c r="C21" s="223">
        <v>600</v>
      </c>
      <c r="D21" s="223">
        <v>250</v>
      </c>
      <c r="E21" s="223">
        <v>350</v>
      </c>
      <c r="F21" s="223">
        <v>250</v>
      </c>
      <c r="G21" s="222">
        <f t="shared" si="1"/>
        <v>1450</v>
      </c>
      <c r="H21" s="223">
        <v>975</v>
      </c>
      <c r="I21" s="115">
        <v>1</v>
      </c>
      <c r="J21" s="117">
        <f t="shared" si="2"/>
        <v>1.4137500000000001</v>
      </c>
      <c r="K21" s="240">
        <f t="shared" si="8"/>
        <v>1.4137500000000001</v>
      </c>
      <c r="L21" s="241"/>
      <c r="M21" s="242">
        <f t="shared" si="7"/>
        <v>1.6146499999999999</v>
      </c>
      <c r="N21" s="243"/>
      <c r="O21" s="118"/>
      <c r="P21" s="119"/>
      <c r="Q21" s="122"/>
    </row>
    <row r="22" spans="1:17" ht="15" customHeight="1" x14ac:dyDescent="0.2">
      <c r="A22" s="121">
        <f t="shared" si="6"/>
        <v>15</v>
      </c>
      <c r="B22" s="123" t="s">
        <v>126</v>
      </c>
      <c r="C22" s="223">
        <v>350</v>
      </c>
      <c r="D22" s="223">
        <v>250</v>
      </c>
      <c r="E22" s="223">
        <v>350</v>
      </c>
      <c r="F22" s="223">
        <v>250</v>
      </c>
      <c r="G22" s="222">
        <f t="shared" si="1"/>
        <v>1200</v>
      </c>
      <c r="H22" s="223">
        <v>510</v>
      </c>
      <c r="I22" s="115">
        <v>1</v>
      </c>
      <c r="J22" s="117">
        <f t="shared" si="2"/>
        <v>0.61199999999999999</v>
      </c>
      <c r="K22" s="240">
        <f t="shared" si="8"/>
        <v>0.61199999999999999</v>
      </c>
      <c r="L22" s="241"/>
      <c r="M22" s="242">
        <f t="shared" si="7"/>
        <v>0.76371999999999995</v>
      </c>
      <c r="N22" s="243"/>
      <c r="O22" s="118"/>
      <c r="P22" s="119"/>
      <c r="Q22" s="122"/>
    </row>
    <row r="23" spans="1:17" ht="15" customHeight="1" x14ac:dyDescent="0.2">
      <c r="A23" s="121">
        <f t="shared" si="6"/>
        <v>16</v>
      </c>
      <c r="B23" s="123" t="s">
        <v>126</v>
      </c>
      <c r="C23" s="223">
        <v>350</v>
      </c>
      <c r="D23" s="223">
        <v>250</v>
      </c>
      <c r="E23" s="223">
        <v>350</v>
      </c>
      <c r="F23" s="223">
        <v>250</v>
      </c>
      <c r="G23" s="222">
        <f t="shared" si="1"/>
        <v>1200</v>
      </c>
      <c r="H23" s="222">
        <v>1120</v>
      </c>
      <c r="I23" s="115">
        <v>1</v>
      </c>
      <c r="J23" s="117">
        <f t="shared" si="2"/>
        <v>1.3440000000000001</v>
      </c>
      <c r="K23" s="240">
        <f t="shared" si="8"/>
        <v>1.3440000000000001</v>
      </c>
      <c r="L23" s="241"/>
      <c r="M23" s="242">
        <f t="shared" si="7"/>
        <v>1.5274399999999999</v>
      </c>
      <c r="N23" s="243"/>
      <c r="O23" s="118"/>
      <c r="P23" s="119"/>
      <c r="Q23" s="122"/>
    </row>
    <row r="24" spans="1:17" ht="15" customHeight="1" x14ac:dyDescent="0.2">
      <c r="A24" s="121">
        <f t="shared" si="6"/>
        <v>17</v>
      </c>
      <c r="B24" s="123" t="s">
        <v>126</v>
      </c>
      <c r="C24" s="223">
        <v>350</v>
      </c>
      <c r="D24" s="223">
        <v>250</v>
      </c>
      <c r="E24" s="223">
        <v>350</v>
      </c>
      <c r="F24" s="223">
        <v>250</v>
      </c>
      <c r="G24" s="222">
        <f t="shared" si="1"/>
        <v>1200</v>
      </c>
      <c r="H24" s="222">
        <v>1200</v>
      </c>
      <c r="I24" s="115">
        <v>1</v>
      </c>
      <c r="J24" s="117">
        <f t="shared" si="2"/>
        <v>1.44</v>
      </c>
      <c r="K24" s="240">
        <f t="shared" si="8"/>
        <v>1.44</v>
      </c>
      <c r="L24" s="241"/>
      <c r="M24" s="242">
        <f t="shared" si="7"/>
        <v>1.6275999999999999</v>
      </c>
      <c r="N24" s="243"/>
      <c r="O24" s="118"/>
      <c r="P24" s="119"/>
      <c r="Q24" s="122"/>
    </row>
    <row r="25" spans="1:17" ht="15" customHeight="1" x14ac:dyDescent="0.2">
      <c r="A25" s="121">
        <f t="shared" si="6"/>
        <v>18</v>
      </c>
      <c r="B25" s="115" t="s">
        <v>131</v>
      </c>
      <c r="C25" s="223">
        <v>400</v>
      </c>
      <c r="D25" s="223">
        <v>300</v>
      </c>
      <c r="E25" s="223"/>
      <c r="F25" s="223"/>
      <c r="G25" s="222"/>
      <c r="H25" s="222">
        <v>0</v>
      </c>
      <c r="I25" s="115">
        <v>1</v>
      </c>
      <c r="J25" s="124">
        <f>C25*D25*I25/1000000</f>
        <v>0.12</v>
      </c>
      <c r="K25" s="240">
        <f t="shared" si="8"/>
        <v>0.12</v>
      </c>
      <c r="L25" s="241"/>
      <c r="M25" s="242">
        <f>+J25</f>
        <v>0.12</v>
      </c>
      <c r="N25" s="243"/>
      <c r="O25" s="118"/>
      <c r="P25" s="119"/>
      <c r="Q25" s="122"/>
    </row>
    <row r="26" spans="1:17" ht="15" customHeight="1" x14ac:dyDescent="0.2">
      <c r="A26" s="121"/>
      <c r="B26" s="115"/>
      <c r="C26" s="116"/>
      <c r="D26" s="116"/>
      <c r="E26" s="116"/>
      <c r="F26" s="116"/>
      <c r="G26" s="115"/>
      <c r="H26" s="115"/>
      <c r="I26" s="115"/>
      <c r="J26" s="124"/>
      <c r="K26" s="240"/>
      <c r="L26" s="241"/>
      <c r="M26" s="242"/>
      <c r="N26" s="243"/>
      <c r="O26" s="118"/>
      <c r="P26" s="119"/>
      <c r="Q26" s="122"/>
    </row>
    <row r="27" spans="1:17" ht="15" customHeight="1" x14ac:dyDescent="0.2">
      <c r="A27" s="121">
        <v>19</v>
      </c>
      <c r="B27" s="115" t="s">
        <v>126</v>
      </c>
      <c r="C27" s="223">
        <v>700</v>
      </c>
      <c r="D27" s="223">
        <v>250</v>
      </c>
      <c r="E27" s="223">
        <v>700</v>
      </c>
      <c r="F27" s="223">
        <v>250</v>
      </c>
      <c r="G27" s="222">
        <f t="shared" si="1"/>
        <v>1900</v>
      </c>
      <c r="H27" s="222">
        <v>510</v>
      </c>
      <c r="I27" s="123">
        <v>1</v>
      </c>
      <c r="J27" s="117">
        <f t="shared" ref="J27:J36" si="9">+G27*H27*I27/1000000</f>
        <v>0.96899999999999997</v>
      </c>
      <c r="K27" s="240">
        <f t="shared" ref="K27:K37" si="10">J27</f>
        <v>0.96899999999999997</v>
      </c>
      <c r="L27" s="244"/>
      <c r="M27" s="242">
        <f t="shared" ref="M27:M36" si="11">(52+G27)*(100+H27)*I27/1000000</f>
        <v>1.19072</v>
      </c>
      <c r="N27" s="243"/>
      <c r="O27" s="118"/>
      <c r="P27" s="119"/>
      <c r="Q27" s="122"/>
    </row>
    <row r="28" spans="1:17" ht="15" customHeight="1" x14ac:dyDescent="0.2">
      <c r="A28" s="121">
        <f t="shared" si="6"/>
        <v>20</v>
      </c>
      <c r="B28" s="115" t="s">
        <v>127</v>
      </c>
      <c r="C28" s="223">
        <v>700</v>
      </c>
      <c r="D28" s="223">
        <v>250</v>
      </c>
      <c r="E28" s="223">
        <v>700</v>
      </c>
      <c r="F28" s="223">
        <v>250</v>
      </c>
      <c r="G28" s="222">
        <f t="shared" si="1"/>
        <v>1900</v>
      </c>
      <c r="H28" s="222">
        <v>1000</v>
      </c>
      <c r="I28" s="123">
        <v>1</v>
      </c>
      <c r="J28" s="117">
        <f t="shared" si="9"/>
        <v>1.9</v>
      </c>
      <c r="K28" s="240">
        <f t="shared" si="10"/>
        <v>1.9</v>
      </c>
      <c r="L28" s="244"/>
      <c r="M28" s="242">
        <f t="shared" si="11"/>
        <v>2.1472000000000002</v>
      </c>
      <c r="N28" s="243"/>
      <c r="O28" s="118"/>
      <c r="P28" s="119"/>
      <c r="Q28" s="122"/>
    </row>
    <row r="29" spans="1:17" ht="15" customHeight="1" x14ac:dyDescent="0.2">
      <c r="A29" s="121">
        <f t="shared" si="6"/>
        <v>21</v>
      </c>
      <c r="B29" s="115" t="s">
        <v>126</v>
      </c>
      <c r="C29" s="223">
        <v>700</v>
      </c>
      <c r="D29" s="223">
        <v>250</v>
      </c>
      <c r="E29" s="223">
        <v>700</v>
      </c>
      <c r="F29" s="223">
        <v>250</v>
      </c>
      <c r="G29" s="222">
        <f t="shared" si="1"/>
        <v>1900</v>
      </c>
      <c r="H29" s="222">
        <v>1120</v>
      </c>
      <c r="I29" s="115">
        <v>1</v>
      </c>
      <c r="J29" s="117">
        <f t="shared" si="9"/>
        <v>2.1280000000000001</v>
      </c>
      <c r="K29" s="240">
        <f t="shared" si="10"/>
        <v>2.1280000000000001</v>
      </c>
      <c r="L29" s="241"/>
      <c r="M29" s="242">
        <f t="shared" si="11"/>
        <v>2.38144</v>
      </c>
      <c r="N29" s="243"/>
      <c r="O29" s="118"/>
      <c r="P29" s="119"/>
      <c r="Q29" s="122"/>
    </row>
    <row r="30" spans="1:17" ht="15" customHeight="1" x14ac:dyDescent="0.2">
      <c r="A30" s="121">
        <f t="shared" si="6"/>
        <v>22</v>
      </c>
      <c r="B30" s="115" t="s">
        <v>126</v>
      </c>
      <c r="C30" s="223">
        <v>700</v>
      </c>
      <c r="D30" s="223">
        <v>250</v>
      </c>
      <c r="E30" s="223">
        <v>700</v>
      </c>
      <c r="F30" s="223">
        <v>250</v>
      </c>
      <c r="G30" s="222">
        <f t="shared" si="1"/>
        <v>1900</v>
      </c>
      <c r="H30" s="222">
        <v>510</v>
      </c>
      <c r="I30" s="115">
        <v>1</v>
      </c>
      <c r="J30" s="117">
        <f t="shared" si="9"/>
        <v>0.96899999999999997</v>
      </c>
      <c r="K30" s="240">
        <f t="shared" si="10"/>
        <v>0.96899999999999997</v>
      </c>
      <c r="L30" s="241"/>
      <c r="M30" s="242">
        <f t="shared" si="11"/>
        <v>1.19072</v>
      </c>
      <c r="N30" s="243"/>
      <c r="O30" s="118"/>
      <c r="P30" s="119"/>
      <c r="Q30" s="122"/>
    </row>
    <row r="31" spans="1:17" ht="15" customHeight="1" x14ac:dyDescent="0.2">
      <c r="A31" s="121">
        <f t="shared" si="6"/>
        <v>23</v>
      </c>
      <c r="B31" s="115" t="s">
        <v>126</v>
      </c>
      <c r="C31" s="223">
        <v>700</v>
      </c>
      <c r="D31" s="223">
        <v>250</v>
      </c>
      <c r="E31" s="223">
        <v>700</v>
      </c>
      <c r="F31" s="223">
        <v>250</v>
      </c>
      <c r="G31" s="222">
        <f t="shared" si="1"/>
        <v>1900</v>
      </c>
      <c r="H31" s="222">
        <v>1120</v>
      </c>
      <c r="I31" s="115">
        <v>1</v>
      </c>
      <c r="J31" s="117">
        <f t="shared" si="9"/>
        <v>2.1280000000000001</v>
      </c>
      <c r="K31" s="240">
        <f t="shared" si="10"/>
        <v>2.1280000000000001</v>
      </c>
      <c r="L31" s="241"/>
      <c r="M31" s="242">
        <f t="shared" si="11"/>
        <v>2.38144</v>
      </c>
      <c r="N31" s="243"/>
      <c r="O31" s="118"/>
      <c r="P31" s="119"/>
      <c r="Q31" s="122"/>
    </row>
    <row r="32" spans="1:17" ht="15" customHeight="1" x14ac:dyDescent="0.2">
      <c r="A32" s="121">
        <f t="shared" si="6"/>
        <v>24</v>
      </c>
      <c r="B32" s="123" t="s">
        <v>130</v>
      </c>
      <c r="C32" s="223">
        <v>700</v>
      </c>
      <c r="D32" s="223">
        <v>250</v>
      </c>
      <c r="E32" s="223">
        <v>350</v>
      </c>
      <c r="F32" s="223">
        <v>250</v>
      </c>
      <c r="G32" s="222">
        <f t="shared" si="1"/>
        <v>1550</v>
      </c>
      <c r="H32" s="222">
        <v>615</v>
      </c>
      <c r="I32" s="115">
        <v>1</v>
      </c>
      <c r="J32" s="117">
        <f t="shared" si="9"/>
        <v>0.95325000000000004</v>
      </c>
      <c r="K32" s="240">
        <f t="shared" si="10"/>
        <v>0.95325000000000004</v>
      </c>
      <c r="L32" s="241"/>
      <c r="M32" s="242">
        <f t="shared" si="11"/>
        <v>1.1454299999999999</v>
      </c>
      <c r="N32" s="243"/>
      <c r="O32" s="118"/>
      <c r="P32" s="119"/>
      <c r="Q32" s="122"/>
    </row>
    <row r="33" spans="1:17" ht="15" customHeight="1" x14ac:dyDescent="0.2">
      <c r="A33" s="121">
        <f t="shared" si="6"/>
        <v>25</v>
      </c>
      <c r="B33" s="115" t="s">
        <v>126</v>
      </c>
      <c r="C33" s="223">
        <v>350</v>
      </c>
      <c r="D33" s="223">
        <v>250</v>
      </c>
      <c r="E33" s="223">
        <v>350</v>
      </c>
      <c r="F33" s="223">
        <v>250</v>
      </c>
      <c r="G33" s="222">
        <f t="shared" si="1"/>
        <v>1200</v>
      </c>
      <c r="H33" s="222">
        <v>510</v>
      </c>
      <c r="I33" s="115">
        <v>2</v>
      </c>
      <c r="J33" s="117">
        <f t="shared" si="9"/>
        <v>1.224</v>
      </c>
      <c r="K33" s="240">
        <f t="shared" si="10"/>
        <v>1.224</v>
      </c>
      <c r="L33" s="241"/>
      <c r="M33" s="242">
        <f t="shared" si="11"/>
        <v>1.5274399999999999</v>
      </c>
      <c r="N33" s="243"/>
      <c r="O33" s="118"/>
      <c r="P33" s="119"/>
      <c r="Q33" s="122"/>
    </row>
    <row r="34" spans="1:17" ht="15" customHeight="1" x14ac:dyDescent="0.2">
      <c r="A34" s="121">
        <f t="shared" si="6"/>
        <v>26</v>
      </c>
      <c r="B34" s="115" t="s">
        <v>126</v>
      </c>
      <c r="C34" s="223">
        <v>350</v>
      </c>
      <c r="D34" s="223">
        <v>250</v>
      </c>
      <c r="E34" s="223">
        <v>350</v>
      </c>
      <c r="F34" s="223">
        <v>250</v>
      </c>
      <c r="G34" s="222">
        <f t="shared" si="1"/>
        <v>1200</v>
      </c>
      <c r="H34" s="222">
        <v>1120</v>
      </c>
      <c r="I34" s="115">
        <v>2</v>
      </c>
      <c r="J34" s="117">
        <f t="shared" si="9"/>
        <v>2.6880000000000002</v>
      </c>
      <c r="K34" s="240">
        <f t="shared" si="10"/>
        <v>2.6880000000000002</v>
      </c>
      <c r="L34" s="241"/>
      <c r="M34" s="242">
        <f t="shared" si="11"/>
        <v>3.0548799999999998</v>
      </c>
      <c r="N34" s="243"/>
      <c r="O34" s="118"/>
      <c r="P34" s="119"/>
      <c r="Q34" s="122"/>
    </row>
    <row r="35" spans="1:17" ht="15" customHeight="1" x14ac:dyDescent="0.2">
      <c r="A35" s="121">
        <f t="shared" si="6"/>
        <v>27</v>
      </c>
      <c r="B35" s="123" t="s">
        <v>130</v>
      </c>
      <c r="C35" s="223">
        <v>350</v>
      </c>
      <c r="D35" s="223">
        <v>250</v>
      </c>
      <c r="E35" s="223">
        <v>150</v>
      </c>
      <c r="F35" s="223">
        <v>250</v>
      </c>
      <c r="G35" s="222">
        <f t="shared" si="1"/>
        <v>1000</v>
      </c>
      <c r="H35" s="222">
        <v>500</v>
      </c>
      <c r="I35" s="115">
        <v>1</v>
      </c>
      <c r="J35" s="117">
        <f t="shared" si="9"/>
        <v>0.5</v>
      </c>
      <c r="K35" s="240">
        <f t="shared" si="10"/>
        <v>0.5</v>
      </c>
      <c r="L35" s="241"/>
      <c r="M35" s="242">
        <f t="shared" si="11"/>
        <v>0.63119999999999998</v>
      </c>
      <c r="N35" s="243"/>
      <c r="O35" s="118"/>
      <c r="P35" s="119"/>
      <c r="Q35" s="122"/>
    </row>
    <row r="36" spans="1:17" ht="15" customHeight="1" x14ac:dyDescent="0.2">
      <c r="A36" s="121">
        <f t="shared" si="6"/>
        <v>28</v>
      </c>
      <c r="B36" s="115" t="s">
        <v>126</v>
      </c>
      <c r="C36" s="223">
        <v>150</v>
      </c>
      <c r="D36" s="223">
        <v>250</v>
      </c>
      <c r="E36" s="223">
        <v>150</v>
      </c>
      <c r="F36" s="223">
        <v>250</v>
      </c>
      <c r="G36" s="222">
        <f t="shared" si="1"/>
        <v>800</v>
      </c>
      <c r="H36" s="222">
        <v>1010</v>
      </c>
      <c r="I36" s="115">
        <v>1</v>
      </c>
      <c r="J36" s="117">
        <f t="shared" si="9"/>
        <v>0.80800000000000005</v>
      </c>
      <c r="K36" s="240">
        <f t="shared" si="10"/>
        <v>0.80800000000000005</v>
      </c>
      <c r="L36" s="241"/>
      <c r="M36" s="242">
        <f t="shared" si="11"/>
        <v>0.94572000000000001</v>
      </c>
      <c r="N36" s="243"/>
      <c r="O36" s="118"/>
      <c r="P36" s="119"/>
      <c r="Q36" s="122"/>
    </row>
    <row r="37" spans="1:17" ht="15" customHeight="1" x14ac:dyDescent="0.2">
      <c r="A37" s="121">
        <v>29</v>
      </c>
      <c r="B37" s="115" t="s">
        <v>131</v>
      </c>
      <c r="C37" s="223">
        <v>200</v>
      </c>
      <c r="D37" s="223">
        <v>300</v>
      </c>
      <c r="E37" s="223"/>
      <c r="F37" s="223"/>
      <c r="G37" s="222"/>
      <c r="H37" s="222">
        <v>0</v>
      </c>
      <c r="I37" s="115">
        <v>1</v>
      </c>
      <c r="J37" s="124">
        <f>C37*D37*I37/1000000</f>
        <v>0.06</v>
      </c>
      <c r="K37" s="240">
        <f t="shared" si="10"/>
        <v>0.06</v>
      </c>
      <c r="L37" s="241"/>
      <c r="M37" s="242">
        <f>+J37</f>
        <v>0.06</v>
      </c>
      <c r="N37" s="243"/>
      <c r="O37" s="118"/>
      <c r="P37" s="119"/>
      <c r="Q37" s="122"/>
    </row>
    <row r="38" spans="1:17" ht="15" customHeight="1" x14ac:dyDescent="0.2">
      <c r="A38" s="121"/>
      <c r="B38" s="115"/>
      <c r="C38" s="116"/>
      <c r="D38" s="116"/>
      <c r="E38" s="116"/>
      <c r="F38" s="116"/>
      <c r="G38" s="115"/>
      <c r="H38" s="115"/>
      <c r="I38" s="115"/>
      <c r="J38" s="124"/>
      <c r="K38" s="240"/>
      <c r="L38" s="241"/>
      <c r="M38" s="242"/>
      <c r="N38" s="243"/>
      <c r="O38" s="118"/>
      <c r="P38" s="119"/>
      <c r="Q38" s="122"/>
    </row>
    <row r="39" spans="1:17" ht="15" customHeight="1" x14ac:dyDescent="0.2">
      <c r="A39" s="121">
        <v>30</v>
      </c>
      <c r="B39" s="123" t="s">
        <v>132</v>
      </c>
      <c r="C39" s="223">
        <v>275</v>
      </c>
      <c r="D39" s="223">
        <v>200</v>
      </c>
      <c r="E39" s="223">
        <v>200</v>
      </c>
      <c r="F39" s="223">
        <v>200</v>
      </c>
      <c r="G39" s="222">
        <f t="shared" si="1"/>
        <v>875</v>
      </c>
      <c r="H39" s="222">
        <v>250</v>
      </c>
      <c r="I39" s="123">
        <v>8</v>
      </c>
      <c r="J39" s="124">
        <f t="shared" ref="J39" si="12">+G39*H39*I39/1000000</f>
        <v>1.75</v>
      </c>
      <c r="K39" s="245">
        <f t="shared" ref="K39:K43" si="13">J39</f>
        <v>1.75</v>
      </c>
      <c r="L39" s="246"/>
      <c r="M39" s="242">
        <f t="shared" ref="M39:M42" si="14">(52+G39)*(100+H39)*I39/1000000</f>
        <v>2.5956000000000001</v>
      </c>
      <c r="N39" s="247"/>
      <c r="O39" s="125"/>
      <c r="P39" s="119"/>
      <c r="Q39" s="122"/>
    </row>
    <row r="40" spans="1:17" ht="15" customHeight="1" x14ac:dyDescent="0.2">
      <c r="A40" s="121">
        <f>+A39+1</f>
        <v>31</v>
      </c>
      <c r="B40" s="123" t="s">
        <v>131</v>
      </c>
      <c r="C40" s="223">
        <v>250</v>
      </c>
      <c r="D40" s="223">
        <v>250</v>
      </c>
      <c r="E40" s="223"/>
      <c r="F40" s="223"/>
      <c r="G40" s="222">
        <f t="shared" si="1"/>
        <v>500</v>
      </c>
      <c r="H40" s="222">
        <v>0</v>
      </c>
      <c r="I40" s="115">
        <v>8</v>
      </c>
      <c r="J40" s="124">
        <f>C40*D40*I40/1000000</f>
        <v>0.5</v>
      </c>
      <c r="K40" s="240">
        <f t="shared" si="13"/>
        <v>0.5</v>
      </c>
      <c r="L40" s="241"/>
      <c r="M40" s="242">
        <f t="shared" si="14"/>
        <v>0.44159999999999999</v>
      </c>
      <c r="N40" s="243"/>
      <c r="O40" s="118"/>
      <c r="P40" s="119"/>
      <c r="Q40" s="122"/>
    </row>
    <row r="41" spans="1:17" ht="15" customHeight="1" x14ac:dyDescent="0.2">
      <c r="A41" s="121">
        <f t="shared" ref="A41:A43" si="15">+A40+1</f>
        <v>32</v>
      </c>
      <c r="B41" s="123" t="s">
        <v>132</v>
      </c>
      <c r="C41" s="223">
        <v>275</v>
      </c>
      <c r="D41" s="223">
        <v>200</v>
      </c>
      <c r="E41" s="223">
        <v>200</v>
      </c>
      <c r="F41" s="223">
        <v>200</v>
      </c>
      <c r="G41" s="222">
        <f t="shared" si="1"/>
        <v>875</v>
      </c>
      <c r="H41" s="222">
        <v>280</v>
      </c>
      <c r="I41" s="123">
        <v>10</v>
      </c>
      <c r="J41" s="124">
        <f t="shared" ref="J41" si="16">+G41*H41*I41/1000000</f>
        <v>2.4500000000000002</v>
      </c>
      <c r="K41" s="245">
        <f t="shared" si="13"/>
        <v>2.4500000000000002</v>
      </c>
      <c r="L41" s="246"/>
      <c r="M41" s="242">
        <f t="shared" si="14"/>
        <v>3.5226000000000002</v>
      </c>
      <c r="N41" s="247"/>
      <c r="O41" s="125"/>
      <c r="P41" s="119"/>
      <c r="Q41" s="122"/>
    </row>
    <row r="42" spans="1:17" ht="15" customHeight="1" x14ac:dyDescent="0.2">
      <c r="A42" s="121">
        <f t="shared" si="15"/>
        <v>33</v>
      </c>
      <c r="B42" s="123" t="s">
        <v>131</v>
      </c>
      <c r="C42" s="223">
        <v>250</v>
      </c>
      <c r="D42" s="223">
        <v>250</v>
      </c>
      <c r="E42" s="223"/>
      <c r="F42" s="223"/>
      <c r="G42" s="222">
        <f t="shared" si="1"/>
        <v>500</v>
      </c>
      <c r="H42" s="222">
        <v>0</v>
      </c>
      <c r="I42" s="115">
        <v>10</v>
      </c>
      <c r="J42" s="124">
        <f>C42*D42*I42/1000000</f>
        <v>0.625</v>
      </c>
      <c r="K42" s="240">
        <f t="shared" si="13"/>
        <v>0.625</v>
      </c>
      <c r="L42" s="241"/>
      <c r="M42" s="242">
        <f t="shared" si="14"/>
        <v>0.55200000000000005</v>
      </c>
      <c r="N42" s="243"/>
      <c r="O42" s="118"/>
      <c r="P42" s="119"/>
      <c r="Q42" s="122"/>
    </row>
    <row r="43" spans="1:17" ht="15" customHeight="1" x14ac:dyDescent="0.2">
      <c r="A43" s="121">
        <f t="shared" si="15"/>
        <v>34</v>
      </c>
      <c r="B43" s="123" t="s">
        <v>133</v>
      </c>
      <c r="C43" s="223">
        <v>150</v>
      </c>
      <c r="D43" s="223"/>
      <c r="E43" s="223"/>
      <c r="F43" s="223"/>
      <c r="G43" s="347">
        <f>C43*3.14</f>
        <v>471</v>
      </c>
      <c r="H43" s="222">
        <v>150</v>
      </c>
      <c r="I43" s="115">
        <v>18</v>
      </c>
      <c r="J43" s="124">
        <f>G43*H43*I43/1000000</f>
        <v>1.2717000000000001</v>
      </c>
      <c r="K43" s="240">
        <f t="shared" si="13"/>
        <v>1.2717000000000001</v>
      </c>
      <c r="L43" s="241"/>
      <c r="M43" s="242">
        <f t="shared" ref="M43" si="17">+J43</f>
        <v>1.2717000000000001</v>
      </c>
      <c r="N43" s="243"/>
      <c r="O43" s="118"/>
      <c r="P43" s="119"/>
      <c r="Q43" s="122"/>
    </row>
    <row r="44" spans="1:17" ht="15" customHeight="1" x14ac:dyDescent="0.2">
      <c r="A44" s="121"/>
      <c r="B44" s="123"/>
      <c r="C44" s="223"/>
      <c r="D44" s="223"/>
      <c r="E44" s="223"/>
      <c r="F44" s="223"/>
      <c r="G44" s="222"/>
      <c r="H44" s="222"/>
      <c r="I44" s="115"/>
      <c r="J44" s="124"/>
      <c r="K44" s="240"/>
      <c r="L44" s="241"/>
      <c r="M44" s="242"/>
      <c r="N44" s="243"/>
      <c r="O44" s="118"/>
      <c r="P44" s="119"/>
      <c r="Q44" s="122"/>
    </row>
    <row r="45" spans="1:17" s="239" customFormat="1" x14ac:dyDescent="0.2">
      <c r="A45" s="121">
        <v>35</v>
      </c>
      <c r="B45" s="253" t="s">
        <v>134</v>
      </c>
      <c r="C45" s="222">
        <v>150</v>
      </c>
      <c r="D45" s="222"/>
      <c r="E45" s="222"/>
      <c r="F45" s="222"/>
      <c r="G45" s="222"/>
      <c r="H45" s="222">
        <v>475</v>
      </c>
      <c r="I45" s="115">
        <v>18</v>
      </c>
      <c r="J45" s="117"/>
      <c r="K45" s="254"/>
      <c r="L45" s="255"/>
      <c r="M45" s="255"/>
      <c r="N45" s="256"/>
      <c r="O45" s="236">
        <f>H45*I45/1000</f>
        <v>8.5500000000000007</v>
      </c>
      <c r="P45" s="237"/>
      <c r="Q45" s="122"/>
    </row>
    <row r="46" spans="1:17" ht="15" customHeight="1" x14ac:dyDescent="0.2">
      <c r="A46" s="121"/>
      <c r="B46" s="115"/>
      <c r="C46" s="116"/>
      <c r="D46" s="116"/>
      <c r="E46" s="116"/>
      <c r="F46" s="116"/>
      <c r="G46" s="115"/>
      <c r="H46" s="115"/>
      <c r="I46" s="115"/>
      <c r="J46" s="124"/>
      <c r="K46" s="240"/>
      <c r="L46" s="241"/>
      <c r="M46" s="242"/>
      <c r="N46" s="243"/>
      <c r="O46" s="118"/>
      <c r="P46" s="119"/>
      <c r="Q46" s="122"/>
    </row>
    <row r="47" spans="1:17" s="130" customFormat="1" x14ac:dyDescent="0.2">
      <c r="A47" s="106"/>
      <c r="B47" s="108" t="s">
        <v>135</v>
      </c>
      <c r="C47" s="108"/>
      <c r="D47" s="108"/>
      <c r="E47" s="108"/>
      <c r="F47" s="108"/>
      <c r="G47" s="109"/>
      <c r="H47" s="109"/>
      <c r="I47" s="109"/>
      <c r="J47" s="126"/>
      <c r="K47" s="248"/>
      <c r="L47" s="249"/>
      <c r="M47" s="249"/>
      <c r="N47" s="250"/>
      <c r="O47" s="128"/>
      <c r="P47" s="129"/>
      <c r="Q47" s="113"/>
    </row>
    <row r="48" spans="1:17" s="130" customFormat="1" x14ac:dyDescent="0.2">
      <c r="A48" s="131">
        <v>36</v>
      </c>
      <c r="B48" s="123" t="s">
        <v>136</v>
      </c>
      <c r="C48" s="116">
        <v>700</v>
      </c>
      <c r="D48" s="116">
        <v>350</v>
      </c>
      <c r="E48" s="116">
        <v>700</v>
      </c>
      <c r="F48" s="116">
        <v>350</v>
      </c>
      <c r="G48" s="123">
        <f t="shared" ref="G48" si="18">SUM(C48:F48)</f>
        <v>2100</v>
      </c>
      <c r="H48" s="123">
        <v>700</v>
      </c>
      <c r="I48" s="123">
        <v>1</v>
      </c>
      <c r="J48" s="124">
        <f t="shared" ref="J48" si="19">+G48*H48*I48/1000000</f>
        <v>1.47</v>
      </c>
      <c r="K48" s="240">
        <f t="shared" ref="K48" si="20">J48</f>
        <v>1.47</v>
      </c>
      <c r="L48" s="241"/>
      <c r="M48" s="242"/>
      <c r="N48" s="243">
        <f>J48</f>
        <v>1.47</v>
      </c>
      <c r="O48" s="118"/>
      <c r="P48" s="119"/>
      <c r="Q48" s="122"/>
    </row>
    <row r="49" spans="1:17" s="130" customFormat="1" ht="15.75" thickBot="1" x14ac:dyDescent="0.25">
      <c r="A49" s="132"/>
      <c r="B49" s="133"/>
      <c r="C49" s="134"/>
      <c r="D49" s="134"/>
      <c r="E49" s="134"/>
      <c r="F49" s="134"/>
      <c r="G49" s="133"/>
      <c r="H49" s="133"/>
      <c r="I49" s="133"/>
      <c r="J49" s="135"/>
      <c r="K49" s="136"/>
      <c r="L49" s="137"/>
      <c r="M49" s="138"/>
      <c r="N49" s="139"/>
      <c r="O49" s="140"/>
      <c r="P49" s="141"/>
      <c r="Q49" s="142"/>
    </row>
    <row r="50" spans="1:17" ht="24.95" customHeight="1" x14ac:dyDescent="0.2">
      <c r="A50" s="627" t="s">
        <v>137</v>
      </c>
      <c r="B50" s="628"/>
      <c r="C50" s="628"/>
      <c r="D50" s="628"/>
      <c r="E50" s="628"/>
      <c r="F50" s="628"/>
      <c r="G50" s="628"/>
      <c r="H50" s="628"/>
      <c r="I50" s="629"/>
      <c r="J50" s="143">
        <f>SUM(J9:J49)</f>
        <v>52.262060000000012</v>
      </c>
      <c r="K50" s="144">
        <f t="shared" ref="K50:L50" si="21">SUM(K9:K49)</f>
        <v>33.764699999999998</v>
      </c>
      <c r="L50" s="144">
        <f t="shared" si="21"/>
        <v>18.49736</v>
      </c>
      <c r="M50" s="145">
        <f>SUM(M9:M49)</f>
        <v>51.329499999999989</v>
      </c>
      <c r="N50" s="145">
        <f>SUM(N9:N49)</f>
        <v>8.44</v>
      </c>
      <c r="O50" s="146">
        <f>SUM(O9:O49)</f>
        <v>8.5500000000000007</v>
      </c>
      <c r="P50" s="147">
        <f>SUM(P8:P49)</f>
        <v>3.15</v>
      </c>
      <c r="Q50" s="146"/>
    </row>
    <row r="51" spans="1:17" ht="24.95" customHeight="1" thickBot="1" x14ac:dyDescent="0.25">
      <c r="A51" s="630"/>
      <c r="B51" s="631"/>
      <c r="C51" s="631"/>
      <c r="D51" s="631"/>
      <c r="E51" s="631"/>
      <c r="F51" s="631"/>
      <c r="G51" s="631"/>
      <c r="H51" s="631"/>
      <c r="I51" s="632"/>
      <c r="J51" s="148" t="s">
        <v>138</v>
      </c>
      <c r="K51" s="149" t="s">
        <v>138</v>
      </c>
      <c r="L51" s="150"/>
      <c r="M51" s="151" t="s">
        <v>138</v>
      </c>
      <c r="N51" s="151" t="s">
        <v>138</v>
      </c>
      <c r="O51" s="152" t="s">
        <v>138</v>
      </c>
      <c r="P51" s="150" t="s">
        <v>139</v>
      </c>
      <c r="Q51" s="152"/>
    </row>
    <row r="52" spans="1:17" x14ac:dyDescent="0.2">
      <c r="A52" s="153"/>
      <c r="B52" s="153"/>
      <c r="C52" s="153"/>
      <c r="D52" s="153"/>
      <c r="E52" s="153"/>
      <c r="F52" s="153"/>
      <c r="G52" s="153"/>
      <c r="H52" s="153"/>
      <c r="I52" s="153"/>
      <c r="J52" s="154"/>
      <c r="K52" s="153"/>
      <c r="L52" s="153"/>
      <c r="M52" s="153"/>
      <c r="N52" s="153"/>
      <c r="O52" s="153"/>
      <c r="P52" s="153"/>
      <c r="Q52" s="153"/>
    </row>
  </sheetData>
  <mergeCells count="20">
    <mergeCell ref="M4:M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P4:P5"/>
    <mergeCell ref="Q4:Q5"/>
    <mergeCell ref="N4:N5"/>
    <mergeCell ref="O4:O5"/>
    <mergeCell ref="A50:I51"/>
    <mergeCell ref="H4:H5"/>
    <mergeCell ref="I4:I5"/>
    <mergeCell ref="J4:J5"/>
    <mergeCell ref="K4:L4"/>
  </mergeCells>
  <printOptions horizontalCentered="1"/>
  <pageMargins left="0.25" right="0.25" top="0.48" bottom="0.5" header="0" footer="0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115"/>
  <sheetViews>
    <sheetView view="pageBreakPreview" zoomScale="115" zoomScaleNormal="100" zoomScaleSheetLayoutView="115" workbookViewId="0">
      <pane ySplit="5" topLeftCell="A24" activePane="bottomLeft" state="frozen"/>
      <selection activeCell="A4" sqref="A4:G4"/>
      <selection pane="bottomLeft" activeCell="A4" sqref="A4:G4"/>
    </sheetView>
  </sheetViews>
  <sheetFormatPr defaultColWidth="9.140625" defaultRowHeight="15" x14ac:dyDescent="0.2"/>
  <cols>
    <col min="1" max="1" width="5.7109375" style="296" customWidth="1"/>
    <col min="2" max="2" width="17" style="296" customWidth="1"/>
    <col min="3" max="6" width="7.7109375" style="296" customWidth="1"/>
    <col min="7" max="7" width="10.7109375" style="296" customWidth="1"/>
    <col min="8" max="8" width="8.7109375" style="296" customWidth="1"/>
    <col min="9" max="9" width="4.7109375" style="296" customWidth="1"/>
    <col min="10" max="10" width="10.7109375" style="296" customWidth="1"/>
    <col min="11" max="13" width="8.7109375" style="296" customWidth="1"/>
    <col min="14" max="15" width="12.7109375" style="296" customWidth="1"/>
    <col min="16" max="16" width="10.7109375" style="296" customWidth="1"/>
    <col min="17" max="17" width="13.7109375" style="296" customWidth="1"/>
    <col min="18" max="18" width="10.7109375" style="296" customWidth="1"/>
    <col min="19" max="20" width="5.42578125" style="296" customWidth="1"/>
    <col min="21" max="16384" width="9.140625" style="296"/>
  </cols>
  <sheetData>
    <row r="1" spans="1:18" ht="24.95" customHeight="1" x14ac:dyDescent="0.2">
      <c r="A1" s="660" t="s">
        <v>78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0"/>
    </row>
    <row r="2" spans="1:18" ht="24.95" customHeight="1" x14ac:dyDescent="0.2">
      <c r="A2" s="661" t="s">
        <v>107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</row>
    <row r="3" spans="1:18" ht="24.95" customHeight="1" thickBot="1" x14ac:dyDescent="0.25">
      <c r="A3" s="662" t="s">
        <v>108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</row>
    <row r="4" spans="1:18" ht="20.100000000000001" customHeight="1" x14ac:dyDescent="0.2">
      <c r="A4" s="663" t="s">
        <v>109</v>
      </c>
      <c r="B4" s="665" t="s">
        <v>53</v>
      </c>
      <c r="C4" s="655" t="s">
        <v>110</v>
      </c>
      <c r="D4" s="655" t="s">
        <v>111</v>
      </c>
      <c r="E4" s="655" t="s">
        <v>110</v>
      </c>
      <c r="F4" s="655" t="s">
        <v>111</v>
      </c>
      <c r="G4" s="655" t="s">
        <v>112</v>
      </c>
      <c r="H4" s="655" t="s">
        <v>113</v>
      </c>
      <c r="I4" s="655" t="s">
        <v>18</v>
      </c>
      <c r="J4" s="657" t="s">
        <v>114</v>
      </c>
      <c r="K4" s="659" t="s">
        <v>115</v>
      </c>
      <c r="L4" s="655"/>
      <c r="M4" s="655"/>
      <c r="N4" s="665" t="s">
        <v>116</v>
      </c>
      <c r="O4" s="669" t="s">
        <v>117</v>
      </c>
      <c r="P4" s="666" t="s">
        <v>118</v>
      </c>
      <c r="Q4" s="665" t="s">
        <v>119</v>
      </c>
      <c r="R4" s="669" t="s">
        <v>120</v>
      </c>
    </row>
    <row r="5" spans="1:18" ht="20.100000000000001" customHeight="1" thickBot="1" x14ac:dyDescent="0.25">
      <c r="A5" s="664"/>
      <c r="B5" s="656"/>
      <c r="C5" s="656"/>
      <c r="D5" s="656"/>
      <c r="E5" s="656"/>
      <c r="F5" s="656"/>
      <c r="G5" s="656"/>
      <c r="H5" s="656"/>
      <c r="I5" s="656"/>
      <c r="J5" s="658"/>
      <c r="K5" s="297" t="s">
        <v>140</v>
      </c>
      <c r="L5" s="298" t="s">
        <v>121</v>
      </c>
      <c r="M5" s="298" t="s">
        <v>141</v>
      </c>
      <c r="N5" s="668"/>
      <c r="O5" s="670"/>
      <c r="P5" s="667"/>
      <c r="Q5" s="668"/>
      <c r="R5" s="670"/>
    </row>
    <row r="6" spans="1:18" ht="20.100000000000001" customHeight="1" x14ac:dyDescent="0.2">
      <c r="A6" s="299"/>
      <c r="B6" s="300" t="s">
        <v>142</v>
      </c>
      <c r="C6" s="301"/>
      <c r="D6" s="301"/>
      <c r="E6" s="301"/>
      <c r="F6" s="301"/>
      <c r="G6" s="300"/>
      <c r="H6" s="300"/>
      <c r="I6" s="300"/>
      <c r="J6" s="302"/>
      <c r="K6" s="299"/>
      <c r="L6" s="300"/>
      <c r="M6" s="300"/>
      <c r="N6" s="300"/>
      <c r="O6" s="303"/>
      <c r="P6" s="304"/>
      <c r="Q6" s="300"/>
      <c r="R6" s="305"/>
    </row>
    <row r="7" spans="1:18" ht="15" customHeight="1" x14ac:dyDescent="0.2">
      <c r="A7" s="306">
        <v>1</v>
      </c>
      <c r="B7" s="229" t="s">
        <v>124</v>
      </c>
      <c r="C7" s="229">
        <v>1190</v>
      </c>
      <c r="D7" s="229">
        <v>385</v>
      </c>
      <c r="E7" s="229">
        <v>1190</v>
      </c>
      <c r="F7" s="229">
        <v>385</v>
      </c>
      <c r="G7" s="229">
        <f t="shared" ref="G7" si="0">SUM(C7:F7)</f>
        <v>3150</v>
      </c>
      <c r="H7" s="229"/>
      <c r="I7" s="229">
        <v>2</v>
      </c>
      <c r="J7" s="307"/>
      <c r="K7" s="308"/>
      <c r="L7" s="309"/>
      <c r="M7" s="309"/>
      <c r="N7" s="309"/>
      <c r="O7" s="310"/>
      <c r="P7" s="311"/>
      <c r="Q7" s="309">
        <f>G7*I7/1000</f>
        <v>6.3</v>
      </c>
      <c r="R7" s="312"/>
    </row>
    <row r="8" spans="1:18" ht="15" customHeight="1" x14ac:dyDescent="0.2">
      <c r="A8" s="306">
        <v>2</v>
      </c>
      <c r="B8" s="229" t="s">
        <v>125</v>
      </c>
      <c r="C8" s="229">
        <v>1190</v>
      </c>
      <c r="D8" s="229">
        <v>385</v>
      </c>
      <c r="E8" s="229">
        <v>680</v>
      </c>
      <c r="F8" s="229">
        <v>330</v>
      </c>
      <c r="G8" s="229">
        <f t="shared" ref="G8" si="1">SUM(C8:F8)</f>
        <v>2585</v>
      </c>
      <c r="H8" s="229">
        <v>670</v>
      </c>
      <c r="I8" s="229">
        <v>2</v>
      </c>
      <c r="J8" s="313">
        <f>G8*H8*I8/1000000</f>
        <v>3.4639000000000002</v>
      </c>
      <c r="K8" s="314"/>
      <c r="L8" s="315">
        <f>+J8</f>
        <v>3.4639000000000002</v>
      </c>
      <c r="M8" s="315"/>
      <c r="N8" s="315"/>
      <c r="O8" s="316">
        <f>J8</f>
        <v>3.4639000000000002</v>
      </c>
      <c r="P8" s="317"/>
      <c r="Q8" s="318"/>
      <c r="R8" s="319"/>
    </row>
    <row r="9" spans="1:18" ht="15" customHeight="1" x14ac:dyDescent="0.2">
      <c r="A9" s="306">
        <v>3</v>
      </c>
      <c r="B9" s="229" t="s">
        <v>143</v>
      </c>
      <c r="C9" s="229">
        <v>715</v>
      </c>
      <c r="D9" s="229">
        <v>365</v>
      </c>
      <c r="E9" s="229">
        <v>715</v>
      </c>
      <c r="F9" s="229">
        <v>300</v>
      </c>
      <c r="G9" s="229">
        <f t="shared" ref="G9" si="2">SUM(C9:F9)</f>
        <v>2095</v>
      </c>
      <c r="H9" s="229">
        <v>200</v>
      </c>
      <c r="I9" s="229">
        <v>2</v>
      </c>
      <c r="J9" s="313">
        <f t="shared" ref="J9:J30" si="3">G9*H9*I9/1000000</f>
        <v>0.83799999999999997</v>
      </c>
      <c r="K9" s="314"/>
      <c r="L9" s="315">
        <f t="shared" ref="L9" si="4">+J9</f>
        <v>0.83799999999999997</v>
      </c>
      <c r="M9" s="315"/>
      <c r="N9" s="315"/>
      <c r="O9" s="316">
        <f t="shared" ref="O9" si="5">J9</f>
        <v>0.83799999999999997</v>
      </c>
      <c r="P9" s="317"/>
      <c r="Q9" s="318"/>
      <c r="R9" s="319"/>
    </row>
    <row r="10" spans="1:18" ht="15" customHeight="1" x14ac:dyDescent="0.2">
      <c r="A10" s="306">
        <v>4</v>
      </c>
      <c r="B10" s="229" t="s">
        <v>144</v>
      </c>
      <c r="C10" s="229">
        <v>1300</v>
      </c>
      <c r="D10" s="229">
        <v>400</v>
      </c>
      <c r="E10" s="229">
        <v>1300</v>
      </c>
      <c r="F10" s="229">
        <v>400</v>
      </c>
      <c r="G10" s="229">
        <f t="shared" ref="G10" si="6">SUM(C10:F10)</f>
        <v>3400</v>
      </c>
      <c r="H10" s="229">
        <v>1170</v>
      </c>
      <c r="I10" s="229">
        <v>1</v>
      </c>
      <c r="J10" s="313">
        <f t="shared" si="3"/>
        <v>3.9780000000000002</v>
      </c>
      <c r="K10" s="314"/>
      <c r="L10" s="315"/>
      <c r="M10" s="315">
        <f>J10</f>
        <v>3.9780000000000002</v>
      </c>
      <c r="N10" s="315"/>
      <c r="O10" s="316">
        <f>J10</f>
        <v>3.9780000000000002</v>
      </c>
      <c r="P10" s="311"/>
      <c r="Q10" s="229"/>
      <c r="R10" s="312"/>
    </row>
    <row r="11" spans="1:18" ht="15" customHeight="1" x14ac:dyDescent="0.2">
      <c r="A11" s="306">
        <v>5</v>
      </c>
      <c r="B11" s="229" t="s">
        <v>144</v>
      </c>
      <c r="C11" s="229">
        <v>1300</v>
      </c>
      <c r="D11" s="229">
        <v>400</v>
      </c>
      <c r="E11" s="229">
        <v>1300</v>
      </c>
      <c r="F11" s="229">
        <v>400</v>
      </c>
      <c r="G11" s="229">
        <f>SUM(C11:F11)</f>
        <v>3400</v>
      </c>
      <c r="H11" s="229">
        <v>510</v>
      </c>
      <c r="I11" s="229">
        <v>1</v>
      </c>
      <c r="J11" s="313">
        <f t="shared" si="3"/>
        <v>1.734</v>
      </c>
      <c r="K11" s="314"/>
      <c r="L11" s="315"/>
      <c r="M11" s="315">
        <f t="shared" ref="M11:M13" si="7">J11</f>
        <v>1.734</v>
      </c>
      <c r="N11" s="315"/>
      <c r="O11" s="316">
        <f t="shared" ref="O11:O14" si="8">J11</f>
        <v>1.734</v>
      </c>
      <c r="P11" s="311"/>
      <c r="Q11" s="229"/>
      <c r="R11" s="312"/>
    </row>
    <row r="12" spans="1:18" ht="15" customHeight="1" x14ac:dyDescent="0.2">
      <c r="A12" s="306">
        <v>6</v>
      </c>
      <c r="B12" s="229" t="s">
        <v>144</v>
      </c>
      <c r="C12" s="229">
        <v>1300</v>
      </c>
      <c r="D12" s="229">
        <v>400</v>
      </c>
      <c r="E12" s="229">
        <v>1300</v>
      </c>
      <c r="F12" s="229">
        <v>400</v>
      </c>
      <c r="G12" s="229">
        <f t="shared" ref="G12:G30" si="9">SUM(C12:F12)</f>
        <v>3400</v>
      </c>
      <c r="H12" s="229">
        <v>1520</v>
      </c>
      <c r="I12" s="229">
        <v>1</v>
      </c>
      <c r="J12" s="313">
        <f t="shared" si="3"/>
        <v>5.1680000000000001</v>
      </c>
      <c r="K12" s="314"/>
      <c r="L12" s="315"/>
      <c r="M12" s="315">
        <f t="shared" si="7"/>
        <v>5.1680000000000001</v>
      </c>
      <c r="N12" s="315"/>
      <c r="O12" s="316">
        <f t="shared" si="8"/>
        <v>5.1680000000000001</v>
      </c>
      <c r="P12" s="311"/>
      <c r="Q12" s="229"/>
      <c r="R12" s="312"/>
    </row>
    <row r="13" spans="1:18" ht="15" customHeight="1" x14ac:dyDescent="0.2">
      <c r="A13" s="306">
        <f t="shared" ref="A13:A76" si="10">A12+1</f>
        <v>7</v>
      </c>
      <c r="B13" s="229" t="s">
        <v>131</v>
      </c>
      <c r="C13" s="229">
        <v>1300</v>
      </c>
      <c r="D13" s="229">
        <v>400</v>
      </c>
      <c r="E13" s="229"/>
      <c r="F13" s="229"/>
      <c r="G13" s="229">
        <f t="shared" si="9"/>
        <v>1700</v>
      </c>
      <c r="H13" s="229"/>
      <c r="I13" s="229">
        <v>2</v>
      </c>
      <c r="J13" s="313">
        <f>C13*D13*I13/1000000</f>
        <v>1.04</v>
      </c>
      <c r="K13" s="314"/>
      <c r="L13" s="315"/>
      <c r="M13" s="315">
        <f t="shared" si="7"/>
        <v>1.04</v>
      </c>
      <c r="N13" s="315"/>
      <c r="O13" s="316">
        <f t="shared" si="8"/>
        <v>1.04</v>
      </c>
      <c r="P13" s="311"/>
      <c r="Q13" s="229"/>
      <c r="R13" s="312"/>
    </row>
    <row r="14" spans="1:18" ht="15" customHeight="1" x14ac:dyDescent="0.2">
      <c r="A14" s="306">
        <f t="shared" si="10"/>
        <v>8</v>
      </c>
      <c r="B14" s="229" t="s">
        <v>145</v>
      </c>
      <c r="C14" s="229">
        <v>700</v>
      </c>
      <c r="D14" s="229">
        <v>300</v>
      </c>
      <c r="E14" s="229">
        <v>700</v>
      </c>
      <c r="F14" s="229">
        <v>300</v>
      </c>
      <c r="G14" s="229">
        <f t="shared" si="9"/>
        <v>2000</v>
      </c>
      <c r="H14" s="229">
        <v>100</v>
      </c>
      <c r="I14" s="229">
        <v>1</v>
      </c>
      <c r="J14" s="313">
        <f t="shared" si="3"/>
        <v>0.2</v>
      </c>
      <c r="K14" s="314"/>
      <c r="L14" s="315">
        <f t="shared" ref="L14:L19" si="11">+J14</f>
        <v>0.2</v>
      </c>
      <c r="M14" s="315"/>
      <c r="N14" s="315"/>
      <c r="O14" s="316">
        <f t="shared" si="8"/>
        <v>0.2</v>
      </c>
      <c r="P14" s="311"/>
      <c r="Q14" s="229"/>
      <c r="R14" s="312"/>
    </row>
    <row r="15" spans="1:18" ht="15" customHeight="1" x14ac:dyDescent="0.2">
      <c r="A15" s="306">
        <f t="shared" si="10"/>
        <v>9</v>
      </c>
      <c r="B15" s="229" t="s">
        <v>146</v>
      </c>
      <c r="C15" s="229">
        <v>700</v>
      </c>
      <c r="D15" s="229">
        <v>300</v>
      </c>
      <c r="E15" s="229">
        <v>700</v>
      </c>
      <c r="F15" s="229">
        <v>275</v>
      </c>
      <c r="G15" s="229">
        <f t="shared" si="9"/>
        <v>1975</v>
      </c>
      <c r="H15" s="229">
        <v>420</v>
      </c>
      <c r="I15" s="229">
        <v>1</v>
      </c>
      <c r="J15" s="313">
        <f t="shared" si="3"/>
        <v>0.82950000000000002</v>
      </c>
      <c r="K15" s="314"/>
      <c r="L15" s="315">
        <f t="shared" si="11"/>
        <v>0.82950000000000002</v>
      </c>
      <c r="M15" s="315"/>
      <c r="N15" s="315"/>
      <c r="O15" s="316">
        <f>+J15</f>
        <v>0.82950000000000002</v>
      </c>
      <c r="P15" s="311"/>
      <c r="Q15" s="229"/>
      <c r="R15" s="312"/>
    </row>
    <row r="16" spans="1:18" ht="15" customHeight="1" x14ac:dyDescent="0.2">
      <c r="A16" s="306">
        <f t="shared" si="10"/>
        <v>10</v>
      </c>
      <c r="B16" s="229" t="s">
        <v>126</v>
      </c>
      <c r="C16" s="229">
        <v>700</v>
      </c>
      <c r="D16" s="229">
        <v>275</v>
      </c>
      <c r="E16" s="229">
        <v>700</v>
      </c>
      <c r="F16" s="229">
        <v>275</v>
      </c>
      <c r="G16" s="229">
        <f t="shared" si="9"/>
        <v>1950</v>
      </c>
      <c r="H16" s="229">
        <v>720</v>
      </c>
      <c r="I16" s="229">
        <v>1</v>
      </c>
      <c r="J16" s="313">
        <f t="shared" si="3"/>
        <v>1.4039999999999999</v>
      </c>
      <c r="K16" s="314"/>
      <c r="L16" s="315">
        <f t="shared" si="11"/>
        <v>1.4039999999999999</v>
      </c>
      <c r="M16" s="315"/>
      <c r="N16" s="315">
        <f>(52+G16)*(100+H16)*I16/1000000</f>
        <v>1.64164</v>
      </c>
      <c r="O16" s="316"/>
      <c r="P16" s="311"/>
      <c r="Q16" s="229"/>
      <c r="R16" s="312"/>
    </row>
    <row r="17" spans="1:18" ht="15" customHeight="1" x14ac:dyDescent="0.2">
      <c r="A17" s="306">
        <f t="shared" si="10"/>
        <v>11</v>
      </c>
      <c r="B17" s="229" t="s">
        <v>146</v>
      </c>
      <c r="C17" s="229">
        <v>700</v>
      </c>
      <c r="D17" s="229">
        <v>275</v>
      </c>
      <c r="E17" s="229">
        <v>700</v>
      </c>
      <c r="F17" s="229">
        <v>300</v>
      </c>
      <c r="G17" s="229">
        <f t="shared" si="9"/>
        <v>1975</v>
      </c>
      <c r="H17" s="229">
        <v>370</v>
      </c>
      <c r="I17" s="229">
        <v>1</v>
      </c>
      <c r="J17" s="313">
        <f t="shared" si="3"/>
        <v>0.73075000000000001</v>
      </c>
      <c r="K17" s="314"/>
      <c r="L17" s="315">
        <f t="shared" si="11"/>
        <v>0.73075000000000001</v>
      </c>
      <c r="M17" s="315"/>
      <c r="N17" s="315">
        <f t="shared" ref="N17:N30" si="12">(52+G17)*(100+H17)*I17/1000000</f>
        <v>0.95269000000000004</v>
      </c>
      <c r="O17" s="316"/>
      <c r="P17" s="311"/>
      <c r="Q17" s="229"/>
      <c r="R17" s="312"/>
    </row>
    <row r="18" spans="1:18" ht="15" customHeight="1" x14ac:dyDescent="0.2">
      <c r="A18" s="306">
        <f t="shared" si="10"/>
        <v>12</v>
      </c>
      <c r="B18" s="229" t="s">
        <v>147</v>
      </c>
      <c r="C18" s="229">
        <v>700</v>
      </c>
      <c r="D18" s="229">
        <v>300</v>
      </c>
      <c r="E18" s="229">
        <v>700</v>
      </c>
      <c r="F18" s="229">
        <v>300</v>
      </c>
      <c r="G18" s="229">
        <f t="shared" si="9"/>
        <v>2000</v>
      </c>
      <c r="H18" s="229">
        <v>350</v>
      </c>
      <c r="I18" s="229">
        <v>1</v>
      </c>
      <c r="J18" s="313">
        <f t="shared" si="3"/>
        <v>0.7</v>
      </c>
      <c r="K18" s="314"/>
      <c r="L18" s="315">
        <f t="shared" si="11"/>
        <v>0.7</v>
      </c>
      <c r="M18" s="315"/>
      <c r="N18" s="315">
        <f t="shared" si="12"/>
        <v>0.9234</v>
      </c>
      <c r="O18" s="316"/>
      <c r="P18" s="311"/>
      <c r="Q18" s="229"/>
      <c r="R18" s="312"/>
    </row>
    <row r="19" spans="1:18" ht="15" customHeight="1" x14ac:dyDescent="0.2">
      <c r="A19" s="306">
        <f t="shared" si="10"/>
        <v>13</v>
      </c>
      <c r="B19" s="229" t="s">
        <v>126</v>
      </c>
      <c r="C19" s="229">
        <v>700</v>
      </c>
      <c r="D19" s="229">
        <v>300</v>
      </c>
      <c r="E19" s="229">
        <v>700</v>
      </c>
      <c r="F19" s="229">
        <v>300</v>
      </c>
      <c r="G19" s="229">
        <f t="shared" si="9"/>
        <v>2000</v>
      </c>
      <c r="H19" s="229">
        <v>1120</v>
      </c>
      <c r="I19" s="229">
        <v>1</v>
      </c>
      <c r="J19" s="313">
        <f t="shared" si="3"/>
        <v>2.2400000000000002</v>
      </c>
      <c r="K19" s="314"/>
      <c r="L19" s="315">
        <f t="shared" si="11"/>
        <v>2.2400000000000002</v>
      </c>
      <c r="M19" s="315"/>
      <c r="N19" s="315">
        <f t="shared" si="12"/>
        <v>2.5034399999999999</v>
      </c>
      <c r="O19" s="316"/>
      <c r="P19" s="311"/>
      <c r="Q19" s="229"/>
      <c r="R19" s="312"/>
    </row>
    <row r="20" spans="1:18" ht="15" customHeight="1" x14ac:dyDescent="0.2">
      <c r="A20" s="306">
        <f t="shared" si="10"/>
        <v>14</v>
      </c>
      <c r="B20" s="229" t="s">
        <v>147</v>
      </c>
      <c r="C20" s="229">
        <v>700</v>
      </c>
      <c r="D20" s="229">
        <v>300</v>
      </c>
      <c r="E20" s="229">
        <v>700</v>
      </c>
      <c r="F20" s="229">
        <v>300</v>
      </c>
      <c r="G20" s="229">
        <f t="shared" si="9"/>
        <v>2000</v>
      </c>
      <c r="H20" s="229">
        <v>350</v>
      </c>
      <c r="I20" s="229">
        <v>1</v>
      </c>
      <c r="J20" s="313">
        <f t="shared" si="3"/>
        <v>0.7</v>
      </c>
      <c r="K20" s="314"/>
      <c r="L20" s="315">
        <f>J20</f>
        <v>0.7</v>
      </c>
      <c r="M20" s="315"/>
      <c r="N20" s="315">
        <f t="shared" si="12"/>
        <v>0.9234</v>
      </c>
      <c r="O20" s="316"/>
      <c r="P20" s="311"/>
      <c r="Q20" s="229"/>
      <c r="R20" s="312"/>
    </row>
    <row r="21" spans="1:18" ht="15" customHeight="1" x14ac:dyDescent="0.2">
      <c r="A21" s="306">
        <f t="shared" si="10"/>
        <v>15</v>
      </c>
      <c r="B21" s="229" t="s">
        <v>126</v>
      </c>
      <c r="C21" s="229">
        <v>700</v>
      </c>
      <c r="D21" s="229">
        <v>300</v>
      </c>
      <c r="E21" s="229">
        <v>700</v>
      </c>
      <c r="F21" s="229">
        <v>300</v>
      </c>
      <c r="G21" s="229">
        <f>SUM(C21:F21)</f>
        <v>2000</v>
      </c>
      <c r="H21" s="229">
        <v>750</v>
      </c>
      <c r="I21" s="229">
        <v>1</v>
      </c>
      <c r="J21" s="313">
        <f t="shared" si="3"/>
        <v>1.5</v>
      </c>
      <c r="K21" s="314">
        <f t="shared" ref="K21:K30" si="13">J21</f>
        <v>1.5</v>
      </c>
      <c r="L21" s="315"/>
      <c r="M21" s="315"/>
      <c r="N21" s="315">
        <f t="shared" si="12"/>
        <v>1.7442</v>
      </c>
      <c r="O21" s="316"/>
      <c r="P21" s="311"/>
      <c r="Q21" s="229"/>
      <c r="R21" s="312"/>
    </row>
    <row r="22" spans="1:18" ht="15" customHeight="1" x14ac:dyDescent="0.2">
      <c r="A22" s="306">
        <f t="shared" si="10"/>
        <v>16</v>
      </c>
      <c r="B22" s="229" t="s">
        <v>130</v>
      </c>
      <c r="C22" s="229">
        <v>700</v>
      </c>
      <c r="D22" s="229">
        <v>300</v>
      </c>
      <c r="E22" s="229">
        <v>550</v>
      </c>
      <c r="F22" s="229">
        <v>300</v>
      </c>
      <c r="G22" s="229">
        <f t="shared" si="9"/>
        <v>1850</v>
      </c>
      <c r="H22" s="229">
        <v>750</v>
      </c>
      <c r="I22" s="229">
        <v>1</v>
      </c>
      <c r="J22" s="313">
        <f t="shared" si="3"/>
        <v>1.3875</v>
      </c>
      <c r="K22" s="314">
        <f t="shared" si="13"/>
        <v>1.3875</v>
      </c>
      <c r="L22" s="315"/>
      <c r="M22" s="315"/>
      <c r="N22" s="315">
        <f t="shared" si="12"/>
        <v>1.6167</v>
      </c>
      <c r="O22" s="316"/>
      <c r="P22" s="311"/>
      <c r="Q22" s="229"/>
      <c r="R22" s="312"/>
    </row>
    <row r="23" spans="1:18" ht="15" customHeight="1" x14ac:dyDescent="0.2">
      <c r="A23" s="306">
        <f t="shared" si="10"/>
        <v>17</v>
      </c>
      <c r="B23" s="229" t="s">
        <v>126</v>
      </c>
      <c r="C23" s="229">
        <v>550</v>
      </c>
      <c r="D23" s="229">
        <v>300</v>
      </c>
      <c r="E23" s="229">
        <v>550</v>
      </c>
      <c r="F23" s="229">
        <v>300</v>
      </c>
      <c r="G23" s="229">
        <f>SUM(C23:F23)</f>
        <v>1700</v>
      </c>
      <c r="H23" s="229">
        <v>1120</v>
      </c>
      <c r="I23" s="229">
        <v>4</v>
      </c>
      <c r="J23" s="313">
        <f t="shared" si="3"/>
        <v>7.6159999999999997</v>
      </c>
      <c r="K23" s="314">
        <f t="shared" si="13"/>
        <v>7.6159999999999997</v>
      </c>
      <c r="L23" s="315"/>
      <c r="M23" s="315"/>
      <c r="N23" s="315">
        <f t="shared" si="12"/>
        <v>8.5497599999999991</v>
      </c>
      <c r="O23" s="316"/>
      <c r="P23" s="311"/>
      <c r="Q23" s="229"/>
      <c r="R23" s="312"/>
    </row>
    <row r="24" spans="1:18" ht="15" customHeight="1" x14ac:dyDescent="0.2">
      <c r="A24" s="306">
        <f t="shared" si="10"/>
        <v>18</v>
      </c>
      <c r="B24" s="229" t="s">
        <v>130</v>
      </c>
      <c r="C24" s="229">
        <v>550</v>
      </c>
      <c r="D24" s="229">
        <v>300</v>
      </c>
      <c r="E24" s="229">
        <v>400</v>
      </c>
      <c r="F24" s="229">
        <v>300</v>
      </c>
      <c r="G24" s="229">
        <f t="shared" si="9"/>
        <v>1550</v>
      </c>
      <c r="H24" s="229">
        <v>450</v>
      </c>
      <c r="I24" s="229">
        <v>1</v>
      </c>
      <c r="J24" s="313">
        <f t="shared" si="3"/>
        <v>0.69750000000000001</v>
      </c>
      <c r="K24" s="314">
        <f t="shared" si="13"/>
        <v>0.69750000000000001</v>
      </c>
      <c r="L24" s="315"/>
      <c r="M24" s="315"/>
      <c r="N24" s="315">
        <f t="shared" si="12"/>
        <v>0.88109999999999999</v>
      </c>
      <c r="O24" s="316"/>
      <c r="P24" s="311"/>
      <c r="Q24" s="229"/>
      <c r="R24" s="312"/>
    </row>
    <row r="25" spans="1:18" ht="15" customHeight="1" x14ac:dyDescent="0.2">
      <c r="A25" s="306">
        <f t="shared" si="10"/>
        <v>19</v>
      </c>
      <c r="B25" s="229" t="s">
        <v>126</v>
      </c>
      <c r="C25" s="229">
        <v>400</v>
      </c>
      <c r="D25" s="229">
        <v>300</v>
      </c>
      <c r="E25" s="229">
        <v>400</v>
      </c>
      <c r="F25" s="229">
        <v>300</v>
      </c>
      <c r="G25" s="229">
        <f t="shared" si="9"/>
        <v>1400</v>
      </c>
      <c r="H25" s="229">
        <v>890</v>
      </c>
      <c r="I25" s="229">
        <v>1</v>
      </c>
      <c r="J25" s="313">
        <f t="shared" si="3"/>
        <v>1.246</v>
      </c>
      <c r="K25" s="314">
        <f t="shared" si="13"/>
        <v>1.246</v>
      </c>
      <c r="L25" s="315"/>
      <c r="M25" s="315"/>
      <c r="N25" s="315">
        <f t="shared" si="12"/>
        <v>1.4374800000000001</v>
      </c>
      <c r="O25" s="316"/>
      <c r="P25" s="311"/>
      <c r="Q25" s="229"/>
      <c r="R25" s="312"/>
    </row>
    <row r="26" spans="1:18" ht="15" customHeight="1" x14ac:dyDescent="0.2">
      <c r="A26" s="306">
        <f t="shared" si="10"/>
        <v>20</v>
      </c>
      <c r="B26" s="229" t="s">
        <v>126</v>
      </c>
      <c r="C26" s="229">
        <v>400</v>
      </c>
      <c r="D26" s="229">
        <v>300</v>
      </c>
      <c r="E26" s="229">
        <v>400</v>
      </c>
      <c r="F26" s="229">
        <v>300</v>
      </c>
      <c r="G26" s="229">
        <f t="shared" si="9"/>
        <v>1400</v>
      </c>
      <c r="H26" s="229">
        <v>1120</v>
      </c>
      <c r="I26" s="229">
        <v>2</v>
      </c>
      <c r="J26" s="313">
        <f t="shared" si="3"/>
        <v>3.1360000000000001</v>
      </c>
      <c r="K26" s="314">
        <f t="shared" si="13"/>
        <v>3.1360000000000001</v>
      </c>
      <c r="L26" s="315"/>
      <c r="M26" s="315"/>
      <c r="N26" s="315">
        <f t="shared" si="12"/>
        <v>3.5428799999999998</v>
      </c>
      <c r="O26" s="316"/>
      <c r="P26" s="311"/>
      <c r="Q26" s="229"/>
      <c r="R26" s="312"/>
    </row>
    <row r="27" spans="1:18" ht="15" customHeight="1" x14ac:dyDescent="0.2">
      <c r="A27" s="306">
        <f t="shared" si="10"/>
        <v>21</v>
      </c>
      <c r="B27" s="229" t="s">
        <v>130</v>
      </c>
      <c r="C27" s="229">
        <v>400</v>
      </c>
      <c r="D27" s="229">
        <v>300</v>
      </c>
      <c r="E27" s="229">
        <v>300</v>
      </c>
      <c r="F27" s="229">
        <v>250</v>
      </c>
      <c r="G27" s="229">
        <f t="shared" si="9"/>
        <v>1250</v>
      </c>
      <c r="H27" s="229">
        <v>380</v>
      </c>
      <c r="I27" s="229">
        <v>1</v>
      </c>
      <c r="J27" s="313">
        <f t="shared" si="3"/>
        <v>0.47499999999999998</v>
      </c>
      <c r="K27" s="314">
        <f t="shared" si="13"/>
        <v>0.47499999999999998</v>
      </c>
      <c r="L27" s="315"/>
      <c r="M27" s="315"/>
      <c r="N27" s="315">
        <f t="shared" si="12"/>
        <v>0.62495999999999996</v>
      </c>
      <c r="O27" s="316"/>
      <c r="P27" s="311"/>
      <c r="Q27" s="229"/>
      <c r="R27" s="312"/>
    </row>
    <row r="28" spans="1:18" ht="15" customHeight="1" x14ac:dyDescent="0.2">
      <c r="A28" s="306">
        <f t="shared" si="10"/>
        <v>22</v>
      </c>
      <c r="B28" s="229" t="s">
        <v>126</v>
      </c>
      <c r="C28" s="229">
        <v>300</v>
      </c>
      <c r="D28" s="229">
        <v>250</v>
      </c>
      <c r="E28" s="229">
        <v>300</v>
      </c>
      <c r="F28" s="229">
        <v>250</v>
      </c>
      <c r="G28" s="229">
        <f t="shared" si="9"/>
        <v>1100</v>
      </c>
      <c r="H28" s="229">
        <v>510</v>
      </c>
      <c r="I28" s="229">
        <v>1</v>
      </c>
      <c r="J28" s="313">
        <f t="shared" si="3"/>
        <v>0.56100000000000005</v>
      </c>
      <c r="K28" s="314">
        <f t="shared" si="13"/>
        <v>0.56100000000000005</v>
      </c>
      <c r="L28" s="315"/>
      <c r="M28" s="315"/>
      <c r="N28" s="315">
        <f t="shared" si="12"/>
        <v>0.70272000000000001</v>
      </c>
      <c r="O28" s="316"/>
      <c r="P28" s="311"/>
      <c r="Q28" s="229"/>
      <c r="R28" s="312"/>
    </row>
    <row r="29" spans="1:18" ht="15" customHeight="1" x14ac:dyDescent="0.2">
      <c r="A29" s="306">
        <f t="shared" si="10"/>
        <v>23</v>
      </c>
      <c r="B29" s="229" t="s">
        <v>126</v>
      </c>
      <c r="C29" s="229">
        <v>300</v>
      </c>
      <c r="D29" s="229">
        <v>250</v>
      </c>
      <c r="E29" s="229">
        <v>300</v>
      </c>
      <c r="F29" s="229">
        <v>250</v>
      </c>
      <c r="G29" s="229">
        <f t="shared" si="9"/>
        <v>1100</v>
      </c>
      <c r="H29" s="229">
        <v>1120</v>
      </c>
      <c r="I29" s="229">
        <v>1</v>
      </c>
      <c r="J29" s="313">
        <f t="shared" si="3"/>
        <v>1.232</v>
      </c>
      <c r="K29" s="314">
        <f t="shared" si="13"/>
        <v>1.232</v>
      </c>
      <c r="L29" s="315"/>
      <c r="M29" s="315"/>
      <c r="N29" s="315">
        <f t="shared" si="12"/>
        <v>1.40544</v>
      </c>
      <c r="O29" s="316"/>
      <c r="P29" s="311"/>
      <c r="Q29" s="229"/>
      <c r="R29" s="312"/>
    </row>
    <row r="30" spans="1:18" ht="15" customHeight="1" x14ac:dyDescent="0.2">
      <c r="A30" s="306">
        <f t="shared" si="10"/>
        <v>24</v>
      </c>
      <c r="B30" s="229" t="s">
        <v>126</v>
      </c>
      <c r="C30" s="229">
        <v>300</v>
      </c>
      <c r="D30" s="229">
        <v>250</v>
      </c>
      <c r="E30" s="229">
        <v>300</v>
      </c>
      <c r="F30" s="229">
        <v>250</v>
      </c>
      <c r="G30" s="229">
        <f t="shared" si="9"/>
        <v>1100</v>
      </c>
      <c r="H30" s="229">
        <v>1170</v>
      </c>
      <c r="I30" s="229">
        <v>1</v>
      </c>
      <c r="J30" s="313">
        <f t="shared" si="3"/>
        <v>1.2869999999999999</v>
      </c>
      <c r="K30" s="314">
        <f t="shared" si="13"/>
        <v>1.2869999999999999</v>
      </c>
      <c r="L30" s="315"/>
      <c r="M30" s="315"/>
      <c r="N30" s="315">
        <f t="shared" si="12"/>
        <v>1.4630399999999999</v>
      </c>
      <c r="O30" s="316"/>
      <c r="P30" s="311"/>
      <c r="Q30" s="229"/>
      <c r="R30" s="312"/>
    </row>
    <row r="31" spans="1:18" ht="15" customHeight="1" x14ac:dyDescent="0.2">
      <c r="A31" s="306">
        <f t="shared" si="10"/>
        <v>25</v>
      </c>
      <c r="B31" s="229" t="s">
        <v>131</v>
      </c>
      <c r="C31" s="229">
        <v>350</v>
      </c>
      <c r="D31" s="229">
        <v>300</v>
      </c>
      <c r="E31" s="229"/>
      <c r="F31" s="229"/>
      <c r="G31" s="229"/>
      <c r="H31" s="229"/>
      <c r="I31" s="229">
        <v>1</v>
      </c>
      <c r="J31" s="313">
        <f>C31*D31*I31/1000000</f>
        <v>0.105</v>
      </c>
      <c r="K31" s="314">
        <f>+J31</f>
        <v>0.105</v>
      </c>
      <c r="L31" s="315"/>
      <c r="M31" s="315"/>
      <c r="N31" s="315">
        <f>+J31</f>
        <v>0.105</v>
      </c>
      <c r="O31" s="316"/>
      <c r="P31" s="311"/>
      <c r="Q31" s="229"/>
      <c r="R31" s="312"/>
    </row>
    <row r="32" spans="1:18" ht="15" customHeight="1" x14ac:dyDescent="0.2">
      <c r="A32" s="306"/>
      <c r="B32" s="229"/>
      <c r="C32" s="229"/>
      <c r="D32" s="229"/>
      <c r="E32" s="229"/>
      <c r="F32" s="229"/>
      <c r="G32" s="229"/>
      <c r="H32" s="229"/>
      <c r="I32" s="229"/>
      <c r="J32" s="313"/>
      <c r="K32" s="314"/>
      <c r="L32" s="315"/>
      <c r="M32" s="315"/>
      <c r="N32" s="315"/>
      <c r="O32" s="316"/>
      <c r="P32" s="311"/>
      <c r="Q32" s="229"/>
      <c r="R32" s="312"/>
    </row>
    <row r="33" spans="1:18" ht="15" customHeight="1" x14ac:dyDescent="0.2">
      <c r="A33" s="306">
        <v>26</v>
      </c>
      <c r="B33" s="229" t="s">
        <v>145</v>
      </c>
      <c r="C33" s="229">
        <v>700</v>
      </c>
      <c r="D33" s="229">
        <v>300</v>
      </c>
      <c r="E33" s="229">
        <v>700</v>
      </c>
      <c r="F33" s="229">
        <v>300</v>
      </c>
      <c r="G33" s="229">
        <f t="shared" ref="G33:G35" si="14">SUM(C33:F33)</f>
        <v>2000</v>
      </c>
      <c r="H33" s="229">
        <v>100</v>
      </c>
      <c r="I33" s="229">
        <v>1</v>
      </c>
      <c r="J33" s="313">
        <f t="shared" ref="J33:J50" si="15">G33*H33*I33/1000000</f>
        <v>0.2</v>
      </c>
      <c r="K33" s="314"/>
      <c r="L33" s="315">
        <f t="shared" ref="L33:L36" si="16">+J33</f>
        <v>0.2</v>
      </c>
      <c r="M33" s="315"/>
      <c r="N33" s="315"/>
      <c r="O33" s="316">
        <f>J33</f>
        <v>0.2</v>
      </c>
      <c r="P33" s="311"/>
      <c r="Q33" s="229"/>
      <c r="R33" s="312"/>
    </row>
    <row r="34" spans="1:18" ht="15" customHeight="1" x14ac:dyDescent="0.2">
      <c r="A34" s="306">
        <v>27</v>
      </c>
      <c r="B34" s="229" t="s">
        <v>146</v>
      </c>
      <c r="C34" s="229">
        <v>700</v>
      </c>
      <c r="D34" s="229">
        <v>300</v>
      </c>
      <c r="E34" s="229">
        <v>700</v>
      </c>
      <c r="F34" s="229">
        <v>275</v>
      </c>
      <c r="G34" s="229">
        <f t="shared" si="14"/>
        <v>1975</v>
      </c>
      <c r="H34" s="229">
        <v>420</v>
      </c>
      <c r="I34" s="229">
        <v>1</v>
      </c>
      <c r="J34" s="313">
        <f t="shared" si="15"/>
        <v>0.82950000000000002</v>
      </c>
      <c r="K34" s="314"/>
      <c r="L34" s="315">
        <f t="shared" si="16"/>
        <v>0.82950000000000002</v>
      </c>
      <c r="M34" s="315"/>
      <c r="N34" s="315"/>
      <c r="O34" s="316">
        <f>+J34</f>
        <v>0.82950000000000002</v>
      </c>
      <c r="P34" s="311"/>
      <c r="Q34" s="229"/>
      <c r="R34" s="312"/>
    </row>
    <row r="35" spans="1:18" ht="15" customHeight="1" x14ac:dyDescent="0.2">
      <c r="A35" s="306">
        <v>28</v>
      </c>
      <c r="B35" s="229" t="s">
        <v>126</v>
      </c>
      <c r="C35" s="229">
        <v>700</v>
      </c>
      <c r="D35" s="229">
        <v>275</v>
      </c>
      <c r="E35" s="229">
        <v>700</v>
      </c>
      <c r="F35" s="229">
        <v>275</v>
      </c>
      <c r="G35" s="229">
        <f t="shared" si="14"/>
        <v>1950</v>
      </c>
      <c r="H35" s="229">
        <v>550</v>
      </c>
      <c r="I35" s="229">
        <v>1</v>
      </c>
      <c r="J35" s="313">
        <f t="shared" si="15"/>
        <v>1.0725</v>
      </c>
      <c r="K35" s="314"/>
      <c r="L35" s="315">
        <f t="shared" si="16"/>
        <v>1.0725</v>
      </c>
      <c r="M35" s="315"/>
      <c r="N35" s="315">
        <f t="shared" ref="N35:N50" si="17">(52+G35)*(100+H35)*I35/1000000</f>
        <v>1.3012999999999999</v>
      </c>
      <c r="O35" s="316"/>
      <c r="P35" s="311"/>
      <c r="Q35" s="229"/>
      <c r="R35" s="312"/>
    </row>
    <row r="36" spans="1:18" ht="15" customHeight="1" x14ac:dyDescent="0.2">
      <c r="A36" s="306">
        <v>29</v>
      </c>
      <c r="B36" s="229" t="s">
        <v>146</v>
      </c>
      <c r="C36" s="229">
        <v>700</v>
      </c>
      <c r="D36" s="229">
        <v>227</v>
      </c>
      <c r="E36" s="229">
        <v>700</v>
      </c>
      <c r="F36" s="229">
        <v>300</v>
      </c>
      <c r="G36" s="229">
        <f t="shared" ref="G36:G44" si="18">SUM(C36:F36)</f>
        <v>1927</v>
      </c>
      <c r="H36" s="229">
        <v>400</v>
      </c>
      <c r="I36" s="229">
        <v>1</v>
      </c>
      <c r="J36" s="313">
        <f t="shared" si="15"/>
        <v>0.77080000000000004</v>
      </c>
      <c r="K36" s="314"/>
      <c r="L36" s="315">
        <f t="shared" si="16"/>
        <v>0.77080000000000004</v>
      </c>
      <c r="M36" s="315"/>
      <c r="N36" s="315">
        <f t="shared" si="17"/>
        <v>0.98950000000000005</v>
      </c>
      <c r="O36" s="316"/>
      <c r="P36" s="311"/>
      <c r="Q36" s="229"/>
      <c r="R36" s="312"/>
    </row>
    <row r="37" spans="1:18" ht="15" customHeight="1" x14ac:dyDescent="0.2">
      <c r="A37" s="306">
        <v>30</v>
      </c>
      <c r="B37" s="229" t="s">
        <v>126</v>
      </c>
      <c r="C37" s="229">
        <v>700</v>
      </c>
      <c r="D37" s="229">
        <v>300</v>
      </c>
      <c r="E37" s="229">
        <v>700</v>
      </c>
      <c r="F37" s="229">
        <v>300</v>
      </c>
      <c r="G37" s="229">
        <f t="shared" si="18"/>
        <v>2000</v>
      </c>
      <c r="H37" s="229">
        <v>1120</v>
      </c>
      <c r="I37" s="229">
        <v>1</v>
      </c>
      <c r="J37" s="313">
        <f t="shared" si="15"/>
        <v>2.2400000000000002</v>
      </c>
      <c r="K37" s="314">
        <f t="shared" ref="K37:K51" si="19">J37</f>
        <v>2.2400000000000002</v>
      </c>
      <c r="L37" s="315"/>
      <c r="M37" s="315"/>
      <c r="N37" s="315">
        <f t="shared" si="17"/>
        <v>2.5034399999999999</v>
      </c>
      <c r="O37" s="316"/>
      <c r="P37" s="311"/>
      <c r="Q37" s="229"/>
      <c r="R37" s="312"/>
    </row>
    <row r="38" spans="1:18" ht="15" customHeight="1" x14ac:dyDescent="0.2">
      <c r="A38" s="306"/>
      <c r="B38" s="229" t="s">
        <v>126</v>
      </c>
      <c r="C38" s="229">
        <v>700</v>
      </c>
      <c r="D38" s="229">
        <v>300</v>
      </c>
      <c r="E38" s="229">
        <v>700</v>
      </c>
      <c r="F38" s="229">
        <v>300</v>
      </c>
      <c r="G38" s="229">
        <f t="shared" si="18"/>
        <v>2000</v>
      </c>
      <c r="H38" s="229">
        <v>350</v>
      </c>
      <c r="I38" s="229">
        <v>1</v>
      </c>
      <c r="J38" s="313">
        <f t="shared" si="15"/>
        <v>0.7</v>
      </c>
      <c r="K38" s="314">
        <f t="shared" si="19"/>
        <v>0.7</v>
      </c>
      <c r="L38" s="315"/>
      <c r="M38" s="315"/>
      <c r="N38" s="315">
        <f t="shared" si="17"/>
        <v>0.9234</v>
      </c>
      <c r="O38" s="316"/>
      <c r="P38" s="311"/>
      <c r="Q38" s="229"/>
      <c r="R38" s="312"/>
    </row>
    <row r="39" spans="1:18" ht="15" customHeight="1" x14ac:dyDescent="0.2">
      <c r="A39" s="306">
        <v>31</v>
      </c>
      <c r="B39" s="229" t="s">
        <v>126</v>
      </c>
      <c r="C39" s="229">
        <v>700</v>
      </c>
      <c r="D39" s="229">
        <v>300</v>
      </c>
      <c r="E39" s="229">
        <v>700</v>
      </c>
      <c r="F39" s="229">
        <v>300</v>
      </c>
      <c r="G39" s="229">
        <f t="shared" si="18"/>
        <v>2000</v>
      </c>
      <c r="H39" s="229">
        <v>1120</v>
      </c>
      <c r="I39" s="229">
        <v>2</v>
      </c>
      <c r="J39" s="313">
        <f t="shared" si="15"/>
        <v>4.4800000000000004</v>
      </c>
      <c r="K39" s="314">
        <f t="shared" si="19"/>
        <v>4.4800000000000004</v>
      </c>
      <c r="L39" s="315"/>
      <c r="M39" s="315"/>
      <c r="N39" s="315">
        <f t="shared" si="17"/>
        <v>5.0068799999999998</v>
      </c>
      <c r="O39" s="316"/>
      <c r="P39" s="311"/>
      <c r="Q39" s="229"/>
      <c r="R39" s="312"/>
    </row>
    <row r="40" spans="1:18" ht="15" customHeight="1" x14ac:dyDescent="0.2">
      <c r="A40" s="306">
        <f>+A39+1</f>
        <v>32</v>
      </c>
      <c r="B40" s="229" t="s">
        <v>126</v>
      </c>
      <c r="C40" s="229">
        <v>700</v>
      </c>
      <c r="D40" s="229">
        <v>300</v>
      </c>
      <c r="E40" s="229">
        <v>700</v>
      </c>
      <c r="F40" s="229">
        <v>300</v>
      </c>
      <c r="G40" s="229">
        <f t="shared" si="18"/>
        <v>2000</v>
      </c>
      <c r="H40" s="229">
        <v>915</v>
      </c>
      <c r="I40" s="229">
        <v>1</v>
      </c>
      <c r="J40" s="313">
        <f t="shared" si="15"/>
        <v>1.83</v>
      </c>
      <c r="K40" s="314">
        <f t="shared" si="19"/>
        <v>1.83</v>
      </c>
      <c r="L40" s="315"/>
      <c r="M40" s="315"/>
      <c r="N40" s="315">
        <f t="shared" si="17"/>
        <v>2.0827800000000001</v>
      </c>
      <c r="O40" s="316"/>
      <c r="P40" s="311"/>
      <c r="Q40" s="229"/>
      <c r="R40" s="312"/>
    </row>
    <row r="41" spans="1:18" ht="15" customHeight="1" x14ac:dyDescent="0.2">
      <c r="A41" s="306">
        <f t="shared" ref="A41:A45" si="20">+A40+1</f>
        <v>33</v>
      </c>
      <c r="B41" s="229" t="s">
        <v>130</v>
      </c>
      <c r="C41" s="229">
        <v>700</v>
      </c>
      <c r="D41" s="229">
        <v>300</v>
      </c>
      <c r="E41" s="229">
        <v>550</v>
      </c>
      <c r="F41" s="229">
        <v>300</v>
      </c>
      <c r="G41" s="229">
        <f t="shared" si="18"/>
        <v>1850</v>
      </c>
      <c r="H41" s="229">
        <v>450</v>
      </c>
      <c r="I41" s="229">
        <v>1</v>
      </c>
      <c r="J41" s="313">
        <f t="shared" si="15"/>
        <v>0.83250000000000002</v>
      </c>
      <c r="K41" s="314">
        <f t="shared" si="19"/>
        <v>0.83250000000000002</v>
      </c>
      <c r="L41" s="315"/>
      <c r="M41" s="315"/>
      <c r="N41" s="315">
        <f t="shared" si="17"/>
        <v>1.0461</v>
      </c>
      <c r="O41" s="316"/>
      <c r="P41" s="311"/>
      <c r="Q41" s="229"/>
      <c r="R41" s="312"/>
    </row>
    <row r="42" spans="1:18" ht="15" customHeight="1" x14ac:dyDescent="0.2">
      <c r="A42" s="306">
        <f t="shared" si="20"/>
        <v>34</v>
      </c>
      <c r="B42" s="229" t="s">
        <v>126</v>
      </c>
      <c r="C42" s="229">
        <v>550</v>
      </c>
      <c r="D42" s="229">
        <v>300</v>
      </c>
      <c r="E42" s="229">
        <v>550</v>
      </c>
      <c r="F42" s="229">
        <v>300</v>
      </c>
      <c r="G42" s="229">
        <f t="shared" si="18"/>
        <v>1700</v>
      </c>
      <c r="H42" s="229">
        <v>1120</v>
      </c>
      <c r="I42" s="229">
        <v>3</v>
      </c>
      <c r="J42" s="313">
        <f t="shared" si="15"/>
        <v>5.7119999999999997</v>
      </c>
      <c r="K42" s="314">
        <f t="shared" si="19"/>
        <v>5.7119999999999997</v>
      </c>
      <c r="L42" s="315"/>
      <c r="M42" s="315"/>
      <c r="N42" s="315">
        <f t="shared" si="17"/>
        <v>6.4123200000000002</v>
      </c>
      <c r="O42" s="316"/>
      <c r="P42" s="311"/>
      <c r="Q42" s="229"/>
      <c r="R42" s="312"/>
    </row>
    <row r="43" spans="1:18" ht="15" customHeight="1" x14ac:dyDescent="0.2">
      <c r="A43" s="306">
        <f t="shared" si="20"/>
        <v>35</v>
      </c>
      <c r="B43" s="229" t="s">
        <v>130</v>
      </c>
      <c r="C43" s="229">
        <v>550</v>
      </c>
      <c r="D43" s="229">
        <v>300</v>
      </c>
      <c r="E43" s="229">
        <v>400</v>
      </c>
      <c r="F43" s="229">
        <v>300</v>
      </c>
      <c r="G43" s="229">
        <f t="shared" si="18"/>
        <v>1550</v>
      </c>
      <c r="H43" s="229">
        <v>300</v>
      </c>
      <c r="I43" s="229">
        <v>1</v>
      </c>
      <c r="J43" s="313">
        <f t="shared" si="15"/>
        <v>0.46500000000000002</v>
      </c>
      <c r="K43" s="314">
        <f t="shared" si="19"/>
        <v>0.46500000000000002</v>
      </c>
      <c r="L43" s="315"/>
      <c r="M43" s="315"/>
      <c r="N43" s="315">
        <f t="shared" si="17"/>
        <v>0.64080000000000004</v>
      </c>
      <c r="O43" s="316"/>
      <c r="P43" s="311"/>
      <c r="Q43" s="229"/>
      <c r="R43" s="312"/>
    </row>
    <row r="44" spans="1:18" ht="15" customHeight="1" x14ac:dyDescent="0.2">
      <c r="A44" s="306">
        <f t="shared" si="20"/>
        <v>36</v>
      </c>
      <c r="B44" s="229" t="s">
        <v>126</v>
      </c>
      <c r="C44" s="229">
        <v>400</v>
      </c>
      <c r="D44" s="229">
        <v>300</v>
      </c>
      <c r="E44" s="229">
        <v>400</v>
      </c>
      <c r="F44" s="229">
        <v>300</v>
      </c>
      <c r="G44" s="229">
        <f t="shared" si="18"/>
        <v>1400</v>
      </c>
      <c r="H44" s="229">
        <v>510</v>
      </c>
      <c r="I44" s="229">
        <v>1</v>
      </c>
      <c r="J44" s="313">
        <f t="shared" si="15"/>
        <v>0.71399999999999997</v>
      </c>
      <c r="K44" s="314">
        <f t="shared" si="19"/>
        <v>0.71399999999999997</v>
      </c>
      <c r="L44" s="315"/>
      <c r="M44" s="315"/>
      <c r="N44" s="315">
        <f t="shared" si="17"/>
        <v>0.88571999999999995</v>
      </c>
      <c r="O44" s="316"/>
      <c r="P44" s="311"/>
      <c r="Q44" s="229"/>
      <c r="R44" s="312"/>
    </row>
    <row r="45" spans="1:18" ht="15" customHeight="1" x14ac:dyDescent="0.2">
      <c r="A45" s="306">
        <f t="shared" si="20"/>
        <v>37</v>
      </c>
      <c r="B45" s="229" t="s">
        <v>126</v>
      </c>
      <c r="C45" s="229">
        <v>400</v>
      </c>
      <c r="D45" s="229">
        <v>300</v>
      </c>
      <c r="E45" s="229">
        <v>400</v>
      </c>
      <c r="F45" s="229">
        <v>300</v>
      </c>
      <c r="G45" s="229">
        <f>SUM(C45:F45)</f>
        <v>1400</v>
      </c>
      <c r="H45" s="229">
        <v>1120</v>
      </c>
      <c r="I45" s="229">
        <v>1</v>
      </c>
      <c r="J45" s="313">
        <f>G45*H45*I45/1000000</f>
        <v>1.5680000000000001</v>
      </c>
      <c r="K45" s="314">
        <f>J45</f>
        <v>1.5680000000000001</v>
      </c>
      <c r="L45" s="315"/>
      <c r="M45" s="315"/>
      <c r="N45" s="315">
        <f>(52+G45)*(100+H45)*I45/1000000</f>
        <v>1.7714399999999999</v>
      </c>
      <c r="O45" s="316"/>
      <c r="P45" s="311"/>
      <c r="Q45" s="229"/>
      <c r="R45" s="312"/>
    </row>
    <row r="46" spans="1:18" ht="15" customHeight="1" x14ac:dyDescent="0.2">
      <c r="A46" s="306"/>
      <c r="B46" s="229" t="s">
        <v>126</v>
      </c>
      <c r="C46" s="229">
        <v>400</v>
      </c>
      <c r="D46" s="229">
        <v>300</v>
      </c>
      <c r="E46" s="229">
        <v>400</v>
      </c>
      <c r="F46" s="229">
        <v>300</v>
      </c>
      <c r="G46" s="229">
        <f>SUM(C46:F46)</f>
        <v>1400</v>
      </c>
      <c r="H46" s="229">
        <v>580</v>
      </c>
      <c r="I46" s="229">
        <v>1</v>
      </c>
      <c r="J46" s="313">
        <f>G46*H46*I46/1000000</f>
        <v>0.81200000000000006</v>
      </c>
      <c r="K46" s="314">
        <f>J46</f>
        <v>0.81200000000000006</v>
      </c>
      <c r="L46" s="315"/>
      <c r="M46" s="315"/>
      <c r="N46" s="315">
        <f>(52+G46)*(100+H46)*I46/1000000</f>
        <v>0.98736000000000002</v>
      </c>
      <c r="O46" s="316"/>
      <c r="P46" s="311"/>
      <c r="Q46" s="229"/>
      <c r="R46" s="312"/>
    </row>
    <row r="47" spans="1:18" ht="15" customHeight="1" x14ac:dyDescent="0.2">
      <c r="A47" s="306">
        <v>38</v>
      </c>
      <c r="B47" s="229" t="s">
        <v>126</v>
      </c>
      <c r="C47" s="229">
        <v>400</v>
      </c>
      <c r="D47" s="229">
        <v>300</v>
      </c>
      <c r="E47" s="229">
        <v>400</v>
      </c>
      <c r="F47" s="229">
        <v>300</v>
      </c>
      <c r="G47" s="229">
        <f t="shared" ref="G47:G50" si="21">SUM(C47:F47)</f>
        <v>1400</v>
      </c>
      <c r="H47" s="229">
        <v>1120</v>
      </c>
      <c r="I47" s="229">
        <v>1</v>
      </c>
      <c r="J47" s="313">
        <f t="shared" si="15"/>
        <v>1.5680000000000001</v>
      </c>
      <c r="K47" s="314">
        <f t="shared" si="19"/>
        <v>1.5680000000000001</v>
      </c>
      <c r="L47" s="315"/>
      <c r="M47" s="315"/>
      <c r="N47" s="315">
        <f t="shared" si="17"/>
        <v>1.7714399999999999</v>
      </c>
      <c r="O47" s="316"/>
      <c r="P47" s="311"/>
      <c r="Q47" s="229"/>
      <c r="R47" s="312"/>
    </row>
    <row r="48" spans="1:18" ht="15" customHeight="1" x14ac:dyDescent="0.2">
      <c r="A48" s="306">
        <v>39</v>
      </c>
      <c r="B48" s="229" t="s">
        <v>130</v>
      </c>
      <c r="C48" s="229">
        <v>400</v>
      </c>
      <c r="D48" s="229">
        <v>300</v>
      </c>
      <c r="E48" s="229">
        <v>250</v>
      </c>
      <c r="F48" s="229">
        <v>300</v>
      </c>
      <c r="G48" s="229">
        <f t="shared" si="21"/>
        <v>1250</v>
      </c>
      <c r="H48" s="229">
        <v>515</v>
      </c>
      <c r="I48" s="229">
        <v>1</v>
      </c>
      <c r="J48" s="313">
        <f t="shared" si="15"/>
        <v>0.64375000000000004</v>
      </c>
      <c r="K48" s="314">
        <f t="shared" si="19"/>
        <v>0.64375000000000004</v>
      </c>
      <c r="L48" s="315"/>
      <c r="M48" s="315"/>
      <c r="N48" s="315">
        <f t="shared" si="17"/>
        <v>0.80073000000000005</v>
      </c>
      <c r="O48" s="316"/>
      <c r="P48" s="311"/>
      <c r="Q48" s="229"/>
      <c r="R48" s="312"/>
    </row>
    <row r="49" spans="1:18" ht="15" customHeight="1" x14ac:dyDescent="0.2">
      <c r="A49" s="306">
        <v>40</v>
      </c>
      <c r="B49" s="229" t="s">
        <v>126</v>
      </c>
      <c r="C49" s="229">
        <v>250</v>
      </c>
      <c r="D49" s="229">
        <v>300</v>
      </c>
      <c r="E49" s="229">
        <v>250</v>
      </c>
      <c r="F49" s="229">
        <v>300</v>
      </c>
      <c r="G49" s="229">
        <f t="shared" si="21"/>
        <v>1100</v>
      </c>
      <c r="H49" s="229">
        <v>1120</v>
      </c>
      <c r="I49" s="229">
        <v>1</v>
      </c>
      <c r="J49" s="313">
        <f t="shared" si="15"/>
        <v>1.232</v>
      </c>
      <c r="K49" s="314">
        <f t="shared" si="19"/>
        <v>1.232</v>
      </c>
      <c r="L49" s="315"/>
      <c r="M49" s="315"/>
      <c r="N49" s="315">
        <f t="shared" si="17"/>
        <v>1.40544</v>
      </c>
      <c r="O49" s="316"/>
      <c r="P49" s="311"/>
      <c r="Q49" s="229"/>
      <c r="R49" s="312"/>
    </row>
    <row r="50" spans="1:18" ht="15" customHeight="1" x14ac:dyDescent="0.2">
      <c r="A50" s="306">
        <v>41</v>
      </c>
      <c r="B50" s="229" t="s">
        <v>126</v>
      </c>
      <c r="C50" s="229">
        <v>250</v>
      </c>
      <c r="D50" s="229">
        <v>300</v>
      </c>
      <c r="E50" s="229">
        <v>250</v>
      </c>
      <c r="F50" s="229">
        <v>300</v>
      </c>
      <c r="G50" s="229">
        <f t="shared" si="21"/>
        <v>1100</v>
      </c>
      <c r="H50" s="229">
        <v>1170</v>
      </c>
      <c r="I50" s="229">
        <v>1</v>
      </c>
      <c r="J50" s="313">
        <f t="shared" si="15"/>
        <v>1.2869999999999999</v>
      </c>
      <c r="K50" s="314">
        <f t="shared" si="19"/>
        <v>1.2869999999999999</v>
      </c>
      <c r="L50" s="315"/>
      <c r="M50" s="315"/>
      <c r="N50" s="315">
        <f t="shared" si="17"/>
        <v>1.4630399999999999</v>
      </c>
      <c r="O50" s="316"/>
      <c r="P50" s="311"/>
      <c r="Q50" s="229"/>
      <c r="R50" s="312"/>
    </row>
    <row r="51" spans="1:18" ht="15" customHeight="1" x14ac:dyDescent="0.2">
      <c r="A51" s="306">
        <v>42</v>
      </c>
      <c r="B51" s="229" t="s">
        <v>131</v>
      </c>
      <c r="C51" s="229">
        <v>300</v>
      </c>
      <c r="D51" s="229">
        <v>350</v>
      </c>
      <c r="E51" s="229"/>
      <c r="F51" s="229"/>
      <c r="G51" s="229"/>
      <c r="H51" s="229">
        <v>0</v>
      </c>
      <c r="I51" s="229">
        <v>1</v>
      </c>
      <c r="J51" s="313">
        <f t="shared" ref="J51" si="22">C51*D51*I51/1000000</f>
        <v>0.105</v>
      </c>
      <c r="K51" s="314">
        <f t="shared" si="19"/>
        <v>0.105</v>
      </c>
      <c r="L51" s="315"/>
      <c r="M51" s="315"/>
      <c r="N51" s="315">
        <f t="shared" ref="N51" si="23">+J51</f>
        <v>0.105</v>
      </c>
      <c r="O51" s="316"/>
      <c r="P51" s="311"/>
      <c r="Q51" s="229"/>
      <c r="R51" s="312"/>
    </row>
    <row r="52" spans="1:18" ht="15" customHeight="1" x14ac:dyDescent="0.2">
      <c r="A52" s="306"/>
      <c r="B52" s="229"/>
      <c r="C52" s="229"/>
      <c r="D52" s="229"/>
      <c r="E52" s="229"/>
      <c r="F52" s="229"/>
      <c r="G52" s="229"/>
      <c r="H52" s="229"/>
      <c r="I52" s="229"/>
      <c r="J52" s="313"/>
      <c r="K52" s="314"/>
      <c r="L52" s="315"/>
      <c r="M52" s="315"/>
      <c r="N52" s="315"/>
      <c r="O52" s="316"/>
      <c r="P52" s="311"/>
      <c r="Q52" s="229"/>
      <c r="R52" s="312"/>
    </row>
    <row r="53" spans="1:18" ht="15" customHeight="1" x14ac:dyDescent="0.2">
      <c r="A53" s="306">
        <v>43</v>
      </c>
      <c r="B53" s="229" t="s">
        <v>148</v>
      </c>
      <c r="C53" s="229">
        <v>300</v>
      </c>
      <c r="D53" s="229">
        <v>250</v>
      </c>
      <c r="E53" s="229">
        <v>250</v>
      </c>
      <c r="F53" s="229">
        <v>250</v>
      </c>
      <c r="G53" s="229">
        <f t="shared" ref="G53:G62" si="24">SUM(C53:F53)</f>
        <v>1050</v>
      </c>
      <c r="H53" s="229">
        <v>135</v>
      </c>
      <c r="I53" s="229">
        <v>1</v>
      </c>
      <c r="J53" s="313">
        <f t="shared" ref="J53:J61" si="25">+G53*H53*I53/1000000</f>
        <v>0.14174999999999999</v>
      </c>
      <c r="K53" s="314">
        <f t="shared" ref="K53:K62" si="26">J53</f>
        <v>0.14174999999999999</v>
      </c>
      <c r="L53" s="315"/>
      <c r="M53" s="315"/>
      <c r="N53" s="315">
        <f t="shared" ref="N53:N61" si="27">(52+G53)*(100+H53)*I53/1000000</f>
        <v>0.25896999999999998</v>
      </c>
      <c r="O53" s="316"/>
      <c r="P53" s="311"/>
      <c r="Q53" s="229"/>
      <c r="R53" s="312"/>
    </row>
    <row r="54" spans="1:18" ht="15" customHeight="1" x14ac:dyDescent="0.2">
      <c r="A54" s="306">
        <f t="shared" si="10"/>
        <v>44</v>
      </c>
      <c r="B54" s="229" t="s">
        <v>126</v>
      </c>
      <c r="C54" s="229">
        <v>250</v>
      </c>
      <c r="D54" s="229">
        <v>250</v>
      </c>
      <c r="E54" s="229">
        <v>250</v>
      </c>
      <c r="F54" s="229">
        <v>250</v>
      </c>
      <c r="G54" s="229">
        <f t="shared" si="24"/>
        <v>1000</v>
      </c>
      <c r="H54" s="229">
        <v>505</v>
      </c>
      <c r="I54" s="229">
        <v>1</v>
      </c>
      <c r="J54" s="313">
        <f t="shared" si="25"/>
        <v>0.505</v>
      </c>
      <c r="K54" s="314">
        <f t="shared" si="26"/>
        <v>0.505</v>
      </c>
      <c r="L54" s="315"/>
      <c r="M54" s="315"/>
      <c r="N54" s="315">
        <f t="shared" si="27"/>
        <v>0.63646000000000003</v>
      </c>
      <c r="O54" s="316"/>
      <c r="P54" s="311"/>
      <c r="Q54" s="229"/>
      <c r="R54" s="312"/>
    </row>
    <row r="55" spans="1:18" ht="15" customHeight="1" x14ac:dyDescent="0.2">
      <c r="A55" s="306">
        <f t="shared" si="10"/>
        <v>45</v>
      </c>
      <c r="B55" s="229" t="s">
        <v>128</v>
      </c>
      <c r="C55" s="229">
        <v>125</v>
      </c>
      <c r="D55" s="229">
        <v>250</v>
      </c>
      <c r="E55" s="229">
        <v>125</v>
      </c>
      <c r="F55" s="229">
        <v>250</v>
      </c>
      <c r="G55" s="229">
        <f t="shared" si="24"/>
        <v>750</v>
      </c>
      <c r="H55" s="229">
        <v>250</v>
      </c>
      <c r="I55" s="229">
        <v>1</v>
      </c>
      <c r="J55" s="313">
        <f t="shared" si="25"/>
        <v>0.1875</v>
      </c>
      <c r="K55" s="314">
        <f t="shared" si="26"/>
        <v>0.1875</v>
      </c>
      <c r="L55" s="315"/>
      <c r="M55" s="315"/>
      <c r="N55" s="315">
        <f t="shared" si="27"/>
        <v>0.28070000000000001</v>
      </c>
      <c r="O55" s="316"/>
      <c r="P55" s="311"/>
      <c r="Q55" s="229"/>
      <c r="R55" s="312"/>
    </row>
    <row r="56" spans="1:18" ht="15" customHeight="1" x14ac:dyDescent="0.2">
      <c r="A56" s="306">
        <f t="shared" si="10"/>
        <v>46</v>
      </c>
      <c r="B56" s="229" t="s">
        <v>149</v>
      </c>
      <c r="C56" s="229">
        <v>125</v>
      </c>
      <c r="D56" s="229">
        <v>250</v>
      </c>
      <c r="E56" s="229">
        <v>125</v>
      </c>
      <c r="F56" s="229">
        <v>250</v>
      </c>
      <c r="G56" s="229">
        <f t="shared" si="24"/>
        <v>750</v>
      </c>
      <c r="H56" s="229">
        <v>250</v>
      </c>
      <c r="I56" s="229">
        <v>1</v>
      </c>
      <c r="J56" s="313">
        <f t="shared" si="25"/>
        <v>0.1875</v>
      </c>
      <c r="K56" s="314">
        <f t="shared" si="26"/>
        <v>0.1875</v>
      </c>
      <c r="L56" s="315"/>
      <c r="M56" s="315"/>
      <c r="N56" s="315">
        <f t="shared" si="27"/>
        <v>0.28070000000000001</v>
      </c>
      <c r="O56" s="316"/>
      <c r="P56" s="311"/>
      <c r="Q56" s="229"/>
      <c r="R56" s="312"/>
    </row>
    <row r="57" spans="1:18" ht="15" customHeight="1" x14ac:dyDescent="0.2">
      <c r="A57" s="306">
        <f t="shared" si="10"/>
        <v>47</v>
      </c>
      <c r="B57" s="229" t="s">
        <v>130</v>
      </c>
      <c r="C57" s="229">
        <v>125</v>
      </c>
      <c r="D57" s="229">
        <v>250</v>
      </c>
      <c r="E57" s="229">
        <v>150</v>
      </c>
      <c r="F57" s="229">
        <v>250</v>
      </c>
      <c r="G57" s="229">
        <f t="shared" si="24"/>
        <v>775</v>
      </c>
      <c r="H57" s="229">
        <v>200</v>
      </c>
      <c r="I57" s="229">
        <v>1</v>
      </c>
      <c r="J57" s="313">
        <f t="shared" si="25"/>
        <v>0.155</v>
      </c>
      <c r="K57" s="314">
        <f t="shared" si="26"/>
        <v>0.155</v>
      </c>
      <c r="L57" s="315"/>
      <c r="M57" s="315"/>
      <c r="N57" s="315">
        <f t="shared" si="27"/>
        <v>0.24809999999999999</v>
      </c>
      <c r="O57" s="316"/>
      <c r="P57" s="311"/>
      <c r="Q57" s="229"/>
      <c r="R57" s="312"/>
    </row>
    <row r="58" spans="1:18" ht="15" customHeight="1" x14ac:dyDescent="0.2">
      <c r="A58" s="306">
        <f t="shared" si="10"/>
        <v>48</v>
      </c>
      <c r="B58" s="229" t="s">
        <v>126</v>
      </c>
      <c r="C58" s="229">
        <v>150</v>
      </c>
      <c r="D58" s="229">
        <v>250</v>
      </c>
      <c r="E58" s="229">
        <v>150</v>
      </c>
      <c r="F58" s="229">
        <v>250</v>
      </c>
      <c r="G58" s="229">
        <f t="shared" si="24"/>
        <v>800</v>
      </c>
      <c r="H58" s="229">
        <v>660</v>
      </c>
      <c r="I58" s="229">
        <v>1</v>
      </c>
      <c r="J58" s="313">
        <f t="shared" si="25"/>
        <v>0.52800000000000002</v>
      </c>
      <c r="K58" s="314">
        <f t="shared" si="26"/>
        <v>0.52800000000000002</v>
      </c>
      <c r="L58" s="315"/>
      <c r="M58" s="315"/>
      <c r="N58" s="315">
        <f t="shared" si="27"/>
        <v>0.64751999999999998</v>
      </c>
      <c r="O58" s="316"/>
      <c r="P58" s="311"/>
      <c r="Q58" s="229"/>
      <c r="R58" s="312"/>
    </row>
    <row r="59" spans="1:18" ht="15" customHeight="1" x14ac:dyDescent="0.2">
      <c r="A59" s="306">
        <f t="shared" si="10"/>
        <v>49</v>
      </c>
      <c r="B59" s="229" t="s">
        <v>131</v>
      </c>
      <c r="C59" s="229">
        <v>200</v>
      </c>
      <c r="D59" s="229">
        <v>300</v>
      </c>
      <c r="E59" s="229"/>
      <c r="F59" s="229"/>
      <c r="G59" s="229">
        <f t="shared" si="24"/>
        <v>500</v>
      </c>
      <c r="H59" s="229"/>
      <c r="I59" s="229">
        <v>1</v>
      </c>
      <c r="J59" s="313">
        <f>C59*D59*I59/1000000</f>
        <v>0.06</v>
      </c>
      <c r="K59" s="314">
        <f t="shared" si="26"/>
        <v>0.06</v>
      </c>
      <c r="L59" s="315"/>
      <c r="M59" s="315"/>
      <c r="N59" s="315">
        <f t="shared" si="27"/>
        <v>5.5199999999999999E-2</v>
      </c>
      <c r="O59" s="316"/>
      <c r="P59" s="311"/>
      <c r="Q59" s="229"/>
      <c r="R59" s="312"/>
    </row>
    <row r="60" spans="1:18" ht="15" customHeight="1" x14ac:dyDescent="0.2">
      <c r="A60" s="306">
        <f t="shared" si="10"/>
        <v>50</v>
      </c>
      <c r="B60" s="229" t="s">
        <v>130</v>
      </c>
      <c r="C60" s="229">
        <v>125</v>
      </c>
      <c r="D60" s="229">
        <v>250</v>
      </c>
      <c r="E60" s="229">
        <v>150</v>
      </c>
      <c r="F60" s="229">
        <v>250</v>
      </c>
      <c r="G60" s="229">
        <f t="shared" si="24"/>
        <v>775</v>
      </c>
      <c r="H60" s="229">
        <v>200</v>
      </c>
      <c r="I60" s="229">
        <v>1</v>
      </c>
      <c r="J60" s="313">
        <f t="shared" si="25"/>
        <v>0.155</v>
      </c>
      <c r="K60" s="314">
        <f t="shared" si="26"/>
        <v>0.155</v>
      </c>
      <c r="L60" s="315"/>
      <c r="M60" s="315"/>
      <c r="N60" s="315">
        <f t="shared" si="27"/>
        <v>0.24809999999999999</v>
      </c>
      <c r="O60" s="316"/>
      <c r="P60" s="311"/>
      <c r="Q60" s="229"/>
      <c r="R60" s="312"/>
    </row>
    <row r="61" spans="1:18" ht="15" customHeight="1" x14ac:dyDescent="0.2">
      <c r="A61" s="306">
        <f t="shared" si="10"/>
        <v>51</v>
      </c>
      <c r="B61" s="229" t="s">
        <v>126</v>
      </c>
      <c r="C61" s="229">
        <v>150</v>
      </c>
      <c r="D61" s="229">
        <v>250</v>
      </c>
      <c r="E61" s="229">
        <v>150</v>
      </c>
      <c r="F61" s="229">
        <v>250</v>
      </c>
      <c r="G61" s="229">
        <f t="shared" si="24"/>
        <v>800</v>
      </c>
      <c r="H61" s="229">
        <v>660</v>
      </c>
      <c r="I61" s="229">
        <v>1</v>
      </c>
      <c r="J61" s="313">
        <f t="shared" si="25"/>
        <v>0.52800000000000002</v>
      </c>
      <c r="K61" s="314">
        <f t="shared" si="26"/>
        <v>0.52800000000000002</v>
      </c>
      <c r="L61" s="315"/>
      <c r="M61" s="315"/>
      <c r="N61" s="315">
        <f t="shared" si="27"/>
        <v>0.64751999999999998</v>
      </c>
      <c r="O61" s="316"/>
      <c r="P61" s="311"/>
      <c r="Q61" s="229"/>
      <c r="R61" s="312"/>
    </row>
    <row r="62" spans="1:18" ht="15" customHeight="1" x14ac:dyDescent="0.2">
      <c r="A62" s="306">
        <f t="shared" si="10"/>
        <v>52</v>
      </c>
      <c r="B62" s="229" t="s">
        <v>131</v>
      </c>
      <c r="C62" s="229">
        <v>200</v>
      </c>
      <c r="D62" s="229">
        <v>300</v>
      </c>
      <c r="E62" s="229"/>
      <c r="F62" s="229"/>
      <c r="G62" s="229">
        <f t="shared" si="24"/>
        <v>500</v>
      </c>
      <c r="H62" s="229"/>
      <c r="I62" s="229">
        <v>1</v>
      </c>
      <c r="J62" s="313">
        <f>C62*D62*I62/1000000</f>
        <v>0.06</v>
      </c>
      <c r="K62" s="314">
        <f t="shared" si="26"/>
        <v>0.06</v>
      </c>
      <c r="L62" s="315"/>
      <c r="M62" s="315"/>
      <c r="N62" s="315">
        <f>+J62</f>
        <v>0.06</v>
      </c>
      <c r="O62" s="316"/>
      <c r="P62" s="311"/>
      <c r="Q62" s="229"/>
      <c r="R62" s="312"/>
    </row>
    <row r="63" spans="1:18" ht="15" customHeight="1" x14ac:dyDescent="0.2">
      <c r="A63" s="306"/>
      <c r="B63" s="229"/>
      <c r="C63" s="229"/>
      <c r="D63" s="229"/>
      <c r="E63" s="229"/>
      <c r="F63" s="229"/>
      <c r="G63" s="229"/>
      <c r="H63" s="229"/>
      <c r="I63" s="229"/>
      <c r="J63" s="313"/>
      <c r="K63" s="314"/>
      <c r="L63" s="315"/>
      <c r="M63" s="315"/>
      <c r="N63" s="315"/>
      <c r="O63" s="316"/>
      <c r="P63" s="311"/>
      <c r="Q63" s="229"/>
      <c r="R63" s="312"/>
    </row>
    <row r="64" spans="1:18" ht="15" customHeight="1" x14ac:dyDescent="0.2">
      <c r="A64" s="306">
        <v>53</v>
      </c>
      <c r="B64" s="229" t="s">
        <v>148</v>
      </c>
      <c r="C64" s="229">
        <v>300</v>
      </c>
      <c r="D64" s="229">
        <v>250</v>
      </c>
      <c r="E64" s="229">
        <v>300</v>
      </c>
      <c r="F64" s="229">
        <v>250</v>
      </c>
      <c r="G64" s="229">
        <f t="shared" ref="G64:G73" si="28">SUM(C64:F64)</f>
        <v>1100</v>
      </c>
      <c r="H64" s="229">
        <v>135</v>
      </c>
      <c r="I64" s="229">
        <v>1</v>
      </c>
      <c r="J64" s="313">
        <f t="shared" ref="J64:J72" si="29">+G64*H64*I64/1000000</f>
        <v>0.14849999999999999</v>
      </c>
      <c r="K64" s="314">
        <f t="shared" ref="K64:K73" si="30">J64</f>
        <v>0.14849999999999999</v>
      </c>
      <c r="L64" s="315"/>
      <c r="M64" s="315"/>
      <c r="N64" s="315">
        <f t="shared" ref="N64:N72" si="31">(52+G64)*(100+H64)*I64/1000000</f>
        <v>0.27072000000000002</v>
      </c>
      <c r="O64" s="316"/>
      <c r="P64" s="311"/>
      <c r="Q64" s="229"/>
      <c r="R64" s="312"/>
    </row>
    <row r="65" spans="1:18" ht="15" customHeight="1" x14ac:dyDescent="0.2">
      <c r="A65" s="306">
        <v>54</v>
      </c>
      <c r="B65" s="229" t="s">
        <v>126</v>
      </c>
      <c r="C65" s="229">
        <v>300</v>
      </c>
      <c r="D65" s="229">
        <v>250</v>
      </c>
      <c r="E65" s="229">
        <v>300</v>
      </c>
      <c r="F65" s="229">
        <v>250</v>
      </c>
      <c r="G65" s="229">
        <f t="shared" si="28"/>
        <v>1100</v>
      </c>
      <c r="H65" s="229">
        <v>505</v>
      </c>
      <c r="I65" s="229">
        <v>1</v>
      </c>
      <c r="J65" s="313">
        <f t="shared" si="29"/>
        <v>0.55549999999999999</v>
      </c>
      <c r="K65" s="314">
        <f t="shared" si="30"/>
        <v>0.55549999999999999</v>
      </c>
      <c r="L65" s="315"/>
      <c r="M65" s="315"/>
      <c r="N65" s="315">
        <f t="shared" si="31"/>
        <v>0.69696000000000002</v>
      </c>
      <c r="O65" s="316"/>
      <c r="P65" s="311"/>
      <c r="Q65" s="229"/>
      <c r="R65" s="312"/>
    </row>
    <row r="66" spans="1:18" ht="15" customHeight="1" x14ac:dyDescent="0.2">
      <c r="A66" s="306">
        <v>55</v>
      </c>
      <c r="B66" s="229" t="s">
        <v>128</v>
      </c>
      <c r="C66" s="229">
        <v>125</v>
      </c>
      <c r="D66" s="229">
        <v>250</v>
      </c>
      <c r="E66" s="229">
        <v>125</v>
      </c>
      <c r="F66" s="229">
        <v>250</v>
      </c>
      <c r="G66" s="229">
        <f t="shared" si="28"/>
        <v>750</v>
      </c>
      <c r="H66" s="229">
        <v>250</v>
      </c>
      <c r="I66" s="229">
        <v>1</v>
      </c>
      <c r="J66" s="313">
        <f t="shared" si="29"/>
        <v>0.1875</v>
      </c>
      <c r="K66" s="314">
        <f t="shared" si="30"/>
        <v>0.1875</v>
      </c>
      <c r="L66" s="315"/>
      <c r="M66" s="315"/>
      <c r="N66" s="315">
        <f t="shared" si="31"/>
        <v>0.28070000000000001</v>
      </c>
      <c r="O66" s="316"/>
      <c r="P66" s="311"/>
      <c r="Q66" s="229"/>
      <c r="R66" s="312"/>
    </row>
    <row r="67" spans="1:18" ht="15" customHeight="1" x14ac:dyDescent="0.2">
      <c r="A67" s="306">
        <v>56</v>
      </c>
      <c r="B67" s="229" t="s">
        <v>149</v>
      </c>
      <c r="C67" s="229">
        <v>125</v>
      </c>
      <c r="D67" s="229">
        <v>250</v>
      </c>
      <c r="E67" s="229">
        <v>125</v>
      </c>
      <c r="F67" s="229">
        <v>250</v>
      </c>
      <c r="G67" s="229">
        <f t="shared" si="28"/>
        <v>750</v>
      </c>
      <c r="H67" s="229">
        <v>250</v>
      </c>
      <c r="I67" s="229">
        <v>1</v>
      </c>
      <c r="J67" s="313">
        <f t="shared" si="29"/>
        <v>0.1875</v>
      </c>
      <c r="K67" s="314">
        <f t="shared" si="30"/>
        <v>0.1875</v>
      </c>
      <c r="L67" s="315"/>
      <c r="M67" s="315"/>
      <c r="N67" s="315">
        <f t="shared" si="31"/>
        <v>0.28070000000000001</v>
      </c>
      <c r="O67" s="316"/>
      <c r="P67" s="311"/>
      <c r="Q67" s="229"/>
      <c r="R67" s="312"/>
    </row>
    <row r="68" spans="1:18" ht="15" customHeight="1" x14ac:dyDescent="0.2">
      <c r="A68" s="306">
        <v>57</v>
      </c>
      <c r="B68" s="229" t="s">
        <v>130</v>
      </c>
      <c r="C68" s="229">
        <v>125</v>
      </c>
      <c r="D68" s="229">
        <v>250</v>
      </c>
      <c r="E68" s="229">
        <v>150</v>
      </c>
      <c r="F68" s="229">
        <v>250</v>
      </c>
      <c r="G68" s="229">
        <f t="shared" si="28"/>
        <v>775</v>
      </c>
      <c r="H68" s="229">
        <v>200</v>
      </c>
      <c r="I68" s="229">
        <v>1</v>
      </c>
      <c r="J68" s="313">
        <f t="shared" si="29"/>
        <v>0.155</v>
      </c>
      <c r="K68" s="314">
        <f t="shared" si="30"/>
        <v>0.155</v>
      </c>
      <c r="L68" s="315"/>
      <c r="M68" s="315"/>
      <c r="N68" s="315">
        <f t="shared" si="31"/>
        <v>0.24809999999999999</v>
      </c>
      <c r="O68" s="316"/>
      <c r="P68" s="311"/>
      <c r="Q68" s="229"/>
      <c r="R68" s="312"/>
    </row>
    <row r="69" spans="1:18" ht="15" customHeight="1" x14ac:dyDescent="0.2">
      <c r="A69" s="306">
        <v>58</v>
      </c>
      <c r="B69" s="229" t="s">
        <v>126</v>
      </c>
      <c r="C69" s="229">
        <v>150</v>
      </c>
      <c r="D69" s="229">
        <v>250</v>
      </c>
      <c r="E69" s="229">
        <v>150</v>
      </c>
      <c r="F69" s="229">
        <v>250</v>
      </c>
      <c r="G69" s="229">
        <f t="shared" si="28"/>
        <v>800</v>
      </c>
      <c r="H69" s="229">
        <v>660</v>
      </c>
      <c r="I69" s="229">
        <v>1</v>
      </c>
      <c r="J69" s="313">
        <f t="shared" si="29"/>
        <v>0.52800000000000002</v>
      </c>
      <c r="K69" s="314">
        <f t="shared" si="30"/>
        <v>0.52800000000000002</v>
      </c>
      <c r="L69" s="315"/>
      <c r="M69" s="315"/>
      <c r="N69" s="315">
        <f t="shared" si="31"/>
        <v>0.64751999999999998</v>
      </c>
      <c r="O69" s="316"/>
      <c r="P69" s="311"/>
      <c r="Q69" s="229"/>
      <c r="R69" s="312"/>
    </row>
    <row r="70" spans="1:18" ht="15" customHeight="1" x14ac:dyDescent="0.2">
      <c r="A70" s="306">
        <v>59</v>
      </c>
      <c r="B70" s="229" t="s">
        <v>131</v>
      </c>
      <c r="C70" s="229">
        <v>200</v>
      </c>
      <c r="D70" s="229">
        <v>300</v>
      </c>
      <c r="E70" s="229"/>
      <c r="F70" s="229"/>
      <c r="G70" s="229">
        <f t="shared" si="28"/>
        <v>500</v>
      </c>
      <c r="H70" s="229"/>
      <c r="I70" s="229">
        <v>1</v>
      </c>
      <c r="J70" s="313">
        <f>C70*D70*I70/1000000</f>
        <v>0.06</v>
      </c>
      <c r="K70" s="314">
        <f t="shared" si="30"/>
        <v>0.06</v>
      </c>
      <c r="L70" s="315"/>
      <c r="M70" s="315"/>
      <c r="N70" s="315">
        <f>+J70</f>
        <v>0.06</v>
      </c>
      <c r="O70" s="316"/>
      <c r="P70" s="311"/>
      <c r="Q70" s="229"/>
      <c r="R70" s="312"/>
    </row>
    <row r="71" spans="1:18" ht="15" customHeight="1" x14ac:dyDescent="0.2">
      <c r="A71" s="306">
        <v>60</v>
      </c>
      <c r="B71" s="229" t="s">
        <v>130</v>
      </c>
      <c r="C71" s="229">
        <v>125</v>
      </c>
      <c r="D71" s="229">
        <v>250</v>
      </c>
      <c r="E71" s="229">
        <v>150</v>
      </c>
      <c r="F71" s="229">
        <v>250</v>
      </c>
      <c r="G71" s="229">
        <f t="shared" si="28"/>
        <v>775</v>
      </c>
      <c r="H71" s="229">
        <v>300</v>
      </c>
      <c r="I71" s="229">
        <v>1</v>
      </c>
      <c r="J71" s="313">
        <f t="shared" si="29"/>
        <v>0.23250000000000001</v>
      </c>
      <c r="K71" s="314">
        <f t="shared" si="30"/>
        <v>0.23250000000000001</v>
      </c>
      <c r="L71" s="315"/>
      <c r="M71" s="315"/>
      <c r="N71" s="315">
        <f t="shared" si="31"/>
        <v>0.33079999999999998</v>
      </c>
      <c r="O71" s="316"/>
      <c r="P71" s="311"/>
      <c r="Q71" s="229"/>
      <c r="R71" s="312"/>
    </row>
    <row r="72" spans="1:18" ht="15" customHeight="1" x14ac:dyDescent="0.2">
      <c r="A72" s="306">
        <v>61</v>
      </c>
      <c r="B72" s="229" t="s">
        <v>126</v>
      </c>
      <c r="C72" s="229">
        <v>150</v>
      </c>
      <c r="D72" s="229">
        <v>250</v>
      </c>
      <c r="E72" s="229">
        <v>150</v>
      </c>
      <c r="F72" s="229">
        <v>250</v>
      </c>
      <c r="G72" s="229">
        <f t="shared" si="28"/>
        <v>800</v>
      </c>
      <c r="H72" s="229">
        <v>765</v>
      </c>
      <c r="I72" s="229">
        <v>1</v>
      </c>
      <c r="J72" s="313">
        <f t="shared" si="29"/>
        <v>0.61199999999999999</v>
      </c>
      <c r="K72" s="314">
        <f t="shared" si="30"/>
        <v>0.61199999999999999</v>
      </c>
      <c r="L72" s="315"/>
      <c r="M72" s="315"/>
      <c r="N72" s="315">
        <f t="shared" si="31"/>
        <v>0.73697999999999997</v>
      </c>
      <c r="O72" s="316"/>
      <c r="P72" s="311"/>
      <c r="Q72" s="229"/>
      <c r="R72" s="312"/>
    </row>
    <row r="73" spans="1:18" ht="15" customHeight="1" x14ac:dyDescent="0.2">
      <c r="A73" s="306">
        <v>62</v>
      </c>
      <c r="B73" s="229" t="s">
        <v>131</v>
      </c>
      <c r="C73" s="229">
        <v>200</v>
      </c>
      <c r="D73" s="229">
        <v>300</v>
      </c>
      <c r="E73" s="229"/>
      <c r="F73" s="229"/>
      <c r="G73" s="229">
        <f t="shared" si="28"/>
        <v>500</v>
      </c>
      <c r="H73" s="229"/>
      <c r="I73" s="229">
        <v>1</v>
      </c>
      <c r="J73" s="313">
        <f>C73*D73*I73/1000000</f>
        <v>0.06</v>
      </c>
      <c r="K73" s="314">
        <f t="shared" si="30"/>
        <v>0.06</v>
      </c>
      <c r="L73" s="315"/>
      <c r="M73" s="315"/>
      <c r="N73" s="315">
        <f>+J73</f>
        <v>0.06</v>
      </c>
      <c r="O73" s="316"/>
      <c r="P73" s="311"/>
      <c r="Q73" s="229"/>
      <c r="R73" s="312"/>
    </row>
    <row r="74" spans="1:18" ht="15" customHeight="1" x14ac:dyDescent="0.2">
      <c r="A74" s="306"/>
      <c r="B74" s="229"/>
      <c r="C74" s="229"/>
      <c r="D74" s="229"/>
      <c r="E74" s="229"/>
      <c r="F74" s="229"/>
      <c r="G74" s="229"/>
      <c r="H74" s="229"/>
      <c r="I74" s="229"/>
      <c r="J74" s="313"/>
      <c r="K74" s="314"/>
      <c r="L74" s="315"/>
      <c r="M74" s="315"/>
      <c r="N74" s="315"/>
      <c r="O74" s="316"/>
      <c r="P74" s="311"/>
      <c r="Q74" s="229"/>
      <c r="R74" s="312"/>
    </row>
    <row r="75" spans="1:18" ht="15" customHeight="1" x14ac:dyDescent="0.2">
      <c r="A75" s="306">
        <v>63</v>
      </c>
      <c r="B75" s="229" t="s">
        <v>148</v>
      </c>
      <c r="C75" s="229">
        <v>300</v>
      </c>
      <c r="D75" s="229">
        <v>250</v>
      </c>
      <c r="E75" s="229">
        <v>300</v>
      </c>
      <c r="F75" s="229">
        <v>250</v>
      </c>
      <c r="G75" s="229">
        <f t="shared" ref="G75:G84" si="32">SUM(C75:F75)</f>
        <v>1100</v>
      </c>
      <c r="H75" s="229">
        <v>135</v>
      </c>
      <c r="I75" s="229">
        <v>1</v>
      </c>
      <c r="J75" s="313">
        <f t="shared" ref="J75:J83" si="33">+G75*H75*I75/1000000</f>
        <v>0.14849999999999999</v>
      </c>
      <c r="K75" s="314">
        <f t="shared" ref="K75:K84" si="34">J75</f>
        <v>0.14849999999999999</v>
      </c>
      <c r="L75" s="315"/>
      <c r="M75" s="315"/>
      <c r="N75" s="315">
        <f t="shared" ref="N75:N83" si="35">(52+G75)*(100+H75)*I75/1000000</f>
        <v>0.27072000000000002</v>
      </c>
      <c r="O75" s="316"/>
      <c r="P75" s="311"/>
      <c r="Q75" s="229"/>
      <c r="R75" s="312"/>
    </row>
    <row r="76" spans="1:18" ht="15" customHeight="1" x14ac:dyDescent="0.2">
      <c r="A76" s="306">
        <f t="shared" si="10"/>
        <v>64</v>
      </c>
      <c r="B76" s="229" t="s">
        <v>126</v>
      </c>
      <c r="C76" s="229">
        <v>250</v>
      </c>
      <c r="D76" s="229">
        <v>250</v>
      </c>
      <c r="E76" s="229">
        <v>250</v>
      </c>
      <c r="F76" s="229">
        <v>250</v>
      </c>
      <c r="G76" s="229">
        <f t="shared" si="32"/>
        <v>1000</v>
      </c>
      <c r="H76" s="229">
        <v>505</v>
      </c>
      <c r="I76" s="229">
        <v>1</v>
      </c>
      <c r="J76" s="313">
        <f t="shared" si="33"/>
        <v>0.505</v>
      </c>
      <c r="K76" s="314">
        <f t="shared" si="34"/>
        <v>0.505</v>
      </c>
      <c r="L76" s="315"/>
      <c r="M76" s="315"/>
      <c r="N76" s="315">
        <f t="shared" si="35"/>
        <v>0.63646000000000003</v>
      </c>
      <c r="O76" s="316"/>
      <c r="P76" s="311"/>
      <c r="Q76" s="229"/>
      <c r="R76" s="312"/>
    </row>
    <row r="77" spans="1:18" ht="15" customHeight="1" x14ac:dyDescent="0.2">
      <c r="A77" s="306">
        <f t="shared" ref="A77:A84" si="36">A76+1</f>
        <v>65</v>
      </c>
      <c r="B77" s="229" t="s">
        <v>128</v>
      </c>
      <c r="C77" s="229">
        <v>125</v>
      </c>
      <c r="D77" s="229">
        <v>250</v>
      </c>
      <c r="E77" s="229">
        <v>125</v>
      </c>
      <c r="F77" s="229">
        <v>250</v>
      </c>
      <c r="G77" s="229">
        <f t="shared" si="32"/>
        <v>750</v>
      </c>
      <c r="H77" s="229">
        <v>250</v>
      </c>
      <c r="I77" s="229">
        <v>1</v>
      </c>
      <c r="J77" s="313">
        <f t="shared" si="33"/>
        <v>0.1875</v>
      </c>
      <c r="K77" s="314">
        <f t="shared" si="34"/>
        <v>0.1875</v>
      </c>
      <c r="L77" s="315"/>
      <c r="M77" s="315"/>
      <c r="N77" s="315">
        <f t="shared" si="35"/>
        <v>0.28070000000000001</v>
      </c>
      <c r="O77" s="316"/>
      <c r="P77" s="311"/>
      <c r="Q77" s="229"/>
      <c r="R77" s="312"/>
    </row>
    <row r="78" spans="1:18" ht="15" customHeight="1" x14ac:dyDescent="0.2">
      <c r="A78" s="306">
        <f t="shared" si="36"/>
        <v>66</v>
      </c>
      <c r="B78" s="229" t="s">
        <v>149</v>
      </c>
      <c r="C78" s="229">
        <v>125</v>
      </c>
      <c r="D78" s="229">
        <v>250</v>
      </c>
      <c r="E78" s="229">
        <v>125</v>
      </c>
      <c r="F78" s="229">
        <v>250</v>
      </c>
      <c r="G78" s="229">
        <f t="shared" si="32"/>
        <v>750</v>
      </c>
      <c r="H78" s="229">
        <v>250</v>
      </c>
      <c r="I78" s="229">
        <v>1</v>
      </c>
      <c r="J78" s="313">
        <f t="shared" si="33"/>
        <v>0.1875</v>
      </c>
      <c r="K78" s="314">
        <f t="shared" si="34"/>
        <v>0.1875</v>
      </c>
      <c r="L78" s="315"/>
      <c r="M78" s="315"/>
      <c r="N78" s="315">
        <f t="shared" si="35"/>
        <v>0.28070000000000001</v>
      </c>
      <c r="O78" s="316"/>
      <c r="P78" s="311"/>
      <c r="Q78" s="229"/>
      <c r="R78" s="312"/>
    </row>
    <row r="79" spans="1:18" ht="15" customHeight="1" x14ac:dyDescent="0.2">
      <c r="A79" s="306">
        <f t="shared" si="36"/>
        <v>67</v>
      </c>
      <c r="B79" s="229" t="s">
        <v>130</v>
      </c>
      <c r="C79" s="229">
        <v>125</v>
      </c>
      <c r="D79" s="229">
        <v>250</v>
      </c>
      <c r="E79" s="229">
        <v>150</v>
      </c>
      <c r="F79" s="229">
        <v>250</v>
      </c>
      <c r="G79" s="229">
        <f t="shared" si="32"/>
        <v>775</v>
      </c>
      <c r="H79" s="229">
        <v>200</v>
      </c>
      <c r="I79" s="229">
        <v>1</v>
      </c>
      <c r="J79" s="313">
        <f t="shared" si="33"/>
        <v>0.155</v>
      </c>
      <c r="K79" s="314">
        <f t="shared" si="34"/>
        <v>0.155</v>
      </c>
      <c r="L79" s="315"/>
      <c r="M79" s="315"/>
      <c r="N79" s="315">
        <f t="shared" si="35"/>
        <v>0.24809999999999999</v>
      </c>
      <c r="O79" s="316"/>
      <c r="P79" s="311"/>
      <c r="Q79" s="229"/>
      <c r="R79" s="312"/>
    </row>
    <row r="80" spans="1:18" ht="15" customHeight="1" x14ac:dyDescent="0.2">
      <c r="A80" s="306">
        <f t="shared" si="36"/>
        <v>68</v>
      </c>
      <c r="B80" s="229" t="s">
        <v>126</v>
      </c>
      <c r="C80" s="229">
        <v>150</v>
      </c>
      <c r="D80" s="229">
        <v>250</v>
      </c>
      <c r="E80" s="229">
        <v>150</v>
      </c>
      <c r="F80" s="229">
        <v>250</v>
      </c>
      <c r="G80" s="229">
        <f t="shared" si="32"/>
        <v>800</v>
      </c>
      <c r="H80" s="229">
        <v>660</v>
      </c>
      <c r="I80" s="229">
        <v>1</v>
      </c>
      <c r="J80" s="313">
        <f t="shared" si="33"/>
        <v>0.52800000000000002</v>
      </c>
      <c r="K80" s="314">
        <f t="shared" si="34"/>
        <v>0.52800000000000002</v>
      </c>
      <c r="L80" s="315"/>
      <c r="M80" s="315"/>
      <c r="N80" s="315">
        <f t="shared" si="35"/>
        <v>0.64751999999999998</v>
      </c>
      <c r="O80" s="316"/>
      <c r="P80" s="311"/>
      <c r="Q80" s="229"/>
      <c r="R80" s="312"/>
    </row>
    <row r="81" spans="1:18" ht="15" customHeight="1" x14ac:dyDescent="0.2">
      <c r="A81" s="306">
        <f t="shared" si="36"/>
        <v>69</v>
      </c>
      <c r="B81" s="229" t="s">
        <v>131</v>
      </c>
      <c r="C81" s="229">
        <v>200</v>
      </c>
      <c r="D81" s="229">
        <v>300</v>
      </c>
      <c r="E81" s="229"/>
      <c r="F81" s="229"/>
      <c r="G81" s="229">
        <f t="shared" si="32"/>
        <v>500</v>
      </c>
      <c r="H81" s="229"/>
      <c r="I81" s="229">
        <v>1</v>
      </c>
      <c r="J81" s="313">
        <f>C81*D81*I81/1000000</f>
        <v>0.06</v>
      </c>
      <c r="K81" s="314">
        <f t="shared" si="34"/>
        <v>0.06</v>
      </c>
      <c r="L81" s="315"/>
      <c r="M81" s="315"/>
      <c r="N81" s="315">
        <f>+J81</f>
        <v>0.06</v>
      </c>
      <c r="O81" s="316"/>
      <c r="P81" s="311"/>
      <c r="Q81" s="229"/>
      <c r="R81" s="312"/>
    </row>
    <row r="82" spans="1:18" ht="15" customHeight="1" x14ac:dyDescent="0.2">
      <c r="A82" s="306">
        <f t="shared" si="36"/>
        <v>70</v>
      </c>
      <c r="B82" s="229" t="s">
        <v>130</v>
      </c>
      <c r="C82" s="229">
        <v>125</v>
      </c>
      <c r="D82" s="229">
        <v>250</v>
      </c>
      <c r="E82" s="229">
        <v>150</v>
      </c>
      <c r="F82" s="229">
        <v>250</v>
      </c>
      <c r="G82" s="229">
        <f t="shared" si="32"/>
        <v>775</v>
      </c>
      <c r="H82" s="229">
        <v>300</v>
      </c>
      <c r="I82" s="229">
        <v>1</v>
      </c>
      <c r="J82" s="313">
        <f t="shared" si="33"/>
        <v>0.23250000000000001</v>
      </c>
      <c r="K82" s="314">
        <f t="shared" si="34"/>
        <v>0.23250000000000001</v>
      </c>
      <c r="L82" s="315"/>
      <c r="M82" s="315"/>
      <c r="N82" s="315">
        <f t="shared" si="35"/>
        <v>0.33079999999999998</v>
      </c>
      <c r="O82" s="316"/>
      <c r="P82" s="311"/>
      <c r="Q82" s="229"/>
      <c r="R82" s="312"/>
    </row>
    <row r="83" spans="1:18" ht="15" customHeight="1" x14ac:dyDescent="0.2">
      <c r="A83" s="306">
        <f t="shared" si="36"/>
        <v>71</v>
      </c>
      <c r="B83" s="229" t="s">
        <v>126</v>
      </c>
      <c r="C83" s="229">
        <v>150</v>
      </c>
      <c r="D83" s="229">
        <v>250</v>
      </c>
      <c r="E83" s="229">
        <v>150</v>
      </c>
      <c r="F83" s="229">
        <v>250</v>
      </c>
      <c r="G83" s="229">
        <f t="shared" si="32"/>
        <v>800</v>
      </c>
      <c r="H83" s="229">
        <v>765</v>
      </c>
      <c r="I83" s="229">
        <v>1</v>
      </c>
      <c r="J83" s="313">
        <f t="shared" si="33"/>
        <v>0.61199999999999999</v>
      </c>
      <c r="K83" s="314">
        <f t="shared" si="34"/>
        <v>0.61199999999999999</v>
      </c>
      <c r="L83" s="315"/>
      <c r="M83" s="315"/>
      <c r="N83" s="315">
        <f t="shared" si="35"/>
        <v>0.73697999999999997</v>
      </c>
      <c r="O83" s="316"/>
      <c r="P83" s="311"/>
      <c r="Q83" s="229"/>
      <c r="R83" s="312"/>
    </row>
    <row r="84" spans="1:18" ht="15" customHeight="1" x14ac:dyDescent="0.2">
      <c r="A84" s="306">
        <f t="shared" si="36"/>
        <v>72</v>
      </c>
      <c r="B84" s="229" t="s">
        <v>131</v>
      </c>
      <c r="C84" s="229">
        <v>200</v>
      </c>
      <c r="D84" s="229">
        <v>300</v>
      </c>
      <c r="E84" s="229"/>
      <c r="F84" s="229"/>
      <c r="G84" s="229">
        <f t="shared" si="32"/>
        <v>500</v>
      </c>
      <c r="H84" s="229"/>
      <c r="I84" s="229">
        <v>1</v>
      </c>
      <c r="J84" s="313">
        <f>C84*D84*I84/1000000</f>
        <v>0.06</v>
      </c>
      <c r="K84" s="314">
        <f t="shared" si="34"/>
        <v>0.06</v>
      </c>
      <c r="L84" s="315"/>
      <c r="M84" s="315"/>
      <c r="N84" s="315">
        <f>+J84</f>
        <v>0.06</v>
      </c>
      <c r="O84" s="316"/>
      <c r="P84" s="311"/>
      <c r="Q84" s="229"/>
      <c r="R84" s="312"/>
    </row>
    <row r="85" spans="1:18" ht="15" customHeight="1" x14ac:dyDescent="0.2">
      <c r="A85" s="306"/>
      <c r="B85" s="229"/>
      <c r="C85" s="229"/>
      <c r="D85" s="229"/>
      <c r="E85" s="229"/>
      <c r="F85" s="229"/>
      <c r="G85" s="229"/>
      <c r="H85" s="229"/>
      <c r="I85" s="229"/>
      <c r="J85" s="313"/>
      <c r="K85" s="314"/>
      <c r="L85" s="315"/>
      <c r="M85" s="315"/>
      <c r="N85" s="315"/>
      <c r="O85" s="316"/>
      <c r="P85" s="311"/>
      <c r="Q85" s="229"/>
      <c r="R85" s="312"/>
    </row>
    <row r="86" spans="1:18" ht="15" customHeight="1" x14ac:dyDescent="0.2">
      <c r="A86" s="306"/>
      <c r="B86" s="229"/>
      <c r="C86" s="229"/>
      <c r="D86" s="229"/>
      <c r="E86" s="229"/>
      <c r="F86" s="229"/>
      <c r="G86" s="229"/>
      <c r="H86" s="229"/>
      <c r="I86" s="229"/>
      <c r="J86" s="313"/>
      <c r="K86" s="314"/>
      <c r="L86" s="315"/>
      <c r="M86" s="315"/>
      <c r="N86" s="315"/>
      <c r="O86" s="316"/>
      <c r="P86" s="311"/>
      <c r="Q86" s="229"/>
      <c r="R86" s="312"/>
    </row>
    <row r="87" spans="1:18" ht="15" customHeight="1" x14ac:dyDescent="0.2">
      <c r="A87" s="306">
        <v>73</v>
      </c>
      <c r="B87" s="229" t="s">
        <v>148</v>
      </c>
      <c r="C87" s="229">
        <v>550</v>
      </c>
      <c r="D87" s="229">
        <v>250</v>
      </c>
      <c r="E87" s="229">
        <v>500</v>
      </c>
      <c r="F87" s="229">
        <v>250</v>
      </c>
      <c r="G87" s="229">
        <f t="shared" ref="G87:G96" si="37">SUM(C87:F87)</f>
        <v>1550</v>
      </c>
      <c r="H87" s="229">
        <v>135</v>
      </c>
      <c r="I87" s="229">
        <v>1</v>
      </c>
      <c r="J87" s="313">
        <f t="shared" ref="J87:J93" si="38">+G87*H87*I87/1000000</f>
        <v>0.20924999999999999</v>
      </c>
      <c r="K87" s="314">
        <f t="shared" ref="K87:K96" si="39">J87</f>
        <v>0.20924999999999999</v>
      </c>
      <c r="L87" s="315"/>
      <c r="M87" s="315"/>
      <c r="N87" s="315">
        <f t="shared" ref="N87:N95" si="40">(52+G87)*(100+H87)*I87/1000000</f>
        <v>0.37647000000000003</v>
      </c>
      <c r="O87" s="316"/>
      <c r="P87" s="311"/>
      <c r="Q87" s="229"/>
      <c r="R87" s="312"/>
    </row>
    <row r="88" spans="1:18" ht="15" customHeight="1" x14ac:dyDescent="0.2">
      <c r="A88" s="306">
        <f t="shared" ref="A88:A96" si="41">A87+1</f>
        <v>74</v>
      </c>
      <c r="B88" s="229" t="s">
        <v>126</v>
      </c>
      <c r="C88" s="229">
        <v>500</v>
      </c>
      <c r="D88" s="229">
        <v>250</v>
      </c>
      <c r="E88" s="229">
        <v>500</v>
      </c>
      <c r="F88" s="229">
        <v>250</v>
      </c>
      <c r="G88" s="229">
        <f t="shared" si="37"/>
        <v>1500</v>
      </c>
      <c r="H88" s="229">
        <v>450</v>
      </c>
      <c r="I88" s="229">
        <v>1</v>
      </c>
      <c r="J88" s="313">
        <f t="shared" si="38"/>
        <v>0.67500000000000004</v>
      </c>
      <c r="K88" s="314">
        <f t="shared" si="39"/>
        <v>0.67500000000000004</v>
      </c>
      <c r="L88" s="315"/>
      <c r="M88" s="315"/>
      <c r="N88" s="315">
        <f t="shared" si="40"/>
        <v>0.85360000000000003</v>
      </c>
      <c r="O88" s="316"/>
      <c r="P88" s="311"/>
      <c r="Q88" s="229"/>
      <c r="R88" s="312"/>
    </row>
    <row r="89" spans="1:18" ht="15" customHeight="1" x14ac:dyDescent="0.2">
      <c r="A89" s="306">
        <f t="shared" si="41"/>
        <v>75</v>
      </c>
      <c r="B89" s="229" t="s">
        <v>128</v>
      </c>
      <c r="C89" s="229">
        <v>350</v>
      </c>
      <c r="D89" s="229">
        <v>250</v>
      </c>
      <c r="E89" s="229">
        <v>350</v>
      </c>
      <c r="F89" s="229">
        <v>250</v>
      </c>
      <c r="G89" s="229">
        <f t="shared" si="37"/>
        <v>1200</v>
      </c>
      <c r="H89" s="229">
        <v>435</v>
      </c>
      <c r="I89" s="229">
        <v>1</v>
      </c>
      <c r="J89" s="313">
        <f t="shared" si="38"/>
        <v>0.52200000000000002</v>
      </c>
      <c r="K89" s="314">
        <f t="shared" si="39"/>
        <v>0.52200000000000002</v>
      </c>
      <c r="L89" s="315"/>
      <c r="M89" s="315"/>
      <c r="N89" s="315">
        <f t="shared" si="40"/>
        <v>0.66981999999999997</v>
      </c>
      <c r="O89" s="316"/>
      <c r="P89" s="311"/>
      <c r="Q89" s="229"/>
      <c r="R89" s="312"/>
    </row>
    <row r="90" spans="1:18" ht="15" customHeight="1" x14ac:dyDescent="0.2">
      <c r="A90" s="306">
        <f t="shared" si="41"/>
        <v>76</v>
      </c>
      <c r="B90" s="229" t="s">
        <v>149</v>
      </c>
      <c r="C90" s="229">
        <v>150</v>
      </c>
      <c r="D90" s="229">
        <v>250</v>
      </c>
      <c r="E90" s="229">
        <v>150</v>
      </c>
      <c r="F90" s="229">
        <v>250</v>
      </c>
      <c r="G90" s="229">
        <f t="shared" si="37"/>
        <v>800</v>
      </c>
      <c r="H90" s="229">
        <v>280</v>
      </c>
      <c r="I90" s="229">
        <v>1</v>
      </c>
      <c r="J90" s="313">
        <f t="shared" si="38"/>
        <v>0.224</v>
      </c>
      <c r="K90" s="314">
        <f t="shared" si="39"/>
        <v>0.224</v>
      </c>
      <c r="L90" s="315"/>
      <c r="M90" s="315"/>
      <c r="N90" s="315">
        <f t="shared" si="40"/>
        <v>0.32375999999999999</v>
      </c>
      <c r="O90" s="316"/>
      <c r="P90" s="311"/>
      <c r="Q90" s="229"/>
      <c r="R90" s="312"/>
    </row>
    <row r="91" spans="1:18" ht="15" customHeight="1" x14ac:dyDescent="0.2">
      <c r="A91" s="306">
        <f t="shared" si="41"/>
        <v>77</v>
      </c>
      <c r="B91" s="229" t="s">
        <v>126</v>
      </c>
      <c r="C91" s="229">
        <v>350</v>
      </c>
      <c r="D91" s="229">
        <v>250</v>
      </c>
      <c r="E91" s="229">
        <v>350</v>
      </c>
      <c r="F91" s="229">
        <v>250</v>
      </c>
      <c r="G91" s="229">
        <f t="shared" si="37"/>
        <v>1200</v>
      </c>
      <c r="H91" s="229">
        <v>955</v>
      </c>
      <c r="I91" s="229">
        <v>1</v>
      </c>
      <c r="J91" s="313">
        <f t="shared" si="38"/>
        <v>1.1459999999999999</v>
      </c>
      <c r="K91" s="314">
        <f t="shared" si="39"/>
        <v>1.1459999999999999</v>
      </c>
      <c r="L91" s="315"/>
      <c r="M91" s="315"/>
      <c r="N91" s="315">
        <f t="shared" si="40"/>
        <v>1.3208599999999999</v>
      </c>
      <c r="O91" s="316"/>
      <c r="P91" s="311"/>
      <c r="Q91" s="229"/>
      <c r="R91" s="312"/>
    </row>
    <row r="92" spans="1:18" ht="15" customHeight="1" x14ac:dyDescent="0.2">
      <c r="A92" s="306">
        <f t="shared" si="41"/>
        <v>78</v>
      </c>
      <c r="B92" s="229" t="s">
        <v>130</v>
      </c>
      <c r="C92" s="229">
        <v>350</v>
      </c>
      <c r="D92" s="229">
        <v>250</v>
      </c>
      <c r="E92" s="229">
        <v>150</v>
      </c>
      <c r="F92" s="229">
        <v>250</v>
      </c>
      <c r="G92" s="229">
        <f t="shared" si="37"/>
        <v>1000</v>
      </c>
      <c r="H92" s="229">
        <v>555</v>
      </c>
      <c r="I92" s="229">
        <v>1</v>
      </c>
      <c r="J92" s="313">
        <f t="shared" si="38"/>
        <v>0.55500000000000005</v>
      </c>
      <c r="K92" s="314">
        <f t="shared" si="39"/>
        <v>0.55500000000000005</v>
      </c>
      <c r="L92" s="315"/>
      <c r="M92" s="315"/>
      <c r="N92" s="315">
        <f t="shared" si="40"/>
        <v>0.68906000000000001</v>
      </c>
      <c r="O92" s="316"/>
      <c r="P92" s="311"/>
      <c r="Q92" s="229"/>
      <c r="R92" s="312"/>
    </row>
    <row r="93" spans="1:18" ht="15" customHeight="1" x14ac:dyDescent="0.2">
      <c r="A93" s="306">
        <v>79</v>
      </c>
      <c r="B93" s="229" t="s">
        <v>126</v>
      </c>
      <c r="C93" s="229">
        <v>150</v>
      </c>
      <c r="D93" s="229">
        <v>250</v>
      </c>
      <c r="E93" s="229">
        <v>150</v>
      </c>
      <c r="F93" s="229">
        <v>250</v>
      </c>
      <c r="G93" s="229">
        <f t="shared" ref="G93" si="42">SUM(C93:F93)</f>
        <v>800</v>
      </c>
      <c r="H93" s="229">
        <v>1200</v>
      </c>
      <c r="I93" s="229">
        <v>1</v>
      </c>
      <c r="J93" s="313">
        <f t="shared" si="38"/>
        <v>0.96</v>
      </c>
      <c r="K93" s="314">
        <f t="shared" si="39"/>
        <v>0.96</v>
      </c>
      <c r="L93" s="315"/>
      <c r="M93" s="315"/>
      <c r="N93" s="315">
        <f t="shared" si="40"/>
        <v>1.1075999999999999</v>
      </c>
      <c r="O93" s="316"/>
      <c r="P93" s="311"/>
      <c r="Q93" s="229"/>
      <c r="R93" s="312"/>
    </row>
    <row r="94" spans="1:18" ht="15" customHeight="1" x14ac:dyDescent="0.2">
      <c r="A94" s="306">
        <f t="shared" si="41"/>
        <v>80</v>
      </c>
      <c r="B94" s="229" t="s">
        <v>131</v>
      </c>
      <c r="C94" s="229">
        <v>200</v>
      </c>
      <c r="D94" s="229">
        <v>300</v>
      </c>
      <c r="E94" s="229"/>
      <c r="F94" s="229"/>
      <c r="G94" s="229">
        <f t="shared" si="37"/>
        <v>500</v>
      </c>
      <c r="H94" s="229"/>
      <c r="I94" s="229">
        <v>1</v>
      </c>
      <c r="J94" s="313">
        <f>C94*D94*I94/1000000</f>
        <v>0.06</v>
      </c>
      <c r="K94" s="314">
        <f t="shared" si="39"/>
        <v>0.06</v>
      </c>
      <c r="L94" s="315"/>
      <c r="M94" s="315"/>
      <c r="N94" s="315">
        <f>+J94</f>
        <v>0.06</v>
      </c>
      <c r="O94" s="316"/>
      <c r="P94" s="311"/>
      <c r="Q94" s="229"/>
      <c r="R94" s="312"/>
    </row>
    <row r="95" spans="1:18" ht="15" customHeight="1" x14ac:dyDescent="0.2">
      <c r="A95" s="306">
        <v>81</v>
      </c>
      <c r="B95" s="229" t="s">
        <v>126</v>
      </c>
      <c r="C95" s="229">
        <v>150</v>
      </c>
      <c r="D95" s="229">
        <v>250</v>
      </c>
      <c r="E95" s="229">
        <v>150</v>
      </c>
      <c r="F95" s="229">
        <v>250</v>
      </c>
      <c r="G95" s="229">
        <f t="shared" si="37"/>
        <v>800</v>
      </c>
      <c r="H95" s="229">
        <v>1010</v>
      </c>
      <c r="I95" s="229">
        <v>1</v>
      </c>
      <c r="J95" s="313">
        <f t="shared" ref="J95" si="43">+G95*H95*I95/1000000</f>
        <v>0.80800000000000005</v>
      </c>
      <c r="K95" s="314">
        <f t="shared" si="39"/>
        <v>0.80800000000000005</v>
      </c>
      <c r="L95" s="315"/>
      <c r="M95" s="315"/>
      <c r="N95" s="315">
        <f t="shared" si="40"/>
        <v>0.94572000000000001</v>
      </c>
      <c r="O95" s="316"/>
      <c r="P95" s="311"/>
      <c r="Q95" s="229"/>
      <c r="R95" s="312"/>
    </row>
    <row r="96" spans="1:18" ht="15" customHeight="1" x14ac:dyDescent="0.2">
      <c r="A96" s="306">
        <f t="shared" si="41"/>
        <v>82</v>
      </c>
      <c r="B96" s="229" t="s">
        <v>131</v>
      </c>
      <c r="C96" s="229">
        <v>200</v>
      </c>
      <c r="D96" s="229">
        <v>300</v>
      </c>
      <c r="E96" s="229"/>
      <c r="F96" s="229"/>
      <c r="G96" s="229">
        <f t="shared" si="37"/>
        <v>500</v>
      </c>
      <c r="H96" s="229"/>
      <c r="I96" s="229">
        <v>1</v>
      </c>
      <c r="J96" s="313">
        <f>C96*D96*I96/1000000</f>
        <v>0.06</v>
      </c>
      <c r="K96" s="314">
        <f t="shared" si="39"/>
        <v>0.06</v>
      </c>
      <c r="L96" s="315"/>
      <c r="M96" s="315"/>
      <c r="N96" s="315">
        <f>+K96</f>
        <v>0.06</v>
      </c>
      <c r="O96" s="316"/>
      <c r="P96" s="311"/>
      <c r="Q96" s="229"/>
      <c r="R96" s="312"/>
    </row>
    <row r="97" spans="1:18" ht="15" customHeight="1" x14ac:dyDescent="0.2">
      <c r="A97" s="306"/>
      <c r="B97" s="229"/>
      <c r="C97" s="229"/>
      <c r="D97" s="229"/>
      <c r="E97" s="229"/>
      <c r="F97" s="229"/>
      <c r="G97" s="229"/>
      <c r="H97" s="229"/>
      <c r="I97" s="229"/>
      <c r="J97" s="313"/>
      <c r="K97" s="314"/>
      <c r="L97" s="315"/>
      <c r="M97" s="315"/>
      <c r="N97" s="315"/>
      <c r="O97" s="316"/>
      <c r="P97" s="311"/>
      <c r="Q97" s="229"/>
      <c r="R97" s="312"/>
    </row>
    <row r="98" spans="1:18" ht="15" customHeight="1" x14ac:dyDescent="0.2">
      <c r="A98" s="306">
        <v>83</v>
      </c>
      <c r="B98" s="229" t="s">
        <v>150</v>
      </c>
      <c r="C98" s="229">
        <v>275</v>
      </c>
      <c r="D98" s="229">
        <v>200</v>
      </c>
      <c r="E98" s="229">
        <v>200</v>
      </c>
      <c r="F98" s="229">
        <v>200</v>
      </c>
      <c r="G98" s="229">
        <f t="shared" ref="G98:G101" si="44">SUM(C98:F98)</f>
        <v>875</v>
      </c>
      <c r="H98" s="229">
        <v>150</v>
      </c>
      <c r="I98" s="229">
        <v>16</v>
      </c>
      <c r="J98" s="313">
        <f t="shared" ref="J98:J101" si="45">+G98*H98*I98/1000000</f>
        <v>2.1</v>
      </c>
      <c r="K98" s="314">
        <f t="shared" ref="K98:K101" si="46">J98</f>
        <v>2.1</v>
      </c>
      <c r="L98" s="315"/>
      <c r="M98" s="315"/>
      <c r="N98" s="315">
        <f t="shared" ref="N98:N104" si="47">(52+G98)*(100+H98)*I98/1000000</f>
        <v>3.7080000000000002</v>
      </c>
      <c r="O98" s="316"/>
      <c r="P98" s="311"/>
      <c r="Q98" s="229"/>
      <c r="R98" s="312"/>
    </row>
    <row r="99" spans="1:18" ht="15" customHeight="1" x14ac:dyDescent="0.2">
      <c r="A99" s="306">
        <v>84</v>
      </c>
      <c r="B99" s="229" t="s">
        <v>150</v>
      </c>
      <c r="C99" s="229">
        <v>275</v>
      </c>
      <c r="D99" s="229">
        <v>200</v>
      </c>
      <c r="E99" s="229">
        <v>200</v>
      </c>
      <c r="F99" s="229">
        <v>200</v>
      </c>
      <c r="G99" s="229">
        <f t="shared" si="44"/>
        <v>875</v>
      </c>
      <c r="H99" s="229">
        <v>100</v>
      </c>
      <c r="I99" s="229">
        <v>2</v>
      </c>
      <c r="J99" s="313">
        <f t="shared" si="45"/>
        <v>0.17499999999999999</v>
      </c>
      <c r="K99" s="314">
        <f t="shared" si="46"/>
        <v>0.17499999999999999</v>
      </c>
      <c r="L99" s="315"/>
      <c r="M99" s="315"/>
      <c r="N99" s="315">
        <f t="shared" si="47"/>
        <v>0.37080000000000002</v>
      </c>
      <c r="O99" s="316"/>
      <c r="P99" s="311"/>
      <c r="Q99" s="229"/>
      <c r="R99" s="312"/>
    </row>
    <row r="100" spans="1:18" ht="15" customHeight="1" x14ac:dyDescent="0.2">
      <c r="A100" s="306">
        <v>85</v>
      </c>
      <c r="B100" s="229" t="s">
        <v>126</v>
      </c>
      <c r="C100" s="229">
        <v>200</v>
      </c>
      <c r="D100" s="229">
        <v>200</v>
      </c>
      <c r="E100" s="229">
        <v>200</v>
      </c>
      <c r="F100" s="229">
        <v>200</v>
      </c>
      <c r="G100" s="229">
        <f t="shared" si="44"/>
        <v>800</v>
      </c>
      <c r="H100" s="229">
        <v>200</v>
      </c>
      <c r="I100" s="229">
        <v>16</v>
      </c>
      <c r="J100" s="313">
        <f t="shared" si="45"/>
        <v>2.56</v>
      </c>
      <c r="K100" s="314">
        <f t="shared" si="46"/>
        <v>2.56</v>
      </c>
      <c r="L100" s="315"/>
      <c r="M100" s="315"/>
      <c r="N100" s="315">
        <f t="shared" si="47"/>
        <v>4.0895999999999999</v>
      </c>
      <c r="O100" s="316"/>
      <c r="P100" s="311"/>
      <c r="Q100" s="229"/>
      <c r="R100" s="312"/>
    </row>
    <row r="101" spans="1:18" ht="15" customHeight="1" x14ac:dyDescent="0.2">
      <c r="A101" s="306">
        <v>86</v>
      </c>
      <c r="B101" s="229" t="s">
        <v>126</v>
      </c>
      <c r="C101" s="229">
        <v>200</v>
      </c>
      <c r="D101" s="229">
        <v>200</v>
      </c>
      <c r="E101" s="229">
        <v>200</v>
      </c>
      <c r="F101" s="229">
        <v>200</v>
      </c>
      <c r="G101" s="229">
        <f t="shared" si="44"/>
        <v>800</v>
      </c>
      <c r="H101" s="229">
        <v>100</v>
      </c>
      <c r="I101" s="229">
        <v>2</v>
      </c>
      <c r="J101" s="313">
        <f t="shared" si="45"/>
        <v>0.16</v>
      </c>
      <c r="K101" s="314">
        <f t="shared" si="46"/>
        <v>0.16</v>
      </c>
      <c r="L101" s="315"/>
      <c r="M101" s="315"/>
      <c r="N101" s="315">
        <f t="shared" si="47"/>
        <v>0.34079999999999999</v>
      </c>
      <c r="O101" s="316"/>
      <c r="P101" s="311"/>
      <c r="Q101" s="229"/>
      <c r="R101" s="312"/>
    </row>
    <row r="102" spans="1:18" ht="15" customHeight="1" x14ac:dyDescent="0.2">
      <c r="A102" s="306"/>
      <c r="B102" s="229"/>
      <c r="C102" s="229"/>
      <c r="D102" s="229"/>
      <c r="E102" s="229"/>
      <c r="F102" s="229"/>
      <c r="G102" s="229"/>
      <c r="H102" s="229"/>
      <c r="I102" s="229"/>
      <c r="J102" s="313"/>
      <c r="K102" s="314"/>
      <c r="L102" s="315"/>
      <c r="M102" s="315"/>
      <c r="N102" s="315"/>
      <c r="O102" s="316"/>
      <c r="P102" s="311"/>
      <c r="Q102" s="229"/>
      <c r="R102" s="312"/>
    </row>
    <row r="103" spans="1:18" ht="15" customHeight="1" x14ac:dyDescent="0.2">
      <c r="A103" s="306">
        <v>87</v>
      </c>
      <c r="B103" s="229" t="s">
        <v>151</v>
      </c>
      <c r="C103" s="229">
        <v>275</v>
      </c>
      <c r="D103" s="229">
        <v>200</v>
      </c>
      <c r="E103" s="229">
        <v>200</v>
      </c>
      <c r="F103" s="229">
        <v>200</v>
      </c>
      <c r="G103" s="229">
        <f t="shared" ref="G103:G104" si="48">SUM(C103:F103)</f>
        <v>875</v>
      </c>
      <c r="H103" s="351">
        <v>150</v>
      </c>
      <c r="I103" s="229">
        <v>18</v>
      </c>
      <c r="J103" s="313">
        <f t="shared" ref="J103" si="49">+G103*H103*I103/1000000</f>
        <v>2.3624999999999998</v>
      </c>
      <c r="K103" s="314">
        <f t="shared" ref="K103:K104" si="50">J103</f>
        <v>2.3624999999999998</v>
      </c>
      <c r="L103" s="315"/>
      <c r="M103" s="315"/>
      <c r="N103" s="315">
        <f t="shared" si="47"/>
        <v>4.1715</v>
      </c>
      <c r="O103" s="316"/>
      <c r="P103" s="311"/>
      <c r="Q103" s="229"/>
      <c r="R103" s="312"/>
    </row>
    <row r="104" spans="1:18" ht="15" customHeight="1" x14ac:dyDescent="0.2">
      <c r="A104" s="306">
        <v>88</v>
      </c>
      <c r="B104" s="229" t="s">
        <v>126</v>
      </c>
      <c r="C104" s="229">
        <v>200</v>
      </c>
      <c r="D104" s="229">
        <v>200</v>
      </c>
      <c r="E104" s="229">
        <v>200</v>
      </c>
      <c r="F104" s="229">
        <v>200</v>
      </c>
      <c r="G104" s="229">
        <f t="shared" si="48"/>
        <v>800</v>
      </c>
      <c r="H104" s="351">
        <v>800</v>
      </c>
      <c r="I104" s="229">
        <v>18</v>
      </c>
      <c r="J104" s="313">
        <f>+G104*H104*I104/1000000</f>
        <v>11.52</v>
      </c>
      <c r="K104" s="314">
        <f t="shared" si="50"/>
        <v>11.52</v>
      </c>
      <c r="L104" s="315"/>
      <c r="M104" s="315"/>
      <c r="N104" s="315">
        <f t="shared" si="47"/>
        <v>13.8024</v>
      </c>
      <c r="O104" s="316"/>
      <c r="P104" s="311"/>
      <c r="Q104" s="229"/>
      <c r="R104" s="312"/>
    </row>
    <row r="105" spans="1:18" ht="15" customHeight="1" x14ac:dyDescent="0.2">
      <c r="A105" s="306"/>
      <c r="B105" s="229"/>
      <c r="C105" s="229"/>
      <c r="D105" s="229"/>
      <c r="E105" s="229"/>
      <c r="F105" s="229"/>
      <c r="G105" s="229"/>
      <c r="H105" s="229"/>
      <c r="I105" s="229"/>
      <c r="J105" s="313"/>
      <c r="K105" s="314"/>
      <c r="L105" s="315"/>
      <c r="M105" s="315"/>
      <c r="N105" s="315"/>
      <c r="O105" s="316"/>
      <c r="P105" s="311"/>
      <c r="Q105" s="229"/>
      <c r="R105" s="312"/>
    </row>
    <row r="106" spans="1:18" ht="15" customHeight="1" x14ac:dyDescent="0.2">
      <c r="A106" s="306">
        <v>89</v>
      </c>
      <c r="B106" s="229" t="s">
        <v>131</v>
      </c>
      <c r="C106" s="229">
        <v>250</v>
      </c>
      <c r="D106" s="229">
        <v>250</v>
      </c>
      <c r="E106" s="229"/>
      <c r="F106" s="229"/>
      <c r="G106" s="229">
        <f t="shared" ref="G106" si="51">SUM(C106:F106)</f>
        <v>500</v>
      </c>
      <c r="H106" s="229"/>
      <c r="I106" s="229">
        <v>36</v>
      </c>
      <c r="J106" s="313">
        <f>C106*D106*I106/1000000</f>
        <v>2.25</v>
      </c>
      <c r="K106" s="314">
        <f t="shared" ref="K106:K107" si="52">J106</f>
        <v>2.25</v>
      </c>
      <c r="L106" s="315"/>
      <c r="M106" s="315"/>
      <c r="N106" s="315">
        <f>+K106</f>
        <v>2.25</v>
      </c>
      <c r="O106" s="316"/>
      <c r="P106" s="311"/>
      <c r="Q106" s="229"/>
      <c r="R106" s="312"/>
    </row>
    <row r="107" spans="1:18" ht="15" customHeight="1" x14ac:dyDescent="0.2">
      <c r="A107" s="306">
        <v>90</v>
      </c>
      <c r="B107" s="229" t="s">
        <v>133</v>
      </c>
      <c r="C107" s="229">
        <v>150</v>
      </c>
      <c r="D107" s="229"/>
      <c r="E107" s="229"/>
      <c r="F107" s="229"/>
      <c r="G107" s="229">
        <f>C107*3.14</f>
        <v>471</v>
      </c>
      <c r="H107" s="229">
        <v>150</v>
      </c>
      <c r="I107" s="229">
        <v>36</v>
      </c>
      <c r="J107" s="313">
        <f>G107*H107*I107/1000000</f>
        <v>2.5434000000000001</v>
      </c>
      <c r="K107" s="314">
        <f t="shared" si="52"/>
        <v>2.5434000000000001</v>
      </c>
      <c r="L107" s="315"/>
      <c r="M107" s="315"/>
      <c r="N107" s="315">
        <f t="shared" ref="N107" si="53">+J107</f>
        <v>2.5434000000000001</v>
      </c>
      <c r="O107" s="316"/>
      <c r="P107" s="311"/>
      <c r="Q107" s="229"/>
      <c r="R107" s="312"/>
    </row>
    <row r="108" spans="1:18" ht="15" customHeight="1" x14ac:dyDescent="0.2">
      <c r="A108" s="306"/>
      <c r="B108" s="229"/>
      <c r="C108" s="229"/>
      <c r="D108" s="229"/>
      <c r="E108" s="229"/>
      <c r="F108" s="229"/>
      <c r="G108" s="229"/>
      <c r="H108" s="229"/>
      <c r="I108" s="229"/>
      <c r="J108" s="313"/>
      <c r="K108" s="314"/>
      <c r="L108" s="315"/>
      <c r="M108" s="315"/>
      <c r="N108" s="315"/>
      <c r="O108" s="316"/>
      <c r="P108" s="311"/>
      <c r="Q108" s="229"/>
      <c r="R108" s="312"/>
    </row>
    <row r="109" spans="1:18" ht="15" customHeight="1" x14ac:dyDescent="0.2">
      <c r="A109" s="306">
        <v>91</v>
      </c>
      <c r="B109" s="229" t="s">
        <v>134</v>
      </c>
      <c r="C109" s="229">
        <v>150</v>
      </c>
      <c r="D109" s="229"/>
      <c r="E109" s="229"/>
      <c r="F109" s="229"/>
      <c r="G109" s="229"/>
      <c r="H109" s="229">
        <v>600</v>
      </c>
      <c r="I109" s="229">
        <v>18</v>
      </c>
      <c r="J109" s="313"/>
      <c r="K109" s="314"/>
      <c r="L109" s="315"/>
      <c r="M109" s="315"/>
      <c r="N109" s="315"/>
      <c r="O109" s="316"/>
      <c r="P109" s="311">
        <f>H109*I109/1000</f>
        <v>10.8</v>
      </c>
      <c r="Q109" s="229"/>
      <c r="R109" s="312"/>
    </row>
    <row r="110" spans="1:18" ht="15" customHeight="1" x14ac:dyDescent="0.2">
      <c r="A110" s="306">
        <v>92</v>
      </c>
      <c r="B110" s="229" t="s">
        <v>134</v>
      </c>
      <c r="C110" s="229">
        <v>150</v>
      </c>
      <c r="D110" s="229"/>
      <c r="E110" s="229"/>
      <c r="F110" s="229"/>
      <c r="G110" s="229"/>
      <c r="H110" s="229">
        <v>650</v>
      </c>
      <c r="I110" s="229">
        <v>18</v>
      </c>
      <c r="J110" s="313"/>
      <c r="K110" s="314"/>
      <c r="L110" s="315"/>
      <c r="M110" s="315"/>
      <c r="N110" s="315"/>
      <c r="O110" s="316"/>
      <c r="P110" s="311">
        <f>H110*I110/1000</f>
        <v>11.7</v>
      </c>
      <c r="Q110" s="229"/>
      <c r="R110" s="312"/>
    </row>
    <row r="111" spans="1:18" ht="15" customHeight="1" x14ac:dyDescent="0.2">
      <c r="A111" s="306"/>
      <c r="B111" s="229"/>
      <c r="C111" s="229"/>
      <c r="D111" s="229"/>
      <c r="E111" s="229"/>
      <c r="F111" s="229"/>
      <c r="G111" s="229"/>
      <c r="H111" s="229"/>
      <c r="I111" s="229"/>
      <c r="J111" s="313"/>
      <c r="K111" s="314"/>
      <c r="L111" s="315"/>
      <c r="M111" s="315"/>
      <c r="N111" s="315"/>
      <c r="O111" s="316"/>
      <c r="P111" s="311"/>
      <c r="Q111" s="229"/>
      <c r="R111" s="312"/>
    </row>
    <row r="112" spans="1:18" ht="15" customHeight="1" thickBot="1" x14ac:dyDescent="0.25">
      <c r="A112" s="320"/>
      <c r="B112" s="321"/>
      <c r="C112" s="321"/>
      <c r="D112" s="321"/>
      <c r="E112" s="321"/>
      <c r="F112" s="321"/>
      <c r="G112" s="321"/>
      <c r="H112" s="321"/>
      <c r="I112" s="321"/>
      <c r="J112" s="322"/>
      <c r="K112" s="323"/>
      <c r="L112" s="324"/>
      <c r="M112" s="324"/>
      <c r="N112" s="324"/>
      <c r="O112" s="325"/>
      <c r="P112" s="326"/>
      <c r="Q112" s="321"/>
      <c r="R112" s="327"/>
    </row>
    <row r="113" spans="1:18" ht="15.75" x14ac:dyDescent="0.2">
      <c r="A113" s="651" t="s">
        <v>137</v>
      </c>
      <c r="B113" s="652"/>
      <c r="C113" s="652"/>
      <c r="D113" s="652"/>
      <c r="E113" s="652"/>
      <c r="F113" s="652"/>
      <c r="G113" s="652"/>
      <c r="H113" s="652"/>
      <c r="I113" s="652"/>
      <c r="J113" s="328">
        <f>SUM(J7:J112)</f>
        <v>106.13160000000003</v>
      </c>
      <c r="K113" s="329">
        <f t="shared" ref="K113:Q113" si="54">SUM(K7:K112)</f>
        <v>80.232650000000007</v>
      </c>
      <c r="L113" s="330">
        <f t="shared" si="54"/>
        <v>13.978949999999998</v>
      </c>
      <c r="M113" s="330">
        <f t="shared" si="54"/>
        <v>11.919999999999998</v>
      </c>
      <c r="N113" s="330">
        <f t="shared" si="54"/>
        <v>107.32565999999998</v>
      </c>
      <c r="O113" s="331">
        <f t="shared" si="54"/>
        <v>18.280899999999995</v>
      </c>
      <c r="P113" s="332">
        <f>SUM(P7:P112)</f>
        <v>22.5</v>
      </c>
      <c r="Q113" s="330">
        <f t="shared" si="54"/>
        <v>6.3</v>
      </c>
      <c r="R113" s="333"/>
    </row>
    <row r="114" spans="1:18" ht="15.75" thickBot="1" x14ac:dyDescent="0.25">
      <c r="A114" s="653"/>
      <c r="B114" s="654"/>
      <c r="C114" s="654"/>
      <c r="D114" s="654"/>
      <c r="E114" s="654"/>
      <c r="F114" s="654"/>
      <c r="G114" s="654"/>
      <c r="H114" s="654"/>
      <c r="I114" s="654"/>
      <c r="J114" s="334" t="s">
        <v>138</v>
      </c>
      <c r="K114" s="335" t="s">
        <v>138</v>
      </c>
      <c r="L114" s="336" t="s">
        <v>138</v>
      </c>
      <c r="M114" s="336" t="s">
        <v>138</v>
      </c>
      <c r="N114" s="336" t="s">
        <v>138</v>
      </c>
      <c r="O114" s="337" t="s">
        <v>138</v>
      </c>
      <c r="P114" s="338" t="s">
        <v>139</v>
      </c>
      <c r="Q114" s="336" t="s">
        <v>139</v>
      </c>
      <c r="R114" s="337"/>
    </row>
    <row r="115" spans="1:18" x14ac:dyDescent="0.2">
      <c r="A115" s="339"/>
      <c r="B115" s="339"/>
      <c r="C115" s="339"/>
      <c r="D115" s="339"/>
      <c r="E115" s="339"/>
      <c r="F115" s="339"/>
      <c r="G115" s="339"/>
      <c r="H115" s="339"/>
      <c r="I115" s="339"/>
      <c r="J115" s="340"/>
      <c r="K115" s="339"/>
      <c r="L115" s="339"/>
      <c r="M115" s="339"/>
      <c r="N115" s="339"/>
      <c r="O115" s="339"/>
      <c r="P115" s="339"/>
      <c r="Q115" s="339"/>
      <c r="R115" s="339"/>
    </row>
  </sheetData>
  <autoFilter ref="A6:R112"/>
  <mergeCells count="20"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P4:P5"/>
    <mergeCell ref="Q4:Q5"/>
    <mergeCell ref="R4:R5"/>
    <mergeCell ref="N4:N5"/>
    <mergeCell ref="O4:O5"/>
    <mergeCell ref="A113:I114"/>
    <mergeCell ref="H4:H5"/>
    <mergeCell ref="I4:I5"/>
    <mergeCell ref="J4:J5"/>
    <mergeCell ref="K4:M4"/>
  </mergeCells>
  <printOptions horizontalCentered="1"/>
  <pageMargins left="0.25" right="0.25" top="0.51" bottom="0.3" header="0" footer="0"/>
  <pageSetup paperSize="9" scale="6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labour+material (Mulund)</vt:lpstr>
      <vt:lpstr>Checklist</vt:lpstr>
      <vt:lpstr>Invoice</vt:lpstr>
      <vt:lpstr>Abstract Sheet</vt:lpstr>
      <vt:lpstr>Actual Certified Qty</vt:lpstr>
      <vt:lpstr>Supply Summary</vt:lpstr>
      <vt:lpstr>Installation Summary</vt:lpstr>
      <vt:lpstr>DAY CARE</vt:lpstr>
      <vt:lpstr>CAFE</vt:lpstr>
      <vt:lpstr>GYM</vt:lpstr>
      <vt:lpstr>SQUASH COURT</vt:lpstr>
      <vt:lpstr>VCD</vt:lpstr>
      <vt:lpstr>PLENUM</vt:lpstr>
      <vt:lpstr>'Abstract Sheet'!Print_Area</vt:lpstr>
      <vt:lpstr>'Actual Certified Qty'!Print_Area</vt:lpstr>
      <vt:lpstr>CAFE!Print_Area</vt:lpstr>
      <vt:lpstr>Checklist!Print_Area</vt:lpstr>
      <vt:lpstr>'DAY CARE'!Print_Area</vt:lpstr>
      <vt:lpstr>GYM!Print_Area</vt:lpstr>
      <vt:lpstr>'Installation Summary'!Print_Area</vt:lpstr>
      <vt:lpstr>Invoice!Print_Area</vt:lpstr>
      <vt:lpstr>'labour+material (Mulund)'!Print_Area</vt:lpstr>
      <vt:lpstr>'SQUASH COURT'!Print_Area</vt:lpstr>
      <vt:lpstr>'Supply Summary'!Print_Area</vt:lpstr>
      <vt:lpstr>'Abstract Sheet'!Print_Titles</vt:lpstr>
      <vt:lpstr>'Actual Certified Qty'!Print_Titles</vt:lpstr>
      <vt:lpstr>CAFE!Print_Titles</vt:lpstr>
      <vt:lpstr>Checklist!Print_Titles</vt:lpstr>
      <vt:lpstr>'DAY CARE'!Print_Titles</vt:lpstr>
      <vt:lpstr>GYM!Print_Titles</vt:lpstr>
      <vt:lpstr>'Installation Summary'!Print_Titles</vt:lpstr>
      <vt:lpstr>'Supply Summary'!Print_Titles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FALCON2</cp:lastModifiedBy>
  <cp:revision>1</cp:revision>
  <cp:lastPrinted>2022-04-29T07:23:33Z</cp:lastPrinted>
  <dcterms:created xsi:type="dcterms:W3CDTF">2021-05-20T09:31:19Z</dcterms:created>
  <dcterms:modified xsi:type="dcterms:W3CDTF">2022-04-29T09:52:52Z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2da5d0-dbb7-4a46-8eb1-1f929c9a7c27_Enabled">
    <vt:lpwstr>true</vt:lpwstr>
  </property>
  <property fmtid="{D5CDD505-2E9C-101B-9397-08002B2CF9AE}" pid="3" name="MSIP_Label_392da5d0-dbb7-4a46-8eb1-1f929c9a7c27_SetDate">
    <vt:lpwstr>2021-11-08T07:20:46Z</vt:lpwstr>
  </property>
  <property fmtid="{D5CDD505-2E9C-101B-9397-08002B2CF9AE}" pid="4" name="MSIP_Label_392da5d0-dbb7-4a46-8eb1-1f929c9a7c27_Method">
    <vt:lpwstr>Privileged</vt:lpwstr>
  </property>
  <property fmtid="{D5CDD505-2E9C-101B-9397-08002B2CF9AE}" pid="5" name="MSIP_Label_392da5d0-dbb7-4a46-8eb1-1f929c9a7c27_Name">
    <vt:lpwstr>General</vt:lpwstr>
  </property>
  <property fmtid="{D5CDD505-2E9C-101B-9397-08002B2CF9AE}" pid="6" name="MSIP_Label_392da5d0-dbb7-4a46-8eb1-1f929c9a7c27_SiteId">
    <vt:lpwstr>15d038b5-ce4c-4e7e-9dbf-34b6d364ccd1</vt:lpwstr>
  </property>
  <property fmtid="{D5CDD505-2E9C-101B-9397-08002B2CF9AE}" pid="7" name="MSIP_Label_392da5d0-dbb7-4a46-8eb1-1f929c9a7c27_ActionId">
    <vt:lpwstr>fdf15e3a-2cb5-4cc8-a5cc-4508d947ed59</vt:lpwstr>
  </property>
  <property fmtid="{D5CDD505-2E9C-101B-9397-08002B2CF9AE}" pid="8" name="MSIP_Label_392da5d0-dbb7-4a46-8eb1-1f929c9a7c27_ContentBits">
    <vt:lpwstr>0</vt:lpwstr>
  </property>
</Properties>
</file>